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png" ContentType="image/png"/>
  <Default Extension="emf" ContentType="image/x-emf"/>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7775" tabRatio="803" firstSheet="9"/>
  </bookViews>
  <sheets>
    <sheet name="首页" sheetId="1" r:id="rId1"/>
    <sheet name="控制台" sheetId="33" r:id="rId2"/>
    <sheet name="扩展代码" sheetId="3" r:id="rId3"/>
    <sheet name="起源" sheetId="17" r:id="rId4"/>
    <sheet name="国策" sheetId="23" r:id="rId5"/>
    <sheet name="传统" sheetId="22" r:id="rId6"/>
    <sheet name="飞升" sheetId="18" r:id="rId7"/>
    <sheet name="思潮派系" sheetId="11" r:id="rId8"/>
    <sheet name="物种特质" sheetId="20" r:id="rId9"/>
    <sheet name="领袖特质" sheetId="21" r:id="rId10"/>
    <sheet name="星球区划" sheetId="37" r:id="rId11"/>
    <sheet name="科技" sheetId="16" r:id="rId12"/>
    <sheet name="异常" sheetId="4" r:id="rId13"/>
    <sheet name="巨构" sheetId="38" r:id="rId14"/>
    <sheet name="事件" sheetId="7" r:id="rId15"/>
    <sheet name="考古遗址" sheetId="5" r:id="rId16"/>
    <sheet name="星界裂隙" sheetId="6" r:id="rId17"/>
    <sheet name="标本" sheetId="8" r:id="rId18"/>
    <sheet name="遗珍" sheetId="14" r:id="rId19"/>
    <sheet name="行星矿藏" sheetId="9" r:id="rId20"/>
    <sheet name="全局修正" sheetId="12" r:id="rId21"/>
    <sheet name="星系生成" sheetId="29" r:id="rId22"/>
    <sheet name="全局舰船" sheetId="32" r:id="rId23"/>
    <sheet name="环境物体" sheetId="34" r:id="rId24"/>
    <sheet name="成就" sheetId="28" r:id="rId25"/>
    <sheet name="组合代码" sheetId="35" r:id="rId26"/>
    <sheet name="舰船组件" sheetId="31" r:id="rId27"/>
  </sheets>
  <definedNames>
    <definedName name="_xlnm._FilterDatabase" localSheetId="8" hidden="1">物种特质!$A$3:$H$331</definedName>
    <definedName name="_xlnm._FilterDatabase" localSheetId="9" hidden="1">领袖特质!$A$7:$Q$738</definedName>
    <definedName name="_xlnm._FilterDatabase" localSheetId="11" hidden="1">科技!$A$5:$H$651</definedName>
    <definedName name="_xlnm._FilterDatabase" localSheetId="17" hidden="1">标本!$A$2:$G$251</definedName>
    <definedName name="_xlnm._FilterDatabase" localSheetId="24" hidden="1">成就!$A$1:$E$195</definedName>
    <definedName name="_xlnm._FilterDatabase" localSheetId="20" hidden="1">全局修正!$A$1:$I$1650</definedName>
    <definedName name="_xlnm._FilterDatabase" localSheetId="21" hidden="1">星系生成!$A$4:$E$327</definedName>
    <definedName name="_xlnm._FilterDatabase" localSheetId="26" hidden="1">舰船组件!$B$2:$AF$567</definedName>
    <definedName name="_xlnm._FilterDatabase" localSheetId="23" hidden="1">环境物体!$A$6:$F$168</definedName>
    <definedName name="_xlnm._FilterDatabase" localSheetId="10" hidden="1">星球区划!$B$34:$D$34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5" name="ID_7E30D570C27E423183AFC9979BE387CF" descr="R propagandosphere.png"/>
        <xdr:cNvPicPr>
          <a:picLocks noChangeAspect="1"/>
        </xdr:cNvPicPr>
      </xdr:nvPicPr>
      <xdr:blipFill>
        <a:blip r:embed="rId1" r:link="rId2"/>
        <a:stretch>
          <a:fillRect/>
        </a:stretch>
      </xdr:blipFill>
      <xdr:spPr>
        <a:xfrm>
          <a:off x="676910" y="39013130"/>
          <a:ext cx="553720" cy="553720"/>
        </a:xfrm>
        <a:prstGeom prst="rect">
          <a:avLst/>
        </a:prstGeom>
        <a:noFill/>
        <a:ln>
          <a:noFill/>
        </a:ln>
      </xdr:spPr>
    </xdr:pic>
  </etc:cellImage>
  <etc:cellImage>
    <xdr:pic>
      <xdr:nvPicPr>
        <xdr:cNvPr id="6" name="ID_5F4BF97353424A2EB787454F91AA14F5" descr="R dragon trophy.png"/>
        <xdr:cNvPicPr>
          <a:picLocks noChangeAspect="1"/>
        </xdr:cNvPicPr>
      </xdr:nvPicPr>
      <xdr:blipFill>
        <a:blip r:embed="rId3" r:link="rId2"/>
        <a:stretch>
          <a:fillRect/>
        </a:stretch>
      </xdr:blipFill>
      <xdr:spPr>
        <a:xfrm>
          <a:off x="758825" y="1488440"/>
          <a:ext cx="437515" cy="443230"/>
        </a:xfrm>
        <a:prstGeom prst="rect">
          <a:avLst/>
        </a:prstGeom>
        <a:noFill/>
        <a:ln>
          <a:noFill/>
        </a:ln>
      </xdr:spPr>
    </xdr:pic>
  </etc:cellImage>
  <etc:cellImage>
    <xdr:pic>
      <xdr:nvPicPr>
        <xdr:cNvPr id="26" name="ID_3808A41804284A5BA8F70210A1320E82" descr="R crystallinus diffuser.png"/>
        <xdr:cNvPicPr>
          <a:picLocks noChangeAspect="1"/>
        </xdr:cNvPicPr>
      </xdr:nvPicPr>
      <xdr:blipFill>
        <a:blip r:embed="rId4" r:link="rId2"/>
        <a:stretch>
          <a:fillRect/>
        </a:stretch>
      </xdr:blipFill>
      <xdr:spPr>
        <a:xfrm>
          <a:off x="657860" y="39709090"/>
          <a:ext cx="610235" cy="610235"/>
        </a:xfrm>
        <a:prstGeom prst="rect">
          <a:avLst/>
        </a:prstGeom>
        <a:noFill/>
        <a:ln>
          <a:noFill/>
        </a:ln>
      </xdr:spPr>
    </xdr:pic>
  </etc:cellImage>
  <etc:cellImage>
    <xdr:pic>
      <xdr:nvPicPr>
        <xdr:cNvPr id="37" name="ID_BEFDA7306C4E41CDAD820C82789976C7" descr="R ever spinning top.png"/>
        <xdr:cNvPicPr>
          <a:picLocks noChangeAspect="1"/>
        </xdr:cNvPicPr>
      </xdr:nvPicPr>
      <xdr:blipFill>
        <a:blip r:embed="rId5" r:link="rId2"/>
        <a:stretch>
          <a:fillRect/>
        </a:stretch>
      </xdr:blipFill>
      <xdr:spPr>
        <a:xfrm>
          <a:off x="795655" y="27587575"/>
          <a:ext cx="381000" cy="381000"/>
        </a:xfrm>
        <a:prstGeom prst="rect">
          <a:avLst/>
        </a:prstGeom>
        <a:noFill/>
        <a:ln>
          <a:noFill/>
        </a:ln>
      </xdr:spPr>
    </xdr:pic>
  </etc:cellImage>
  <etc:cellImage>
    <xdr:pic>
      <xdr:nvPicPr>
        <xdr:cNvPr id="39" name="ID_3256CD982CC94D4784C198731BD4E1AF" descr="R khans throne.png"/>
        <xdr:cNvPicPr>
          <a:picLocks noChangeAspect="1"/>
        </xdr:cNvPicPr>
      </xdr:nvPicPr>
      <xdr:blipFill>
        <a:blip r:embed="rId6" r:link="rId2"/>
        <a:stretch>
          <a:fillRect/>
        </a:stretch>
      </xdr:blipFill>
      <xdr:spPr>
        <a:xfrm>
          <a:off x="754380" y="2219325"/>
          <a:ext cx="437515" cy="435610"/>
        </a:xfrm>
        <a:prstGeom prst="rect">
          <a:avLst/>
        </a:prstGeom>
        <a:noFill/>
        <a:ln>
          <a:noFill/>
        </a:ln>
      </xdr:spPr>
    </xdr:pic>
  </etc:cellImage>
  <etc:cellImage>
    <xdr:pic>
      <xdr:nvPicPr>
        <xdr:cNvPr id="40" name="ID_7770D26F4C934751BCACBB33F4D1ECD6" descr="R flowmetal alloy.png"/>
        <xdr:cNvPicPr>
          <a:picLocks noChangeAspect="1"/>
        </xdr:cNvPicPr>
      </xdr:nvPicPr>
      <xdr:blipFill>
        <a:blip r:embed="rId7" r:link="rId2"/>
        <a:stretch>
          <a:fillRect/>
        </a:stretch>
      </xdr:blipFill>
      <xdr:spPr>
        <a:xfrm>
          <a:off x="715010" y="41357550"/>
          <a:ext cx="542290" cy="542925"/>
        </a:xfrm>
        <a:prstGeom prst="rect">
          <a:avLst/>
        </a:prstGeom>
        <a:noFill/>
        <a:ln>
          <a:noFill/>
        </a:ln>
      </xdr:spPr>
    </xdr:pic>
  </etc:cellImage>
  <etc:cellImage>
    <xdr:pic>
      <xdr:nvPicPr>
        <xdr:cNvPr id="41" name="ID_34C85F7ADDAB4325BE816B0F5A9F30D5" descr="R plasmic core.png"/>
        <xdr:cNvPicPr>
          <a:picLocks noChangeAspect="1"/>
        </xdr:cNvPicPr>
      </xdr:nvPicPr>
      <xdr:blipFill>
        <a:blip r:embed="rId8" r:link="rId2"/>
        <a:stretch>
          <a:fillRect/>
        </a:stretch>
      </xdr:blipFill>
      <xdr:spPr>
        <a:xfrm>
          <a:off x="871855" y="29143325"/>
          <a:ext cx="381000" cy="381000"/>
        </a:xfrm>
        <a:prstGeom prst="rect">
          <a:avLst/>
        </a:prstGeom>
        <a:noFill/>
        <a:ln>
          <a:noFill/>
        </a:ln>
      </xdr:spPr>
    </xdr:pic>
  </etc:cellImage>
  <etc:cellImage>
    <xdr:pic>
      <xdr:nvPicPr>
        <xdr:cNvPr id="42" name="ID_081E27E065BE4404AE96AE47E154DA41" descr="R surveyor.png"/>
        <xdr:cNvPicPr>
          <a:picLocks noChangeAspect="1"/>
        </xdr:cNvPicPr>
      </xdr:nvPicPr>
      <xdr:blipFill>
        <a:blip r:embed="rId9" r:link="rId2"/>
        <a:stretch>
          <a:fillRect/>
        </a:stretch>
      </xdr:blipFill>
      <xdr:spPr>
        <a:xfrm>
          <a:off x="758825" y="4003675"/>
          <a:ext cx="434975" cy="436880"/>
        </a:xfrm>
        <a:prstGeom prst="rect">
          <a:avLst/>
        </a:prstGeom>
        <a:noFill/>
        <a:ln>
          <a:noFill/>
        </a:ln>
      </xdr:spPr>
    </xdr:pic>
  </etc:cellImage>
  <etc:cellImage>
    <xdr:pic>
      <xdr:nvPicPr>
        <xdr:cNvPr id="44" name="ID_8D5C3998E92A4D24B64AACE1ECE2F5F9" descr="R worm scales.png"/>
        <xdr:cNvPicPr>
          <a:picLocks noChangeAspect="1"/>
        </xdr:cNvPicPr>
      </xdr:nvPicPr>
      <xdr:blipFill>
        <a:blip r:embed="rId10" r:link="rId2"/>
        <a:stretch>
          <a:fillRect/>
        </a:stretch>
      </xdr:blipFill>
      <xdr:spPr>
        <a:xfrm>
          <a:off x="757555" y="2997200"/>
          <a:ext cx="440690" cy="444500"/>
        </a:xfrm>
        <a:prstGeom prst="rect">
          <a:avLst/>
        </a:prstGeom>
        <a:noFill/>
        <a:ln>
          <a:noFill/>
        </a:ln>
      </xdr:spPr>
    </xdr:pic>
  </etc:cellImage>
  <etc:cellImage>
    <xdr:pic>
      <xdr:nvPicPr>
        <xdr:cNvPr id="47" name="ID_03A5FCB1D7F04C9F8A48E1DD412D004A" descr="R ancient sword.png"/>
        <xdr:cNvPicPr>
          <a:picLocks noChangeAspect="1"/>
        </xdr:cNvPicPr>
      </xdr:nvPicPr>
      <xdr:blipFill>
        <a:blip r:embed="rId11" r:link="rId2"/>
        <a:stretch>
          <a:fillRect/>
        </a:stretch>
      </xdr:blipFill>
      <xdr:spPr>
        <a:xfrm>
          <a:off x="806450" y="8060690"/>
          <a:ext cx="434975" cy="437515"/>
        </a:xfrm>
        <a:prstGeom prst="rect">
          <a:avLst/>
        </a:prstGeom>
        <a:noFill/>
        <a:ln>
          <a:noFill/>
        </a:ln>
      </xdr:spPr>
    </xdr:pic>
  </etc:cellImage>
  <etc:cellImage>
    <xdr:pic>
      <xdr:nvPicPr>
        <xdr:cNvPr id="50" name="ID_BDBB644FF3D246B98F5E5A720C7ED45C" descr="R mutated voidworm nest.png"/>
        <xdr:cNvPicPr>
          <a:picLocks noChangeAspect="1"/>
        </xdr:cNvPicPr>
      </xdr:nvPicPr>
      <xdr:blipFill>
        <a:blip r:embed="rId12" r:link="rId2"/>
        <a:stretch>
          <a:fillRect/>
        </a:stretch>
      </xdr:blipFill>
      <xdr:spPr>
        <a:xfrm>
          <a:off x="739775" y="4993640"/>
          <a:ext cx="483235" cy="481330"/>
        </a:xfrm>
        <a:prstGeom prst="rect">
          <a:avLst/>
        </a:prstGeom>
        <a:noFill/>
        <a:ln>
          <a:noFill/>
        </a:ln>
      </xdr:spPr>
    </xdr:pic>
  </etc:cellImage>
  <etc:cellImage>
    <xdr:pic>
      <xdr:nvPicPr>
        <xdr:cNvPr id="66" name="ID_33D857D1BAA64B3BB355DC60D6D94517" descr="R infinity root.png"/>
        <xdr:cNvPicPr>
          <a:picLocks noChangeAspect="1"/>
        </xdr:cNvPicPr>
      </xdr:nvPicPr>
      <xdr:blipFill>
        <a:blip r:embed="rId13" r:link="rId2"/>
        <a:stretch>
          <a:fillRect/>
        </a:stretch>
      </xdr:blipFill>
      <xdr:spPr>
        <a:xfrm>
          <a:off x="881380" y="28448000"/>
          <a:ext cx="381000" cy="381000"/>
        </a:xfrm>
        <a:prstGeom prst="rect">
          <a:avLst/>
        </a:prstGeom>
        <a:noFill/>
        <a:ln>
          <a:noFill/>
        </a:ln>
      </xdr:spPr>
    </xdr:pic>
  </etc:cellImage>
  <etc:cellImage>
    <xdr:pic>
      <xdr:nvPicPr>
        <xdr:cNvPr id="67" name="ID_CD62CE45392F438191C4B6492B5C239C" descr="R rubricator.png"/>
        <xdr:cNvPicPr>
          <a:picLocks noChangeAspect="1"/>
        </xdr:cNvPicPr>
      </xdr:nvPicPr>
      <xdr:blipFill>
        <a:blip r:embed="rId14" r:link="rId2"/>
        <a:stretch>
          <a:fillRect/>
        </a:stretch>
      </xdr:blipFill>
      <xdr:spPr>
        <a:xfrm>
          <a:off x="741680" y="5792470"/>
          <a:ext cx="431800" cy="433070"/>
        </a:xfrm>
        <a:prstGeom prst="rect">
          <a:avLst/>
        </a:prstGeom>
        <a:noFill/>
        <a:ln>
          <a:noFill/>
        </a:ln>
      </xdr:spPr>
    </xdr:pic>
  </etc:cellImage>
  <etc:cellImage>
    <xdr:pic>
      <xdr:nvPicPr>
        <xdr:cNvPr id="68" name="ID_4B41C74088644B189FC17854CA6F8C61" descr="R galaxy.png"/>
        <xdr:cNvPicPr>
          <a:picLocks noChangeAspect="1"/>
        </xdr:cNvPicPr>
      </xdr:nvPicPr>
      <xdr:blipFill>
        <a:blip r:embed="rId15" r:link="rId2"/>
        <a:stretch>
          <a:fillRect/>
        </a:stretch>
      </xdr:blipFill>
      <xdr:spPr>
        <a:xfrm>
          <a:off x="758825" y="6553200"/>
          <a:ext cx="434975" cy="437515"/>
        </a:xfrm>
        <a:prstGeom prst="rect">
          <a:avLst/>
        </a:prstGeom>
        <a:noFill/>
        <a:ln>
          <a:noFill/>
        </a:ln>
      </xdr:spPr>
    </xdr:pic>
  </etc:cellImage>
  <etc:cellImage>
    <xdr:pic>
      <xdr:nvPicPr>
        <xdr:cNvPr id="69" name="ID_9D31BE17C67B4F27AAD76C5F868F89C1" descr="R omnicodex.png"/>
        <xdr:cNvPicPr>
          <a:picLocks noChangeAspect="1"/>
        </xdr:cNvPicPr>
      </xdr:nvPicPr>
      <xdr:blipFill>
        <a:blip r:embed="rId16" r:link="rId2"/>
        <a:stretch>
          <a:fillRect/>
        </a:stretch>
      </xdr:blipFill>
      <xdr:spPr>
        <a:xfrm>
          <a:off x="752475" y="7305675"/>
          <a:ext cx="434975" cy="437515"/>
        </a:xfrm>
        <a:prstGeom prst="rect">
          <a:avLst/>
        </a:prstGeom>
        <a:noFill/>
        <a:ln>
          <a:noFill/>
        </a:ln>
      </xdr:spPr>
    </xdr:pic>
  </etc:cellImage>
  <etc:cellImage>
    <xdr:pic>
      <xdr:nvPicPr>
        <xdr:cNvPr id="70" name="ID_93F6FD8457BB47359D5DCF6212D22A27" descr="R severed head.png"/>
        <xdr:cNvPicPr>
          <a:picLocks noChangeAspect="1"/>
        </xdr:cNvPicPr>
      </xdr:nvPicPr>
      <xdr:blipFill>
        <a:blip r:embed="rId17" r:link="rId2"/>
        <a:stretch>
          <a:fillRect/>
        </a:stretch>
      </xdr:blipFill>
      <xdr:spPr>
        <a:xfrm>
          <a:off x="863600" y="8921750"/>
          <a:ext cx="434975" cy="437515"/>
        </a:xfrm>
        <a:prstGeom prst="rect">
          <a:avLst/>
        </a:prstGeom>
        <a:noFill/>
        <a:ln>
          <a:noFill/>
        </a:ln>
      </xdr:spPr>
    </xdr:pic>
  </etc:cellImage>
  <etc:cellImage>
    <xdr:pic>
      <xdr:nvPicPr>
        <xdr:cNvPr id="71" name="ID_967E1AC70D9F4A2E972F0D4CA83FE2D6" descr="R mechano calibrator.png"/>
        <xdr:cNvPicPr>
          <a:picLocks noChangeAspect="1"/>
        </xdr:cNvPicPr>
      </xdr:nvPicPr>
      <xdr:blipFill>
        <a:blip r:embed="rId18" r:link="rId2"/>
        <a:stretch>
          <a:fillRect/>
        </a:stretch>
      </xdr:blipFill>
      <xdr:spPr>
        <a:xfrm>
          <a:off x="838200" y="9947275"/>
          <a:ext cx="434975" cy="436880"/>
        </a:xfrm>
        <a:prstGeom prst="rect">
          <a:avLst/>
        </a:prstGeom>
        <a:noFill/>
        <a:ln>
          <a:noFill/>
        </a:ln>
      </xdr:spPr>
    </xdr:pic>
  </etc:cellImage>
  <etc:cellImage>
    <xdr:pic>
      <xdr:nvPicPr>
        <xdr:cNvPr id="72" name="ID_7D8EF7D327A041959873A57A4A7E3843" descr="R odryskan crystal.png"/>
        <xdr:cNvPicPr>
          <a:picLocks noChangeAspect="1"/>
        </xdr:cNvPicPr>
      </xdr:nvPicPr>
      <xdr:blipFill>
        <a:blip r:embed="rId19" r:link="rId2"/>
        <a:stretch>
          <a:fillRect/>
        </a:stretch>
      </xdr:blipFill>
      <xdr:spPr>
        <a:xfrm>
          <a:off x="919480" y="10944225"/>
          <a:ext cx="419100" cy="427990"/>
        </a:xfrm>
        <a:prstGeom prst="rect">
          <a:avLst/>
        </a:prstGeom>
        <a:noFill/>
        <a:ln>
          <a:noFill/>
        </a:ln>
      </xdr:spPr>
    </xdr:pic>
  </etc:cellImage>
  <etc:cellImage>
    <xdr:pic>
      <xdr:nvPicPr>
        <xdr:cNvPr id="73" name="ID_E4E5500CEE374512882F955F85ED056E" descr="R galatron.png"/>
        <xdr:cNvPicPr>
          <a:picLocks noChangeAspect="1"/>
        </xdr:cNvPicPr>
      </xdr:nvPicPr>
      <xdr:blipFill>
        <a:blip r:embed="rId20" r:link="rId2"/>
        <a:stretch>
          <a:fillRect/>
        </a:stretch>
      </xdr:blipFill>
      <xdr:spPr>
        <a:xfrm>
          <a:off x="720725" y="11753850"/>
          <a:ext cx="434975" cy="437515"/>
        </a:xfrm>
        <a:prstGeom prst="rect">
          <a:avLst/>
        </a:prstGeom>
        <a:noFill/>
        <a:ln>
          <a:noFill/>
        </a:ln>
      </xdr:spPr>
    </xdr:pic>
  </etc:cellImage>
  <etc:cellImage>
    <xdr:pic>
      <xdr:nvPicPr>
        <xdr:cNvPr id="74" name="ID_F0A6FBF93DD64155AF7EDE2D9EAB40B1" descr="R the rulerchip.png"/>
        <xdr:cNvPicPr>
          <a:picLocks noChangeAspect="1"/>
        </xdr:cNvPicPr>
      </xdr:nvPicPr>
      <xdr:blipFill>
        <a:blip r:embed="rId21" r:link="rId2"/>
        <a:stretch>
          <a:fillRect/>
        </a:stretch>
      </xdr:blipFill>
      <xdr:spPr>
        <a:xfrm>
          <a:off x="735330" y="12613640"/>
          <a:ext cx="419100" cy="417195"/>
        </a:xfrm>
        <a:prstGeom prst="rect">
          <a:avLst/>
        </a:prstGeom>
        <a:noFill/>
        <a:ln>
          <a:noFill/>
        </a:ln>
      </xdr:spPr>
    </xdr:pic>
  </etc:cellImage>
  <etc:cellImage>
    <xdr:pic>
      <xdr:nvPicPr>
        <xdr:cNvPr id="75" name="ID_F9A7BD4F294A46039454E02E435E2928" descr="R wormhole key 5.png"/>
        <xdr:cNvPicPr>
          <a:picLocks noChangeAspect="1"/>
        </xdr:cNvPicPr>
      </xdr:nvPicPr>
      <xdr:blipFill>
        <a:blip r:embed="rId22" r:link="rId2"/>
        <a:stretch>
          <a:fillRect/>
        </a:stretch>
      </xdr:blipFill>
      <xdr:spPr>
        <a:xfrm>
          <a:off x="793115" y="13355320"/>
          <a:ext cx="423545" cy="427990"/>
        </a:xfrm>
        <a:prstGeom prst="rect">
          <a:avLst/>
        </a:prstGeom>
        <a:noFill/>
        <a:ln>
          <a:noFill/>
        </a:ln>
      </xdr:spPr>
    </xdr:pic>
  </etc:cellImage>
  <etc:cellImage>
    <xdr:pic>
      <xdr:nvPicPr>
        <xdr:cNvPr id="76" name="ID_444CC0A2AADE4C4EB8A0E0EBBA7B190D" descr="R executus compendium.png"/>
        <xdr:cNvPicPr>
          <a:picLocks noChangeAspect="1"/>
        </xdr:cNvPicPr>
      </xdr:nvPicPr>
      <xdr:blipFill>
        <a:blip r:embed="rId23" r:link="rId2"/>
        <a:stretch>
          <a:fillRect/>
        </a:stretch>
      </xdr:blipFill>
      <xdr:spPr>
        <a:xfrm>
          <a:off x="686435" y="36708715"/>
          <a:ext cx="534035" cy="534035"/>
        </a:xfrm>
        <a:prstGeom prst="rect">
          <a:avLst/>
        </a:prstGeom>
        <a:noFill/>
        <a:ln>
          <a:noFill/>
        </a:ln>
      </xdr:spPr>
    </xdr:pic>
  </etc:cellImage>
  <etc:cellImage>
    <xdr:pic>
      <xdr:nvPicPr>
        <xdr:cNvPr id="77" name="ID_BBB43CA3E44645FEA8AF807A9AF1E561" descr="R the radiance.png"/>
        <xdr:cNvPicPr>
          <a:picLocks noChangeAspect="1"/>
        </xdr:cNvPicPr>
      </xdr:nvPicPr>
      <xdr:blipFill>
        <a:blip r:embed="rId24" r:link="rId2"/>
        <a:stretch>
          <a:fillRect/>
        </a:stretch>
      </xdr:blipFill>
      <xdr:spPr>
        <a:xfrm>
          <a:off x="744855" y="14474825"/>
          <a:ext cx="424815" cy="427355"/>
        </a:xfrm>
        <a:prstGeom prst="rect">
          <a:avLst/>
        </a:prstGeom>
        <a:noFill/>
        <a:ln>
          <a:noFill/>
        </a:ln>
      </xdr:spPr>
    </xdr:pic>
  </etc:cellImage>
  <etc:cellImage>
    <xdr:pic>
      <xdr:nvPicPr>
        <xdr:cNvPr id="78" name="ID_322926A5ECFA43C5BAF6DEEEBCE2C17B" descr="R cetanas heart.png"/>
        <xdr:cNvPicPr>
          <a:picLocks noChangeAspect="1"/>
        </xdr:cNvPicPr>
      </xdr:nvPicPr>
      <xdr:blipFill>
        <a:blip r:embed="rId25" r:link="rId2"/>
        <a:stretch>
          <a:fillRect/>
        </a:stretch>
      </xdr:blipFill>
      <xdr:spPr>
        <a:xfrm>
          <a:off x="762635" y="17726025"/>
          <a:ext cx="438150" cy="438150"/>
        </a:xfrm>
        <a:prstGeom prst="rect">
          <a:avLst/>
        </a:prstGeom>
        <a:noFill/>
        <a:ln>
          <a:noFill/>
        </a:ln>
      </xdr:spPr>
    </xdr:pic>
  </etc:cellImage>
  <etc:cellImage>
    <xdr:pic>
      <xdr:nvPicPr>
        <xdr:cNvPr id="79" name="ID_1750997F19A74527805C7E2CD40677AE" descr="R prethoryn queen.png"/>
        <xdr:cNvPicPr>
          <a:picLocks noChangeAspect="1"/>
        </xdr:cNvPicPr>
      </xdr:nvPicPr>
      <xdr:blipFill>
        <a:blip r:embed="rId26" r:link="rId2"/>
        <a:stretch>
          <a:fillRect/>
        </a:stretch>
      </xdr:blipFill>
      <xdr:spPr>
        <a:xfrm>
          <a:off x="701675" y="15490825"/>
          <a:ext cx="434975" cy="437515"/>
        </a:xfrm>
        <a:prstGeom prst="rect">
          <a:avLst/>
        </a:prstGeom>
        <a:noFill/>
        <a:ln>
          <a:noFill/>
        </a:ln>
      </xdr:spPr>
    </xdr:pic>
  </etc:cellImage>
  <etc:cellImage>
    <xdr:pic>
      <xdr:nvPicPr>
        <xdr:cNvPr id="80" name="ID_60D304A4D69E46CAB6C9E94441B03E20" descr="R unbidden warlock.png"/>
        <xdr:cNvPicPr>
          <a:picLocks noChangeAspect="1"/>
        </xdr:cNvPicPr>
      </xdr:nvPicPr>
      <xdr:blipFill>
        <a:blip r:embed="rId27" r:link="rId2"/>
        <a:stretch>
          <a:fillRect/>
        </a:stretch>
      </xdr:blipFill>
      <xdr:spPr>
        <a:xfrm>
          <a:off x="822325" y="16217900"/>
          <a:ext cx="434975" cy="436880"/>
        </a:xfrm>
        <a:prstGeom prst="rect">
          <a:avLst/>
        </a:prstGeom>
        <a:noFill/>
        <a:ln>
          <a:noFill/>
        </a:ln>
      </xdr:spPr>
    </xdr:pic>
  </etc:cellImage>
  <etc:cellImage>
    <xdr:pic>
      <xdr:nvPicPr>
        <xdr:cNvPr id="81" name="ID_AD61AFD9660F486C82D3802370239925" descr="R contingency core.png"/>
        <xdr:cNvPicPr>
          <a:picLocks noChangeAspect="1"/>
        </xdr:cNvPicPr>
      </xdr:nvPicPr>
      <xdr:blipFill>
        <a:blip r:embed="rId28" r:link="rId2"/>
        <a:stretch>
          <a:fillRect/>
        </a:stretch>
      </xdr:blipFill>
      <xdr:spPr>
        <a:xfrm>
          <a:off x="835025" y="17005300"/>
          <a:ext cx="434975" cy="437515"/>
        </a:xfrm>
        <a:prstGeom prst="rect">
          <a:avLst/>
        </a:prstGeom>
        <a:noFill/>
        <a:ln>
          <a:noFill/>
        </a:ln>
      </xdr:spPr>
    </xdr:pic>
  </etc:cellImage>
  <etc:cellImage>
    <xdr:pic>
      <xdr:nvPicPr>
        <xdr:cNvPr id="82" name="ID_4F5A47E6D0024B128E6B4575F275DF22" descr="R zro crystal.png"/>
        <xdr:cNvPicPr>
          <a:picLocks noChangeAspect="1"/>
        </xdr:cNvPicPr>
      </xdr:nvPicPr>
      <xdr:blipFill>
        <a:blip r:embed="rId29" r:link="rId2"/>
        <a:stretch>
          <a:fillRect/>
        </a:stretch>
      </xdr:blipFill>
      <xdr:spPr>
        <a:xfrm>
          <a:off x="720725" y="18474055"/>
          <a:ext cx="434975" cy="437515"/>
        </a:xfrm>
        <a:prstGeom prst="rect">
          <a:avLst/>
        </a:prstGeom>
        <a:noFill/>
        <a:ln>
          <a:noFill/>
        </a:ln>
      </xdr:spPr>
    </xdr:pic>
  </etc:cellImage>
  <etc:cellImage>
    <xdr:pic>
      <xdr:nvPicPr>
        <xdr:cNvPr id="83" name="ID_2F7D06D54C4D4027BC1C6A2BCA1EB256" descr="R celestial resonator.png"/>
        <xdr:cNvPicPr>
          <a:picLocks noChangeAspect="1"/>
        </xdr:cNvPicPr>
      </xdr:nvPicPr>
      <xdr:blipFill>
        <a:blip r:embed="rId30" r:link="rId2"/>
        <a:stretch>
          <a:fillRect/>
        </a:stretch>
      </xdr:blipFill>
      <xdr:spPr>
        <a:xfrm>
          <a:off x="701040" y="32124015"/>
          <a:ext cx="636905" cy="641350"/>
        </a:xfrm>
        <a:prstGeom prst="rect">
          <a:avLst/>
        </a:prstGeom>
        <a:noFill/>
        <a:ln>
          <a:noFill/>
        </a:ln>
      </xdr:spPr>
    </xdr:pic>
  </etc:cellImage>
  <etc:cellImage>
    <xdr:pic>
      <xdr:nvPicPr>
        <xdr:cNvPr id="84" name="ID_F300174AA86F4BE3A0AFDBF6C100D842" descr="R baol.png"/>
        <xdr:cNvPicPr>
          <a:picLocks noChangeAspect="1"/>
        </xdr:cNvPicPr>
      </xdr:nvPicPr>
      <xdr:blipFill>
        <a:blip r:embed="rId31" r:link="rId2"/>
        <a:stretch>
          <a:fillRect/>
        </a:stretch>
      </xdr:blipFill>
      <xdr:spPr>
        <a:xfrm>
          <a:off x="831850" y="19132550"/>
          <a:ext cx="434975" cy="437515"/>
        </a:xfrm>
        <a:prstGeom prst="rect">
          <a:avLst/>
        </a:prstGeom>
        <a:noFill/>
        <a:ln>
          <a:noFill/>
        </a:ln>
      </xdr:spPr>
    </xdr:pic>
  </etc:cellImage>
  <etc:cellImage>
    <xdr:pic>
      <xdr:nvPicPr>
        <xdr:cNvPr id="85" name="ID_65DC8C7450D140CEA499A10D689583FD" descr="R the pattern maker.png"/>
        <xdr:cNvPicPr>
          <a:picLocks noChangeAspect="1"/>
        </xdr:cNvPicPr>
      </xdr:nvPicPr>
      <xdr:blipFill>
        <a:blip r:embed="rId32" r:link="rId2"/>
        <a:stretch>
          <a:fillRect/>
        </a:stretch>
      </xdr:blipFill>
      <xdr:spPr>
        <a:xfrm>
          <a:off x="712470" y="33763585"/>
          <a:ext cx="506095" cy="507365"/>
        </a:xfrm>
        <a:prstGeom prst="rect">
          <a:avLst/>
        </a:prstGeom>
        <a:noFill/>
        <a:ln>
          <a:noFill/>
        </a:ln>
      </xdr:spPr>
    </xdr:pic>
  </etc:cellImage>
  <etc:cellImage>
    <xdr:pic>
      <xdr:nvPicPr>
        <xdr:cNvPr id="86" name="ID_14D72ABC4C2D4F26BC9D85B4B3D271FB" descr="R orb insight.png"/>
        <xdr:cNvPicPr>
          <a:picLocks noChangeAspect="1"/>
        </xdr:cNvPicPr>
      </xdr:nvPicPr>
      <xdr:blipFill>
        <a:blip r:embed="rId33" r:link="rId2"/>
        <a:stretch>
          <a:fillRect/>
        </a:stretch>
      </xdr:blipFill>
      <xdr:spPr>
        <a:xfrm>
          <a:off x="768350" y="19966940"/>
          <a:ext cx="434975" cy="437515"/>
        </a:xfrm>
        <a:prstGeom prst="rect">
          <a:avLst/>
        </a:prstGeom>
        <a:noFill/>
        <a:ln>
          <a:noFill/>
        </a:ln>
      </xdr:spPr>
    </xdr:pic>
  </etc:cellImage>
  <etc:cellImage>
    <xdr:pic>
      <xdr:nvPicPr>
        <xdr:cNvPr id="87" name="ID_972CBE5D32634155B9A346DA8029D88A" descr="R pox sample.png"/>
        <xdr:cNvPicPr>
          <a:picLocks noChangeAspect="1"/>
        </xdr:cNvPicPr>
      </xdr:nvPicPr>
      <xdr:blipFill>
        <a:blip r:embed="rId34" r:link="rId2"/>
        <a:stretch>
          <a:fillRect/>
        </a:stretch>
      </xdr:blipFill>
      <xdr:spPr>
        <a:xfrm>
          <a:off x="774700" y="20718145"/>
          <a:ext cx="434975" cy="437515"/>
        </a:xfrm>
        <a:prstGeom prst="rect">
          <a:avLst/>
        </a:prstGeom>
        <a:noFill/>
        <a:ln>
          <a:noFill/>
        </a:ln>
      </xdr:spPr>
    </xdr:pic>
  </etc:cellImage>
  <etc:cellImage>
    <xdr:pic>
      <xdr:nvPicPr>
        <xdr:cNvPr id="88" name="ID_BAE545BD20AB4B989BD5855288501CBB" descr="R vaporous mega orchid.png"/>
        <xdr:cNvPicPr>
          <a:picLocks noChangeAspect="1"/>
        </xdr:cNvPicPr>
      </xdr:nvPicPr>
      <xdr:blipFill>
        <a:blip r:embed="rId35" r:link="rId2"/>
        <a:stretch>
          <a:fillRect/>
        </a:stretch>
      </xdr:blipFill>
      <xdr:spPr>
        <a:xfrm>
          <a:off x="711835" y="35164395"/>
          <a:ext cx="586105" cy="586105"/>
        </a:xfrm>
        <a:prstGeom prst="rect">
          <a:avLst/>
        </a:prstGeom>
        <a:noFill/>
        <a:ln>
          <a:noFill/>
        </a:ln>
      </xdr:spPr>
    </xdr:pic>
  </etc:cellImage>
  <etc:cellImage>
    <xdr:pic>
      <xdr:nvPicPr>
        <xdr:cNvPr id="89" name="ID_3E24069952C146E5BA8E7E24E398FF0A" descr="R cryo core.png"/>
        <xdr:cNvPicPr>
          <a:picLocks noChangeAspect="1"/>
        </xdr:cNvPicPr>
      </xdr:nvPicPr>
      <xdr:blipFill>
        <a:blip r:embed="rId36" r:link="rId2"/>
        <a:stretch>
          <a:fillRect/>
        </a:stretch>
      </xdr:blipFill>
      <xdr:spPr>
        <a:xfrm>
          <a:off x="809625" y="21525865"/>
          <a:ext cx="434975" cy="437515"/>
        </a:xfrm>
        <a:prstGeom prst="rect">
          <a:avLst/>
        </a:prstGeom>
        <a:noFill/>
        <a:ln>
          <a:noFill/>
        </a:ln>
      </xdr:spPr>
    </xdr:pic>
  </etc:cellImage>
  <etc:cellImage>
    <xdr:pic>
      <xdr:nvPicPr>
        <xdr:cNvPr id="90" name="ID_DBCB71A04236487B93E244979579C8CC" descr="R war forge.png"/>
        <xdr:cNvPicPr>
          <a:picLocks noChangeAspect="1"/>
        </xdr:cNvPicPr>
      </xdr:nvPicPr>
      <xdr:blipFill>
        <a:blip r:embed="rId37" r:link="rId2"/>
        <a:stretch>
          <a:fillRect/>
        </a:stretch>
      </xdr:blipFill>
      <xdr:spPr>
        <a:xfrm>
          <a:off x="714375" y="22230715"/>
          <a:ext cx="434975" cy="437515"/>
        </a:xfrm>
        <a:prstGeom prst="rect">
          <a:avLst/>
        </a:prstGeom>
        <a:noFill/>
        <a:ln>
          <a:noFill/>
        </a:ln>
      </xdr:spPr>
    </xdr:pic>
  </etc:cellImage>
  <etc:cellImage>
    <xdr:pic>
      <xdr:nvPicPr>
        <xdr:cNvPr id="91" name="ID_2AC388E441C941D8979D4A6C00F0D26F" descr="R weather manipulator.png"/>
        <xdr:cNvPicPr>
          <a:picLocks noChangeAspect="1"/>
        </xdr:cNvPicPr>
      </xdr:nvPicPr>
      <xdr:blipFill>
        <a:blip r:embed="rId38" r:link="rId2"/>
        <a:stretch>
          <a:fillRect/>
        </a:stretch>
      </xdr:blipFill>
      <xdr:spPr>
        <a:xfrm>
          <a:off x="724535" y="22983190"/>
          <a:ext cx="514985" cy="514985"/>
        </a:xfrm>
        <a:prstGeom prst="rect">
          <a:avLst/>
        </a:prstGeom>
        <a:noFill/>
        <a:ln>
          <a:noFill/>
        </a:ln>
      </xdr:spPr>
    </xdr:pic>
  </etc:cellImage>
  <etc:cellImage>
    <xdr:pic>
      <xdr:nvPicPr>
        <xdr:cNvPr id="92" name="ID_32C5F6C179E44EFCA886B17937BAA8D1" descr="R the tempest invocator.png"/>
        <xdr:cNvPicPr>
          <a:picLocks noChangeAspect="1"/>
        </xdr:cNvPicPr>
      </xdr:nvPicPr>
      <xdr:blipFill>
        <a:blip r:embed="rId39" r:link="rId2"/>
        <a:stretch>
          <a:fillRect/>
        </a:stretch>
      </xdr:blipFill>
      <xdr:spPr>
        <a:xfrm>
          <a:off x="743585" y="23736300"/>
          <a:ext cx="466725" cy="466725"/>
        </a:xfrm>
        <a:prstGeom prst="rect">
          <a:avLst/>
        </a:prstGeom>
        <a:noFill/>
        <a:ln>
          <a:noFill/>
        </a:ln>
      </xdr:spPr>
    </xdr:pic>
  </etc:cellImage>
  <etc:cellImage>
    <xdr:pic>
      <xdr:nvPicPr>
        <xdr:cNvPr id="93" name="ID_782925F0211B45C98317D7E18B068E3C" descr="R toxic god.png"/>
        <xdr:cNvPicPr>
          <a:picLocks noChangeAspect="1"/>
        </xdr:cNvPicPr>
      </xdr:nvPicPr>
      <xdr:blipFill>
        <a:blip r:embed="rId40" r:link="rId2"/>
        <a:stretch>
          <a:fillRect/>
        </a:stretch>
      </xdr:blipFill>
      <xdr:spPr>
        <a:xfrm>
          <a:off x="791210" y="24604345"/>
          <a:ext cx="408940" cy="427990"/>
        </a:xfrm>
        <a:prstGeom prst="rect">
          <a:avLst/>
        </a:prstGeom>
        <a:noFill/>
        <a:ln>
          <a:noFill/>
        </a:ln>
      </xdr:spPr>
    </xdr:pic>
  </etc:cellImage>
  <etc:cellImage>
    <xdr:pic>
      <xdr:nvPicPr>
        <xdr:cNvPr id="94" name="ID_E41CAD3B5AB9491A97C9DAE516602683" descr="R celestial chart 4.png"/>
        <xdr:cNvPicPr>
          <a:picLocks noChangeAspect="1"/>
        </xdr:cNvPicPr>
      </xdr:nvPicPr>
      <xdr:blipFill>
        <a:blip r:embed="rId41" r:link="rId2"/>
        <a:stretch>
          <a:fillRect/>
        </a:stretch>
      </xdr:blipFill>
      <xdr:spPr>
        <a:xfrm>
          <a:off x="733425" y="25335865"/>
          <a:ext cx="461010" cy="462915"/>
        </a:xfrm>
        <a:prstGeom prst="rect">
          <a:avLst/>
        </a:prstGeom>
        <a:noFill/>
        <a:ln>
          <a:noFill/>
        </a:ln>
      </xdr:spPr>
    </xdr:pic>
  </etc:cellImage>
  <etc:cellImage>
    <xdr:pic>
      <xdr:nvPicPr>
        <xdr:cNvPr id="95" name="ID_6425C16D667A4C3D8949F499E5DC039F" descr="R celestial tear.png"/>
        <xdr:cNvPicPr>
          <a:picLocks noChangeAspect="1"/>
        </xdr:cNvPicPr>
      </xdr:nvPicPr>
      <xdr:blipFill>
        <a:blip r:embed="rId42" r:link="rId2"/>
        <a:stretch>
          <a:fillRect/>
        </a:stretch>
      </xdr:blipFill>
      <xdr:spPr>
        <a:xfrm>
          <a:off x="824230" y="26127075"/>
          <a:ext cx="381000" cy="381000"/>
        </a:xfrm>
        <a:prstGeom prst="rect">
          <a:avLst/>
        </a:prstGeom>
        <a:noFill/>
        <a:ln>
          <a:noFill/>
        </a:ln>
      </xdr:spPr>
    </xdr:pic>
  </etc:cellImage>
  <etc:cellImage>
    <xdr:pic>
      <xdr:nvPicPr>
        <xdr:cNvPr id="96" name="ID_0793F05F1FB746EDA0FC9C29DCF141F8" descr="R daedalus seal.png"/>
        <xdr:cNvPicPr>
          <a:picLocks noChangeAspect="1"/>
        </xdr:cNvPicPr>
      </xdr:nvPicPr>
      <xdr:blipFill>
        <a:blip r:embed="rId43" r:link="rId2"/>
        <a:stretch>
          <a:fillRect/>
        </a:stretch>
      </xdr:blipFill>
      <xdr:spPr>
        <a:xfrm>
          <a:off x="824230" y="26838275"/>
          <a:ext cx="381000" cy="381000"/>
        </a:xfrm>
        <a:prstGeom prst="rect">
          <a:avLst/>
        </a:prstGeom>
        <a:noFill/>
        <a:ln>
          <a:noFill/>
        </a:ln>
      </xdr:spPr>
    </xdr:pic>
  </etc:cellImage>
  <etc:cellImage>
    <xdr:pic>
      <xdr:nvPicPr>
        <xdr:cNvPr id="97" name="ID_C5B6BEEBCBEE47A6B03539A93FF75CE4" descr="R continuum.png"/>
        <xdr:cNvPicPr>
          <a:picLocks noChangeAspect="1"/>
        </xdr:cNvPicPr>
      </xdr:nvPicPr>
      <xdr:blipFill>
        <a:blip r:embed="rId44" r:link="rId2"/>
        <a:stretch>
          <a:fillRect/>
        </a:stretch>
      </xdr:blipFill>
      <xdr:spPr>
        <a:xfrm>
          <a:off x="852805" y="29972000"/>
          <a:ext cx="381000" cy="381000"/>
        </a:xfrm>
        <a:prstGeom prst="rect">
          <a:avLst/>
        </a:prstGeom>
        <a:noFill/>
        <a:ln>
          <a:noFill/>
        </a:ln>
      </xdr:spPr>
    </xdr:pic>
  </etc:cellImage>
  <etc:cellImage>
    <xdr:pic>
      <xdr:nvPicPr>
        <xdr:cNvPr id="98" name="ID_9EBD847EBAD64D288B7D2F7FEAF9F901" descr="R time crystal.png"/>
        <xdr:cNvPicPr>
          <a:picLocks noChangeAspect="1"/>
        </xdr:cNvPicPr>
      </xdr:nvPicPr>
      <xdr:blipFill>
        <a:blip r:embed="rId45" r:link="rId2"/>
        <a:stretch>
          <a:fillRect/>
        </a:stretch>
      </xdr:blipFill>
      <xdr:spPr>
        <a:xfrm>
          <a:off x="676910" y="30589855"/>
          <a:ext cx="561340" cy="561340"/>
        </a:xfrm>
        <a:prstGeom prst="rect">
          <a:avLst/>
        </a:prstGeom>
        <a:noFill/>
        <a:ln>
          <a:noFill/>
        </a:ln>
      </xdr:spPr>
    </xdr:pic>
  </etc:cellImage>
  <etc:cellImage>
    <xdr:pic>
      <xdr:nvPicPr>
        <xdr:cNvPr id="99" name="ID_246F2670FA444006AE3C644E8FA9AC73" descr="R eternal throne.png"/>
        <xdr:cNvPicPr>
          <a:picLocks noChangeAspect="1"/>
        </xdr:cNvPicPr>
      </xdr:nvPicPr>
      <xdr:blipFill>
        <a:blip r:embed="rId46" r:link="rId2"/>
        <a:stretch>
          <a:fillRect/>
        </a:stretch>
      </xdr:blipFill>
      <xdr:spPr>
        <a:xfrm>
          <a:off x="833755" y="31362650"/>
          <a:ext cx="381000" cy="381000"/>
        </a:xfrm>
        <a:prstGeom prst="rect">
          <a:avLst/>
        </a:prstGeom>
        <a:noFill/>
        <a:ln>
          <a:noFill/>
        </a:ln>
      </xdr:spPr>
    </xdr:pic>
  </etc:cellImage>
  <etc:cellImage>
    <xdr:pic>
      <xdr:nvPicPr>
        <xdr:cNvPr id="100" name="ID_EE776746A831413E90AAC8A8079C7F04" descr="R gavel of the tribunal.png"/>
        <xdr:cNvPicPr>
          <a:picLocks noChangeAspect="1"/>
        </xdr:cNvPicPr>
      </xdr:nvPicPr>
      <xdr:blipFill>
        <a:blip r:embed="rId47" r:link="rId2"/>
        <a:stretch>
          <a:fillRect/>
        </a:stretch>
      </xdr:blipFill>
      <xdr:spPr>
        <a:xfrm>
          <a:off x="690880" y="32970470"/>
          <a:ext cx="504825" cy="505460"/>
        </a:xfrm>
        <a:prstGeom prst="rect">
          <a:avLst/>
        </a:prstGeom>
        <a:noFill/>
        <a:ln>
          <a:noFill/>
        </a:ln>
      </xdr:spPr>
    </xdr:pic>
  </etc:cellImage>
  <etc:cellImage>
    <xdr:pic>
      <xdr:nvPicPr>
        <xdr:cNvPr id="101" name="ID_0366DF6B07454CF4B70D832FDCF8AC49" descr="R pulsestone.png"/>
        <xdr:cNvPicPr>
          <a:picLocks noChangeAspect="1"/>
        </xdr:cNvPicPr>
      </xdr:nvPicPr>
      <xdr:blipFill>
        <a:blip r:embed="rId48" r:link="rId2"/>
        <a:stretch>
          <a:fillRect/>
        </a:stretch>
      </xdr:blipFill>
      <xdr:spPr>
        <a:xfrm>
          <a:off x="695960" y="42082085"/>
          <a:ext cx="504190" cy="504190"/>
        </a:xfrm>
        <a:prstGeom prst="rect">
          <a:avLst/>
        </a:prstGeom>
        <a:noFill/>
        <a:ln>
          <a:noFill/>
        </a:ln>
      </xdr:spPr>
    </xdr:pic>
  </etc:cellImage>
  <etc:cellImage>
    <xdr:pic>
      <xdr:nvPicPr>
        <xdr:cNvPr id="102" name="ID_69CD7264ECA84DEF9A1AFCC9A331B53B" descr="R tiyanki matriarch nerve core.png"/>
        <xdr:cNvPicPr>
          <a:picLocks noChangeAspect="1"/>
        </xdr:cNvPicPr>
      </xdr:nvPicPr>
      <xdr:blipFill>
        <a:blip r:embed="rId49" r:link="rId2"/>
        <a:stretch>
          <a:fillRect/>
        </a:stretch>
      </xdr:blipFill>
      <xdr:spPr>
        <a:xfrm>
          <a:off x="702310" y="34460815"/>
          <a:ext cx="527685" cy="528320"/>
        </a:xfrm>
        <a:prstGeom prst="rect">
          <a:avLst/>
        </a:prstGeom>
        <a:noFill/>
        <a:ln>
          <a:noFill/>
        </a:ln>
      </xdr:spPr>
    </xdr:pic>
  </etc:cellImage>
  <etc:cellImage>
    <xdr:pic>
      <xdr:nvPicPr>
        <xdr:cNvPr id="103" name="ID_1BD1D8E534DD45F8B079C20FAB635E11" descr="R entangled relay.png"/>
        <xdr:cNvPicPr>
          <a:picLocks noChangeAspect="1"/>
        </xdr:cNvPicPr>
      </xdr:nvPicPr>
      <xdr:blipFill>
        <a:blip r:embed="rId50" r:link="rId2"/>
        <a:stretch>
          <a:fillRect/>
        </a:stretch>
      </xdr:blipFill>
      <xdr:spPr>
        <a:xfrm>
          <a:off x="667385" y="35871785"/>
          <a:ext cx="608965" cy="608965"/>
        </a:xfrm>
        <a:prstGeom prst="rect">
          <a:avLst/>
        </a:prstGeom>
        <a:noFill/>
        <a:ln>
          <a:noFill/>
        </a:ln>
      </xdr:spPr>
    </xdr:pic>
  </etc:cellImage>
  <etc:cellImage>
    <xdr:pic>
      <xdr:nvPicPr>
        <xdr:cNvPr id="104" name="ID_6F7EF39F8B014094BE60A2457C391ACC" descr="R prototype vir core.png"/>
        <xdr:cNvPicPr>
          <a:picLocks noChangeAspect="1"/>
        </xdr:cNvPicPr>
      </xdr:nvPicPr>
      <xdr:blipFill>
        <a:blip r:embed="rId51" r:link="rId2"/>
        <a:stretch>
          <a:fillRect/>
        </a:stretch>
      </xdr:blipFill>
      <xdr:spPr>
        <a:xfrm>
          <a:off x="724535" y="37499925"/>
          <a:ext cx="504825" cy="504825"/>
        </a:xfrm>
        <a:prstGeom prst="rect">
          <a:avLst/>
        </a:prstGeom>
        <a:noFill/>
        <a:ln>
          <a:noFill/>
        </a:ln>
      </xdr:spPr>
    </xdr:pic>
  </etc:cellImage>
  <etc:cellImage>
    <xdr:pic>
      <xdr:nvPicPr>
        <xdr:cNvPr id="105" name="ID_1D61B381411C499DBE5EFED57234FBC3" descr="R preservation chamber.png"/>
        <xdr:cNvPicPr>
          <a:picLocks noChangeAspect="1"/>
        </xdr:cNvPicPr>
      </xdr:nvPicPr>
      <xdr:blipFill>
        <a:blip r:embed="rId52" r:link="rId2"/>
        <a:stretch>
          <a:fillRect/>
        </a:stretch>
      </xdr:blipFill>
      <xdr:spPr>
        <a:xfrm>
          <a:off x="724535" y="38242240"/>
          <a:ext cx="495935" cy="495935"/>
        </a:xfrm>
        <a:prstGeom prst="rect">
          <a:avLst/>
        </a:prstGeom>
        <a:noFill/>
        <a:ln>
          <a:noFill/>
        </a:ln>
      </xdr:spPr>
    </xdr:pic>
  </etc:cellImage>
  <etc:cellImage>
    <xdr:pic>
      <xdr:nvPicPr>
        <xdr:cNvPr id="106" name="ID_5E016995C2BD49728559B1210ED4607B" descr="R everchanging stone.png"/>
        <xdr:cNvPicPr>
          <a:picLocks noChangeAspect="1"/>
        </xdr:cNvPicPr>
      </xdr:nvPicPr>
      <xdr:blipFill>
        <a:blip r:embed="rId53" r:link="rId2"/>
        <a:stretch>
          <a:fillRect/>
        </a:stretch>
      </xdr:blipFill>
      <xdr:spPr>
        <a:xfrm>
          <a:off x="667385" y="40500935"/>
          <a:ext cx="599440" cy="599440"/>
        </a:xfrm>
        <a:prstGeom prst="rect">
          <a:avLst/>
        </a:prstGeom>
        <a:noFill/>
        <a:ln>
          <a:noFill/>
        </a:ln>
      </xdr:spPr>
    </xdr:pic>
  </etc:cellImage>
  <etc:cellImage>
    <xdr:pic>
      <xdr:nvPicPr>
        <xdr:cNvPr id="107" name="ID_E41B790F795E42AD8B9E81CA1C3E1BA3" descr="R the modularium.png"/>
        <xdr:cNvPicPr>
          <a:picLocks noChangeAspect="1"/>
        </xdr:cNvPicPr>
      </xdr:nvPicPr>
      <xdr:blipFill>
        <a:blip r:embed="rId54" r:link="rId2"/>
        <a:stretch>
          <a:fillRect/>
        </a:stretch>
      </xdr:blipFill>
      <xdr:spPr>
        <a:xfrm>
          <a:off x="695960" y="42775505"/>
          <a:ext cx="553720" cy="553720"/>
        </a:xfrm>
        <a:prstGeom prst="rect">
          <a:avLst/>
        </a:prstGeom>
        <a:noFill/>
        <a:ln>
          <a:noFill/>
        </a:ln>
      </xdr:spPr>
    </xdr:pic>
  </etc:cellImage>
  <etc:cellImage>
    <xdr:pic>
      <xdr:nvPicPr>
        <xdr:cNvPr id="200" name="ID_0A12370B7C2646D4966DC8E7C7EC1E30"/>
        <xdr:cNvPicPr>
          <a:picLocks noChangeAspect="1"/>
        </xdr:cNvPicPr>
      </xdr:nvPicPr>
      <xdr:blipFill>
        <a:blip r:embed="rId55"/>
        <a:stretch>
          <a:fillRect/>
        </a:stretch>
      </xdr:blipFill>
      <xdr:spPr>
        <a:xfrm>
          <a:off x="734060" y="113063655"/>
          <a:ext cx="571500" cy="568325"/>
        </a:xfrm>
        <a:prstGeom prst="rect">
          <a:avLst/>
        </a:prstGeom>
      </xdr:spPr>
    </xdr:pic>
  </etc:cellImage>
  <etc:cellImage>
    <xdr:pic>
      <xdr:nvPicPr>
        <xdr:cNvPr id="239" name="ID_8D11547442844A98AB149A314778E51C"/>
        <xdr:cNvPicPr>
          <a:picLocks noChangeAspect="1"/>
        </xdr:cNvPicPr>
      </xdr:nvPicPr>
      <xdr:blipFill>
        <a:blip r:embed="rId56"/>
        <a:stretch>
          <a:fillRect/>
        </a:stretch>
      </xdr:blipFill>
      <xdr:spPr>
        <a:xfrm>
          <a:off x="734060" y="84482940"/>
          <a:ext cx="571500" cy="577850"/>
        </a:xfrm>
        <a:prstGeom prst="rect">
          <a:avLst/>
        </a:prstGeom>
      </xdr:spPr>
    </xdr:pic>
  </etc:cellImage>
  <etc:cellImage>
    <xdr:pic>
      <xdr:nvPicPr>
        <xdr:cNvPr id="336" name="ID_678DE15691EB449092EC497CC30C5DFC" descr="Return to Dust icon"/>
        <xdr:cNvPicPr>
          <a:picLocks noChangeAspect="1"/>
        </xdr:cNvPicPr>
      </xdr:nvPicPr>
      <xdr:blipFill>
        <a:blip r:embed="rId57"/>
        <a:srcRect/>
        <a:stretch>
          <a:fillRect/>
        </a:stretch>
      </xdr:blipFill>
      <xdr:spPr>
        <a:xfrm>
          <a:off x="734060" y="21618575"/>
          <a:ext cx="571500" cy="577850"/>
        </a:xfrm>
        <a:prstGeom prst="rect">
          <a:avLst/>
        </a:prstGeom>
        <a:noFill/>
        <a:ln>
          <a:noFill/>
        </a:ln>
      </xdr:spPr>
    </xdr:pic>
  </etc:cellImage>
  <etc:cellImage>
    <xdr:pic>
      <xdr:nvPicPr>
        <xdr:cNvPr id="290" name="ID_5F8A5F6A7E38422A8436F7B8B6FA229E" descr="Exterminatus icon"/>
        <xdr:cNvPicPr>
          <a:picLocks noChangeAspect="1"/>
        </xdr:cNvPicPr>
      </xdr:nvPicPr>
      <xdr:blipFill>
        <a:blip r:embed="rId58"/>
        <a:srcRect/>
        <a:stretch>
          <a:fillRect/>
        </a:stretch>
      </xdr:blipFill>
      <xdr:spPr>
        <a:xfrm>
          <a:off x="734060" y="44477940"/>
          <a:ext cx="571500" cy="577850"/>
        </a:xfrm>
        <a:prstGeom prst="rect">
          <a:avLst/>
        </a:prstGeom>
        <a:noFill/>
        <a:ln>
          <a:noFill/>
        </a:ln>
      </xdr:spPr>
    </xdr:pic>
  </etc:cellImage>
  <etc:cellImage>
    <xdr:pic>
      <xdr:nvPicPr>
        <xdr:cNvPr id="2" name="ID_852B6A08AC0D45C0A9A3C7CA1062FF54" descr="Brave New World icon"/>
        <xdr:cNvPicPr>
          <a:picLocks noChangeAspect="1"/>
        </xdr:cNvPicPr>
      </xdr:nvPicPr>
      <xdr:blipFill>
        <a:blip r:embed="rId59"/>
        <a:srcRect/>
        <a:stretch>
          <a:fillRect/>
        </a:stretch>
      </xdr:blipFill>
      <xdr:spPr>
        <a:xfrm>
          <a:off x="733425" y="57150"/>
          <a:ext cx="571500" cy="571500"/>
        </a:xfrm>
        <a:prstGeom prst="rect">
          <a:avLst/>
        </a:prstGeom>
        <a:noFill/>
        <a:ln>
          <a:noFill/>
        </a:ln>
      </xdr:spPr>
    </xdr:pic>
  </etc:cellImage>
  <etc:cellImage>
    <xdr:pic>
      <xdr:nvPicPr>
        <xdr:cNvPr id="332" name="ID_93D64DFEB9BC4A889F3A4E73A365497B" descr="What Was Will Be icon"/>
        <xdr:cNvPicPr>
          <a:picLocks noChangeAspect="1"/>
        </xdr:cNvPicPr>
      </xdr:nvPicPr>
      <xdr:blipFill>
        <a:blip r:embed="rId60"/>
        <a:srcRect/>
        <a:stretch>
          <a:fillRect/>
        </a:stretch>
      </xdr:blipFill>
      <xdr:spPr>
        <a:xfrm>
          <a:off x="734060" y="33682940"/>
          <a:ext cx="571500" cy="577850"/>
        </a:xfrm>
        <a:prstGeom prst="rect">
          <a:avLst/>
        </a:prstGeom>
        <a:noFill/>
        <a:ln>
          <a:noFill/>
        </a:ln>
      </xdr:spPr>
    </xdr:pic>
  </etc:cellImage>
  <etc:cellImage>
    <xdr:pic>
      <xdr:nvPicPr>
        <xdr:cNvPr id="355" name="ID_8A2462D88DA448EC88824F0622C87C16" descr="Ringworld Engineers icon"/>
        <xdr:cNvPicPr>
          <a:picLocks noChangeAspect="1"/>
        </xdr:cNvPicPr>
      </xdr:nvPicPr>
      <xdr:blipFill>
        <a:blip r:embed="rId61"/>
        <a:srcRect/>
        <a:stretch>
          <a:fillRect/>
        </a:stretch>
      </xdr:blipFill>
      <xdr:spPr>
        <a:xfrm>
          <a:off x="734060" y="35587940"/>
          <a:ext cx="571500" cy="577850"/>
        </a:xfrm>
        <a:prstGeom prst="rect">
          <a:avLst/>
        </a:prstGeom>
        <a:noFill/>
        <a:ln>
          <a:noFill/>
        </a:ln>
      </xdr:spPr>
    </xdr:pic>
  </etc:cellImage>
  <etc:cellImage>
    <xdr:pic>
      <xdr:nvPicPr>
        <xdr:cNvPr id="309" name="ID_1AFED320F849498292E9772D07980AAA" descr="Citadel of Death icon"/>
        <xdr:cNvPicPr>
          <a:picLocks noChangeAspect="1"/>
        </xdr:cNvPicPr>
      </xdr:nvPicPr>
      <xdr:blipFill>
        <a:blip r:embed="rId62"/>
        <a:srcRect/>
        <a:stretch>
          <a:fillRect/>
        </a:stretch>
      </xdr:blipFill>
      <xdr:spPr>
        <a:xfrm>
          <a:off x="734060" y="48288575"/>
          <a:ext cx="571500" cy="577850"/>
        </a:xfrm>
        <a:prstGeom prst="rect">
          <a:avLst/>
        </a:prstGeom>
        <a:noFill/>
        <a:ln>
          <a:noFill/>
        </a:ln>
      </xdr:spPr>
    </xdr:pic>
  </etc:cellImage>
  <etc:cellImage>
    <xdr:pic>
      <xdr:nvPicPr>
        <xdr:cNvPr id="31" name="ID_61D2902322A543098B4E54AA08445847" descr="Faster, Stronger, Better icon"/>
        <xdr:cNvPicPr/>
      </xdr:nvPicPr>
      <xdr:blipFill>
        <a:blip r:embed="rId63"/>
        <a:srcRect/>
        <a:stretch>
          <a:fillRect/>
        </a:stretch>
      </xdr:blipFill>
      <xdr:spPr>
        <a:xfrm>
          <a:off x="685800" y="8255000"/>
          <a:ext cx="571500" cy="577850"/>
        </a:xfrm>
        <a:prstGeom prst="rect">
          <a:avLst/>
        </a:prstGeom>
        <a:noFill/>
        <a:ln>
          <a:noFill/>
        </a:ln>
      </xdr:spPr>
    </xdr:pic>
  </etc:cellImage>
  <etc:cellImage>
    <xdr:pic>
      <xdr:nvPicPr>
        <xdr:cNvPr id="3" name="ID_AC64E60641D643848D6281B6C0392434" descr="Digging Deep icon"/>
        <xdr:cNvPicPr/>
      </xdr:nvPicPr>
      <xdr:blipFill>
        <a:blip r:embed="rId64"/>
        <a:srcRect/>
        <a:stretch>
          <a:fillRect/>
        </a:stretch>
      </xdr:blipFill>
      <xdr:spPr>
        <a:xfrm>
          <a:off x="723900" y="717550"/>
          <a:ext cx="571500" cy="577850"/>
        </a:xfrm>
        <a:prstGeom prst="rect">
          <a:avLst/>
        </a:prstGeom>
        <a:noFill/>
        <a:ln>
          <a:noFill/>
        </a:ln>
      </xdr:spPr>
    </xdr:pic>
  </etc:cellImage>
  <etc:cellImage>
    <xdr:pic>
      <xdr:nvPicPr>
        <xdr:cNvPr id="4" name="ID_DAF3B0F4E1FD4400A19B20C30C434D95" descr="Energetic icon"/>
        <xdr:cNvPicPr/>
      </xdr:nvPicPr>
      <xdr:blipFill>
        <a:blip r:embed="rId65"/>
        <a:srcRect/>
        <a:stretch>
          <a:fillRect/>
        </a:stretch>
      </xdr:blipFill>
      <xdr:spPr>
        <a:xfrm>
          <a:off x="685800" y="1905000"/>
          <a:ext cx="571500" cy="577850"/>
        </a:xfrm>
        <a:prstGeom prst="rect">
          <a:avLst/>
        </a:prstGeom>
        <a:noFill/>
        <a:ln>
          <a:noFill/>
        </a:ln>
      </xdr:spPr>
    </xdr:pic>
  </etc:cellImage>
  <etc:cellImage>
    <xdr:pic>
      <xdr:nvPicPr>
        <xdr:cNvPr id="315" name="ID_9540924E6BB047AB8DFE4077B7C24C61" descr="Slave to the Systems icon"/>
        <xdr:cNvPicPr>
          <a:picLocks noChangeAspect="1"/>
        </xdr:cNvPicPr>
      </xdr:nvPicPr>
      <xdr:blipFill>
        <a:blip r:embed="rId66"/>
        <a:srcRect/>
        <a:stretch>
          <a:fillRect/>
        </a:stretch>
      </xdr:blipFill>
      <xdr:spPr>
        <a:xfrm>
          <a:off x="734060" y="23523575"/>
          <a:ext cx="571500" cy="577850"/>
        </a:xfrm>
        <a:prstGeom prst="rect">
          <a:avLst/>
        </a:prstGeom>
        <a:noFill/>
        <a:ln>
          <a:noFill/>
        </a:ln>
      </xdr:spPr>
    </xdr:pic>
  </etc:cellImage>
  <etc:cellImage>
    <xdr:pic>
      <xdr:nvPicPr>
        <xdr:cNvPr id="7" name="ID_AC74E6CE874340228CB8CBCA87CC8C91" descr="The Industrial Re-Revolution icon"/>
        <xdr:cNvPicPr/>
      </xdr:nvPicPr>
      <xdr:blipFill>
        <a:blip r:embed="rId67"/>
        <a:srcRect/>
        <a:stretch>
          <a:fillRect/>
        </a:stretch>
      </xdr:blipFill>
      <xdr:spPr>
        <a:xfrm>
          <a:off x="685800" y="1270000"/>
          <a:ext cx="571500" cy="577850"/>
        </a:xfrm>
        <a:prstGeom prst="rect">
          <a:avLst/>
        </a:prstGeom>
        <a:noFill/>
        <a:ln>
          <a:noFill/>
        </a:ln>
      </xdr:spPr>
    </xdr:pic>
  </etc:cellImage>
  <etc:cellImage>
    <xdr:pic>
      <xdr:nvPicPr>
        <xdr:cNvPr id="323" name="ID_83D331146A394BFFB03076FC90F31B43" descr="Then Virgil, Now Beatrice icon"/>
        <xdr:cNvPicPr>
          <a:picLocks noChangeAspect="1"/>
        </xdr:cNvPicPr>
      </xdr:nvPicPr>
      <xdr:blipFill>
        <a:blip r:embed="rId68"/>
        <a:srcRect/>
        <a:stretch>
          <a:fillRect/>
        </a:stretch>
      </xdr:blipFill>
      <xdr:spPr>
        <a:xfrm>
          <a:off x="734060" y="33047940"/>
          <a:ext cx="571500" cy="577850"/>
        </a:xfrm>
        <a:prstGeom prst="rect">
          <a:avLst/>
        </a:prstGeom>
        <a:noFill/>
        <a:ln>
          <a:noFill/>
        </a:ln>
      </xdr:spPr>
    </xdr:pic>
  </etc:cellImage>
  <etc:cellImage>
    <xdr:pic>
      <xdr:nvPicPr>
        <xdr:cNvPr id="22" name="ID_924AC2EF182444C6B3C1A0837B6026D0" descr="Power Overwhelming icon"/>
        <xdr:cNvPicPr/>
      </xdr:nvPicPr>
      <xdr:blipFill>
        <a:blip r:embed="rId69"/>
        <a:srcRect/>
        <a:stretch>
          <a:fillRect/>
        </a:stretch>
      </xdr:blipFill>
      <xdr:spPr>
        <a:xfrm>
          <a:off x="685800" y="2540000"/>
          <a:ext cx="571500" cy="577850"/>
        </a:xfrm>
        <a:prstGeom prst="rect">
          <a:avLst/>
        </a:prstGeom>
        <a:noFill/>
        <a:ln>
          <a:noFill/>
        </a:ln>
      </xdr:spPr>
    </xdr:pic>
  </etc:cellImage>
  <etc:cellImage>
    <xdr:pic>
      <xdr:nvPicPr>
        <xdr:cNvPr id="342" name="ID_B563F409A1454A1EBF3E74F0A419F6CA" descr="Warrior of Light icon"/>
        <xdr:cNvPicPr>
          <a:picLocks noChangeAspect="1"/>
        </xdr:cNvPicPr>
      </xdr:nvPicPr>
      <xdr:blipFill>
        <a:blip r:embed="rId70"/>
        <a:srcRect/>
        <a:stretch>
          <a:fillRect/>
        </a:stretch>
      </xdr:blipFill>
      <xdr:spPr>
        <a:xfrm>
          <a:off x="734060" y="18443575"/>
          <a:ext cx="571500" cy="577850"/>
        </a:xfrm>
        <a:prstGeom prst="rect">
          <a:avLst/>
        </a:prstGeom>
        <a:noFill/>
        <a:ln>
          <a:noFill/>
        </a:ln>
      </xdr:spPr>
    </xdr:pic>
  </etc:cellImage>
  <etc:cellImage>
    <xdr:pic>
      <xdr:nvPicPr>
        <xdr:cNvPr id="251" name="ID_54B492256FF549128E6F3495CC7D039F"/>
        <xdr:cNvPicPr>
          <a:picLocks noChangeAspect="1"/>
        </xdr:cNvPicPr>
      </xdr:nvPicPr>
      <xdr:blipFill>
        <a:blip r:embed="rId71"/>
        <a:stretch>
          <a:fillRect/>
        </a:stretch>
      </xdr:blipFill>
      <xdr:spPr>
        <a:xfrm>
          <a:off x="734060" y="76868020"/>
          <a:ext cx="571500" cy="568325"/>
        </a:xfrm>
        <a:prstGeom prst="rect">
          <a:avLst/>
        </a:prstGeom>
      </xdr:spPr>
    </xdr:pic>
  </etc:cellImage>
  <etc:cellImage>
    <xdr:pic>
      <xdr:nvPicPr>
        <xdr:cNvPr id="27" name="ID_F63925AD42694CECB3BEC83F4E9B6284" descr="Birth of a Federation icon"/>
        <xdr:cNvPicPr/>
      </xdr:nvPicPr>
      <xdr:blipFill>
        <a:blip r:embed="rId72"/>
        <a:srcRect/>
        <a:stretch>
          <a:fillRect/>
        </a:stretch>
      </xdr:blipFill>
      <xdr:spPr>
        <a:xfrm>
          <a:off x="685800" y="3175000"/>
          <a:ext cx="571500" cy="577850"/>
        </a:xfrm>
        <a:prstGeom prst="rect">
          <a:avLst/>
        </a:prstGeom>
        <a:noFill/>
        <a:ln>
          <a:noFill/>
        </a:ln>
      </xdr:spPr>
    </xdr:pic>
  </etc:cellImage>
  <etc:cellImage>
    <xdr:pic>
      <xdr:nvPicPr>
        <xdr:cNvPr id="212" name="ID_0886B1D12D454C5A93E72C6448540A93"/>
        <xdr:cNvPicPr>
          <a:picLocks noChangeAspect="1"/>
        </xdr:cNvPicPr>
      </xdr:nvPicPr>
      <xdr:blipFill>
        <a:blip r:embed="rId73"/>
        <a:stretch>
          <a:fillRect/>
        </a:stretch>
      </xdr:blipFill>
      <xdr:spPr>
        <a:xfrm>
          <a:off x="734060" y="100998020"/>
          <a:ext cx="571500" cy="568325"/>
        </a:xfrm>
        <a:prstGeom prst="rect">
          <a:avLst/>
        </a:prstGeom>
      </xdr:spPr>
    </xdr:pic>
  </etc:cellImage>
  <etc:cellImage>
    <xdr:pic>
      <xdr:nvPicPr>
        <xdr:cNvPr id="326" name="ID_D42C7F986BC44C6AABF79D2908CBF3E7" descr="Very Open Borders icon"/>
        <xdr:cNvPicPr>
          <a:picLocks noChangeAspect="1"/>
        </xdr:cNvPicPr>
      </xdr:nvPicPr>
      <xdr:blipFill>
        <a:blip r:embed="rId74"/>
        <a:srcRect/>
        <a:stretch>
          <a:fillRect/>
        </a:stretch>
      </xdr:blipFill>
      <xdr:spPr>
        <a:xfrm>
          <a:off x="734060" y="26698575"/>
          <a:ext cx="571500" cy="577850"/>
        </a:xfrm>
        <a:prstGeom prst="rect">
          <a:avLst/>
        </a:prstGeom>
        <a:noFill/>
        <a:ln>
          <a:noFill/>
        </a:ln>
      </xdr:spPr>
    </xdr:pic>
  </etc:cellImage>
  <etc:cellImage>
    <xdr:pic>
      <xdr:nvPicPr>
        <xdr:cNvPr id="349" name="ID_7B83CDA21F1B4C9D8565A8279E8945D8" descr="Beyond the Veil icon"/>
        <xdr:cNvPicPr>
          <a:picLocks noChangeAspect="1"/>
        </xdr:cNvPicPr>
      </xdr:nvPicPr>
      <xdr:blipFill>
        <a:blip r:embed="rId75"/>
        <a:srcRect/>
        <a:stretch>
          <a:fillRect/>
        </a:stretch>
      </xdr:blipFill>
      <xdr:spPr>
        <a:xfrm>
          <a:off x="734060" y="37493575"/>
          <a:ext cx="571500" cy="577850"/>
        </a:xfrm>
        <a:prstGeom prst="rect">
          <a:avLst/>
        </a:prstGeom>
        <a:noFill/>
        <a:ln>
          <a:noFill/>
        </a:ln>
      </xdr:spPr>
    </xdr:pic>
  </etc:cellImage>
  <etc:cellImage>
    <xdr:pic>
      <xdr:nvPicPr>
        <xdr:cNvPr id="8" name="ID_0E6A8ADD24694828B5592F0934BAB968" descr="Battle Thralls icon"/>
        <xdr:cNvPicPr/>
      </xdr:nvPicPr>
      <xdr:blipFill>
        <a:blip r:embed="rId76"/>
        <a:srcRect/>
        <a:stretch>
          <a:fillRect/>
        </a:stretch>
      </xdr:blipFill>
      <xdr:spPr>
        <a:xfrm>
          <a:off x="685800" y="4445000"/>
          <a:ext cx="571500" cy="577850"/>
        </a:xfrm>
        <a:prstGeom prst="rect">
          <a:avLst/>
        </a:prstGeom>
        <a:noFill/>
        <a:ln>
          <a:noFill/>
        </a:ln>
      </xdr:spPr>
    </xdr:pic>
  </etc:cellImage>
  <etc:cellImage>
    <xdr:pic>
      <xdr:nvPicPr>
        <xdr:cNvPr id="303" name="ID_3054A7DF3F7A485887A3E6E3D046322B" descr="Omnicultural icon"/>
        <xdr:cNvPicPr>
          <a:picLocks noChangeAspect="1"/>
        </xdr:cNvPicPr>
      </xdr:nvPicPr>
      <xdr:blipFill>
        <a:blip r:embed="rId77"/>
        <a:srcRect/>
        <a:stretch>
          <a:fillRect/>
        </a:stretch>
      </xdr:blipFill>
      <xdr:spPr>
        <a:xfrm>
          <a:off x="734060" y="27967940"/>
          <a:ext cx="571500" cy="577850"/>
        </a:xfrm>
        <a:prstGeom prst="rect">
          <a:avLst/>
        </a:prstGeom>
        <a:noFill/>
        <a:ln>
          <a:noFill/>
        </a:ln>
      </xdr:spPr>
    </xdr:pic>
  </etc:cellImage>
  <etc:cellImage>
    <xdr:pic>
      <xdr:nvPicPr>
        <xdr:cNvPr id="302" name="ID_C1F5C549E13645DE91D7EEC8228CDE10" descr="Old Friends icon"/>
        <xdr:cNvPicPr>
          <a:picLocks noChangeAspect="1"/>
        </xdr:cNvPicPr>
      </xdr:nvPicPr>
      <xdr:blipFill>
        <a:blip r:embed="rId78"/>
        <a:srcRect/>
        <a:stretch>
          <a:fillRect/>
        </a:stretch>
      </xdr:blipFill>
      <xdr:spPr>
        <a:xfrm>
          <a:off x="734060" y="28603575"/>
          <a:ext cx="571500" cy="577850"/>
        </a:xfrm>
        <a:prstGeom prst="rect">
          <a:avLst/>
        </a:prstGeom>
        <a:noFill/>
        <a:ln>
          <a:noFill/>
        </a:ln>
      </xdr:spPr>
    </xdr:pic>
  </etc:cellImage>
  <etc:cellImage>
    <xdr:pic>
      <xdr:nvPicPr>
        <xdr:cNvPr id="17" name="ID_E1C171F781D54D3CBB9073E2E49ECD10" descr="New Shining Star icon"/>
        <xdr:cNvPicPr/>
      </xdr:nvPicPr>
      <xdr:blipFill>
        <a:blip r:embed="rId79"/>
        <a:srcRect/>
        <a:stretch>
          <a:fillRect/>
        </a:stretch>
      </xdr:blipFill>
      <xdr:spPr>
        <a:xfrm>
          <a:off x="685800" y="3810000"/>
          <a:ext cx="571500" cy="577850"/>
        </a:xfrm>
        <a:prstGeom prst="rect">
          <a:avLst/>
        </a:prstGeom>
        <a:noFill/>
        <a:ln>
          <a:noFill/>
        </a:ln>
      </xdr:spPr>
    </xdr:pic>
  </etc:cellImage>
  <etc:cellImage>
    <xdr:pic>
      <xdr:nvPicPr>
        <xdr:cNvPr id="321" name="ID_61C9244ED5644C26A8A72052F981D5E2" descr="Outside Context icon"/>
        <xdr:cNvPicPr>
          <a:picLocks noChangeAspect="1"/>
        </xdr:cNvPicPr>
      </xdr:nvPicPr>
      <xdr:blipFill>
        <a:blip r:embed="rId80"/>
        <a:srcRect/>
        <a:stretch>
          <a:fillRect/>
        </a:stretch>
      </xdr:blipFill>
      <xdr:spPr>
        <a:xfrm>
          <a:off x="734060" y="32412940"/>
          <a:ext cx="571500" cy="577850"/>
        </a:xfrm>
        <a:prstGeom prst="rect">
          <a:avLst/>
        </a:prstGeom>
        <a:noFill/>
        <a:ln>
          <a:noFill/>
        </a:ln>
      </xdr:spPr>
    </xdr:pic>
  </etc:cellImage>
  <etc:cellImage>
    <xdr:pic>
      <xdr:nvPicPr>
        <xdr:cNvPr id="9" name="ID_92455C60FEA24BA2AB6F2743333D61DA" descr="Explorer icon"/>
        <xdr:cNvPicPr/>
      </xdr:nvPicPr>
      <xdr:blipFill>
        <a:blip r:embed="rId81"/>
        <a:srcRect/>
        <a:stretch>
          <a:fillRect/>
        </a:stretch>
      </xdr:blipFill>
      <xdr:spPr>
        <a:xfrm>
          <a:off x="685800" y="5080000"/>
          <a:ext cx="571500" cy="577850"/>
        </a:xfrm>
        <a:prstGeom prst="rect">
          <a:avLst/>
        </a:prstGeom>
        <a:noFill/>
        <a:ln>
          <a:noFill/>
        </a:ln>
      </xdr:spPr>
    </xdr:pic>
  </etc:cellImage>
  <etc:cellImage>
    <xdr:pic>
      <xdr:nvPicPr>
        <xdr:cNvPr id="306" name="ID_DE58859C8AEA4F1BA6A0F368A72428CC" descr="Supremacy icon"/>
        <xdr:cNvPicPr>
          <a:picLocks noChangeAspect="1"/>
        </xdr:cNvPicPr>
      </xdr:nvPicPr>
      <xdr:blipFill>
        <a:blip r:embed="rId82"/>
        <a:srcRect/>
        <a:stretch>
          <a:fillRect/>
        </a:stretch>
      </xdr:blipFill>
      <xdr:spPr>
        <a:xfrm>
          <a:off x="734060" y="12092940"/>
          <a:ext cx="571500" cy="577850"/>
        </a:xfrm>
        <a:prstGeom prst="rect">
          <a:avLst/>
        </a:prstGeom>
        <a:noFill/>
        <a:ln>
          <a:noFill/>
        </a:ln>
      </xdr:spPr>
    </xdr:pic>
  </etc:cellImage>
  <etc:cellImage>
    <xdr:pic>
      <xdr:nvPicPr>
        <xdr:cNvPr id="32" name="ID_240B0C0E2E2D42E082BB76BAD01C187A" descr="Grand Admiral icon"/>
        <xdr:cNvPicPr/>
      </xdr:nvPicPr>
      <xdr:blipFill>
        <a:blip r:embed="rId83"/>
        <a:srcRect/>
        <a:stretch>
          <a:fillRect/>
        </a:stretch>
      </xdr:blipFill>
      <xdr:spPr>
        <a:xfrm>
          <a:off x="685800" y="5715000"/>
          <a:ext cx="571500" cy="577850"/>
        </a:xfrm>
        <a:prstGeom prst="rect">
          <a:avLst/>
        </a:prstGeom>
        <a:noFill/>
        <a:ln>
          <a:noFill/>
        </a:ln>
      </xdr:spPr>
    </xdr:pic>
  </etc:cellImage>
  <etc:cellImage>
    <xdr:pic>
      <xdr:nvPicPr>
        <xdr:cNvPr id="12" name="ID_B5A767C1664D4624923A4D18FEECA75C" descr="Building Better Worlds icon"/>
        <xdr:cNvPicPr/>
      </xdr:nvPicPr>
      <xdr:blipFill>
        <a:blip r:embed="rId84"/>
        <a:srcRect/>
        <a:stretch>
          <a:fillRect/>
        </a:stretch>
      </xdr:blipFill>
      <xdr:spPr>
        <a:xfrm>
          <a:off x="685800" y="6350000"/>
          <a:ext cx="571500" cy="577850"/>
        </a:xfrm>
        <a:prstGeom prst="rect">
          <a:avLst/>
        </a:prstGeom>
        <a:noFill/>
        <a:ln>
          <a:noFill/>
        </a:ln>
      </xdr:spPr>
    </xdr:pic>
  </etc:cellImage>
  <etc:cellImage>
    <xdr:pic>
      <xdr:nvPicPr>
        <xdr:cNvPr id="10" name="ID_146587DF9D3241EEB71FE02650BE1FC9" descr="Domo Arigato icon"/>
        <xdr:cNvPicPr/>
      </xdr:nvPicPr>
      <xdr:blipFill>
        <a:blip r:embed="rId85"/>
        <a:srcRect/>
        <a:stretch>
          <a:fillRect/>
        </a:stretch>
      </xdr:blipFill>
      <xdr:spPr>
        <a:xfrm>
          <a:off x="699135" y="7103745"/>
          <a:ext cx="571500" cy="577850"/>
        </a:xfrm>
        <a:prstGeom prst="rect">
          <a:avLst/>
        </a:prstGeom>
        <a:noFill/>
        <a:ln>
          <a:noFill/>
        </a:ln>
      </xdr:spPr>
    </xdr:pic>
  </etc:cellImage>
  <etc:cellImage>
    <xdr:pic>
      <xdr:nvPicPr>
        <xdr:cNvPr id="13" name="ID_501CAC0BB73941E5AB13ED77A64AA12E" descr="Clever Girl icon"/>
        <xdr:cNvPicPr/>
      </xdr:nvPicPr>
      <xdr:blipFill>
        <a:blip r:embed="rId86"/>
        <a:srcRect/>
        <a:stretch>
          <a:fillRect/>
        </a:stretch>
      </xdr:blipFill>
      <xdr:spPr>
        <a:xfrm>
          <a:off x="685800" y="7620000"/>
          <a:ext cx="571500" cy="577850"/>
        </a:xfrm>
        <a:prstGeom prst="rect">
          <a:avLst/>
        </a:prstGeom>
        <a:noFill/>
        <a:ln>
          <a:noFill/>
        </a:ln>
      </xdr:spPr>
    </xdr:pic>
  </etc:cellImage>
  <etc:cellImage>
    <xdr:pic>
      <xdr:nvPicPr>
        <xdr:cNvPr id="24" name="ID_6663AAD786B74AA49FBDA242BD4798DD" descr="The Grand Fleet icon"/>
        <xdr:cNvPicPr/>
      </xdr:nvPicPr>
      <xdr:blipFill>
        <a:blip r:embed="rId87"/>
        <a:srcRect/>
        <a:stretch>
          <a:fillRect/>
        </a:stretch>
      </xdr:blipFill>
      <xdr:spPr>
        <a:xfrm>
          <a:off x="685800" y="8890000"/>
          <a:ext cx="571500" cy="577850"/>
        </a:xfrm>
        <a:prstGeom prst="rect">
          <a:avLst/>
        </a:prstGeom>
        <a:noFill/>
        <a:ln>
          <a:noFill/>
        </a:ln>
      </xdr:spPr>
    </xdr:pic>
  </etc:cellImage>
  <etc:cellImage>
    <xdr:pic>
      <xdr:nvPicPr>
        <xdr:cNvPr id="347" name="ID_40CAA1FCF29F4B7580D0C0E4A6390BC7" descr="We Are Legion icon"/>
        <xdr:cNvPicPr>
          <a:picLocks noChangeAspect="1"/>
        </xdr:cNvPicPr>
      </xdr:nvPicPr>
      <xdr:blipFill>
        <a:blip r:embed="rId88"/>
        <a:srcRect/>
        <a:stretch>
          <a:fillRect/>
        </a:stretch>
      </xdr:blipFill>
      <xdr:spPr>
        <a:xfrm>
          <a:off x="734060" y="59083575"/>
          <a:ext cx="571500" cy="577850"/>
        </a:xfrm>
        <a:prstGeom prst="rect">
          <a:avLst/>
        </a:prstGeom>
        <a:noFill/>
        <a:ln>
          <a:noFill/>
        </a:ln>
      </xdr:spPr>
    </xdr:pic>
  </etc:cellImage>
  <etc:cellImage>
    <xdr:pic>
      <xdr:nvPicPr>
        <xdr:cNvPr id="324" name="ID_C8C5544049974F66A10914DF68AC775D" descr="Tourist Trap icon"/>
        <xdr:cNvPicPr>
          <a:picLocks noChangeAspect="1"/>
        </xdr:cNvPicPr>
      </xdr:nvPicPr>
      <xdr:blipFill>
        <a:blip r:embed="rId89"/>
        <a:srcRect/>
        <a:stretch>
          <a:fillRect/>
        </a:stretch>
      </xdr:blipFill>
      <xdr:spPr>
        <a:xfrm>
          <a:off x="734060" y="24792940"/>
          <a:ext cx="571500" cy="577850"/>
        </a:xfrm>
        <a:prstGeom prst="rect">
          <a:avLst/>
        </a:prstGeom>
        <a:noFill/>
        <a:ln>
          <a:noFill/>
        </a:ln>
      </xdr:spPr>
    </xdr:pic>
  </etc:cellImage>
  <etc:cellImage>
    <xdr:pic>
      <xdr:nvPicPr>
        <xdr:cNvPr id="278" name="ID_BC24D0CD6568443984057BB7536B9CD8" descr="Obscure Tastes icon"/>
        <xdr:cNvPicPr>
          <a:picLocks noChangeAspect="1"/>
        </xdr:cNvPicPr>
      </xdr:nvPicPr>
      <xdr:blipFill>
        <a:blip r:embed="rId90"/>
        <a:srcRect/>
        <a:stretch>
          <a:fillRect/>
        </a:stretch>
      </xdr:blipFill>
      <xdr:spPr>
        <a:xfrm>
          <a:off x="734060" y="55908575"/>
          <a:ext cx="571500" cy="577850"/>
        </a:xfrm>
        <a:prstGeom prst="rect">
          <a:avLst/>
        </a:prstGeom>
        <a:noFill/>
        <a:ln>
          <a:noFill/>
        </a:ln>
      </xdr:spPr>
    </xdr:pic>
  </etc:cellImage>
  <etc:cellImage>
    <xdr:pic>
      <xdr:nvPicPr>
        <xdr:cNvPr id="301" name="ID_8BAF814CF4BF4697A69E6159FAECF5AC" descr="A Home Away From Home icon"/>
        <xdr:cNvPicPr>
          <a:picLocks noChangeAspect="1"/>
        </xdr:cNvPicPr>
      </xdr:nvPicPr>
      <xdr:blipFill>
        <a:blip r:embed="rId91"/>
        <a:srcRect/>
        <a:stretch>
          <a:fillRect/>
        </a:stretch>
      </xdr:blipFill>
      <xdr:spPr>
        <a:xfrm>
          <a:off x="734060" y="9552940"/>
          <a:ext cx="571500" cy="577850"/>
        </a:xfrm>
        <a:prstGeom prst="rect">
          <a:avLst/>
        </a:prstGeom>
        <a:noFill/>
        <a:ln>
          <a:noFill/>
        </a:ln>
      </xdr:spPr>
    </xdr:pic>
  </etc:cellImage>
  <etc:cellImage>
    <xdr:pic>
      <xdr:nvPicPr>
        <xdr:cNvPr id="262" name="ID_C747506F6D7441258E4041E6DEE5FFE6" descr="Throw Your Weight Around icon"/>
        <xdr:cNvPicPr>
          <a:picLocks noChangeAspect="1"/>
        </xdr:cNvPicPr>
      </xdr:nvPicPr>
      <xdr:blipFill>
        <a:blip r:embed="rId92"/>
        <a:srcRect/>
        <a:stretch>
          <a:fillRect/>
        </a:stretch>
      </xdr:blipFill>
      <xdr:spPr>
        <a:xfrm>
          <a:off x="734060" y="69878575"/>
          <a:ext cx="571500" cy="577850"/>
        </a:xfrm>
        <a:prstGeom prst="rect">
          <a:avLst/>
        </a:prstGeom>
        <a:noFill/>
        <a:ln>
          <a:noFill/>
        </a:ln>
      </xdr:spPr>
    </xdr:pic>
  </etc:cellImage>
  <etc:cellImage>
    <xdr:pic>
      <xdr:nvPicPr>
        <xdr:cNvPr id="346" name="ID_34B2B86A09CD441A8E4A3F3DC926EF3F" descr="View from the End of the World icon"/>
        <xdr:cNvPicPr>
          <a:picLocks noChangeAspect="1"/>
        </xdr:cNvPicPr>
      </xdr:nvPicPr>
      <xdr:blipFill>
        <a:blip r:embed="rId93"/>
        <a:srcRect/>
        <a:stretch>
          <a:fillRect/>
        </a:stretch>
      </xdr:blipFill>
      <xdr:spPr>
        <a:xfrm>
          <a:off x="734060" y="39398575"/>
          <a:ext cx="571500" cy="577850"/>
        </a:xfrm>
        <a:prstGeom prst="rect">
          <a:avLst/>
        </a:prstGeom>
        <a:noFill/>
        <a:ln>
          <a:noFill/>
        </a:ln>
      </xdr:spPr>
    </xdr:pic>
  </etc:cellImage>
  <etc:cellImage>
    <xdr:pic>
      <xdr:nvPicPr>
        <xdr:cNvPr id="300" name="ID_FDED3AC56C6C4EEA95BF7B7C743BA6BC" descr="Break On Through... icon"/>
        <xdr:cNvPicPr>
          <a:picLocks noChangeAspect="1"/>
        </xdr:cNvPicPr>
      </xdr:nvPicPr>
      <xdr:blipFill>
        <a:blip r:embed="rId94"/>
        <a:srcRect/>
        <a:stretch>
          <a:fillRect/>
        </a:stretch>
      </xdr:blipFill>
      <xdr:spPr>
        <a:xfrm>
          <a:off x="734060" y="10188575"/>
          <a:ext cx="571500" cy="577850"/>
        </a:xfrm>
        <a:prstGeom prst="rect">
          <a:avLst/>
        </a:prstGeom>
        <a:noFill/>
        <a:ln>
          <a:noFill/>
        </a:ln>
      </xdr:spPr>
    </xdr:pic>
  </etc:cellImage>
  <etc:cellImage>
    <xdr:pic>
      <xdr:nvPicPr>
        <xdr:cNvPr id="204" name="ID_DED619895F664F1B89BCFE0E9B29E9A7"/>
        <xdr:cNvPicPr>
          <a:picLocks noChangeAspect="1"/>
        </xdr:cNvPicPr>
      </xdr:nvPicPr>
      <xdr:blipFill>
        <a:blip r:embed="rId95"/>
        <a:stretch>
          <a:fillRect/>
        </a:stretch>
      </xdr:blipFill>
      <xdr:spPr>
        <a:xfrm>
          <a:off x="734060" y="109247940"/>
          <a:ext cx="571500" cy="577850"/>
        </a:xfrm>
        <a:prstGeom prst="rect">
          <a:avLst/>
        </a:prstGeom>
      </xdr:spPr>
    </xdr:pic>
  </etc:cellImage>
  <etc:cellImage>
    <xdr:pic>
      <xdr:nvPicPr>
        <xdr:cNvPr id="250" name="ID_E96E820EE2D640C69503FDF30514DA7C"/>
        <xdr:cNvPicPr>
          <a:picLocks noChangeAspect="1"/>
        </xdr:cNvPicPr>
      </xdr:nvPicPr>
      <xdr:blipFill>
        <a:blip r:embed="rId96"/>
        <a:stretch>
          <a:fillRect/>
        </a:stretch>
      </xdr:blipFill>
      <xdr:spPr>
        <a:xfrm>
          <a:off x="735330" y="77490320"/>
          <a:ext cx="568960" cy="594360"/>
        </a:xfrm>
        <a:prstGeom prst="rect">
          <a:avLst/>
        </a:prstGeom>
      </xdr:spPr>
    </xdr:pic>
  </etc:cellImage>
  <etc:cellImage>
    <xdr:pic>
      <xdr:nvPicPr>
        <xdr:cNvPr id="330" name="ID_5A5AF0C30EDC4802828B5DE59FA9FB68" descr="Rift Sealed icon"/>
        <xdr:cNvPicPr>
          <a:picLocks noChangeAspect="1"/>
        </xdr:cNvPicPr>
      </xdr:nvPicPr>
      <xdr:blipFill>
        <a:blip r:embed="rId97"/>
        <a:srcRect/>
        <a:stretch>
          <a:fillRect/>
        </a:stretch>
      </xdr:blipFill>
      <xdr:spPr>
        <a:xfrm>
          <a:off x="734060" y="13363575"/>
          <a:ext cx="571500" cy="577850"/>
        </a:xfrm>
        <a:prstGeom prst="rect">
          <a:avLst/>
        </a:prstGeom>
        <a:noFill/>
        <a:ln>
          <a:noFill/>
        </a:ln>
      </xdr:spPr>
    </xdr:pic>
  </etc:cellImage>
  <etc:cellImage>
    <xdr:pic>
      <xdr:nvPicPr>
        <xdr:cNvPr id="353" name="ID_A7F1AB3849EF4D11828F8B08A6340A83" descr="I Can See Forever icon"/>
        <xdr:cNvPicPr>
          <a:picLocks noChangeAspect="1"/>
        </xdr:cNvPicPr>
      </xdr:nvPicPr>
      <xdr:blipFill>
        <a:blip r:embed="rId98"/>
        <a:srcRect/>
        <a:stretch>
          <a:fillRect/>
        </a:stretch>
      </xdr:blipFill>
      <xdr:spPr>
        <a:xfrm>
          <a:off x="734060" y="36222940"/>
          <a:ext cx="571500" cy="577850"/>
        </a:xfrm>
        <a:prstGeom prst="rect">
          <a:avLst/>
        </a:prstGeom>
        <a:noFill/>
        <a:ln>
          <a:noFill/>
        </a:ln>
      </xdr:spPr>
    </xdr:pic>
  </etc:cellImage>
  <etc:cellImage>
    <xdr:pic>
      <xdr:nvPicPr>
        <xdr:cNvPr id="284" name="ID_0C345544C0F54B96AADEA2161E0C236A" descr="It Followed Me Home icon"/>
        <xdr:cNvPicPr>
          <a:picLocks noChangeAspect="1"/>
        </xdr:cNvPicPr>
      </xdr:nvPicPr>
      <xdr:blipFill>
        <a:blip r:embed="rId99"/>
        <a:srcRect/>
        <a:stretch>
          <a:fillRect/>
        </a:stretch>
      </xdr:blipFill>
      <xdr:spPr>
        <a:xfrm>
          <a:off x="734060" y="52732940"/>
          <a:ext cx="571500" cy="577850"/>
        </a:xfrm>
        <a:prstGeom prst="rect">
          <a:avLst/>
        </a:prstGeom>
        <a:noFill/>
        <a:ln>
          <a:noFill/>
        </a:ln>
      </xdr:spPr>
    </xdr:pic>
  </etc:cellImage>
  <etc:cellImage>
    <xdr:pic>
      <xdr:nvPicPr>
        <xdr:cNvPr id="307" name="ID_17D62D5EA6D3405CABEE3FC1BF34E1DC" descr="... To The Other Side icon"/>
        <xdr:cNvPicPr>
          <a:picLocks noChangeAspect="1"/>
        </xdr:cNvPicPr>
      </xdr:nvPicPr>
      <xdr:blipFill>
        <a:blip r:embed="rId100"/>
        <a:srcRect/>
        <a:stretch>
          <a:fillRect/>
        </a:stretch>
      </xdr:blipFill>
      <xdr:spPr>
        <a:xfrm>
          <a:off x="734060" y="10823575"/>
          <a:ext cx="571500" cy="577850"/>
        </a:xfrm>
        <a:prstGeom prst="rect">
          <a:avLst/>
        </a:prstGeom>
        <a:noFill/>
        <a:ln>
          <a:noFill/>
        </a:ln>
      </xdr:spPr>
    </xdr:pic>
  </etc:cellImage>
  <etc:cellImage>
    <xdr:pic>
      <xdr:nvPicPr>
        <xdr:cNvPr id="344" name="ID_0DA84B959EA94BE590F728277CD2C7DF" descr="Whence It Came icon"/>
        <xdr:cNvPicPr>
          <a:picLocks noChangeAspect="1"/>
        </xdr:cNvPicPr>
      </xdr:nvPicPr>
      <xdr:blipFill>
        <a:blip r:embed="rId101"/>
        <a:srcRect/>
        <a:stretch>
          <a:fillRect/>
        </a:stretch>
      </xdr:blipFill>
      <xdr:spPr>
        <a:xfrm>
          <a:off x="734060" y="16537940"/>
          <a:ext cx="571500" cy="577850"/>
        </a:xfrm>
        <a:prstGeom prst="rect">
          <a:avLst/>
        </a:prstGeom>
        <a:noFill/>
        <a:ln>
          <a:noFill/>
        </a:ln>
      </xdr:spPr>
    </xdr:pic>
  </etc:cellImage>
  <etc:cellImage>
    <xdr:pic>
      <xdr:nvPicPr>
        <xdr:cNvPr id="298" name="ID_97773F3D71764D948036280119EEA3D0" descr="Mutual Understanding icon"/>
        <xdr:cNvPicPr>
          <a:picLocks noChangeAspect="1"/>
        </xdr:cNvPicPr>
      </xdr:nvPicPr>
      <xdr:blipFill>
        <a:blip r:embed="rId102"/>
        <a:srcRect/>
        <a:stretch>
          <a:fillRect/>
        </a:stretch>
      </xdr:blipFill>
      <xdr:spPr>
        <a:xfrm>
          <a:off x="734060" y="11457940"/>
          <a:ext cx="571500" cy="577850"/>
        </a:xfrm>
        <a:prstGeom prst="rect">
          <a:avLst/>
        </a:prstGeom>
        <a:noFill/>
        <a:ln>
          <a:noFill/>
        </a:ln>
      </xdr:spPr>
    </xdr:pic>
  </etc:cellImage>
  <etc:cellImage>
    <xdr:pic>
      <xdr:nvPicPr>
        <xdr:cNvPr id="198" name="ID_D0A61AF087434363862D09F543A53BAF"/>
        <xdr:cNvPicPr>
          <a:picLocks noChangeAspect="1"/>
        </xdr:cNvPicPr>
      </xdr:nvPicPr>
      <xdr:blipFill>
        <a:blip r:embed="rId103"/>
        <a:stretch>
          <a:fillRect/>
        </a:stretch>
      </xdr:blipFill>
      <xdr:spPr>
        <a:xfrm>
          <a:off x="734060" y="113688495"/>
          <a:ext cx="571500" cy="587375"/>
        </a:xfrm>
        <a:prstGeom prst="rect">
          <a:avLst/>
        </a:prstGeom>
      </xdr:spPr>
    </xdr:pic>
  </etc:cellImage>
  <etc:cellImage>
    <xdr:pic>
      <xdr:nvPicPr>
        <xdr:cNvPr id="329" name="ID_EC7D2FD002DD44EA915FEB69FF5B46B4" descr="Queening icon"/>
        <xdr:cNvPicPr>
          <a:picLocks noChangeAspect="1"/>
        </xdr:cNvPicPr>
      </xdr:nvPicPr>
      <xdr:blipFill>
        <a:blip r:embed="rId104"/>
        <a:srcRect/>
        <a:stretch>
          <a:fillRect/>
        </a:stretch>
      </xdr:blipFill>
      <xdr:spPr>
        <a:xfrm>
          <a:off x="734060" y="12728575"/>
          <a:ext cx="571500" cy="577850"/>
        </a:xfrm>
        <a:prstGeom prst="rect">
          <a:avLst/>
        </a:prstGeom>
        <a:noFill/>
        <a:ln>
          <a:noFill/>
        </a:ln>
      </xdr:spPr>
    </xdr:pic>
  </etc:cellImage>
  <etc:cellImage>
    <xdr:pic>
      <xdr:nvPicPr>
        <xdr:cNvPr id="331" name="ID_C6B68A5236F045629FF61CABA799510E" descr="Voight-Kampff icon"/>
        <xdr:cNvPicPr>
          <a:picLocks noChangeAspect="1"/>
        </xdr:cNvPicPr>
      </xdr:nvPicPr>
      <xdr:blipFill>
        <a:blip r:embed="rId105"/>
        <a:srcRect/>
        <a:stretch>
          <a:fillRect/>
        </a:stretch>
      </xdr:blipFill>
      <xdr:spPr>
        <a:xfrm>
          <a:off x="734060" y="13997940"/>
          <a:ext cx="571500" cy="577850"/>
        </a:xfrm>
        <a:prstGeom prst="rect">
          <a:avLst/>
        </a:prstGeom>
        <a:noFill/>
        <a:ln>
          <a:noFill/>
        </a:ln>
      </xdr:spPr>
    </xdr:pic>
  </etc:cellImage>
  <etc:cellImage>
    <xdr:pic>
      <xdr:nvPicPr>
        <xdr:cNvPr id="319" name="ID_F542AF9D068449CDAAD6E5FD6AE2B609" descr="Victorious icon"/>
        <xdr:cNvPicPr>
          <a:picLocks noChangeAspect="1"/>
        </xdr:cNvPicPr>
      </xdr:nvPicPr>
      <xdr:blipFill>
        <a:blip r:embed="rId106"/>
        <a:srcRect/>
        <a:stretch>
          <a:fillRect/>
        </a:stretch>
      </xdr:blipFill>
      <xdr:spPr>
        <a:xfrm>
          <a:off x="734060" y="14632940"/>
          <a:ext cx="571500" cy="577850"/>
        </a:xfrm>
        <a:prstGeom prst="rect">
          <a:avLst/>
        </a:prstGeom>
        <a:noFill/>
        <a:ln>
          <a:noFill/>
        </a:ln>
      </xdr:spPr>
    </xdr:pic>
  </etc:cellImage>
  <etc:cellImage>
    <xdr:pic>
      <xdr:nvPicPr>
        <xdr:cNvPr id="338" name="ID_4D97B212A2AE46B093F864AC2B52EBA2" descr="Hear me Roar icon"/>
        <xdr:cNvPicPr>
          <a:picLocks noChangeAspect="1"/>
        </xdr:cNvPicPr>
      </xdr:nvPicPr>
      <xdr:blipFill>
        <a:blip r:embed="rId107"/>
        <a:srcRect/>
        <a:stretch>
          <a:fillRect/>
        </a:stretch>
      </xdr:blipFill>
      <xdr:spPr>
        <a:xfrm>
          <a:off x="734060" y="15268575"/>
          <a:ext cx="571500" cy="577850"/>
        </a:xfrm>
        <a:prstGeom prst="rect">
          <a:avLst/>
        </a:prstGeom>
        <a:noFill/>
        <a:ln>
          <a:noFill/>
        </a:ln>
      </xdr:spPr>
    </xdr:pic>
  </etc:cellImage>
  <etc:cellImage>
    <xdr:pic>
      <xdr:nvPicPr>
        <xdr:cNvPr id="316" name="ID_1BB59600B0A74A5BB45C282511F37750" descr="Star Struck icon"/>
        <xdr:cNvPicPr>
          <a:picLocks noChangeAspect="1"/>
        </xdr:cNvPicPr>
      </xdr:nvPicPr>
      <xdr:blipFill>
        <a:blip r:embed="rId108"/>
        <a:srcRect/>
        <a:stretch>
          <a:fillRect/>
        </a:stretch>
      </xdr:blipFill>
      <xdr:spPr>
        <a:xfrm>
          <a:off x="734060" y="46382940"/>
          <a:ext cx="571500" cy="577850"/>
        </a:xfrm>
        <a:prstGeom prst="rect">
          <a:avLst/>
        </a:prstGeom>
        <a:noFill/>
        <a:ln>
          <a:noFill/>
        </a:ln>
      </xdr:spPr>
    </xdr:pic>
  </etc:cellImage>
  <etc:cellImage>
    <xdr:pic>
      <xdr:nvPicPr>
        <xdr:cNvPr id="339" name="ID_6D4182A5B46E4B54AC5CB1E329220691" descr="Infinite Creation icon"/>
        <xdr:cNvPicPr>
          <a:picLocks noChangeAspect="1"/>
        </xdr:cNvPicPr>
      </xdr:nvPicPr>
      <xdr:blipFill>
        <a:blip r:embed="rId109"/>
        <a:srcRect/>
        <a:stretch>
          <a:fillRect/>
        </a:stretch>
      </xdr:blipFill>
      <xdr:spPr>
        <a:xfrm>
          <a:off x="734060" y="15903575"/>
          <a:ext cx="571500" cy="577850"/>
        </a:xfrm>
        <a:prstGeom prst="rect">
          <a:avLst/>
        </a:prstGeom>
        <a:noFill/>
        <a:ln>
          <a:noFill/>
        </a:ln>
      </xdr:spPr>
    </xdr:pic>
  </etc:cellImage>
  <etc:cellImage>
    <xdr:pic>
      <xdr:nvPicPr>
        <xdr:cNvPr id="337" name="ID_65C69F731E8A4D6284BD89F15A0DC6A4" descr="Dreadnought icon"/>
        <xdr:cNvPicPr>
          <a:picLocks noChangeAspect="1"/>
        </xdr:cNvPicPr>
      </xdr:nvPicPr>
      <xdr:blipFill>
        <a:blip r:embed="rId110"/>
        <a:srcRect/>
        <a:stretch>
          <a:fillRect/>
        </a:stretch>
      </xdr:blipFill>
      <xdr:spPr>
        <a:xfrm>
          <a:off x="734060" y="17172940"/>
          <a:ext cx="571500" cy="577850"/>
        </a:xfrm>
        <a:prstGeom prst="rect">
          <a:avLst/>
        </a:prstGeom>
        <a:noFill/>
        <a:ln>
          <a:noFill/>
        </a:ln>
      </xdr:spPr>
    </xdr:pic>
  </etc:cellImage>
  <etc:cellImage>
    <xdr:pic>
      <xdr:nvPicPr>
        <xdr:cNvPr id="314" name="ID_35232D6933AD481AAC2BDF92B789DB9A" descr="Put a Ring On It icon"/>
        <xdr:cNvPicPr>
          <a:picLocks noChangeAspect="1"/>
        </xdr:cNvPicPr>
      </xdr:nvPicPr>
      <xdr:blipFill>
        <a:blip r:embed="rId111"/>
        <a:srcRect/>
        <a:stretch>
          <a:fillRect/>
        </a:stretch>
      </xdr:blipFill>
      <xdr:spPr>
        <a:xfrm>
          <a:off x="734060" y="22887940"/>
          <a:ext cx="571500" cy="577850"/>
        </a:xfrm>
        <a:prstGeom prst="rect">
          <a:avLst/>
        </a:prstGeom>
        <a:noFill/>
        <a:ln>
          <a:noFill/>
        </a:ln>
      </xdr:spPr>
    </xdr:pic>
  </etc:cellImage>
  <etc:cellImage>
    <xdr:pic>
      <xdr:nvPicPr>
        <xdr:cNvPr id="340" name="ID_BE2099D8AE904960A9BD2D87DA1A3FBB" descr="Stellar Performance icon"/>
        <xdr:cNvPicPr>
          <a:picLocks noChangeAspect="1"/>
        </xdr:cNvPicPr>
      </xdr:nvPicPr>
      <xdr:blipFill>
        <a:blip r:embed="rId112"/>
        <a:srcRect/>
        <a:stretch>
          <a:fillRect/>
        </a:stretch>
      </xdr:blipFill>
      <xdr:spPr>
        <a:xfrm>
          <a:off x="734060" y="17808575"/>
          <a:ext cx="571500" cy="577850"/>
        </a:xfrm>
        <a:prstGeom prst="rect">
          <a:avLst/>
        </a:prstGeom>
        <a:noFill/>
        <a:ln>
          <a:noFill/>
        </a:ln>
      </xdr:spPr>
    </xdr:pic>
  </etc:cellImage>
  <etc:cellImage>
    <xdr:pic>
      <xdr:nvPicPr>
        <xdr:cNvPr id="341" name="ID_7C85863C699B4466902F27477AE09FC7" descr="Unravelling Enigma icon"/>
        <xdr:cNvPicPr>
          <a:picLocks noChangeAspect="1"/>
        </xdr:cNvPicPr>
      </xdr:nvPicPr>
      <xdr:blipFill>
        <a:blip r:embed="rId113"/>
        <a:srcRect/>
        <a:stretch>
          <a:fillRect/>
        </a:stretch>
      </xdr:blipFill>
      <xdr:spPr>
        <a:xfrm>
          <a:off x="734060" y="19077940"/>
          <a:ext cx="571500" cy="577850"/>
        </a:xfrm>
        <a:prstGeom prst="rect">
          <a:avLst/>
        </a:prstGeom>
        <a:noFill/>
        <a:ln>
          <a:noFill/>
        </a:ln>
      </xdr:spPr>
    </xdr:pic>
  </etc:cellImage>
  <etc:cellImage>
    <xdr:pic>
      <xdr:nvPicPr>
        <xdr:cNvPr id="334" name="ID_64166241E90B4120A6F3CE92742C096B" descr="Patron icon"/>
        <xdr:cNvPicPr>
          <a:picLocks noChangeAspect="1"/>
        </xdr:cNvPicPr>
      </xdr:nvPicPr>
      <xdr:blipFill>
        <a:blip r:embed="rId114"/>
        <a:srcRect/>
        <a:stretch>
          <a:fillRect/>
        </a:stretch>
      </xdr:blipFill>
      <xdr:spPr>
        <a:xfrm>
          <a:off x="734060" y="19712940"/>
          <a:ext cx="571500" cy="577850"/>
        </a:xfrm>
        <a:prstGeom prst="rect">
          <a:avLst/>
        </a:prstGeom>
        <a:noFill/>
        <a:ln>
          <a:noFill/>
        </a:ln>
      </xdr:spPr>
    </xdr:pic>
  </etc:cellImage>
  <etc:cellImage>
    <xdr:pic>
      <xdr:nvPicPr>
        <xdr:cNvPr id="333" name="ID_8CB042FE2A6E4C2BA0E0BAF620F14F9F" descr="Mad Genius icon"/>
        <xdr:cNvPicPr>
          <a:picLocks noChangeAspect="1"/>
        </xdr:cNvPicPr>
      </xdr:nvPicPr>
      <xdr:blipFill>
        <a:blip r:embed="rId115"/>
        <a:srcRect/>
        <a:stretch>
          <a:fillRect/>
        </a:stretch>
      </xdr:blipFill>
      <xdr:spPr>
        <a:xfrm>
          <a:off x="734060" y="20347940"/>
          <a:ext cx="571500" cy="577850"/>
        </a:xfrm>
        <a:prstGeom prst="rect">
          <a:avLst/>
        </a:prstGeom>
        <a:noFill/>
        <a:ln>
          <a:noFill/>
        </a:ln>
      </xdr:spPr>
    </xdr:pic>
  </etc:cellImage>
  <etc:cellImage>
    <xdr:pic>
      <xdr:nvPicPr>
        <xdr:cNvPr id="335" name="ID_8E3C8084073F443D86E864D3A353A3A9" descr="The Good Stuff icon"/>
        <xdr:cNvPicPr>
          <a:picLocks noChangeAspect="1"/>
        </xdr:cNvPicPr>
      </xdr:nvPicPr>
      <xdr:blipFill>
        <a:blip r:embed="rId116"/>
        <a:srcRect/>
        <a:stretch>
          <a:fillRect/>
        </a:stretch>
      </xdr:blipFill>
      <xdr:spPr>
        <a:xfrm>
          <a:off x="734060" y="20983575"/>
          <a:ext cx="571500" cy="577850"/>
        </a:xfrm>
        <a:prstGeom prst="rect">
          <a:avLst/>
        </a:prstGeom>
        <a:noFill/>
        <a:ln>
          <a:noFill/>
        </a:ln>
      </xdr:spPr>
    </xdr:pic>
  </etc:cellImage>
  <etc:cellImage>
    <xdr:pic>
      <xdr:nvPicPr>
        <xdr:cNvPr id="274" name="ID_1BB344BC16934C3E89FE144A9F40FF34" descr="Raiders of the Lost Galatron icon"/>
        <xdr:cNvPicPr>
          <a:picLocks noChangeAspect="1"/>
        </xdr:cNvPicPr>
      </xdr:nvPicPr>
      <xdr:blipFill>
        <a:blip r:embed="rId117"/>
        <a:srcRect/>
        <a:stretch>
          <a:fillRect/>
        </a:stretch>
      </xdr:blipFill>
      <xdr:spPr>
        <a:xfrm>
          <a:off x="734060" y="64163575"/>
          <a:ext cx="571500" cy="577850"/>
        </a:xfrm>
        <a:prstGeom prst="rect">
          <a:avLst/>
        </a:prstGeom>
        <a:noFill/>
        <a:ln>
          <a:noFill/>
        </a:ln>
      </xdr:spPr>
    </xdr:pic>
  </etc:cellImage>
  <etc:cellImage>
    <xdr:pic>
      <xdr:nvPicPr>
        <xdr:cNvPr id="297" name="ID_DB3A96BD18F04C7A9A2155FC0092C63C" descr="Resourceful icon"/>
        <xdr:cNvPicPr>
          <a:picLocks noChangeAspect="1"/>
        </xdr:cNvPicPr>
      </xdr:nvPicPr>
      <xdr:blipFill>
        <a:blip r:embed="rId118"/>
        <a:srcRect/>
        <a:stretch>
          <a:fillRect/>
        </a:stretch>
      </xdr:blipFill>
      <xdr:spPr>
        <a:xfrm>
          <a:off x="734060" y="34318575"/>
          <a:ext cx="571500" cy="577850"/>
        </a:xfrm>
        <a:prstGeom prst="rect">
          <a:avLst/>
        </a:prstGeom>
        <a:noFill/>
        <a:ln>
          <a:noFill/>
        </a:ln>
      </xdr:spPr>
    </xdr:pic>
  </etc:cellImage>
  <etc:cellImage>
    <xdr:pic>
      <xdr:nvPicPr>
        <xdr:cNvPr id="343" name="ID_C98621F6A3EB4682AE2E1DDE0BC73C41" descr="Last, Best Hope icon"/>
        <xdr:cNvPicPr>
          <a:picLocks noChangeAspect="1"/>
        </xdr:cNvPicPr>
      </xdr:nvPicPr>
      <xdr:blipFill>
        <a:blip r:embed="rId119"/>
        <a:srcRect/>
        <a:stretch>
          <a:fillRect/>
        </a:stretch>
      </xdr:blipFill>
      <xdr:spPr>
        <a:xfrm>
          <a:off x="734060" y="22252940"/>
          <a:ext cx="571500" cy="577850"/>
        </a:xfrm>
        <a:prstGeom prst="rect">
          <a:avLst/>
        </a:prstGeom>
        <a:noFill/>
        <a:ln>
          <a:noFill/>
        </a:ln>
      </xdr:spPr>
    </xdr:pic>
  </etc:cellImage>
  <etc:cellImage>
    <xdr:pic>
      <xdr:nvPicPr>
        <xdr:cNvPr id="320" name="ID_6897D24FF0C94E8C85D55E794D132464" descr="What Came Before icon"/>
        <xdr:cNvPicPr>
          <a:picLocks noChangeAspect="1"/>
        </xdr:cNvPicPr>
      </xdr:nvPicPr>
      <xdr:blipFill>
        <a:blip r:embed="rId120"/>
        <a:srcRect/>
        <a:stretch>
          <a:fillRect/>
        </a:stretch>
      </xdr:blipFill>
      <xdr:spPr>
        <a:xfrm>
          <a:off x="734060" y="31778575"/>
          <a:ext cx="571500" cy="577850"/>
        </a:xfrm>
        <a:prstGeom prst="rect">
          <a:avLst/>
        </a:prstGeom>
        <a:noFill/>
        <a:ln>
          <a:noFill/>
        </a:ln>
      </xdr:spPr>
    </xdr:pic>
  </etc:cellImage>
  <etc:cellImage>
    <xdr:pic>
      <xdr:nvPicPr>
        <xdr:cNvPr id="296" name="ID_960EAE5F9BEE41BB9C3668EC6A75410C" descr="Suffer not the Alien icon"/>
        <xdr:cNvPicPr>
          <a:picLocks noChangeAspect="1"/>
        </xdr:cNvPicPr>
      </xdr:nvPicPr>
      <xdr:blipFill>
        <a:blip r:embed="rId121"/>
        <a:srcRect/>
        <a:stretch>
          <a:fillRect/>
        </a:stretch>
      </xdr:blipFill>
      <xdr:spPr>
        <a:xfrm>
          <a:off x="734060" y="24158575"/>
          <a:ext cx="571500" cy="577850"/>
        </a:xfrm>
        <a:prstGeom prst="rect">
          <a:avLst/>
        </a:prstGeom>
        <a:noFill/>
        <a:ln>
          <a:noFill/>
        </a:ln>
      </xdr:spPr>
    </xdr:pic>
  </etc:cellImage>
  <etc:cellImage>
    <xdr:pic>
      <xdr:nvPicPr>
        <xdr:cNvPr id="322" name="ID_9CCB0EEABAE84E59B0DC7D9C958079CC" descr="Planned Obsolescence icon"/>
        <xdr:cNvPicPr>
          <a:picLocks noChangeAspect="1"/>
        </xdr:cNvPicPr>
      </xdr:nvPicPr>
      <xdr:blipFill>
        <a:blip r:embed="rId122"/>
        <a:srcRect/>
        <a:stretch>
          <a:fillRect/>
        </a:stretch>
      </xdr:blipFill>
      <xdr:spPr>
        <a:xfrm>
          <a:off x="734060" y="25427940"/>
          <a:ext cx="571500" cy="577850"/>
        </a:xfrm>
        <a:prstGeom prst="rect">
          <a:avLst/>
        </a:prstGeom>
        <a:noFill/>
        <a:ln>
          <a:noFill/>
        </a:ln>
      </xdr:spPr>
    </xdr:pic>
  </etc:cellImage>
  <etc:cellImage>
    <xdr:pic>
      <xdr:nvPicPr>
        <xdr:cNvPr id="345" name="ID_39E1EAE20804453CA15263DD9CCD4710" descr="Towards Utopia icon"/>
        <xdr:cNvPicPr>
          <a:picLocks noChangeAspect="1"/>
        </xdr:cNvPicPr>
      </xdr:nvPicPr>
      <xdr:blipFill>
        <a:blip r:embed="rId123"/>
        <a:srcRect/>
        <a:stretch>
          <a:fillRect/>
        </a:stretch>
      </xdr:blipFill>
      <xdr:spPr>
        <a:xfrm>
          <a:off x="734060" y="40033575"/>
          <a:ext cx="571500" cy="577850"/>
        </a:xfrm>
        <a:prstGeom prst="rect">
          <a:avLst/>
        </a:prstGeom>
        <a:noFill/>
        <a:ln>
          <a:noFill/>
        </a:ln>
      </xdr:spPr>
    </xdr:pic>
  </etc:cellImage>
  <etc:cellImage>
    <xdr:pic>
      <xdr:nvPicPr>
        <xdr:cNvPr id="282" name="ID_A8783CB58415400E92D5635A50810FB8" descr="A Hump Like a Snow-Hill icon"/>
        <xdr:cNvPicPr>
          <a:picLocks noChangeAspect="1"/>
        </xdr:cNvPicPr>
      </xdr:nvPicPr>
      <xdr:blipFill>
        <a:blip r:embed="rId124"/>
        <a:srcRect/>
        <a:stretch>
          <a:fillRect/>
        </a:stretch>
      </xdr:blipFill>
      <xdr:spPr>
        <a:xfrm>
          <a:off x="734060" y="52097940"/>
          <a:ext cx="571500" cy="577850"/>
        </a:xfrm>
        <a:prstGeom prst="rect">
          <a:avLst/>
        </a:prstGeom>
        <a:noFill/>
        <a:ln>
          <a:noFill/>
        </a:ln>
      </xdr:spPr>
    </xdr:pic>
  </etc:cellImage>
  <etc:cellImage>
    <xdr:pic>
      <xdr:nvPicPr>
        <xdr:cNvPr id="305" name="ID_1BD55944268D44EF95D1BD0121D3DAA5" descr="Peacekeeper icon"/>
        <xdr:cNvPicPr>
          <a:picLocks noChangeAspect="1"/>
        </xdr:cNvPicPr>
      </xdr:nvPicPr>
      <xdr:blipFill>
        <a:blip r:embed="rId125"/>
        <a:srcRect/>
        <a:stretch>
          <a:fillRect/>
        </a:stretch>
      </xdr:blipFill>
      <xdr:spPr>
        <a:xfrm>
          <a:off x="734060" y="26063575"/>
          <a:ext cx="571500" cy="577850"/>
        </a:xfrm>
        <a:prstGeom prst="rect">
          <a:avLst/>
        </a:prstGeom>
        <a:noFill/>
        <a:ln>
          <a:noFill/>
        </a:ln>
      </xdr:spPr>
    </xdr:pic>
  </etc:cellImage>
  <etc:cellImage>
    <xdr:pic>
      <xdr:nvPicPr>
        <xdr:cNvPr id="327" name="ID_56CACF24C7B64C50A5DA54AB39FF99A3" descr="Deus Vult icon"/>
        <xdr:cNvPicPr>
          <a:picLocks noChangeAspect="1"/>
        </xdr:cNvPicPr>
      </xdr:nvPicPr>
      <xdr:blipFill>
        <a:blip r:embed="rId126"/>
        <a:srcRect/>
        <a:stretch>
          <a:fillRect/>
        </a:stretch>
      </xdr:blipFill>
      <xdr:spPr>
        <a:xfrm>
          <a:off x="734060" y="27332940"/>
          <a:ext cx="571500" cy="577850"/>
        </a:xfrm>
        <a:prstGeom prst="rect">
          <a:avLst/>
        </a:prstGeom>
        <a:noFill/>
        <a:ln>
          <a:noFill/>
        </a:ln>
      </xdr:spPr>
    </xdr:pic>
  </etc:cellImage>
  <etc:cellImage>
    <xdr:pic>
      <xdr:nvPicPr>
        <xdr:cNvPr id="325" name="ID_B8FF4C39DDD440FE8F9D52ABD45E67F8" descr="Unboxing icon"/>
        <xdr:cNvPicPr>
          <a:picLocks noChangeAspect="1"/>
        </xdr:cNvPicPr>
      </xdr:nvPicPr>
      <xdr:blipFill>
        <a:blip r:embed="rId127"/>
        <a:srcRect/>
        <a:stretch>
          <a:fillRect/>
        </a:stretch>
      </xdr:blipFill>
      <xdr:spPr>
        <a:xfrm>
          <a:off x="734060" y="29238575"/>
          <a:ext cx="571500" cy="577850"/>
        </a:xfrm>
        <a:prstGeom prst="rect">
          <a:avLst/>
        </a:prstGeom>
        <a:noFill/>
        <a:ln>
          <a:noFill/>
        </a:ln>
      </xdr:spPr>
    </xdr:pic>
  </etc:cellImage>
  <etc:cellImage>
    <xdr:pic>
      <xdr:nvPicPr>
        <xdr:cNvPr id="356" name="ID_F94EE99D327846C2AF35F52E9D365A5C" descr="Think Tank icon"/>
        <xdr:cNvPicPr>
          <a:picLocks noChangeAspect="1"/>
        </xdr:cNvPicPr>
      </xdr:nvPicPr>
      <xdr:blipFill>
        <a:blip r:embed="rId128"/>
        <a:srcRect/>
        <a:stretch>
          <a:fillRect/>
        </a:stretch>
      </xdr:blipFill>
      <xdr:spPr>
        <a:xfrm>
          <a:off x="734060" y="36858575"/>
          <a:ext cx="571500" cy="577850"/>
        </a:xfrm>
        <a:prstGeom prst="rect">
          <a:avLst/>
        </a:prstGeom>
        <a:noFill/>
        <a:ln>
          <a:noFill/>
        </a:ln>
      </xdr:spPr>
    </xdr:pic>
  </etc:cellImage>
  <etc:cellImage>
    <xdr:pic>
      <xdr:nvPicPr>
        <xdr:cNvPr id="310" name="ID_EB7693F0740D4B3FA985D1D92215577A" descr="Enlightened Times icon"/>
        <xdr:cNvPicPr>
          <a:picLocks noChangeAspect="1"/>
        </xdr:cNvPicPr>
      </xdr:nvPicPr>
      <xdr:blipFill>
        <a:blip r:embed="rId129"/>
        <a:srcRect/>
        <a:stretch>
          <a:fillRect/>
        </a:stretch>
      </xdr:blipFill>
      <xdr:spPr>
        <a:xfrm>
          <a:off x="734060" y="29872940"/>
          <a:ext cx="571500" cy="577850"/>
        </a:xfrm>
        <a:prstGeom prst="rect">
          <a:avLst/>
        </a:prstGeom>
        <a:noFill/>
        <a:ln>
          <a:noFill/>
        </a:ln>
      </xdr:spPr>
    </xdr:pic>
  </etc:cellImage>
  <etc:cellImage>
    <xdr:pic>
      <xdr:nvPicPr>
        <xdr:cNvPr id="350" name="ID_D7B5792DC2EA427A83AF297650CDD1BB" descr="Captive Star icon"/>
        <xdr:cNvPicPr>
          <a:picLocks noChangeAspect="1"/>
        </xdr:cNvPicPr>
      </xdr:nvPicPr>
      <xdr:blipFill>
        <a:blip r:embed="rId130"/>
        <a:srcRect/>
        <a:stretch>
          <a:fillRect/>
        </a:stretch>
      </xdr:blipFill>
      <xdr:spPr>
        <a:xfrm>
          <a:off x="734060" y="34953575"/>
          <a:ext cx="571500" cy="577850"/>
        </a:xfrm>
        <a:prstGeom prst="rect">
          <a:avLst/>
        </a:prstGeom>
        <a:noFill/>
        <a:ln>
          <a:noFill/>
        </a:ln>
      </xdr:spPr>
    </xdr:pic>
  </etc:cellImage>
  <etc:cellImage>
    <xdr:pic>
      <xdr:nvPicPr>
        <xdr:cNvPr id="304" name="ID_C1FB4430B51B46DAA81C7D03AEC7135D" descr="Payback icon"/>
        <xdr:cNvPicPr>
          <a:picLocks noChangeAspect="1"/>
        </xdr:cNvPicPr>
      </xdr:nvPicPr>
      <xdr:blipFill>
        <a:blip r:embed="rId131"/>
        <a:srcRect/>
        <a:stretch>
          <a:fillRect/>
        </a:stretch>
      </xdr:blipFill>
      <xdr:spPr>
        <a:xfrm>
          <a:off x="734060" y="30507940"/>
          <a:ext cx="571500" cy="577850"/>
        </a:xfrm>
        <a:prstGeom prst="rect">
          <a:avLst/>
        </a:prstGeom>
        <a:noFill/>
        <a:ln>
          <a:noFill/>
        </a:ln>
      </xdr:spPr>
    </xdr:pic>
  </etc:cellImage>
  <etc:cellImage>
    <xdr:pic>
      <xdr:nvPicPr>
        <xdr:cNvPr id="313" name="ID_75085437A9184A689ED71680B7E32A52" descr="Paradise Found icon"/>
        <xdr:cNvPicPr>
          <a:picLocks noChangeAspect="1"/>
        </xdr:cNvPicPr>
      </xdr:nvPicPr>
      <xdr:blipFill>
        <a:blip r:embed="rId132"/>
        <a:srcRect/>
        <a:stretch>
          <a:fillRect/>
        </a:stretch>
      </xdr:blipFill>
      <xdr:spPr>
        <a:xfrm>
          <a:off x="734060" y="31142940"/>
          <a:ext cx="571500" cy="577850"/>
        </a:xfrm>
        <a:prstGeom prst="rect">
          <a:avLst/>
        </a:prstGeom>
        <a:noFill/>
        <a:ln>
          <a:noFill/>
        </a:ln>
      </xdr:spPr>
    </xdr:pic>
  </etc:cellImage>
  <etc:cellImage>
    <xdr:pic>
      <xdr:nvPicPr>
        <xdr:cNvPr id="354" name="ID_5C2AB5DDA8BA48ADAAFB310EABDD8F14" descr="Like Tears in Rain icon"/>
        <xdr:cNvPicPr>
          <a:picLocks noChangeAspect="1"/>
        </xdr:cNvPicPr>
      </xdr:nvPicPr>
      <xdr:blipFill>
        <a:blip r:embed="rId133"/>
        <a:srcRect/>
        <a:stretch>
          <a:fillRect/>
        </a:stretch>
      </xdr:blipFill>
      <xdr:spPr>
        <a:xfrm>
          <a:off x="734060" y="38127940"/>
          <a:ext cx="571500" cy="577850"/>
        </a:xfrm>
        <a:prstGeom prst="rect">
          <a:avLst/>
        </a:prstGeom>
        <a:noFill/>
        <a:ln>
          <a:noFill/>
        </a:ln>
      </xdr:spPr>
    </xdr:pic>
  </etc:cellImage>
  <etc:cellImage>
    <xdr:pic>
      <xdr:nvPicPr>
        <xdr:cNvPr id="351" name="ID_2AE95307FA494F37A198658EB0880B07" descr="Controlled Evolution icon"/>
        <xdr:cNvPicPr>
          <a:picLocks noChangeAspect="1"/>
        </xdr:cNvPicPr>
      </xdr:nvPicPr>
      <xdr:blipFill>
        <a:blip r:embed="rId134"/>
        <a:srcRect/>
        <a:stretch>
          <a:fillRect/>
        </a:stretch>
      </xdr:blipFill>
      <xdr:spPr>
        <a:xfrm>
          <a:off x="734060" y="38762940"/>
          <a:ext cx="571500" cy="577850"/>
        </a:xfrm>
        <a:prstGeom prst="rect">
          <a:avLst/>
        </a:prstGeom>
        <a:noFill/>
        <a:ln>
          <a:noFill/>
        </a:ln>
      </xdr:spPr>
    </xdr:pic>
  </etc:cellImage>
  <etc:cellImage>
    <xdr:pic>
      <xdr:nvPicPr>
        <xdr:cNvPr id="348" name="ID_E0167B0F42D64FFB9599704079CE21E5" descr="Xenophage icon"/>
        <xdr:cNvPicPr>
          <a:picLocks noChangeAspect="1"/>
        </xdr:cNvPicPr>
      </xdr:nvPicPr>
      <xdr:blipFill>
        <a:blip r:embed="rId135"/>
        <a:srcRect/>
        <a:stretch>
          <a:fillRect/>
        </a:stretch>
      </xdr:blipFill>
      <xdr:spPr>
        <a:xfrm>
          <a:off x="734060" y="40667940"/>
          <a:ext cx="571500" cy="577850"/>
        </a:xfrm>
        <a:prstGeom prst="rect">
          <a:avLst/>
        </a:prstGeom>
        <a:noFill/>
        <a:ln>
          <a:noFill/>
        </a:ln>
      </xdr:spPr>
    </xdr:pic>
  </etc:cellImage>
  <etc:cellImage>
    <xdr:pic>
      <xdr:nvPicPr>
        <xdr:cNvPr id="357" name="ID_6D53ED105DFC4DDDA4F2E35271D47606" descr="Rise of the Machines icon"/>
        <xdr:cNvPicPr>
          <a:picLocks noChangeAspect="1"/>
        </xdr:cNvPicPr>
      </xdr:nvPicPr>
      <xdr:blipFill>
        <a:blip r:embed="rId136"/>
        <a:srcRect/>
        <a:stretch>
          <a:fillRect/>
        </a:stretch>
      </xdr:blipFill>
      <xdr:spPr>
        <a:xfrm>
          <a:off x="734060" y="41302940"/>
          <a:ext cx="571500" cy="577850"/>
        </a:xfrm>
        <a:prstGeom prst="rect">
          <a:avLst/>
        </a:prstGeom>
        <a:noFill/>
        <a:ln>
          <a:noFill/>
        </a:ln>
      </xdr:spPr>
    </xdr:pic>
  </etc:cellImage>
  <etc:cellImage>
    <xdr:pic>
      <xdr:nvPicPr>
        <xdr:cNvPr id="222" name="ID_B3C7356231B945549B1D13B686BBE11F"/>
        <xdr:cNvPicPr>
          <a:picLocks noChangeAspect="1"/>
        </xdr:cNvPicPr>
      </xdr:nvPicPr>
      <xdr:blipFill>
        <a:blip r:embed="rId137"/>
        <a:stretch>
          <a:fillRect/>
        </a:stretch>
      </xdr:blipFill>
      <xdr:spPr>
        <a:xfrm>
          <a:off x="734060" y="91481275"/>
          <a:ext cx="571500" cy="552450"/>
        </a:xfrm>
        <a:prstGeom prst="rect">
          <a:avLst/>
        </a:prstGeom>
      </xdr:spPr>
    </xdr:pic>
  </etc:cellImage>
  <etc:cellImage>
    <xdr:pic>
      <xdr:nvPicPr>
        <xdr:cNvPr id="293" name="ID_AEF90B9E33174DB9996DB5BCE55ED8AB" descr="Distinctiveness Added icon"/>
        <xdr:cNvPicPr>
          <a:picLocks noChangeAspect="1"/>
        </xdr:cNvPicPr>
      </xdr:nvPicPr>
      <xdr:blipFill>
        <a:blip r:embed="rId138"/>
        <a:srcRect/>
        <a:stretch>
          <a:fillRect/>
        </a:stretch>
      </xdr:blipFill>
      <xdr:spPr>
        <a:xfrm>
          <a:off x="734060" y="41937940"/>
          <a:ext cx="571500" cy="577850"/>
        </a:xfrm>
        <a:prstGeom prst="rect">
          <a:avLst/>
        </a:prstGeom>
        <a:noFill/>
        <a:ln>
          <a:noFill/>
        </a:ln>
      </xdr:spPr>
    </xdr:pic>
  </etc:cellImage>
  <etc:cellImage>
    <xdr:pic>
      <xdr:nvPicPr>
        <xdr:cNvPr id="268" name="ID_C8731620ED544C46905D5BF3478C6337" descr="Relic Hunter icon"/>
        <xdr:cNvPicPr>
          <a:picLocks noChangeAspect="1"/>
        </xdr:cNvPicPr>
      </xdr:nvPicPr>
      <xdr:blipFill>
        <a:blip r:embed="rId139"/>
        <a:srcRect/>
        <a:stretch>
          <a:fillRect/>
        </a:stretch>
      </xdr:blipFill>
      <xdr:spPr>
        <a:xfrm>
          <a:off x="734060" y="61623575"/>
          <a:ext cx="571500" cy="577850"/>
        </a:xfrm>
        <a:prstGeom prst="rect">
          <a:avLst/>
        </a:prstGeom>
        <a:noFill/>
        <a:ln>
          <a:noFill/>
        </a:ln>
      </xdr:spPr>
    </xdr:pic>
  </etc:cellImage>
  <etc:cellImage>
    <xdr:pic>
      <xdr:nvPicPr>
        <xdr:cNvPr id="291" name="ID_145C6AED642E4E6B8BFABB3B80C0ADD7" descr="Retirement Home icon"/>
        <xdr:cNvPicPr>
          <a:picLocks noChangeAspect="1"/>
        </xdr:cNvPicPr>
      </xdr:nvPicPr>
      <xdr:blipFill>
        <a:blip r:embed="rId140"/>
        <a:srcRect/>
        <a:stretch>
          <a:fillRect/>
        </a:stretch>
      </xdr:blipFill>
      <xdr:spPr>
        <a:xfrm>
          <a:off x="734060" y="42573575"/>
          <a:ext cx="571500" cy="577850"/>
        </a:xfrm>
        <a:prstGeom prst="rect">
          <a:avLst/>
        </a:prstGeom>
        <a:noFill/>
        <a:ln>
          <a:noFill/>
        </a:ln>
      </xdr:spPr>
    </xdr:pic>
  </etc:cellImage>
  <etc:cellImage>
    <xdr:pic>
      <xdr:nvPicPr>
        <xdr:cNvPr id="328" name="ID_7EEBD9BCF2184FD6B6ADE11C5566EDD2" descr="Does Not Compute icon"/>
        <xdr:cNvPicPr>
          <a:picLocks noChangeAspect="1"/>
        </xdr:cNvPicPr>
      </xdr:nvPicPr>
      <xdr:blipFill>
        <a:blip r:embed="rId141"/>
        <a:srcRect/>
        <a:stretch>
          <a:fillRect/>
        </a:stretch>
      </xdr:blipFill>
      <xdr:spPr>
        <a:xfrm>
          <a:off x="734060" y="43207940"/>
          <a:ext cx="571500" cy="577850"/>
        </a:xfrm>
        <a:prstGeom prst="rect">
          <a:avLst/>
        </a:prstGeom>
        <a:noFill/>
        <a:ln>
          <a:noFill/>
        </a:ln>
      </xdr:spPr>
    </xdr:pic>
  </etc:cellImage>
  <etc:cellImage>
    <xdr:pic>
      <xdr:nvPicPr>
        <xdr:cNvPr id="292" name="ID_498CB83F0A524E8284795BEBE4F0EAE9" descr="Planet of the Mechs icon"/>
        <xdr:cNvPicPr>
          <a:picLocks noChangeAspect="1"/>
        </xdr:cNvPicPr>
      </xdr:nvPicPr>
      <xdr:blipFill>
        <a:blip r:embed="rId142"/>
        <a:srcRect/>
        <a:stretch>
          <a:fillRect/>
        </a:stretch>
      </xdr:blipFill>
      <xdr:spPr>
        <a:xfrm>
          <a:off x="734060" y="43842940"/>
          <a:ext cx="571500" cy="577850"/>
        </a:xfrm>
        <a:prstGeom prst="rect">
          <a:avLst/>
        </a:prstGeom>
        <a:noFill/>
        <a:ln>
          <a:noFill/>
        </a:ln>
      </xdr:spPr>
    </xdr:pic>
  </etc:cellImage>
  <etc:cellImage>
    <xdr:pic>
      <xdr:nvPicPr>
        <xdr:cNvPr id="286" name="ID_B08F49B2148C425A8CE9AFEA48CA9D93" descr="Clash of the Titans icon"/>
        <xdr:cNvPicPr>
          <a:picLocks noChangeAspect="1"/>
        </xdr:cNvPicPr>
      </xdr:nvPicPr>
      <xdr:blipFill>
        <a:blip r:embed="rId143"/>
        <a:srcRect/>
        <a:stretch>
          <a:fillRect/>
        </a:stretch>
      </xdr:blipFill>
      <xdr:spPr>
        <a:xfrm>
          <a:off x="734060" y="45113575"/>
          <a:ext cx="571500" cy="577850"/>
        </a:xfrm>
        <a:prstGeom prst="rect">
          <a:avLst/>
        </a:prstGeom>
        <a:noFill/>
        <a:ln>
          <a:noFill/>
        </a:ln>
      </xdr:spPr>
    </xdr:pic>
  </etc:cellImage>
  <etc:cellImage>
    <xdr:pic>
      <xdr:nvPicPr>
        <xdr:cNvPr id="210" name="ID_9D0F285C895643E88E5557D14A510E17"/>
        <xdr:cNvPicPr>
          <a:picLocks noChangeAspect="1"/>
        </xdr:cNvPicPr>
      </xdr:nvPicPr>
      <xdr:blipFill>
        <a:blip r:embed="rId144"/>
        <a:stretch>
          <a:fillRect/>
        </a:stretch>
      </xdr:blipFill>
      <xdr:spPr>
        <a:xfrm>
          <a:off x="734060" y="104808020"/>
          <a:ext cx="571500" cy="568325"/>
        </a:xfrm>
        <a:prstGeom prst="rect">
          <a:avLst/>
        </a:prstGeom>
      </xdr:spPr>
    </xdr:pic>
  </etc:cellImage>
  <etc:cellImage>
    <xdr:pic>
      <xdr:nvPicPr>
        <xdr:cNvPr id="287" name="ID_3C6F49C548BC461EA78703820324DD4A" descr="Stay on Target icon"/>
        <xdr:cNvPicPr>
          <a:picLocks noChangeAspect="1"/>
        </xdr:cNvPicPr>
      </xdr:nvPicPr>
      <xdr:blipFill>
        <a:blip r:embed="rId145"/>
        <a:srcRect/>
        <a:stretch>
          <a:fillRect/>
        </a:stretch>
      </xdr:blipFill>
      <xdr:spPr>
        <a:xfrm>
          <a:off x="734060" y="45748575"/>
          <a:ext cx="571500" cy="577850"/>
        </a:xfrm>
        <a:prstGeom prst="rect">
          <a:avLst/>
        </a:prstGeom>
        <a:noFill/>
        <a:ln>
          <a:noFill/>
        </a:ln>
      </xdr:spPr>
    </xdr:pic>
  </etc:cellImage>
  <etc:cellImage>
    <xdr:pic>
      <xdr:nvPicPr>
        <xdr:cNvPr id="311" name="ID_02D8172AFA7A45A08554DCC98E4B59CF" descr="Imperial Highway icon"/>
        <xdr:cNvPicPr>
          <a:picLocks noChangeAspect="1"/>
        </xdr:cNvPicPr>
      </xdr:nvPicPr>
      <xdr:blipFill>
        <a:blip r:embed="rId146"/>
        <a:srcRect/>
        <a:stretch>
          <a:fillRect/>
        </a:stretch>
      </xdr:blipFill>
      <xdr:spPr>
        <a:xfrm>
          <a:off x="734060" y="47653575"/>
          <a:ext cx="571500" cy="577850"/>
        </a:xfrm>
        <a:prstGeom prst="rect">
          <a:avLst/>
        </a:prstGeom>
        <a:noFill/>
        <a:ln>
          <a:noFill/>
        </a:ln>
      </xdr:spPr>
    </xdr:pic>
  </etc:cellImage>
  <etc:cellImage>
    <xdr:pic>
      <xdr:nvPicPr>
        <xdr:cNvPr id="288" name="ID_997BEC0297004559BF36AE010CB30F35" descr="Pandora's World icon"/>
        <xdr:cNvPicPr>
          <a:picLocks noChangeAspect="1"/>
        </xdr:cNvPicPr>
      </xdr:nvPicPr>
      <xdr:blipFill>
        <a:blip r:embed="rId147"/>
        <a:srcRect/>
        <a:stretch>
          <a:fillRect/>
        </a:stretch>
      </xdr:blipFill>
      <xdr:spPr>
        <a:xfrm>
          <a:off x="734060" y="47017940"/>
          <a:ext cx="571500" cy="577850"/>
        </a:xfrm>
        <a:prstGeom prst="rect">
          <a:avLst/>
        </a:prstGeom>
        <a:noFill/>
        <a:ln>
          <a:noFill/>
        </a:ln>
      </xdr:spPr>
    </xdr:pic>
  </etc:cellImage>
  <etc:cellImage>
    <xdr:pic>
      <xdr:nvPicPr>
        <xdr:cNvPr id="317" name="ID_D51AC68EF5AC44F6BA5CCD04D2F5EDFD" descr="Tradition is Everything icon"/>
        <xdr:cNvPicPr>
          <a:picLocks noChangeAspect="1"/>
        </xdr:cNvPicPr>
      </xdr:nvPicPr>
      <xdr:blipFill>
        <a:blip r:embed="rId148"/>
        <a:srcRect/>
        <a:stretch>
          <a:fillRect/>
        </a:stretch>
      </xdr:blipFill>
      <xdr:spPr>
        <a:xfrm>
          <a:off x="734060" y="48922940"/>
          <a:ext cx="571500" cy="577850"/>
        </a:xfrm>
        <a:prstGeom prst="rect">
          <a:avLst/>
        </a:prstGeom>
        <a:noFill/>
        <a:ln>
          <a:noFill/>
        </a:ln>
      </xdr:spPr>
    </xdr:pic>
  </etc:cellImage>
  <etc:cellImage>
    <xdr:pic>
      <xdr:nvPicPr>
        <xdr:cNvPr id="276" name="ID_64F5184D5C9A467D9185D9BE521CDB90" descr="United Space icon"/>
        <xdr:cNvPicPr>
          <a:picLocks noChangeAspect="1"/>
        </xdr:cNvPicPr>
      </xdr:nvPicPr>
      <xdr:blipFill>
        <a:blip r:embed="rId149"/>
        <a:srcRect/>
        <a:stretch>
          <a:fillRect/>
        </a:stretch>
      </xdr:blipFill>
      <xdr:spPr>
        <a:xfrm>
          <a:off x="734060" y="59717940"/>
          <a:ext cx="571500" cy="577850"/>
        </a:xfrm>
        <a:prstGeom prst="rect">
          <a:avLst/>
        </a:prstGeom>
        <a:noFill/>
        <a:ln>
          <a:noFill/>
        </a:ln>
      </xdr:spPr>
    </xdr:pic>
  </etc:cellImage>
  <etc:cellImage>
    <xdr:pic>
      <xdr:nvPicPr>
        <xdr:cNvPr id="299" name="ID_FF9615786C1A4EE5B6AEB27F743DA9A6" descr="Emissary icon"/>
        <xdr:cNvPicPr>
          <a:picLocks noChangeAspect="1"/>
        </xdr:cNvPicPr>
      </xdr:nvPicPr>
      <xdr:blipFill>
        <a:blip r:embed="rId150"/>
        <a:srcRect/>
        <a:stretch>
          <a:fillRect/>
        </a:stretch>
      </xdr:blipFill>
      <xdr:spPr>
        <a:xfrm>
          <a:off x="734060" y="49557940"/>
          <a:ext cx="571500" cy="577850"/>
        </a:xfrm>
        <a:prstGeom prst="rect">
          <a:avLst/>
        </a:prstGeom>
        <a:noFill/>
        <a:ln>
          <a:noFill/>
        </a:ln>
      </xdr:spPr>
    </xdr:pic>
  </etc:cellImage>
  <etc:cellImage>
    <xdr:pic>
      <xdr:nvPicPr>
        <xdr:cNvPr id="266" name="ID_77503B340D68445A8A5C5ABE0DB52C3B" descr="We're Number One icon"/>
        <xdr:cNvPicPr>
          <a:picLocks noChangeAspect="1"/>
        </xdr:cNvPicPr>
      </xdr:nvPicPr>
      <xdr:blipFill>
        <a:blip r:embed="rId151"/>
        <a:srcRect/>
        <a:stretch>
          <a:fillRect/>
        </a:stretch>
      </xdr:blipFill>
      <xdr:spPr>
        <a:xfrm>
          <a:off x="734060" y="67338575"/>
          <a:ext cx="571500" cy="577850"/>
        </a:xfrm>
        <a:prstGeom prst="rect">
          <a:avLst/>
        </a:prstGeom>
        <a:noFill/>
        <a:ln>
          <a:noFill/>
        </a:ln>
      </xdr:spPr>
    </xdr:pic>
  </etc:cellImage>
  <etc:cellImage>
    <xdr:pic>
      <xdr:nvPicPr>
        <xdr:cNvPr id="289" name="ID_9DE4E0CB022A40278F6A11B50B26146B" descr="No Khan Do icon"/>
        <xdr:cNvPicPr>
          <a:picLocks noChangeAspect="1"/>
        </xdr:cNvPicPr>
      </xdr:nvPicPr>
      <xdr:blipFill>
        <a:blip r:embed="rId152"/>
        <a:srcRect/>
        <a:stretch>
          <a:fillRect/>
        </a:stretch>
      </xdr:blipFill>
      <xdr:spPr>
        <a:xfrm>
          <a:off x="734060" y="50193575"/>
          <a:ext cx="571500" cy="577850"/>
        </a:xfrm>
        <a:prstGeom prst="rect">
          <a:avLst/>
        </a:prstGeom>
        <a:noFill/>
        <a:ln>
          <a:noFill/>
        </a:ln>
      </xdr:spPr>
    </xdr:pic>
  </etc:cellImage>
  <etc:cellImage>
    <xdr:pic>
      <xdr:nvPicPr>
        <xdr:cNvPr id="281" name="ID_406F30E540F64198844BAD26D065C852" descr="Who Scraps the Scrapper icon"/>
        <xdr:cNvPicPr>
          <a:picLocks noChangeAspect="1"/>
        </xdr:cNvPicPr>
      </xdr:nvPicPr>
      <xdr:blipFill>
        <a:blip r:embed="rId153"/>
        <a:srcRect/>
        <a:stretch>
          <a:fillRect/>
        </a:stretch>
      </xdr:blipFill>
      <xdr:spPr>
        <a:xfrm>
          <a:off x="734060" y="50828575"/>
          <a:ext cx="571500" cy="577850"/>
        </a:xfrm>
        <a:prstGeom prst="rect">
          <a:avLst/>
        </a:prstGeom>
        <a:noFill/>
        <a:ln>
          <a:noFill/>
        </a:ln>
      </xdr:spPr>
    </xdr:pic>
  </etc:cellImage>
  <etc:cellImage>
    <xdr:pic>
      <xdr:nvPicPr>
        <xdr:cNvPr id="283" name="ID_4C956C9F982C479080AD966E0A357433" descr="1999 A.D. icon"/>
        <xdr:cNvPicPr>
          <a:picLocks noChangeAspect="1"/>
        </xdr:cNvPicPr>
      </xdr:nvPicPr>
      <xdr:blipFill>
        <a:blip r:embed="rId154"/>
        <a:srcRect/>
        <a:stretch>
          <a:fillRect/>
        </a:stretch>
      </xdr:blipFill>
      <xdr:spPr>
        <a:xfrm>
          <a:off x="734060" y="51462940"/>
          <a:ext cx="571500" cy="577850"/>
        </a:xfrm>
        <a:prstGeom prst="rect">
          <a:avLst/>
        </a:prstGeom>
        <a:noFill/>
        <a:ln>
          <a:noFill/>
        </a:ln>
      </xdr:spPr>
    </xdr:pic>
  </etc:cellImage>
  <etc:cellImage>
    <xdr:pic>
      <xdr:nvPicPr>
        <xdr:cNvPr id="285" name="ID_36606F156845470EB4CC04BA21AA2E4B" descr="...and Hope? icon"/>
        <xdr:cNvPicPr>
          <a:picLocks noChangeAspect="1"/>
        </xdr:cNvPicPr>
      </xdr:nvPicPr>
      <xdr:blipFill>
        <a:blip r:embed="rId155"/>
        <a:srcRect/>
        <a:stretch>
          <a:fillRect/>
        </a:stretch>
      </xdr:blipFill>
      <xdr:spPr>
        <a:xfrm>
          <a:off x="734060" y="53368575"/>
          <a:ext cx="571500" cy="577850"/>
        </a:xfrm>
        <a:prstGeom prst="rect">
          <a:avLst/>
        </a:prstGeom>
        <a:noFill/>
        <a:ln>
          <a:noFill/>
        </a:ln>
      </xdr:spPr>
    </xdr:pic>
  </etc:cellImage>
  <etc:cellImage>
    <xdr:pic>
      <xdr:nvPicPr>
        <xdr:cNvPr id="280" name="ID_3A3DEF38BEEC48188524C48DCFA6D753" descr="Franchising icon"/>
        <xdr:cNvPicPr>
          <a:picLocks noChangeAspect="1"/>
        </xdr:cNvPicPr>
      </xdr:nvPicPr>
      <xdr:blipFill>
        <a:blip r:embed="rId156"/>
        <a:srcRect/>
        <a:stretch>
          <a:fillRect/>
        </a:stretch>
      </xdr:blipFill>
      <xdr:spPr>
        <a:xfrm>
          <a:off x="734060" y="54002940"/>
          <a:ext cx="571500" cy="577850"/>
        </a:xfrm>
        <a:prstGeom prst="rect">
          <a:avLst/>
        </a:prstGeom>
        <a:noFill/>
        <a:ln>
          <a:noFill/>
        </a:ln>
      </xdr:spPr>
    </xdr:pic>
  </etc:cellImage>
  <etc:cellImage>
    <xdr:pic>
      <xdr:nvPicPr>
        <xdr:cNvPr id="275" name="ID_55F2BEBF3E474AD087DD454A8D0DB7A5" descr="Inscrutable Power icon"/>
        <xdr:cNvPicPr>
          <a:picLocks noChangeAspect="1"/>
        </xdr:cNvPicPr>
      </xdr:nvPicPr>
      <xdr:blipFill>
        <a:blip r:embed="rId157"/>
        <a:srcRect/>
        <a:stretch>
          <a:fillRect/>
        </a:stretch>
      </xdr:blipFill>
      <xdr:spPr>
        <a:xfrm>
          <a:off x="734060" y="54637940"/>
          <a:ext cx="571500" cy="577850"/>
        </a:xfrm>
        <a:prstGeom prst="rect">
          <a:avLst/>
        </a:prstGeom>
        <a:noFill/>
        <a:ln>
          <a:noFill/>
        </a:ln>
      </xdr:spPr>
    </xdr:pic>
  </etc:cellImage>
  <etc:cellImage>
    <xdr:pic>
      <xdr:nvPicPr>
        <xdr:cNvPr id="294" name="ID_122918327D794FE99C2C34BE36B0C192" descr="Megapolis icon"/>
        <xdr:cNvPicPr>
          <a:picLocks noChangeAspect="1"/>
        </xdr:cNvPicPr>
      </xdr:nvPicPr>
      <xdr:blipFill>
        <a:blip r:embed="rId158"/>
        <a:srcRect/>
        <a:stretch>
          <a:fillRect/>
        </a:stretch>
      </xdr:blipFill>
      <xdr:spPr>
        <a:xfrm>
          <a:off x="734060" y="55272940"/>
          <a:ext cx="571500" cy="577850"/>
        </a:xfrm>
        <a:prstGeom prst="rect">
          <a:avLst/>
        </a:prstGeom>
        <a:noFill/>
        <a:ln>
          <a:noFill/>
        </a:ln>
      </xdr:spPr>
    </xdr:pic>
  </etc:cellImage>
  <etc:cellImage>
    <xdr:pic>
      <xdr:nvPicPr>
        <xdr:cNvPr id="279" name="ID_C9EF26EA5E834DEE85881DA2BB422AF4" descr="Black Hole Mining icon"/>
        <xdr:cNvPicPr>
          <a:picLocks noChangeAspect="1"/>
        </xdr:cNvPicPr>
      </xdr:nvPicPr>
      <xdr:blipFill>
        <a:blip r:embed="rId159"/>
        <a:srcRect/>
        <a:stretch>
          <a:fillRect/>
        </a:stretch>
      </xdr:blipFill>
      <xdr:spPr>
        <a:xfrm>
          <a:off x="734060" y="56543575"/>
          <a:ext cx="571500" cy="577850"/>
        </a:xfrm>
        <a:prstGeom prst="rect">
          <a:avLst/>
        </a:prstGeom>
        <a:noFill/>
        <a:ln>
          <a:noFill/>
        </a:ln>
      </xdr:spPr>
    </xdr:pic>
  </etc:cellImage>
  <etc:cellImage>
    <xdr:pic>
      <xdr:nvPicPr>
        <xdr:cNvPr id="277" name="ID_83D8BA6B8D6E49DCB319CDC75C69D3CB" descr="Strategic Initiative icon"/>
        <xdr:cNvPicPr>
          <a:picLocks noChangeAspect="1"/>
        </xdr:cNvPicPr>
      </xdr:nvPicPr>
      <xdr:blipFill>
        <a:blip r:embed="rId160"/>
        <a:srcRect/>
        <a:stretch>
          <a:fillRect/>
        </a:stretch>
      </xdr:blipFill>
      <xdr:spPr>
        <a:xfrm>
          <a:off x="734060" y="57177940"/>
          <a:ext cx="571500" cy="577850"/>
        </a:xfrm>
        <a:prstGeom prst="rect">
          <a:avLst/>
        </a:prstGeom>
        <a:noFill/>
        <a:ln>
          <a:noFill/>
        </a:ln>
      </xdr:spPr>
    </xdr:pic>
  </etc:cellImage>
  <etc:cellImage>
    <xdr:pic>
      <xdr:nvPicPr>
        <xdr:cNvPr id="308" name="ID_13894E192AE4404687DBE212E3D76EA4" descr="Center of Trade icon"/>
        <xdr:cNvPicPr>
          <a:picLocks noChangeAspect="1"/>
        </xdr:cNvPicPr>
      </xdr:nvPicPr>
      <xdr:blipFill>
        <a:blip r:embed="rId161"/>
        <a:srcRect/>
        <a:stretch>
          <a:fillRect/>
        </a:stretch>
      </xdr:blipFill>
      <xdr:spPr>
        <a:xfrm>
          <a:off x="734060" y="57812940"/>
          <a:ext cx="571500" cy="577850"/>
        </a:xfrm>
        <a:prstGeom prst="rect">
          <a:avLst/>
        </a:prstGeom>
        <a:noFill/>
        <a:ln>
          <a:noFill/>
        </a:ln>
      </xdr:spPr>
    </xdr:pic>
  </etc:cellImage>
  <etc:cellImage>
    <xdr:pic>
      <xdr:nvPicPr>
        <xdr:cNvPr id="352" name="ID_BD32C965BDFB4984BB8C8B1750E900AD" descr="Giga-Engineering icon"/>
        <xdr:cNvPicPr>
          <a:picLocks noChangeAspect="1"/>
        </xdr:cNvPicPr>
      </xdr:nvPicPr>
      <xdr:blipFill>
        <a:blip r:embed="rId162"/>
        <a:srcRect/>
        <a:stretch>
          <a:fillRect/>
        </a:stretch>
      </xdr:blipFill>
      <xdr:spPr>
        <a:xfrm>
          <a:off x="734060" y="58448575"/>
          <a:ext cx="571500" cy="577850"/>
        </a:xfrm>
        <a:prstGeom prst="rect">
          <a:avLst/>
        </a:prstGeom>
        <a:noFill/>
        <a:ln>
          <a:noFill/>
        </a:ln>
      </xdr:spPr>
    </xdr:pic>
  </etc:cellImage>
  <etc:cellImage>
    <xdr:pic>
      <xdr:nvPicPr>
        <xdr:cNvPr id="271" name="ID_87E4C58B2B00498C90BFFC37A207F915" descr="Artificer icon"/>
        <xdr:cNvPicPr>
          <a:picLocks noChangeAspect="1"/>
        </xdr:cNvPicPr>
      </xdr:nvPicPr>
      <xdr:blipFill>
        <a:blip r:embed="rId163"/>
        <a:srcRect/>
        <a:stretch>
          <a:fillRect/>
        </a:stretch>
      </xdr:blipFill>
      <xdr:spPr>
        <a:xfrm>
          <a:off x="734060" y="60352940"/>
          <a:ext cx="571500" cy="577850"/>
        </a:xfrm>
        <a:prstGeom prst="rect">
          <a:avLst/>
        </a:prstGeom>
        <a:noFill/>
        <a:ln>
          <a:noFill/>
        </a:ln>
      </xdr:spPr>
    </xdr:pic>
  </etc:cellImage>
  <etc:cellImage>
    <xdr:pic>
      <xdr:nvPicPr>
        <xdr:cNvPr id="312" name="ID_ECCFC7EAD7FE4513A77F50C25312F8F0" descr="It belongs in a museum! icon"/>
        <xdr:cNvPicPr>
          <a:picLocks noChangeAspect="1"/>
        </xdr:cNvPicPr>
      </xdr:nvPicPr>
      <xdr:blipFill>
        <a:blip r:embed="rId164"/>
        <a:srcRect/>
        <a:stretch>
          <a:fillRect/>
        </a:stretch>
      </xdr:blipFill>
      <xdr:spPr>
        <a:xfrm>
          <a:off x="734060" y="60988575"/>
          <a:ext cx="571500" cy="577850"/>
        </a:xfrm>
        <a:prstGeom prst="rect">
          <a:avLst/>
        </a:prstGeom>
        <a:noFill/>
        <a:ln>
          <a:noFill/>
        </a:ln>
      </xdr:spPr>
    </xdr:pic>
  </etc:cellImage>
  <etc:cellImage>
    <xdr:pic>
      <xdr:nvPicPr>
        <xdr:cNvPr id="273" name="ID_B79B5CE8DD9F41409435C6F55F816D0A" descr="Archaeologist icon"/>
        <xdr:cNvPicPr>
          <a:picLocks noChangeAspect="1"/>
        </xdr:cNvPicPr>
      </xdr:nvPicPr>
      <xdr:blipFill>
        <a:blip r:embed="rId165"/>
        <a:srcRect/>
        <a:stretch>
          <a:fillRect/>
        </a:stretch>
      </xdr:blipFill>
      <xdr:spPr>
        <a:xfrm>
          <a:off x="734060" y="62257940"/>
          <a:ext cx="571500" cy="577850"/>
        </a:xfrm>
        <a:prstGeom prst="rect">
          <a:avLst/>
        </a:prstGeom>
        <a:noFill/>
        <a:ln>
          <a:noFill/>
        </a:ln>
      </xdr:spPr>
    </xdr:pic>
  </etc:cellImage>
  <etc:cellImage>
    <xdr:pic>
      <xdr:nvPicPr>
        <xdr:cNvPr id="269" name="ID_1AEDC26F1BAC44B6A723BD3B2CD5923C" descr="Green Thumb icon"/>
        <xdr:cNvPicPr>
          <a:picLocks noChangeAspect="1"/>
        </xdr:cNvPicPr>
      </xdr:nvPicPr>
      <xdr:blipFill>
        <a:blip r:embed="rId166"/>
        <a:srcRect/>
        <a:stretch>
          <a:fillRect/>
        </a:stretch>
      </xdr:blipFill>
      <xdr:spPr>
        <a:xfrm>
          <a:off x="734060" y="62892940"/>
          <a:ext cx="571500" cy="577850"/>
        </a:xfrm>
        <a:prstGeom prst="rect">
          <a:avLst/>
        </a:prstGeom>
        <a:noFill/>
        <a:ln>
          <a:noFill/>
        </a:ln>
      </xdr:spPr>
    </xdr:pic>
  </etc:cellImage>
  <etc:cellImage>
    <xdr:pic>
      <xdr:nvPicPr>
        <xdr:cNvPr id="270" name="ID_B4453236657840ACAD0126425D72A371" descr="Dust Off icon"/>
        <xdr:cNvPicPr>
          <a:picLocks noChangeAspect="1"/>
        </xdr:cNvPicPr>
      </xdr:nvPicPr>
      <xdr:blipFill>
        <a:blip r:embed="rId167"/>
        <a:srcRect/>
        <a:stretch>
          <a:fillRect/>
        </a:stretch>
      </xdr:blipFill>
      <xdr:spPr>
        <a:xfrm>
          <a:off x="734060" y="63527940"/>
          <a:ext cx="571500" cy="577850"/>
        </a:xfrm>
        <a:prstGeom prst="rect">
          <a:avLst/>
        </a:prstGeom>
        <a:noFill/>
        <a:ln>
          <a:noFill/>
        </a:ln>
      </xdr:spPr>
    </xdr:pic>
  </etc:cellImage>
  <etc:cellImage>
    <xdr:pic>
      <xdr:nvPicPr>
        <xdr:cNvPr id="295" name="ID_0299FB90F0584B25958A66706AD4DBAF" descr="League of Nations icon"/>
        <xdr:cNvPicPr>
          <a:picLocks noChangeAspect="1"/>
        </xdr:cNvPicPr>
      </xdr:nvPicPr>
      <xdr:blipFill>
        <a:blip r:embed="rId168"/>
        <a:srcRect/>
        <a:stretch>
          <a:fillRect/>
        </a:stretch>
      </xdr:blipFill>
      <xdr:spPr>
        <a:xfrm>
          <a:off x="734060" y="66067940"/>
          <a:ext cx="571500" cy="577850"/>
        </a:xfrm>
        <a:prstGeom prst="rect">
          <a:avLst/>
        </a:prstGeom>
        <a:noFill/>
        <a:ln>
          <a:noFill/>
        </a:ln>
      </xdr:spPr>
    </xdr:pic>
  </etc:cellImage>
  <etc:cellImage>
    <xdr:pic>
      <xdr:nvPicPr>
        <xdr:cNvPr id="272" name="ID_D38B14DD1FD04F5F852D3546DF423208" descr="Arcana icon"/>
        <xdr:cNvPicPr>
          <a:picLocks noChangeAspect="1"/>
        </xdr:cNvPicPr>
      </xdr:nvPicPr>
      <xdr:blipFill>
        <a:blip r:embed="rId169"/>
        <a:srcRect/>
        <a:stretch>
          <a:fillRect/>
        </a:stretch>
      </xdr:blipFill>
      <xdr:spPr>
        <a:xfrm>
          <a:off x="734060" y="64797940"/>
          <a:ext cx="571500" cy="577850"/>
        </a:xfrm>
        <a:prstGeom prst="rect">
          <a:avLst/>
        </a:prstGeom>
        <a:noFill/>
        <a:ln>
          <a:noFill/>
        </a:ln>
      </xdr:spPr>
    </xdr:pic>
  </etc:cellImage>
  <etc:cellImage>
    <xdr:pic>
      <xdr:nvPicPr>
        <xdr:cNvPr id="318" name="ID_BE3ECBA27CD74548BE8A62FFFD2AD59A" descr="Unlimited Power! icon"/>
        <xdr:cNvPicPr>
          <a:picLocks noChangeAspect="1"/>
        </xdr:cNvPicPr>
      </xdr:nvPicPr>
      <xdr:blipFill>
        <a:blip r:embed="rId170"/>
        <a:srcRect/>
        <a:stretch>
          <a:fillRect/>
        </a:stretch>
      </xdr:blipFill>
      <xdr:spPr>
        <a:xfrm>
          <a:off x="734060" y="65432940"/>
          <a:ext cx="571500" cy="577850"/>
        </a:xfrm>
        <a:prstGeom prst="rect">
          <a:avLst/>
        </a:prstGeom>
        <a:noFill/>
        <a:ln>
          <a:noFill/>
        </a:ln>
      </xdr:spPr>
    </xdr:pic>
  </etc:cellImage>
  <etc:cellImage>
    <xdr:pic>
      <xdr:nvPicPr>
        <xdr:cNvPr id="267" name="ID_6C30CD0C8FE548138352D03384C2AB81" descr="Let Us Go Forward Together icon"/>
        <xdr:cNvPicPr>
          <a:picLocks noChangeAspect="1"/>
        </xdr:cNvPicPr>
      </xdr:nvPicPr>
      <xdr:blipFill>
        <a:blip r:embed="rId171"/>
        <a:srcRect/>
        <a:stretch>
          <a:fillRect/>
        </a:stretch>
      </xdr:blipFill>
      <xdr:spPr>
        <a:xfrm>
          <a:off x="734060" y="66703575"/>
          <a:ext cx="571500" cy="577850"/>
        </a:xfrm>
        <a:prstGeom prst="rect">
          <a:avLst/>
        </a:prstGeom>
        <a:noFill/>
        <a:ln>
          <a:noFill/>
        </a:ln>
      </xdr:spPr>
    </xdr:pic>
  </etc:cellImage>
  <etc:cellImage>
    <xdr:pic>
      <xdr:nvPicPr>
        <xdr:cNvPr id="223" name="ID_5FC8E49DA75B4497BA2E3AF1C297B956"/>
        <xdr:cNvPicPr>
          <a:picLocks noChangeAspect="1"/>
        </xdr:cNvPicPr>
      </xdr:nvPicPr>
      <xdr:blipFill>
        <a:blip r:embed="rId172"/>
        <a:stretch>
          <a:fillRect/>
        </a:stretch>
      </xdr:blipFill>
      <xdr:spPr>
        <a:xfrm>
          <a:off x="734060" y="96548575"/>
          <a:ext cx="571500" cy="577850"/>
        </a:xfrm>
        <a:prstGeom prst="rect">
          <a:avLst/>
        </a:prstGeom>
      </xdr:spPr>
    </xdr:pic>
  </etc:cellImage>
  <etc:cellImage>
    <xdr:pic>
      <xdr:nvPicPr>
        <xdr:cNvPr id="265" name="ID_E75BE151FE02419198012E3AF218AD9E" descr="Unstoppable Force icon"/>
        <xdr:cNvPicPr>
          <a:picLocks noChangeAspect="1"/>
        </xdr:cNvPicPr>
      </xdr:nvPicPr>
      <xdr:blipFill>
        <a:blip r:embed="rId173"/>
        <a:srcRect/>
        <a:stretch>
          <a:fillRect/>
        </a:stretch>
      </xdr:blipFill>
      <xdr:spPr>
        <a:xfrm>
          <a:off x="734060" y="67972940"/>
          <a:ext cx="571500" cy="577850"/>
        </a:xfrm>
        <a:prstGeom prst="rect">
          <a:avLst/>
        </a:prstGeom>
        <a:noFill/>
        <a:ln>
          <a:noFill/>
        </a:ln>
      </xdr:spPr>
    </xdr:pic>
  </etc:cellImage>
  <etc:cellImage>
    <xdr:pic>
      <xdr:nvPicPr>
        <xdr:cNvPr id="264" name="ID_B2D114B23D1B46F39785810412768637" descr="Our Fleets will Blot Out the Stars icon"/>
        <xdr:cNvPicPr>
          <a:picLocks noChangeAspect="1"/>
        </xdr:cNvPicPr>
      </xdr:nvPicPr>
      <xdr:blipFill>
        <a:blip r:embed="rId174"/>
        <a:srcRect/>
        <a:stretch>
          <a:fillRect/>
        </a:stretch>
      </xdr:blipFill>
      <xdr:spPr>
        <a:xfrm>
          <a:off x="734060" y="68607940"/>
          <a:ext cx="571500" cy="577850"/>
        </a:xfrm>
        <a:prstGeom prst="rect">
          <a:avLst/>
        </a:prstGeom>
        <a:noFill/>
        <a:ln>
          <a:noFill/>
        </a:ln>
      </xdr:spPr>
    </xdr:pic>
  </etc:cellImage>
  <etc:cellImage>
    <xdr:pic>
      <xdr:nvPicPr>
        <xdr:cNvPr id="227" name="ID_9A650207758649E693DD343D82143930"/>
        <xdr:cNvPicPr>
          <a:picLocks noChangeAspect="1"/>
        </xdr:cNvPicPr>
      </xdr:nvPicPr>
      <xdr:blipFill>
        <a:blip r:embed="rId175"/>
        <a:stretch>
          <a:fillRect/>
        </a:stretch>
      </xdr:blipFill>
      <xdr:spPr>
        <a:xfrm>
          <a:off x="734060" y="89568020"/>
          <a:ext cx="571500" cy="568325"/>
        </a:xfrm>
        <a:prstGeom prst="rect">
          <a:avLst/>
        </a:prstGeom>
      </xdr:spPr>
    </xdr:pic>
  </etc:cellImage>
  <etc:cellImage>
    <xdr:pic>
      <xdr:nvPicPr>
        <xdr:cNvPr id="263" name="ID_7E7301C1DE22415EBD50804BB075A7EB" descr="Whatever it is, I'm against it icon"/>
        <xdr:cNvPicPr>
          <a:picLocks noChangeAspect="1"/>
        </xdr:cNvPicPr>
      </xdr:nvPicPr>
      <xdr:blipFill>
        <a:blip r:embed="rId176"/>
        <a:srcRect/>
        <a:stretch>
          <a:fillRect/>
        </a:stretch>
      </xdr:blipFill>
      <xdr:spPr>
        <a:xfrm>
          <a:off x="734060" y="69243575"/>
          <a:ext cx="571500" cy="577850"/>
        </a:xfrm>
        <a:prstGeom prst="rect">
          <a:avLst/>
        </a:prstGeom>
        <a:noFill/>
        <a:ln>
          <a:noFill/>
        </a:ln>
      </xdr:spPr>
    </xdr:pic>
  </etc:cellImage>
  <etc:cellImage>
    <xdr:pic>
      <xdr:nvPicPr>
        <xdr:cNvPr id="261" name="ID_2373598512F2457AA260C16EF6621452" descr="Opposites Attract icon"/>
        <xdr:cNvPicPr>
          <a:picLocks noChangeAspect="1"/>
        </xdr:cNvPicPr>
      </xdr:nvPicPr>
      <xdr:blipFill>
        <a:blip r:embed="rId177"/>
        <a:srcRect/>
        <a:stretch>
          <a:fillRect/>
        </a:stretch>
      </xdr:blipFill>
      <xdr:spPr>
        <a:xfrm>
          <a:off x="734060" y="70512940"/>
          <a:ext cx="571500" cy="577850"/>
        </a:xfrm>
        <a:prstGeom prst="rect">
          <a:avLst/>
        </a:prstGeom>
        <a:noFill/>
        <a:ln>
          <a:noFill/>
        </a:ln>
      </xdr:spPr>
    </xdr:pic>
  </etc:cellImage>
  <etc:cellImage>
    <xdr:pic>
      <xdr:nvPicPr>
        <xdr:cNvPr id="260" name="ID_253BFF78F0794814A03670FAEA4EBD1D" descr="Humble Pie icon"/>
        <xdr:cNvPicPr>
          <a:picLocks noChangeAspect="1"/>
        </xdr:cNvPicPr>
      </xdr:nvPicPr>
      <xdr:blipFill>
        <a:blip r:embed="rId178"/>
        <a:srcRect/>
        <a:stretch>
          <a:fillRect/>
        </a:stretch>
      </xdr:blipFill>
      <xdr:spPr>
        <a:xfrm>
          <a:off x="734060" y="71147940"/>
          <a:ext cx="571500" cy="577850"/>
        </a:xfrm>
        <a:prstGeom prst="rect">
          <a:avLst/>
        </a:prstGeom>
        <a:noFill/>
        <a:ln>
          <a:noFill/>
        </a:ln>
      </xdr:spPr>
    </xdr:pic>
  </etc:cellImage>
  <etc:cellImage>
    <xdr:pic>
      <xdr:nvPicPr>
        <xdr:cNvPr id="235" name="ID_7DF42B410CFA4D00AA76E44A317D8850"/>
        <xdr:cNvPicPr>
          <a:picLocks noChangeAspect="1"/>
        </xdr:cNvPicPr>
      </xdr:nvPicPr>
      <xdr:blipFill>
        <a:blip r:embed="rId179"/>
        <a:stretch>
          <a:fillRect/>
        </a:stretch>
      </xdr:blipFill>
      <xdr:spPr>
        <a:xfrm>
          <a:off x="734060" y="86393020"/>
          <a:ext cx="571500" cy="568325"/>
        </a:xfrm>
        <a:prstGeom prst="rect">
          <a:avLst/>
        </a:prstGeom>
      </xdr:spPr>
    </xdr:pic>
  </etc:cellImage>
  <etc:cellImage>
    <xdr:pic>
      <xdr:nvPicPr>
        <xdr:cNvPr id="259" name="ID_7A3815A7890C44CBB7F97D36A9BAA797" descr="You've Been Served icon"/>
        <xdr:cNvPicPr>
          <a:picLocks noChangeAspect="1"/>
        </xdr:cNvPicPr>
      </xdr:nvPicPr>
      <xdr:blipFill>
        <a:blip r:embed="rId180"/>
        <a:srcRect/>
        <a:stretch>
          <a:fillRect/>
        </a:stretch>
      </xdr:blipFill>
      <xdr:spPr>
        <a:xfrm>
          <a:off x="734060" y="71783575"/>
          <a:ext cx="571500" cy="577850"/>
        </a:xfrm>
        <a:prstGeom prst="rect">
          <a:avLst/>
        </a:prstGeom>
        <a:noFill/>
        <a:ln>
          <a:noFill/>
        </a:ln>
      </xdr:spPr>
    </xdr:pic>
  </etc:cellImage>
  <etc:cellImage>
    <xdr:pic>
      <xdr:nvPicPr>
        <xdr:cNvPr id="258" name="ID_E00AFDC935114371AF3BF7F2807B6F3D"/>
        <xdr:cNvPicPr>
          <a:picLocks noChangeAspect="1"/>
        </xdr:cNvPicPr>
      </xdr:nvPicPr>
      <xdr:blipFill>
        <a:blip r:embed="rId181"/>
        <a:stretch>
          <a:fillRect/>
        </a:stretch>
      </xdr:blipFill>
      <xdr:spPr>
        <a:xfrm>
          <a:off x="735330" y="72410320"/>
          <a:ext cx="568960" cy="594360"/>
        </a:xfrm>
        <a:prstGeom prst="rect">
          <a:avLst/>
        </a:prstGeom>
      </xdr:spPr>
    </xdr:pic>
  </etc:cellImage>
  <etc:cellImage>
    <xdr:pic>
      <xdr:nvPicPr>
        <xdr:cNvPr id="238" name="ID_76B183A9312F4DE0A72A70FA2FFD034B"/>
        <xdr:cNvPicPr>
          <a:picLocks noChangeAspect="1"/>
        </xdr:cNvPicPr>
      </xdr:nvPicPr>
      <xdr:blipFill>
        <a:blip r:embed="rId182"/>
        <a:stretch>
          <a:fillRect/>
        </a:stretch>
      </xdr:blipFill>
      <xdr:spPr>
        <a:xfrm>
          <a:off x="734060" y="85113495"/>
          <a:ext cx="571500" cy="587375"/>
        </a:xfrm>
        <a:prstGeom prst="rect">
          <a:avLst/>
        </a:prstGeom>
      </xdr:spPr>
    </xdr:pic>
  </etc:cellImage>
  <etc:cellImage>
    <xdr:pic>
      <xdr:nvPicPr>
        <xdr:cNvPr id="257" name="ID_3B73B3F249A944E48D7F8DB73D10693D"/>
        <xdr:cNvPicPr>
          <a:picLocks noChangeAspect="1"/>
        </xdr:cNvPicPr>
      </xdr:nvPicPr>
      <xdr:blipFill>
        <a:blip r:embed="rId183"/>
        <a:stretch>
          <a:fillRect/>
        </a:stretch>
      </xdr:blipFill>
      <xdr:spPr>
        <a:xfrm>
          <a:off x="739775" y="73045320"/>
          <a:ext cx="559435" cy="593725"/>
        </a:xfrm>
        <a:prstGeom prst="rect">
          <a:avLst/>
        </a:prstGeom>
      </xdr:spPr>
    </xdr:pic>
  </etc:cellImage>
  <etc:cellImage>
    <xdr:pic>
      <xdr:nvPicPr>
        <xdr:cNvPr id="256" name="ID_860796C90CE4493A80E420B06187E8D0"/>
        <xdr:cNvPicPr>
          <a:picLocks noChangeAspect="1"/>
        </xdr:cNvPicPr>
      </xdr:nvPicPr>
      <xdr:blipFill>
        <a:blip r:embed="rId184"/>
        <a:stretch>
          <a:fillRect/>
        </a:stretch>
      </xdr:blipFill>
      <xdr:spPr>
        <a:xfrm>
          <a:off x="734060" y="73693020"/>
          <a:ext cx="571500" cy="568325"/>
        </a:xfrm>
        <a:prstGeom prst="rect">
          <a:avLst/>
        </a:prstGeom>
      </xdr:spPr>
    </xdr:pic>
  </etc:cellImage>
  <etc:cellImage>
    <xdr:pic>
      <xdr:nvPicPr>
        <xdr:cNvPr id="209" name="ID_89A09DD2B4DE4BC4A7171C1BF6ADFBC6"/>
        <xdr:cNvPicPr>
          <a:picLocks noChangeAspect="1"/>
        </xdr:cNvPicPr>
      </xdr:nvPicPr>
      <xdr:blipFill>
        <a:blip r:embed="rId185"/>
        <a:stretch>
          <a:fillRect/>
        </a:stretch>
      </xdr:blipFill>
      <xdr:spPr>
        <a:xfrm>
          <a:off x="734060" y="105437940"/>
          <a:ext cx="571500" cy="577850"/>
        </a:xfrm>
        <a:prstGeom prst="rect">
          <a:avLst/>
        </a:prstGeom>
      </xdr:spPr>
    </xdr:pic>
  </etc:cellImage>
  <etc:cellImage>
    <xdr:pic>
      <xdr:nvPicPr>
        <xdr:cNvPr id="255" name="ID_3A7B107D4BE34282AC6A89FEC53CFA63"/>
        <xdr:cNvPicPr>
          <a:picLocks noChangeAspect="1"/>
        </xdr:cNvPicPr>
      </xdr:nvPicPr>
      <xdr:blipFill>
        <a:blip r:embed="rId186"/>
        <a:stretch>
          <a:fillRect/>
        </a:stretch>
      </xdr:blipFill>
      <xdr:spPr>
        <a:xfrm>
          <a:off x="734060" y="74322940"/>
          <a:ext cx="571500" cy="577850"/>
        </a:xfrm>
        <a:prstGeom prst="rect">
          <a:avLst/>
        </a:prstGeom>
      </xdr:spPr>
    </xdr:pic>
  </etc:cellImage>
  <etc:cellImage>
    <xdr:pic>
      <xdr:nvPicPr>
        <xdr:cNvPr id="254" name="ID_36F4CC4FB92F4B5396DA87B2B0CC66A4"/>
        <xdr:cNvPicPr>
          <a:picLocks noChangeAspect="1"/>
        </xdr:cNvPicPr>
      </xdr:nvPicPr>
      <xdr:blipFill>
        <a:blip r:embed="rId187"/>
        <a:stretch>
          <a:fillRect/>
        </a:stretch>
      </xdr:blipFill>
      <xdr:spPr>
        <a:xfrm>
          <a:off x="734060" y="74958575"/>
          <a:ext cx="571500" cy="577850"/>
        </a:xfrm>
        <a:prstGeom prst="rect">
          <a:avLst/>
        </a:prstGeom>
      </xdr:spPr>
    </xdr:pic>
  </etc:cellImage>
  <etc:cellImage>
    <xdr:pic>
      <xdr:nvPicPr>
        <xdr:cNvPr id="253" name="ID_E5AEE75FF12741B9A4B77795138FEE02"/>
        <xdr:cNvPicPr>
          <a:picLocks noChangeAspect="1"/>
        </xdr:cNvPicPr>
      </xdr:nvPicPr>
      <xdr:blipFill>
        <a:blip r:embed="rId188"/>
        <a:stretch>
          <a:fillRect/>
        </a:stretch>
      </xdr:blipFill>
      <xdr:spPr>
        <a:xfrm>
          <a:off x="735330" y="75585320"/>
          <a:ext cx="568325" cy="593725"/>
        </a:xfrm>
        <a:prstGeom prst="rect">
          <a:avLst/>
        </a:prstGeom>
      </xdr:spPr>
    </xdr:pic>
  </etc:cellImage>
  <etc:cellImage>
    <xdr:pic>
      <xdr:nvPicPr>
        <xdr:cNvPr id="252" name="ID_0C561719226C41ABB6CA2521087CA042"/>
        <xdr:cNvPicPr>
          <a:picLocks noChangeAspect="1"/>
        </xdr:cNvPicPr>
      </xdr:nvPicPr>
      <xdr:blipFill>
        <a:blip r:embed="rId189"/>
        <a:stretch>
          <a:fillRect/>
        </a:stretch>
      </xdr:blipFill>
      <xdr:spPr>
        <a:xfrm>
          <a:off x="734060" y="76227940"/>
          <a:ext cx="571500" cy="577850"/>
        </a:xfrm>
        <a:prstGeom prst="rect">
          <a:avLst/>
        </a:prstGeom>
      </xdr:spPr>
    </xdr:pic>
  </etc:cellImage>
  <etc:cellImage>
    <xdr:pic>
      <xdr:nvPicPr>
        <xdr:cNvPr id="249" name="ID_DD920FF7204F44028FC893C1205E928E"/>
        <xdr:cNvPicPr>
          <a:picLocks noChangeAspect="1"/>
        </xdr:cNvPicPr>
      </xdr:nvPicPr>
      <xdr:blipFill>
        <a:blip r:embed="rId190"/>
        <a:stretch>
          <a:fillRect/>
        </a:stretch>
      </xdr:blipFill>
      <xdr:spPr>
        <a:xfrm>
          <a:off x="734060" y="78138655"/>
          <a:ext cx="571500" cy="568325"/>
        </a:xfrm>
        <a:prstGeom prst="rect">
          <a:avLst/>
        </a:prstGeom>
      </xdr:spPr>
    </xdr:pic>
  </etc:cellImage>
  <etc:cellImage>
    <xdr:pic>
      <xdr:nvPicPr>
        <xdr:cNvPr id="248" name="ID_E8C0F06F763C436B887F3670DF563337"/>
        <xdr:cNvPicPr>
          <a:picLocks noChangeAspect="1"/>
        </xdr:cNvPicPr>
      </xdr:nvPicPr>
      <xdr:blipFill>
        <a:blip r:embed="rId191"/>
        <a:stretch>
          <a:fillRect/>
        </a:stretch>
      </xdr:blipFill>
      <xdr:spPr>
        <a:xfrm>
          <a:off x="744220" y="78760320"/>
          <a:ext cx="550545" cy="593725"/>
        </a:xfrm>
        <a:prstGeom prst="rect">
          <a:avLst/>
        </a:prstGeom>
      </xdr:spPr>
    </xdr:pic>
  </etc:cellImage>
  <etc:cellImage>
    <xdr:pic>
      <xdr:nvPicPr>
        <xdr:cNvPr id="201" name="ID_B50977ECF1254131BA949C0E002A8FAA"/>
        <xdr:cNvPicPr>
          <a:picLocks noChangeAspect="1"/>
        </xdr:cNvPicPr>
      </xdr:nvPicPr>
      <xdr:blipFill>
        <a:blip r:embed="rId192"/>
        <a:stretch>
          <a:fillRect/>
        </a:stretch>
      </xdr:blipFill>
      <xdr:spPr>
        <a:xfrm>
          <a:off x="734060" y="111162465"/>
          <a:ext cx="571500" cy="558800"/>
        </a:xfrm>
        <a:prstGeom prst="rect">
          <a:avLst/>
        </a:prstGeom>
      </xdr:spPr>
    </xdr:pic>
  </etc:cellImage>
  <etc:cellImage>
    <xdr:pic>
      <xdr:nvPicPr>
        <xdr:cNvPr id="247" name="ID_A7BF0FC8A3B6419BAF05763594C4F062"/>
        <xdr:cNvPicPr>
          <a:picLocks noChangeAspect="1"/>
        </xdr:cNvPicPr>
      </xdr:nvPicPr>
      <xdr:blipFill>
        <a:blip r:embed="rId193"/>
        <a:stretch>
          <a:fillRect/>
        </a:stretch>
      </xdr:blipFill>
      <xdr:spPr>
        <a:xfrm>
          <a:off x="748665" y="79395320"/>
          <a:ext cx="542290" cy="593725"/>
        </a:xfrm>
        <a:prstGeom prst="rect">
          <a:avLst/>
        </a:prstGeom>
      </xdr:spPr>
    </xdr:pic>
  </etc:cellImage>
  <etc:cellImage>
    <xdr:pic>
      <xdr:nvPicPr>
        <xdr:cNvPr id="362" name="ID_7EE763E2C37346FDA65884C36F56E566"/>
        <xdr:cNvPicPr>
          <a:picLocks noChangeAspect="1"/>
        </xdr:cNvPicPr>
      </xdr:nvPicPr>
      <xdr:blipFill>
        <a:blip r:embed="rId194"/>
        <a:stretch>
          <a:fillRect/>
        </a:stretch>
      </xdr:blipFill>
      <xdr:spPr>
        <a:xfrm>
          <a:off x="795020" y="118815485"/>
          <a:ext cx="571500" cy="558800"/>
        </a:xfrm>
        <a:prstGeom prst="rect">
          <a:avLst/>
        </a:prstGeom>
      </xdr:spPr>
    </xdr:pic>
  </etc:cellImage>
  <etc:cellImage>
    <xdr:pic>
      <xdr:nvPicPr>
        <xdr:cNvPr id="246" name="ID_CDC6E98E30E3464D8B2AE7A405CEE958"/>
        <xdr:cNvPicPr>
          <a:picLocks noChangeAspect="1"/>
        </xdr:cNvPicPr>
      </xdr:nvPicPr>
      <xdr:blipFill>
        <a:blip r:embed="rId195"/>
        <a:stretch>
          <a:fillRect/>
        </a:stretch>
      </xdr:blipFill>
      <xdr:spPr>
        <a:xfrm>
          <a:off x="735330" y="80030320"/>
          <a:ext cx="568960" cy="594360"/>
        </a:xfrm>
        <a:prstGeom prst="rect">
          <a:avLst/>
        </a:prstGeom>
      </xdr:spPr>
    </xdr:pic>
  </etc:cellImage>
  <etc:cellImage>
    <xdr:pic>
      <xdr:nvPicPr>
        <xdr:cNvPr id="245" name="ID_647BDF33A59F41FFB7AFC3942B1A416F"/>
        <xdr:cNvPicPr>
          <a:picLocks noChangeAspect="1"/>
        </xdr:cNvPicPr>
      </xdr:nvPicPr>
      <xdr:blipFill>
        <a:blip r:embed="rId196"/>
        <a:stretch>
          <a:fillRect/>
        </a:stretch>
      </xdr:blipFill>
      <xdr:spPr>
        <a:xfrm>
          <a:off x="735330" y="80665955"/>
          <a:ext cx="568325" cy="593725"/>
        </a:xfrm>
        <a:prstGeom prst="rect">
          <a:avLst/>
        </a:prstGeom>
      </xdr:spPr>
    </xdr:pic>
  </etc:cellImage>
  <etc:cellImage>
    <xdr:pic>
      <xdr:nvPicPr>
        <xdr:cNvPr id="244" name="ID_008D528006F7436F825735AB4B356567"/>
        <xdr:cNvPicPr>
          <a:picLocks noChangeAspect="1"/>
        </xdr:cNvPicPr>
      </xdr:nvPicPr>
      <xdr:blipFill>
        <a:blip r:embed="rId197"/>
        <a:stretch>
          <a:fillRect/>
        </a:stretch>
      </xdr:blipFill>
      <xdr:spPr>
        <a:xfrm>
          <a:off x="734060" y="81303495"/>
          <a:ext cx="571500" cy="587375"/>
        </a:xfrm>
        <a:prstGeom prst="rect">
          <a:avLst/>
        </a:prstGeom>
      </xdr:spPr>
    </xdr:pic>
  </etc:cellImage>
  <etc:cellImage>
    <xdr:pic>
      <xdr:nvPicPr>
        <xdr:cNvPr id="196" name="ID_07CD145F2440408CBEBA85099D55FA47"/>
        <xdr:cNvPicPr>
          <a:picLocks noChangeAspect="1"/>
        </xdr:cNvPicPr>
      </xdr:nvPicPr>
      <xdr:blipFill>
        <a:blip r:embed="rId198"/>
        <a:stretch>
          <a:fillRect/>
        </a:stretch>
      </xdr:blipFill>
      <xdr:spPr>
        <a:xfrm>
          <a:off x="734060" y="114973100"/>
          <a:ext cx="571500" cy="558800"/>
        </a:xfrm>
        <a:prstGeom prst="rect">
          <a:avLst/>
        </a:prstGeom>
      </xdr:spPr>
    </xdr:pic>
  </etc:cellImage>
  <etc:cellImage>
    <xdr:pic>
      <xdr:nvPicPr>
        <xdr:cNvPr id="243" name="ID_8C44142A14D24ABAACB9F46AB2097A41"/>
        <xdr:cNvPicPr>
          <a:picLocks noChangeAspect="1"/>
        </xdr:cNvPicPr>
      </xdr:nvPicPr>
      <xdr:blipFill>
        <a:blip r:embed="rId199"/>
        <a:stretch>
          <a:fillRect/>
        </a:stretch>
      </xdr:blipFill>
      <xdr:spPr>
        <a:xfrm>
          <a:off x="734060" y="81938495"/>
          <a:ext cx="571500" cy="587375"/>
        </a:xfrm>
        <a:prstGeom prst="rect">
          <a:avLst/>
        </a:prstGeom>
      </xdr:spPr>
    </xdr:pic>
  </etc:cellImage>
  <etc:cellImage>
    <xdr:pic>
      <xdr:nvPicPr>
        <xdr:cNvPr id="197" name="ID_7078087BB96C45F29234836E428A6713"/>
        <xdr:cNvPicPr>
          <a:picLocks noChangeAspect="1"/>
        </xdr:cNvPicPr>
      </xdr:nvPicPr>
      <xdr:blipFill>
        <a:blip r:embed="rId200"/>
        <a:stretch>
          <a:fillRect/>
        </a:stretch>
      </xdr:blipFill>
      <xdr:spPr>
        <a:xfrm>
          <a:off x="734060" y="114333020"/>
          <a:ext cx="571500" cy="568325"/>
        </a:xfrm>
        <a:prstGeom prst="rect">
          <a:avLst/>
        </a:prstGeom>
      </xdr:spPr>
    </xdr:pic>
  </etc:cellImage>
  <etc:cellImage>
    <xdr:pic>
      <xdr:nvPicPr>
        <xdr:cNvPr id="242" name="ID_A4989DA074E142EAA69885075A4CA6C3"/>
        <xdr:cNvPicPr>
          <a:picLocks noChangeAspect="1"/>
        </xdr:cNvPicPr>
      </xdr:nvPicPr>
      <xdr:blipFill>
        <a:blip r:embed="rId201"/>
        <a:stretch>
          <a:fillRect/>
        </a:stretch>
      </xdr:blipFill>
      <xdr:spPr>
        <a:xfrm>
          <a:off x="735330" y="82570320"/>
          <a:ext cx="568960" cy="594360"/>
        </a:xfrm>
        <a:prstGeom prst="rect">
          <a:avLst/>
        </a:prstGeom>
      </xdr:spPr>
    </xdr:pic>
  </etc:cellImage>
  <etc:cellImage>
    <xdr:pic>
      <xdr:nvPicPr>
        <xdr:cNvPr id="241" name="ID_BB006FC724A746D0948E30D40DA29BDD"/>
        <xdr:cNvPicPr>
          <a:picLocks noChangeAspect="1"/>
        </xdr:cNvPicPr>
      </xdr:nvPicPr>
      <xdr:blipFill>
        <a:blip r:embed="rId202"/>
        <a:stretch>
          <a:fillRect/>
        </a:stretch>
      </xdr:blipFill>
      <xdr:spPr>
        <a:xfrm>
          <a:off x="734060" y="83213575"/>
          <a:ext cx="571500" cy="577850"/>
        </a:xfrm>
        <a:prstGeom prst="rect">
          <a:avLst/>
        </a:prstGeom>
      </xdr:spPr>
    </xdr:pic>
  </etc:cellImage>
  <etc:cellImage>
    <xdr:pic>
      <xdr:nvPicPr>
        <xdr:cNvPr id="240" name="ID_02A3E3F4900545D4A53C34180032AF73"/>
        <xdr:cNvPicPr>
          <a:picLocks noChangeAspect="1"/>
        </xdr:cNvPicPr>
      </xdr:nvPicPr>
      <xdr:blipFill>
        <a:blip r:embed="rId203"/>
        <a:stretch>
          <a:fillRect/>
        </a:stretch>
      </xdr:blipFill>
      <xdr:spPr>
        <a:xfrm>
          <a:off x="739775" y="83840320"/>
          <a:ext cx="559435" cy="593725"/>
        </a:xfrm>
        <a:prstGeom prst="rect">
          <a:avLst/>
        </a:prstGeom>
      </xdr:spPr>
    </xdr:pic>
  </etc:cellImage>
  <etc:cellImage>
    <xdr:pic>
      <xdr:nvPicPr>
        <xdr:cNvPr id="237" name="ID_158CA269E9D348F795DAED58FD74FC0B"/>
        <xdr:cNvPicPr>
          <a:picLocks noChangeAspect="1"/>
        </xdr:cNvPicPr>
      </xdr:nvPicPr>
      <xdr:blipFill>
        <a:blip r:embed="rId204"/>
        <a:stretch>
          <a:fillRect/>
        </a:stretch>
      </xdr:blipFill>
      <xdr:spPr>
        <a:xfrm>
          <a:off x="734060" y="85758020"/>
          <a:ext cx="571500" cy="568325"/>
        </a:xfrm>
        <a:prstGeom prst="rect">
          <a:avLst/>
        </a:prstGeom>
      </xdr:spPr>
    </xdr:pic>
  </etc:cellImage>
  <etc:cellImage>
    <xdr:pic>
      <xdr:nvPicPr>
        <xdr:cNvPr id="236" name="ID_9540207DCB63427AA7686712A8FA4518"/>
        <xdr:cNvPicPr>
          <a:picLocks noChangeAspect="1"/>
        </xdr:cNvPicPr>
      </xdr:nvPicPr>
      <xdr:blipFill>
        <a:blip r:embed="rId205"/>
        <a:stretch>
          <a:fillRect/>
        </a:stretch>
      </xdr:blipFill>
      <xdr:spPr>
        <a:xfrm>
          <a:off x="734060" y="87022940"/>
          <a:ext cx="571500" cy="577850"/>
        </a:xfrm>
        <a:prstGeom prst="rect">
          <a:avLst/>
        </a:prstGeom>
      </xdr:spPr>
    </xdr:pic>
  </etc:cellImage>
  <etc:cellImage>
    <xdr:pic>
      <xdr:nvPicPr>
        <xdr:cNvPr id="226" name="ID_DFAE035B17324967AA6CE49A85045E20"/>
        <xdr:cNvPicPr>
          <a:picLocks noChangeAspect="1"/>
        </xdr:cNvPicPr>
      </xdr:nvPicPr>
      <xdr:blipFill>
        <a:blip r:embed="rId206"/>
        <a:stretch>
          <a:fillRect/>
        </a:stretch>
      </xdr:blipFill>
      <xdr:spPr>
        <a:xfrm>
          <a:off x="734060" y="87667465"/>
          <a:ext cx="571500" cy="558800"/>
        </a:xfrm>
        <a:prstGeom prst="rect">
          <a:avLst/>
        </a:prstGeom>
      </xdr:spPr>
    </xdr:pic>
  </etc:cellImage>
  <etc:cellImage>
    <xdr:pic>
      <xdr:nvPicPr>
        <xdr:cNvPr id="229" name="ID_23A93FD4B4794353994030742C992FF6"/>
        <xdr:cNvPicPr>
          <a:picLocks noChangeAspect="1"/>
        </xdr:cNvPicPr>
      </xdr:nvPicPr>
      <xdr:blipFill>
        <a:blip r:embed="rId207"/>
        <a:stretch>
          <a:fillRect/>
        </a:stretch>
      </xdr:blipFill>
      <xdr:spPr>
        <a:xfrm>
          <a:off x="734060" y="88298020"/>
          <a:ext cx="571500" cy="568325"/>
        </a:xfrm>
        <a:prstGeom prst="rect">
          <a:avLst/>
        </a:prstGeom>
      </xdr:spPr>
    </xdr:pic>
  </etc:cellImage>
  <etc:cellImage>
    <xdr:pic>
      <xdr:nvPicPr>
        <xdr:cNvPr id="221" name="ID_364AB39C6A0A4E6599CC023FE91A4892"/>
        <xdr:cNvPicPr>
          <a:picLocks noChangeAspect="1"/>
        </xdr:cNvPicPr>
      </xdr:nvPicPr>
      <xdr:blipFill>
        <a:blip r:embed="rId208"/>
        <a:stretch>
          <a:fillRect/>
        </a:stretch>
      </xdr:blipFill>
      <xdr:spPr>
        <a:xfrm>
          <a:off x="734060" y="88933655"/>
          <a:ext cx="571500" cy="568325"/>
        </a:xfrm>
        <a:prstGeom prst="rect">
          <a:avLst/>
        </a:prstGeom>
      </xdr:spPr>
    </xdr:pic>
  </etc:cellImage>
  <etc:cellImage>
    <xdr:pic>
      <xdr:nvPicPr>
        <xdr:cNvPr id="228" name="ID_0EE025EAD6DA4F6BBB4A051C686DE1F7"/>
        <xdr:cNvPicPr>
          <a:picLocks noChangeAspect="1"/>
        </xdr:cNvPicPr>
      </xdr:nvPicPr>
      <xdr:blipFill>
        <a:blip r:embed="rId209"/>
        <a:stretch>
          <a:fillRect/>
        </a:stretch>
      </xdr:blipFill>
      <xdr:spPr>
        <a:xfrm>
          <a:off x="734060" y="90203020"/>
          <a:ext cx="571500" cy="568325"/>
        </a:xfrm>
        <a:prstGeom prst="rect">
          <a:avLst/>
        </a:prstGeom>
      </xdr:spPr>
    </xdr:pic>
  </etc:cellImage>
  <etc:cellImage>
    <xdr:pic>
      <xdr:nvPicPr>
        <xdr:cNvPr id="231" name="ID_A51FBFE1611A4C57A6D66849AC90F851"/>
        <xdr:cNvPicPr>
          <a:picLocks noChangeAspect="1"/>
        </xdr:cNvPicPr>
      </xdr:nvPicPr>
      <xdr:blipFill>
        <a:blip r:embed="rId210"/>
        <a:stretch>
          <a:fillRect/>
        </a:stretch>
      </xdr:blipFill>
      <xdr:spPr>
        <a:xfrm>
          <a:off x="734060" y="90833575"/>
          <a:ext cx="571500" cy="577850"/>
        </a:xfrm>
        <a:prstGeom prst="rect">
          <a:avLst/>
        </a:prstGeom>
      </xdr:spPr>
    </xdr:pic>
  </etc:cellImage>
  <etc:cellImage>
    <xdr:pic>
      <xdr:nvPicPr>
        <xdr:cNvPr id="371" name="ID_22F1B6E5A57D4EDEA8F383AA2BD7627C"/>
        <xdr:cNvPicPr>
          <a:picLocks noChangeAspect="1"/>
        </xdr:cNvPicPr>
      </xdr:nvPicPr>
      <xdr:blipFill>
        <a:blip r:embed="rId211"/>
        <a:stretch>
          <a:fillRect/>
        </a:stretch>
      </xdr:blipFill>
      <xdr:spPr>
        <a:xfrm>
          <a:off x="749300" y="92101035"/>
          <a:ext cx="571500" cy="568325"/>
        </a:xfrm>
        <a:prstGeom prst="rect">
          <a:avLst/>
        </a:prstGeom>
      </xdr:spPr>
    </xdr:pic>
  </etc:cellImage>
  <etc:cellImage>
    <xdr:pic>
      <xdr:nvPicPr>
        <xdr:cNvPr id="373" name="ID_A6828001F82147E9B760BA03937B67DD"/>
        <xdr:cNvPicPr>
          <a:picLocks noChangeAspect="1"/>
        </xdr:cNvPicPr>
      </xdr:nvPicPr>
      <xdr:blipFill>
        <a:blip r:embed="rId212"/>
        <a:stretch>
          <a:fillRect/>
        </a:stretch>
      </xdr:blipFill>
      <xdr:spPr>
        <a:xfrm>
          <a:off x="724535" y="92802710"/>
          <a:ext cx="571500" cy="568325"/>
        </a:xfrm>
        <a:prstGeom prst="rect">
          <a:avLst/>
        </a:prstGeom>
      </xdr:spPr>
    </xdr:pic>
  </etc:cellImage>
  <etc:cellImage>
    <xdr:pic>
      <xdr:nvPicPr>
        <xdr:cNvPr id="232" name="ID_A30D8250D031406AB05C16937AAAEA88"/>
        <xdr:cNvPicPr>
          <a:picLocks noChangeAspect="1"/>
        </xdr:cNvPicPr>
      </xdr:nvPicPr>
      <xdr:blipFill>
        <a:blip r:embed="rId213"/>
        <a:stretch>
          <a:fillRect/>
        </a:stretch>
      </xdr:blipFill>
      <xdr:spPr>
        <a:xfrm>
          <a:off x="734060" y="93373575"/>
          <a:ext cx="571500" cy="577850"/>
        </a:xfrm>
        <a:prstGeom prst="rect">
          <a:avLst/>
        </a:prstGeom>
      </xdr:spPr>
    </xdr:pic>
  </etc:cellImage>
  <etc:cellImage>
    <xdr:pic>
      <xdr:nvPicPr>
        <xdr:cNvPr id="233" name="ID_51661013CF6B4D4BAF0DFD06008418DD"/>
        <xdr:cNvPicPr>
          <a:picLocks noChangeAspect="1"/>
        </xdr:cNvPicPr>
      </xdr:nvPicPr>
      <xdr:blipFill>
        <a:blip r:embed="rId214"/>
        <a:stretch>
          <a:fillRect/>
        </a:stretch>
      </xdr:blipFill>
      <xdr:spPr>
        <a:xfrm>
          <a:off x="734060" y="94008575"/>
          <a:ext cx="571500" cy="577850"/>
        </a:xfrm>
        <a:prstGeom prst="rect">
          <a:avLst/>
        </a:prstGeom>
      </xdr:spPr>
    </xdr:pic>
  </etc:cellImage>
  <etc:cellImage>
    <xdr:pic>
      <xdr:nvPicPr>
        <xdr:cNvPr id="234" name="ID_A3DF5E4F72704F44880612CF80A40C34"/>
        <xdr:cNvPicPr>
          <a:picLocks noChangeAspect="1"/>
        </xdr:cNvPicPr>
      </xdr:nvPicPr>
      <xdr:blipFill>
        <a:blip r:embed="rId215"/>
        <a:stretch>
          <a:fillRect/>
        </a:stretch>
      </xdr:blipFill>
      <xdr:spPr>
        <a:xfrm>
          <a:off x="734060" y="94638495"/>
          <a:ext cx="571500" cy="587375"/>
        </a:xfrm>
        <a:prstGeom prst="rect">
          <a:avLst/>
        </a:prstGeom>
      </xdr:spPr>
    </xdr:pic>
  </etc:cellImage>
  <etc:cellImage>
    <xdr:pic>
      <xdr:nvPicPr>
        <xdr:cNvPr id="230" name="ID_56B2F638561442E092302E3AE6D092FA"/>
        <xdr:cNvPicPr>
          <a:picLocks noChangeAspect="1"/>
        </xdr:cNvPicPr>
      </xdr:nvPicPr>
      <xdr:blipFill>
        <a:blip r:embed="rId216"/>
        <a:stretch>
          <a:fillRect/>
        </a:stretch>
      </xdr:blipFill>
      <xdr:spPr>
        <a:xfrm>
          <a:off x="734060" y="95277940"/>
          <a:ext cx="571500" cy="577850"/>
        </a:xfrm>
        <a:prstGeom prst="rect">
          <a:avLst/>
        </a:prstGeom>
      </xdr:spPr>
    </xdr:pic>
  </etc:cellImage>
  <etc:cellImage>
    <xdr:pic>
      <xdr:nvPicPr>
        <xdr:cNvPr id="224" name="ID_A472129B21E04DE8A1A0B19ACFE58F0C"/>
        <xdr:cNvPicPr>
          <a:picLocks noChangeAspect="1"/>
        </xdr:cNvPicPr>
      </xdr:nvPicPr>
      <xdr:blipFill>
        <a:blip r:embed="rId217"/>
        <a:stretch>
          <a:fillRect/>
        </a:stretch>
      </xdr:blipFill>
      <xdr:spPr>
        <a:xfrm>
          <a:off x="734060" y="95912940"/>
          <a:ext cx="571500" cy="577850"/>
        </a:xfrm>
        <a:prstGeom prst="rect">
          <a:avLst/>
        </a:prstGeom>
      </xdr:spPr>
    </xdr:pic>
  </etc:cellImage>
  <etc:cellImage>
    <xdr:pic>
      <xdr:nvPicPr>
        <xdr:cNvPr id="225" name="ID_364CF1EE7DDD4BB28E8DE207D68F4093"/>
        <xdr:cNvPicPr>
          <a:picLocks noChangeAspect="1"/>
        </xdr:cNvPicPr>
      </xdr:nvPicPr>
      <xdr:blipFill>
        <a:blip r:embed="rId218"/>
        <a:stretch>
          <a:fillRect/>
        </a:stretch>
      </xdr:blipFill>
      <xdr:spPr>
        <a:xfrm>
          <a:off x="734060" y="97182940"/>
          <a:ext cx="571500" cy="577850"/>
        </a:xfrm>
        <a:prstGeom prst="rect">
          <a:avLst/>
        </a:prstGeom>
      </xdr:spPr>
    </xdr:pic>
  </etc:cellImage>
  <etc:cellImage>
    <xdr:pic>
      <xdr:nvPicPr>
        <xdr:cNvPr id="218" name="ID_80C677BA8BC14C0DB5A917069025D8DF"/>
        <xdr:cNvPicPr>
          <a:picLocks noChangeAspect="1"/>
        </xdr:cNvPicPr>
      </xdr:nvPicPr>
      <xdr:blipFill>
        <a:blip r:embed="rId219"/>
        <a:stretch>
          <a:fillRect/>
        </a:stretch>
      </xdr:blipFill>
      <xdr:spPr>
        <a:xfrm>
          <a:off x="734060" y="97823020"/>
          <a:ext cx="571500" cy="568325"/>
        </a:xfrm>
        <a:prstGeom prst="rect">
          <a:avLst/>
        </a:prstGeom>
      </xdr:spPr>
    </xdr:pic>
  </etc:cellImage>
  <etc:cellImage>
    <xdr:pic>
      <xdr:nvPicPr>
        <xdr:cNvPr id="215" name="ID_BC8E6EC39C154BE38AB71A422505B534"/>
        <xdr:cNvPicPr>
          <a:picLocks noChangeAspect="1"/>
        </xdr:cNvPicPr>
      </xdr:nvPicPr>
      <xdr:blipFill>
        <a:blip r:embed="rId220"/>
        <a:stretch>
          <a:fillRect/>
        </a:stretch>
      </xdr:blipFill>
      <xdr:spPr>
        <a:xfrm>
          <a:off x="734060" y="98448495"/>
          <a:ext cx="571500" cy="587375"/>
        </a:xfrm>
        <a:prstGeom prst="rect">
          <a:avLst/>
        </a:prstGeom>
      </xdr:spPr>
    </xdr:pic>
  </etc:cellImage>
  <etc:cellImage>
    <xdr:pic>
      <xdr:nvPicPr>
        <xdr:cNvPr id="220" name="ID_38D573D529044EEBBA1653529E65F7DA"/>
        <xdr:cNvPicPr>
          <a:picLocks noChangeAspect="1"/>
        </xdr:cNvPicPr>
      </xdr:nvPicPr>
      <xdr:blipFill>
        <a:blip r:embed="rId221"/>
        <a:stretch>
          <a:fillRect/>
        </a:stretch>
      </xdr:blipFill>
      <xdr:spPr>
        <a:xfrm>
          <a:off x="734060" y="99088575"/>
          <a:ext cx="571500" cy="577850"/>
        </a:xfrm>
        <a:prstGeom prst="rect">
          <a:avLst/>
        </a:prstGeom>
      </xdr:spPr>
    </xdr:pic>
  </etc:cellImage>
  <etc:cellImage>
    <xdr:pic>
      <xdr:nvPicPr>
        <xdr:cNvPr id="217" name="ID_05BCD198A90D4930892AB619E8A69BF2"/>
        <xdr:cNvPicPr>
          <a:picLocks noChangeAspect="1"/>
        </xdr:cNvPicPr>
      </xdr:nvPicPr>
      <xdr:blipFill>
        <a:blip r:embed="rId222"/>
        <a:stretch>
          <a:fillRect/>
        </a:stretch>
      </xdr:blipFill>
      <xdr:spPr>
        <a:xfrm>
          <a:off x="734060" y="99738180"/>
          <a:ext cx="571500" cy="549275"/>
        </a:xfrm>
        <a:prstGeom prst="rect">
          <a:avLst/>
        </a:prstGeom>
      </xdr:spPr>
    </xdr:pic>
  </etc:cellImage>
  <etc:cellImage>
    <xdr:pic>
      <xdr:nvPicPr>
        <xdr:cNvPr id="216" name="ID_94F9FC39507A4BF0A15C9EC61B7E088B"/>
        <xdr:cNvPicPr>
          <a:picLocks noChangeAspect="1"/>
        </xdr:cNvPicPr>
      </xdr:nvPicPr>
      <xdr:blipFill>
        <a:blip r:embed="rId223"/>
        <a:stretch>
          <a:fillRect/>
        </a:stretch>
      </xdr:blipFill>
      <xdr:spPr>
        <a:xfrm>
          <a:off x="734060" y="100363020"/>
          <a:ext cx="571500" cy="568325"/>
        </a:xfrm>
        <a:prstGeom prst="rect">
          <a:avLst/>
        </a:prstGeom>
      </xdr:spPr>
    </xdr:pic>
  </etc:cellImage>
  <etc:cellImage>
    <xdr:pic>
      <xdr:nvPicPr>
        <xdr:cNvPr id="214" name="ID_ECA966EAD04B46BA96B9A2EC41063DD3"/>
        <xdr:cNvPicPr>
          <a:picLocks noChangeAspect="1"/>
        </xdr:cNvPicPr>
      </xdr:nvPicPr>
      <xdr:blipFill>
        <a:blip r:embed="rId224"/>
        <a:stretch>
          <a:fillRect/>
        </a:stretch>
      </xdr:blipFill>
      <xdr:spPr>
        <a:xfrm>
          <a:off x="734060" y="101633020"/>
          <a:ext cx="571500" cy="568325"/>
        </a:xfrm>
        <a:prstGeom prst="rect">
          <a:avLst/>
        </a:prstGeom>
      </xdr:spPr>
    </xdr:pic>
  </etc:cellImage>
  <etc:cellImage>
    <xdr:pic>
      <xdr:nvPicPr>
        <xdr:cNvPr id="219" name="ID_11BE285631A8405E9AD31F635E4F9F9E"/>
        <xdr:cNvPicPr>
          <a:picLocks noChangeAspect="1"/>
        </xdr:cNvPicPr>
      </xdr:nvPicPr>
      <xdr:blipFill>
        <a:blip r:embed="rId225"/>
        <a:stretch>
          <a:fillRect/>
        </a:stretch>
      </xdr:blipFill>
      <xdr:spPr>
        <a:xfrm>
          <a:off x="734060" y="102263575"/>
          <a:ext cx="571500" cy="577850"/>
        </a:xfrm>
        <a:prstGeom prst="rect">
          <a:avLst/>
        </a:prstGeom>
      </xdr:spPr>
    </xdr:pic>
  </etc:cellImage>
  <etc:cellImage>
    <xdr:pic>
      <xdr:nvPicPr>
        <xdr:cNvPr id="370" name="ID_810F0D713A7747CC98D45F984CB68BA3"/>
        <xdr:cNvPicPr>
          <a:picLocks noChangeAspect="1"/>
        </xdr:cNvPicPr>
      </xdr:nvPicPr>
      <xdr:blipFill>
        <a:blip r:embed="rId226"/>
        <a:stretch>
          <a:fillRect/>
        </a:stretch>
      </xdr:blipFill>
      <xdr:spPr>
        <a:xfrm>
          <a:off x="740410" y="120685560"/>
          <a:ext cx="571500" cy="568325"/>
        </a:xfrm>
        <a:prstGeom prst="rect">
          <a:avLst/>
        </a:prstGeom>
      </xdr:spPr>
    </xdr:pic>
  </etc:cellImage>
  <etc:cellImage>
    <xdr:pic>
      <xdr:nvPicPr>
        <xdr:cNvPr id="213" name="ID_E74CB800BF5245009BEED660FF61A357"/>
        <xdr:cNvPicPr>
          <a:picLocks noChangeAspect="1"/>
        </xdr:cNvPicPr>
      </xdr:nvPicPr>
      <xdr:blipFill>
        <a:blip r:embed="rId227"/>
        <a:stretch>
          <a:fillRect/>
        </a:stretch>
      </xdr:blipFill>
      <xdr:spPr>
        <a:xfrm>
          <a:off x="734060" y="102912545"/>
          <a:ext cx="571500" cy="549275"/>
        </a:xfrm>
        <a:prstGeom prst="rect">
          <a:avLst/>
        </a:prstGeom>
      </xdr:spPr>
    </xdr:pic>
  </etc:cellImage>
  <etc:cellImage>
    <xdr:pic>
      <xdr:nvPicPr>
        <xdr:cNvPr id="211" name="ID_F1F132533E064DFBA67BA3A4E6F2BA9A"/>
        <xdr:cNvPicPr>
          <a:picLocks noChangeAspect="1"/>
        </xdr:cNvPicPr>
      </xdr:nvPicPr>
      <xdr:blipFill>
        <a:blip r:embed="rId228"/>
        <a:stretch>
          <a:fillRect/>
        </a:stretch>
      </xdr:blipFill>
      <xdr:spPr>
        <a:xfrm>
          <a:off x="734060" y="103542465"/>
          <a:ext cx="571500" cy="558800"/>
        </a:xfrm>
        <a:prstGeom prst="rect">
          <a:avLst/>
        </a:prstGeom>
      </xdr:spPr>
    </xdr:pic>
  </etc:cellImage>
  <etc:cellImage>
    <xdr:pic>
      <xdr:nvPicPr>
        <xdr:cNvPr id="206" name="ID_3F5B35998BD24059A6358D474A324EF6"/>
        <xdr:cNvPicPr>
          <a:picLocks noChangeAspect="1"/>
        </xdr:cNvPicPr>
      </xdr:nvPicPr>
      <xdr:blipFill>
        <a:blip r:embed="rId229"/>
        <a:stretch>
          <a:fillRect/>
        </a:stretch>
      </xdr:blipFill>
      <xdr:spPr>
        <a:xfrm>
          <a:off x="734060" y="104173020"/>
          <a:ext cx="571500" cy="568325"/>
        </a:xfrm>
        <a:prstGeom prst="rect">
          <a:avLst/>
        </a:prstGeom>
      </xdr:spPr>
    </xdr:pic>
  </etc:cellImage>
  <etc:cellImage>
    <xdr:pic>
      <xdr:nvPicPr>
        <xdr:cNvPr id="207" name="ID_E58378566E314BF79D4A53EAC7EE186E"/>
        <xdr:cNvPicPr>
          <a:picLocks noChangeAspect="1"/>
        </xdr:cNvPicPr>
      </xdr:nvPicPr>
      <xdr:blipFill>
        <a:blip r:embed="rId230"/>
        <a:stretch>
          <a:fillRect/>
        </a:stretch>
      </xdr:blipFill>
      <xdr:spPr>
        <a:xfrm>
          <a:off x="734060" y="106082465"/>
          <a:ext cx="571500" cy="558800"/>
        </a:xfrm>
        <a:prstGeom prst="rect">
          <a:avLst/>
        </a:prstGeom>
      </xdr:spPr>
    </xdr:pic>
  </etc:cellImage>
  <etc:cellImage>
    <xdr:pic>
      <xdr:nvPicPr>
        <xdr:cNvPr id="208" name="ID_CD05A7DBABED440893A0E50436500BA3"/>
        <xdr:cNvPicPr>
          <a:picLocks noChangeAspect="1"/>
        </xdr:cNvPicPr>
      </xdr:nvPicPr>
      <xdr:blipFill>
        <a:blip r:embed="rId231"/>
        <a:stretch>
          <a:fillRect/>
        </a:stretch>
      </xdr:blipFill>
      <xdr:spPr>
        <a:xfrm>
          <a:off x="734060" y="106722545"/>
          <a:ext cx="571500" cy="549275"/>
        </a:xfrm>
        <a:prstGeom prst="rect">
          <a:avLst/>
        </a:prstGeom>
      </xdr:spPr>
    </xdr:pic>
  </etc:cellImage>
  <etc:cellImage>
    <xdr:pic>
      <xdr:nvPicPr>
        <xdr:cNvPr id="205" name="ID_84230667012F4F2BB440AF012332CCE1"/>
        <xdr:cNvPicPr>
          <a:picLocks noChangeAspect="1"/>
        </xdr:cNvPicPr>
      </xdr:nvPicPr>
      <xdr:blipFill>
        <a:blip r:embed="rId232"/>
        <a:stretch>
          <a:fillRect/>
        </a:stretch>
      </xdr:blipFill>
      <xdr:spPr>
        <a:xfrm>
          <a:off x="734060" y="107353100"/>
          <a:ext cx="571500" cy="558800"/>
        </a:xfrm>
        <a:prstGeom prst="rect">
          <a:avLst/>
        </a:prstGeom>
      </xdr:spPr>
    </xdr:pic>
  </etc:cellImage>
  <etc:cellImage>
    <xdr:pic>
      <xdr:nvPicPr>
        <xdr:cNvPr id="203" name="ID_AB3B26928A114D53A238B0973A4292CC"/>
        <xdr:cNvPicPr>
          <a:picLocks noChangeAspect="1"/>
        </xdr:cNvPicPr>
      </xdr:nvPicPr>
      <xdr:blipFill>
        <a:blip r:embed="rId233"/>
        <a:stretch>
          <a:fillRect/>
        </a:stretch>
      </xdr:blipFill>
      <xdr:spPr>
        <a:xfrm>
          <a:off x="734060" y="107977940"/>
          <a:ext cx="571500" cy="577850"/>
        </a:xfrm>
        <a:prstGeom prst="rect">
          <a:avLst/>
        </a:prstGeom>
      </xdr:spPr>
    </xdr:pic>
  </etc:cellImage>
  <etc:cellImage>
    <xdr:pic>
      <xdr:nvPicPr>
        <xdr:cNvPr id="367" name="ID_B9A9B441348F411EAF587A3E44A449A9"/>
        <xdr:cNvPicPr>
          <a:picLocks noChangeAspect="1"/>
        </xdr:cNvPicPr>
      </xdr:nvPicPr>
      <xdr:blipFill>
        <a:blip r:embed="rId234"/>
        <a:stretch>
          <a:fillRect/>
        </a:stretch>
      </xdr:blipFill>
      <xdr:spPr>
        <a:xfrm>
          <a:off x="734060" y="108647865"/>
          <a:ext cx="571500" cy="530225"/>
        </a:xfrm>
        <a:prstGeom prst="rect">
          <a:avLst/>
        </a:prstGeom>
      </xdr:spPr>
    </xdr:pic>
  </etc:cellImage>
  <etc:cellImage>
    <xdr:pic>
      <xdr:nvPicPr>
        <xdr:cNvPr id="202" name="ID_E0E749A896E74BAC8BF01EBB387D85F8"/>
        <xdr:cNvPicPr>
          <a:picLocks noChangeAspect="1"/>
        </xdr:cNvPicPr>
      </xdr:nvPicPr>
      <xdr:blipFill>
        <a:blip r:embed="rId235"/>
        <a:stretch>
          <a:fillRect/>
        </a:stretch>
      </xdr:blipFill>
      <xdr:spPr>
        <a:xfrm>
          <a:off x="734060" y="109893100"/>
          <a:ext cx="571500" cy="558800"/>
        </a:xfrm>
        <a:prstGeom prst="rect">
          <a:avLst/>
        </a:prstGeom>
      </xdr:spPr>
    </xdr:pic>
  </etc:cellImage>
  <etc:cellImage>
    <xdr:pic>
      <xdr:nvPicPr>
        <xdr:cNvPr id="366" name="ID_851C248476994597B5C643FB25B775D5"/>
        <xdr:cNvPicPr>
          <a:picLocks noChangeAspect="1"/>
        </xdr:cNvPicPr>
      </xdr:nvPicPr>
      <xdr:blipFill>
        <a:blip r:embed="rId236"/>
        <a:stretch>
          <a:fillRect/>
        </a:stretch>
      </xdr:blipFill>
      <xdr:spPr>
        <a:xfrm>
          <a:off x="745490" y="110523655"/>
          <a:ext cx="571500" cy="568325"/>
        </a:xfrm>
        <a:prstGeom prst="rect">
          <a:avLst/>
        </a:prstGeom>
      </xdr:spPr>
    </xdr:pic>
  </etc:cellImage>
  <etc:cellImage>
    <xdr:pic>
      <xdr:nvPicPr>
        <xdr:cNvPr id="199" name="ID_F3068D1B7B6D48778E48C15C32E7FA6E"/>
        <xdr:cNvPicPr>
          <a:picLocks noChangeAspect="1"/>
        </xdr:cNvPicPr>
      </xdr:nvPicPr>
      <xdr:blipFill>
        <a:blip r:embed="rId237"/>
        <a:stretch>
          <a:fillRect/>
        </a:stretch>
      </xdr:blipFill>
      <xdr:spPr>
        <a:xfrm>
          <a:off x="734060" y="111787940"/>
          <a:ext cx="571500" cy="577850"/>
        </a:xfrm>
        <a:prstGeom prst="rect">
          <a:avLst/>
        </a:prstGeom>
      </xdr:spPr>
    </xdr:pic>
  </etc:cellImage>
  <etc:cellImage>
    <xdr:pic>
      <xdr:nvPicPr>
        <xdr:cNvPr id="365" name="ID_2191FD81EA804AF49C2FFA96D4DE09D6"/>
        <xdr:cNvPicPr>
          <a:picLocks noChangeAspect="1"/>
        </xdr:cNvPicPr>
      </xdr:nvPicPr>
      <xdr:blipFill>
        <a:blip r:embed="rId238"/>
        <a:stretch>
          <a:fillRect/>
        </a:stretch>
      </xdr:blipFill>
      <xdr:spPr>
        <a:xfrm>
          <a:off x="744855" y="112423575"/>
          <a:ext cx="571500" cy="577850"/>
        </a:xfrm>
        <a:prstGeom prst="rect">
          <a:avLst/>
        </a:prstGeom>
      </xdr:spPr>
    </xdr:pic>
  </etc:cellImage>
  <etc:cellImage>
    <xdr:pic>
      <xdr:nvPicPr>
        <xdr:cNvPr id="364" name="ID_01FF9AE642F941748F2689C572D01C10"/>
        <xdr:cNvPicPr>
          <a:picLocks noChangeAspect="1"/>
        </xdr:cNvPicPr>
      </xdr:nvPicPr>
      <xdr:blipFill>
        <a:blip r:embed="rId239"/>
        <a:stretch>
          <a:fillRect/>
        </a:stretch>
      </xdr:blipFill>
      <xdr:spPr>
        <a:xfrm>
          <a:off x="753745" y="115632230"/>
          <a:ext cx="571500" cy="558800"/>
        </a:xfrm>
        <a:prstGeom prst="rect">
          <a:avLst/>
        </a:prstGeom>
      </xdr:spPr>
    </xdr:pic>
  </etc:cellImage>
  <etc:cellImage>
    <xdr:pic>
      <xdr:nvPicPr>
        <xdr:cNvPr id="363" name="ID_1563B2DD19FA4262ABF910A1A90955F1"/>
        <xdr:cNvPicPr>
          <a:picLocks noChangeAspect="1"/>
        </xdr:cNvPicPr>
      </xdr:nvPicPr>
      <xdr:blipFill>
        <a:blip r:embed="rId240"/>
        <a:stretch>
          <a:fillRect/>
        </a:stretch>
      </xdr:blipFill>
      <xdr:spPr>
        <a:xfrm>
          <a:off x="753745" y="116238020"/>
          <a:ext cx="571500" cy="568325"/>
        </a:xfrm>
        <a:prstGeom prst="rect">
          <a:avLst/>
        </a:prstGeom>
      </xdr:spPr>
    </xdr:pic>
  </etc:cellImage>
  <etc:cellImage>
    <xdr:pic>
      <xdr:nvPicPr>
        <xdr:cNvPr id="361" name="ID_0B4DB2E9840748B29A6EC1EF3E328C6F"/>
        <xdr:cNvPicPr>
          <a:picLocks noChangeAspect="1"/>
        </xdr:cNvPicPr>
      </xdr:nvPicPr>
      <xdr:blipFill>
        <a:blip r:embed="rId241"/>
        <a:stretch>
          <a:fillRect/>
        </a:stretch>
      </xdr:blipFill>
      <xdr:spPr>
        <a:xfrm>
          <a:off x="753745" y="116851430"/>
          <a:ext cx="571500" cy="577850"/>
        </a:xfrm>
        <a:prstGeom prst="rect">
          <a:avLst/>
        </a:prstGeom>
      </xdr:spPr>
    </xdr:pic>
  </etc:cellImage>
  <etc:cellImage>
    <xdr:pic>
      <xdr:nvPicPr>
        <xdr:cNvPr id="359" name="ID_910A4A9B8A7C4FCC9E23E7B73D343ED9"/>
        <xdr:cNvPicPr>
          <a:picLocks noChangeAspect="1"/>
        </xdr:cNvPicPr>
      </xdr:nvPicPr>
      <xdr:blipFill>
        <a:blip r:embed="rId242"/>
        <a:stretch>
          <a:fillRect/>
        </a:stretch>
      </xdr:blipFill>
      <xdr:spPr>
        <a:xfrm>
          <a:off x="753745" y="117543580"/>
          <a:ext cx="571500" cy="577850"/>
        </a:xfrm>
        <a:prstGeom prst="rect">
          <a:avLst/>
        </a:prstGeom>
      </xdr:spPr>
    </xdr:pic>
  </etc:cellImage>
  <etc:cellImage>
    <xdr:pic>
      <xdr:nvPicPr>
        <xdr:cNvPr id="194" name="ID_126D215D7060474D8674773D6CB9EC8D"/>
        <xdr:cNvPicPr>
          <a:picLocks noChangeAspect="1"/>
        </xdr:cNvPicPr>
      </xdr:nvPicPr>
      <xdr:blipFill>
        <a:blip r:embed="rId243"/>
        <a:stretch>
          <a:fillRect/>
        </a:stretch>
      </xdr:blipFill>
      <xdr:spPr>
        <a:xfrm>
          <a:off x="734060" y="118143020"/>
          <a:ext cx="571500" cy="568325"/>
        </a:xfrm>
        <a:prstGeom prst="rect">
          <a:avLst/>
        </a:prstGeom>
      </xdr:spPr>
    </xdr:pic>
  </etc:cellImage>
  <etc:cellImage>
    <xdr:pic>
      <xdr:nvPicPr>
        <xdr:cNvPr id="360" name="ID_CEBF8B46FD2A4BBBB7A9469F883D80E7"/>
        <xdr:cNvPicPr>
          <a:picLocks noChangeAspect="1"/>
        </xdr:cNvPicPr>
      </xdr:nvPicPr>
      <xdr:blipFill>
        <a:blip r:embed="rId244"/>
        <a:stretch>
          <a:fillRect/>
        </a:stretch>
      </xdr:blipFill>
      <xdr:spPr>
        <a:xfrm>
          <a:off x="795020" y="119400320"/>
          <a:ext cx="571500" cy="558800"/>
        </a:xfrm>
        <a:prstGeom prst="rect">
          <a:avLst/>
        </a:prstGeom>
      </xdr:spPr>
    </xdr:pic>
  </etc:cellImage>
  <etc:cellImage>
    <xdr:pic>
      <xdr:nvPicPr>
        <xdr:cNvPr id="195" name="ID_80E224A6C4E74983882D05CCE2ECE7D4"/>
        <xdr:cNvPicPr>
          <a:picLocks noChangeAspect="1"/>
        </xdr:cNvPicPr>
      </xdr:nvPicPr>
      <xdr:blipFill>
        <a:blip r:embed="rId245"/>
        <a:stretch>
          <a:fillRect/>
        </a:stretch>
      </xdr:blipFill>
      <xdr:spPr>
        <a:xfrm>
          <a:off x="734060" y="120048020"/>
          <a:ext cx="571500" cy="568325"/>
        </a:xfrm>
        <a:prstGeom prst="rect">
          <a:avLst/>
        </a:prstGeom>
      </xdr:spPr>
    </xdr:pic>
  </etc:cellImage>
  <etc:cellImage>
    <xdr:pic>
      <xdr:nvPicPr>
        <xdr:cNvPr id="11" name="ID_3C944025FCE6459589E161358167EDD5" descr="我现在是入侵者"/>
        <xdr:cNvPicPr>
          <a:picLocks noChangeAspect="1"/>
        </xdr:cNvPicPr>
      </xdr:nvPicPr>
      <xdr:blipFill>
        <a:blip r:embed="rId246" r:link="rId2"/>
        <a:stretch>
          <a:fillRect/>
        </a:stretch>
      </xdr:blipFill>
      <xdr:spPr>
        <a:xfrm>
          <a:off x="892175" y="119045990"/>
          <a:ext cx="609600" cy="609600"/>
        </a:xfrm>
        <a:prstGeom prst="rect">
          <a:avLst/>
        </a:prstGeom>
        <a:noFill/>
        <a:ln>
          <a:noFill/>
        </a:ln>
      </xdr:spPr>
    </xdr:pic>
  </etc:cellImage>
  <etc:cellImage>
    <xdr:pic>
      <xdr:nvPicPr>
        <xdr:cNvPr id="14" name="ID_D2229DB5FEB34C9DA8A01349AA1A4D0B" descr="怪兽之王"/>
        <xdr:cNvPicPr>
          <a:picLocks noChangeAspect="1"/>
        </xdr:cNvPicPr>
      </xdr:nvPicPr>
      <xdr:blipFill>
        <a:blip r:embed="rId247" r:link="rId2"/>
        <a:stretch>
          <a:fillRect/>
        </a:stretch>
      </xdr:blipFill>
      <xdr:spPr>
        <a:xfrm>
          <a:off x="842645" y="118270655"/>
          <a:ext cx="609600" cy="609600"/>
        </a:xfrm>
        <a:prstGeom prst="rect">
          <a:avLst/>
        </a:prstGeom>
        <a:noFill/>
        <a:ln w="9525">
          <a:noFill/>
        </a:ln>
      </xdr:spPr>
    </xdr:pic>
  </etc:cellImage>
  <etc:cellImage>
    <xdr:pic>
      <xdr:nvPicPr>
        <xdr:cNvPr id="15" name="ID_B2ED6DB86F134BB38FF3E99011B1BD73" descr="天生狂野"/>
        <xdr:cNvPicPr>
          <a:picLocks noChangeAspect="1"/>
        </xdr:cNvPicPr>
      </xdr:nvPicPr>
      <xdr:blipFill>
        <a:blip r:embed="rId248" r:link="rId2"/>
        <a:stretch>
          <a:fillRect/>
        </a:stretch>
      </xdr:blipFill>
      <xdr:spPr>
        <a:xfrm>
          <a:off x="842645" y="118936135"/>
          <a:ext cx="609600" cy="609600"/>
        </a:xfrm>
        <a:prstGeom prst="rect">
          <a:avLst/>
        </a:prstGeom>
        <a:noFill/>
        <a:ln w="9525">
          <a:noFill/>
        </a:ln>
      </xdr:spPr>
    </xdr:pic>
  </etc:cellImage>
  <etc:cellImage>
    <xdr:pic>
      <xdr:nvPicPr>
        <xdr:cNvPr id="18" name="ID_1C3B51BA68584FDEAF49ABEDA6C6EB45" descr="希望的走私者"/>
        <xdr:cNvPicPr>
          <a:picLocks noChangeAspect="1"/>
        </xdr:cNvPicPr>
      </xdr:nvPicPr>
      <xdr:blipFill>
        <a:blip r:embed="rId249" r:link="rId2"/>
        <a:stretch>
          <a:fillRect/>
        </a:stretch>
      </xdr:blipFill>
      <xdr:spPr>
        <a:xfrm>
          <a:off x="983615" y="120464580"/>
          <a:ext cx="609600" cy="609600"/>
        </a:xfrm>
        <a:prstGeom prst="rect">
          <a:avLst/>
        </a:prstGeom>
        <a:noFill/>
        <a:ln w="9525">
          <a:noFill/>
        </a:ln>
      </xdr:spPr>
    </xdr:pic>
  </etc:cellImage>
  <etc:cellImage>
    <xdr:pic>
      <xdr:nvPicPr>
        <xdr:cNvPr id="19" name="ID_365D4FDA358F4E0290978E3EF3F8D874" descr="肉体适应"/>
        <xdr:cNvPicPr>
          <a:picLocks noChangeAspect="1"/>
        </xdr:cNvPicPr>
      </xdr:nvPicPr>
      <xdr:blipFill>
        <a:blip r:embed="rId250" r:link="rId2"/>
        <a:stretch>
          <a:fillRect/>
        </a:stretch>
      </xdr:blipFill>
      <xdr:spPr>
        <a:xfrm>
          <a:off x="831215" y="121213880"/>
          <a:ext cx="609600" cy="609600"/>
        </a:xfrm>
        <a:prstGeom prst="rect">
          <a:avLst/>
        </a:prstGeom>
        <a:noFill/>
        <a:ln w="9525">
          <a:noFill/>
        </a:ln>
      </xdr:spPr>
    </xdr:pic>
  </etc:cellImage>
  <etc:cellImage>
    <xdr:pic>
      <xdr:nvPicPr>
        <xdr:cNvPr id="20" name="ID_8D0357740CF64EEDA22F5F6D2A4C58E2" descr="捕获"/>
        <xdr:cNvPicPr>
          <a:picLocks noChangeAspect="1"/>
        </xdr:cNvPicPr>
      </xdr:nvPicPr>
      <xdr:blipFill>
        <a:blip r:embed="rId251"/>
        <a:stretch>
          <a:fillRect/>
        </a:stretch>
      </xdr:blipFill>
      <xdr:spPr>
        <a:xfrm>
          <a:off x="935990" y="119557165"/>
          <a:ext cx="638810" cy="654050"/>
        </a:xfrm>
        <a:prstGeom prst="rect">
          <a:avLst/>
        </a:prstGeom>
      </xdr:spPr>
    </xdr:pic>
  </etc:cellImage>
  <etc:cellImage>
    <xdr:pic>
      <xdr:nvPicPr>
        <xdr:cNvPr id="16" name="ID_9E4C544C8DBA410B980D2C4EFF749FEC" descr="捕获"/>
        <xdr:cNvPicPr>
          <a:picLocks noChangeAspect="1"/>
        </xdr:cNvPicPr>
      </xdr:nvPicPr>
      <xdr:blipFill>
        <a:blip r:embed="rId252"/>
        <a:stretch>
          <a:fillRect/>
        </a:stretch>
      </xdr:blipFill>
      <xdr:spPr>
        <a:xfrm>
          <a:off x="11720195" y="365125"/>
          <a:ext cx="2561590" cy="1400175"/>
        </a:xfrm>
        <a:prstGeom prst="rect">
          <a:avLst/>
        </a:prstGeom>
      </xdr:spPr>
    </xdr:pic>
  </etc:cellImage>
  <etc:cellImage>
    <xdr:pic>
      <xdr:nvPicPr>
        <xdr:cNvPr id="179" name="ID_CF9E1E7F09B546D182EB7E4ACC489463" descr="origins_khan_successor"/>
        <xdr:cNvPicPr>
          <a:picLocks noChangeAspect="1"/>
        </xdr:cNvPicPr>
      </xdr:nvPicPr>
      <xdr:blipFill>
        <a:blip r:embed="rId253"/>
        <a:stretch>
          <a:fillRect/>
        </a:stretch>
      </xdr:blipFill>
      <xdr:spPr>
        <a:xfrm>
          <a:off x="1212215" y="14551660"/>
          <a:ext cx="217805" cy="215900"/>
        </a:xfrm>
        <a:prstGeom prst="diamond">
          <a:avLst/>
        </a:prstGeom>
      </xdr:spPr>
    </xdr:pic>
  </etc:cellImage>
  <etc:cellImage>
    <xdr:pic>
      <xdr:nvPicPr>
        <xdr:cNvPr id="180" name="ID_D1A529F9B8614C0B86B3BBFE063F7348" descr="origin_void_dwellers"/>
        <xdr:cNvPicPr>
          <a:picLocks noChangeAspect="1"/>
        </xdr:cNvPicPr>
      </xdr:nvPicPr>
      <xdr:blipFill>
        <a:blip r:embed="rId254"/>
        <a:stretch>
          <a:fillRect/>
        </a:stretch>
      </xdr:blipFill>
      <xdr:spPr>
        <a:xfrm>
          <a:off x="1259840" y="8361680"/>
          <a:ext cx="219710" cy="218440"/>
        </a:xfrm>
        <a:prstGeom prst="diamond">
          <a:avLst/>
        </a:prstGeom>
      </xdr:spPr>
    </xdr:pic>
  </etc:cellImage>
  <etc:cellImage>
    <xdr:pic>
      <xdr:nvPicPr>
        <xdr:cNvPr id="181" name="ID_8088079084B347EC955185A0B6925C19" descr="origin_starlit_citadel"/>
        <xdr:cNvPicPr>
          <a:picLocks noChangeAspect="1"/>
        </xdr:cNvPicPr>
      </xdr:nvPicPr>
      <xdr:blipFill>
        <a:blip r:embed="rId255"/>
        <a:stretch>
          <a:fillRect/>
        </a:stretch>
      </xdr:blipFill>
      <xdr:spPr>
        <a:xfrm>
          <a:off x="1179195" y="1505585"/>
          <a:ext cx="215265" cy="215265"/>
        </a:xfrm>
        <a:prstGeom prst="diamond">
          <a:avLst/>
        </a:prstGeom>
      </xdr:spPr>
    </xdr:pic>
  </etc:cellImage>
  <etc:cellImage>
    <xdr:pic>
      <xdr:nvPicPr>
        <xdr:cNvPr id="182" name="ID_8FAA562B0F874077A74459617AF4EEEB" descr="origin_evolutionary_predators"/>
        <xdr:cNvPicPr>
          <a:picLocks noChangeAspect="1"/>
        </xdr:cNvPicPr>
      </xdr:nvPicPr>
      <xdr:blipFill>
        <a:blip r:embed="rId256"/>
        <a:stretch>
          <a:fillRect/>
        </a:stretch>
      </xdr:blipFill>
      <xdr:spPr>
        <a:xfrm>
          <a:off x="1183640" y="1261745"/>
          <a:ext cx="215900" cy="215265"/>
        </a:xfrm>
        <a:prstGeom prst="diamond">
          <a:avLst/>
        </a:prstGeom>
      </xdr:spPr>
    </xdr:pic>
  </etc:cellImage>
  <etc:cellImage>
    <xdr:pic>
      <xdr:nvPicPr>
        <xdr:cNvPr id="183" name="ID_5B591A332A2047D097BDD94C0BDCD0D9" descr="origins_default"/>
        <xdr:cNvPicPr>
          <a:picLocks noChangeAspect="1"/>
        </xdr:cNvPicPr>
      </xdr:nvPicPr>
      <xdr:blipFill>
        <a:blip r:embed="rId257"/>
        <a:stretch>
          <a:fillRect/>
        </a:stretch>
      </xdr:blipFill>
      <xdr:spPr>
        <a:xfrm>
          <a:off x="1172210" y="1038860"/>
          <a:ext cx="217805" cy="215900"/>
        </a:xfrm>
        <a:prstGeom prst="diamond">
          <a:avLst/>
        </a:prstGeom>
      </xdr:spPr>
    </xdr:pic>
  </etc:cellImage>
  <etc:cellImage>
    <xdr:pic>
      <xdr:nvPicPr>
        <xdr:cNvPr id="184" name="ID_827B9F01FD11489D99EA435943DE97E2" descr="origins_enlightened"/>
        <xdr:cNvPicPr>
          <a:picLocks noChangeAspect="1"/>
        </xdr:cNvPicPr>
      </xdr:nvPicPr>
      <xdr:blipFill>
        <a:blip r:embed="rId258"/>
        <a:stretch>
          <a:fillRect/>
        </a:stretch>
      </xdr:blipFill>
      <xdr:spPr>
        <a:xfrm>
          <a:off x="1272540" y="13397230"/>
          <a:ext cx="219075" cy="218440"/>
        </a:xfrm>
        <a:prstGeom prst="diamond">
          <a:avLst/>
        </a:prstGeom>
      </xdr:spPr>
    </xdr:pic>
  </etc:cellImage>
  <etc:cellImage>
    <xdr:pic>
      <xdr:nvPicPr>
        <xdr:cNvPr id="185" name="ID_CCD29A8B608641798CDC23F7D544127C" descr="origin_here_be_dragons"/>
        <xdr:cNvPicPr>
          <a:picLocks noChangeAspect="1"/>
        </xdr:cNvPicPr>
      </xdr:nvPicPr>
      <xdr:blipFill>
        <a:blip r:embed="rId259"/>
        <a:stretch>
          <a:fillRect/>
        </a:stretch>
      </xdr:blipFill>
      <xdr:spPr>
        <a:xfrm>
          <a:off x="1196975" y="6991985"/>
          <a:ext cx="215900" cy="215265"/>
        </a:xfrm>
        <a:prstGeom prst="diamond">
          <a:avLst/>
        </a:prstGeom>
      </xdr:spPr>
    </xdr:pic>
  </etc:cellImage>
  <etc:cellImage>
    <xdr:pic>
      <xdr:nvPicPr>
        <xdr:cNvPr id="186" name="ID_AB8F0EC1A19E449A9B3132576FFED2BF" descr="origins_wilderness"/>
        <xdr:cNvPicPr>
          <a:picLocks noChangeAspect="1"/>
        </xdr:cNvPicPr>
      </xdr:nvPicPr>
      <xdr:blipFill>
        <a:blip r:embed="rId260"/>
        <a:stretch>
          <a:fillRect/>
        </a:stretch>
      </xdr:blipFill>
      <xdr:spPr>
        <a:xfrm>
          <a:off x="1176655" y="1715770"/>
          <a:ext cx="215900" cy="215900"/>
        </a:xfrm>
        <a:prstGeom prst="diamond">
          <a:avLst/>
        </a:prstGeom>
      </xdr:spPr>
    </xdr:pic>
  </etc:cellImage>
  <etc:cellImage>
    <xdr:pic>
      <xdr:nvPicPr>
        <xdr:cNvPr id="187" name="ID_4AC77990E6714364B60712C5E7556F40" descr="origins_primal_calling"/>
        <xdr:cNvPicPr>
          <a:picLocks noChangeAspect="1"/>
        </xdr:cNvPicPr>
      </xdr:nvPicPr>
      <xdr:blipFill>
        <a:blip r:embed="rId261"/>
        <a:stretch>
          <a:fillRect/>
        </a:stretch>
      </xdr:blipFill>
      <xdr:spPr>
        <a:xfrm>
          <a:off x="1167130" y="2179955"/>
          <a:ext cx="215900" cy="215265"/>
        </a:xfrm>
        <a:prstGeom prst="diamond">
          <a:avLst/>
        </a:prstGeom>
      </xdr:spPr>
    </xdr:pic>
  </etc:cellImage>
  <etc:cellImage>
    <xdr:pic>
      <xdr:nvPicPr>
        <xdr:cNvPr id="188" name="ID_0E37D43532F449039F1B9150FA6B2ED0" descr="origins_scion_1"/>
        <xdr:cNvPicPr>
          <a:picLocks noChangeAspect="1"/>
        </xdr:cNvPicPr>
      </xdr:nvPicPr>
      <xdr:blipFill>
        <a:blip r:embed="rId262"/>
        <a:stretch>
          <a:fillRect/>
        </a:stretch>
      </xdr:blipFill>
      <xdr:spPr>
        <a:xfrm>
          <a:off x="1179195" y="8808085"/>
          <a:ext cx="219710" cy="217805"/>
        </a:xfrm>
        <a:prstGeom prst="diamond">
          <a:avLst/>
        </a:prstGeom>
      </xdr:spPr>
    </xdr:pic>
  </etc:cellImage>
  <etc:cellImage>
    <xdr:pic>
      <xdr:nvPicPr>
        <xdr:cNvPr id="189" name="ID_BD99123A37C440EFA3E61445B30813BD" descr="origin_treasure_hunters"/>
        <xdr:cNvPicPr>
          <a:picLocks noChangeAspect="1"/>
        </xdr:cNvPicPr>
      </xdr:nvPicPr>
      <xdr:blipFill>
        <a:blip r:embed="rId263"/>
        <a:stretch>
          <a:fillRect/>
        </a:stretch>
      </xdr:blipFill>
      <xdr:spPr>
        <a:xfrm>
          <a:off x="1189990" y="1971675"/>
          <a:ext cx="215900" cy="215265"/>
        </a:xfrm>
        <a:prstGeom prst="diamond">
          <a:avLst/>
        </a:prstGeom>
      </xdr:spPr>
    </xdr:pic>
  </etc:cellImage>
  <etc:cellImage>
    <xdr:pic>
      <xdr:nvPicPr>
        <xdr:cNvPr id="190" name="ID_EA76FD7735184A5D9D96D44B18482597" descr="origins_lithoid"/>
        <xdr:cNvPicPr>
          <a:picLocks noChangeAspect="1"/>
        </xdr:cNvPicPr>
      </xdr:nvPicPr>
      <xdr:blipFill>
        <a:blip r:embed="rId264"/>
        <a:stretch>
          <a:fillRect/>
        </a:stretch>
      </xdr:blipFill>
      <xdr:spPr>
        <a:xfrm>
          <a:off x="1186815" y="9975850"/>
          <a:ext cx="219075" cy="218440"/>
        </a:xfrm>
        <a:prstGeom prst="diamond">
          <a:avLst/>
        </a:prstGeom>
      </xdr:spPr>
    </xdr:pic>
  </etc:cellImage>
  <etc:cellImage>
    <xdr:pic>
      <xdr:nvPicPr>
        <xdr:cNvPr id="191" name="ID_908ED4E06D9840B2A3EDBC0D786170F4" descr="origins_cybernetic_creed"/>
        <xdr:cNvPicPr>
          <a:picLocks noChangeAspect="1"/>
        </xdr:cNvPicPr>
      </xdr:nvPicPr>
      <xdr:blipFill>
        <a:blip r:embed="rId265"/>
        <a:stretch>
          <a:fillRect/>
        </a:stretch>
      </xdr:blipFill>
      <xdr:spPr>
        <a:xfrm>
          <a:off x="1211580" y="2642870"/>
          <a:ext cx="217170" cy="214630"/>
        </a:xfrm>
        <a:prstGeom prst="diamond">
          <a:avLst/>
        </a:prstGeom>
      </xdr:spPr>
    </xdr:pic>
  </etc:cellImage>
  <etc:cellImage>
    <xdr:pic>
      <xdr:nvPicPr>
        <xdr:cNvPr id="192" name="ID_DD4B58B4AA0E4292A60A83B6A4BDBDBF" descr="origin_storm_chasers"/>
        <xdr:cNvPicPr>
          <a:picLocks noChangeAspect="1"/>
        </xdr:cNvPicPr>
      </xdr:nvPicPr>
      <xdr:blipFill>
        <a:blip r:embed="rId266"/>
        <a:stretch>
          <a:fillRect/>
        </a:stretch>
      </xdr:blipFill>
      <xdr:spPr>
        <a:xfrm>
          <a:off x="1212850" y="2415540"/>
          <a:ext cx="216535" cy="214630"/>
        </a:xfrm>
        <a:prstGeom prst="diamond">
          <a:avLst/>
        </a:prstGeom>
      </xdr:spPr>
    </xdr:pic>
  </etc:cellImage>
  <etc:cellImage>
    <xdr:pic>
      <xdr:nvPicPr>
        <xdr:cNvPr id="193" name="ID_C604A08ED0404BCD945E2B9AB7F336DE" descr="origins_doomsday"/>
        <xdr:cNvPicPr>
          <a:picLocks noChangeAspect="1"/>
        </xdr:cNvPicPr>
      </xdr:nvPicPr>
      <xdr:blipFill>
        <a:blip r:embed="rId267"/>
        <a:stretch>
          <a:fillRect/>
        </a:stretch>
      </xdr:blipFill>
      <xdr:spPr>
        <a:xfrm>
          <a:off x="1199515" y="9749790"/>
          <a:ext cx="219710" cy="218440"/>
        </a:xfrm>
        <a:prstGeom prst="diamond">
          <a:avLst/>
        </a:prstGeom>
      </xdr:spPr>
    </xdr:pic>
  </etc:cellImage>
  <etc:cellImage>
    <xdr:pic>
      <xdr:nvPicPr>
        <xdr:cNvPr id="358" name="ID_F64A5CC812A54A90B2E092FEB23FF105" descr="origin_synthetic_fertility"/>
        <xdr:cNvPicPr>
          <a:picLocks noChangeAspect="1"/>
        </xdr:cNvPicPr>
      </xdr:nvPicPr>
      <xdr:blipFill>
        <a:blip r:embed="rId268"/>
        <a:stretch>
          <a:fillRect/>
        </a:stretch>
      </xdr:blipFill>
      <xdr:spPr>
        <a:xfrm>
          <a:off x="1170940" y="2878455"/>
          <a:ext cx="226060" cy="214630"/>
        </a:xfrm>
        <a:prstGeom prst="diamond">
          <a:avLst/>
        </a:prstGeom>
      </xdr:spPr>
    </xdr:pic>
  </etc:cellImage>
  <etc:cellImage>
    <xdr:pic>
      <xdr:nvPicPr>
        <xdr:cNvPr id="368" name="ID_1188E34C10FD4DA79A938B48D96E3DC6" descr="origins_post_apocalyptic"/>
        <xdr:cNvPicPr>
          <a:picLocks noChangeAspect="1"/>
        </xdr:cNvPicPr>
      </xdr:nvPicPr>
      <xdr:blipFill>
        <a:blip r:embed="rId269"/>
        <a:stretch>
          <a:fillRect/>
        </a:stretch>
      </xdr:blipFill>
      <xdr:spPr>
        <a:xfrm>
          <a:off x="1251585" y="10454640"/>
          <a:ext cx="219710" cy="215900"/>
        </a:xfrm>
        <a:prstGeom prst="diamond">
          <a:avLst/>
        </a:prstGeom>
      </xdr:spPr>
    </xdr:pic>
  </etc:cellImage>
  <etc:cellImage>
    <xdr:pic>
      <xdr:nvPicPr>
        <xdr:cNvPr id="369" name="ID_FCD71DD8FF9C4C3693798D24F82E9844" descr="origin_arc_welders"/>
        <xdr:cNvPicPr>
          <a:picLocks noChangeAspect="1"/>
        </xdr:cNvPicPr>
      </xdr:nvPicPr>
      <xdr:blipFill>
        <a:blip r:embed="rId270"/>
        <a:stretch>
          <a:fillRect/>
        </a:stretch>
      </xdr:blipFill>
      <xdr:spPr>
        <a:xfrm>
          <a:off x="1186180" y="3108960"/>
          <a:ext cx="217805" cy="215265"/>
        </a:xfrm>
        <a:prstGeom prst="diamond">
          <a:avLst/>
        </a:prstGeom>
      </xdr:spPr>
    </xdr:pic>
  </etc:cellImage>
  <etc:cellImage>
    <xdr:pic>
      <xdr:nvPicPr>
        <xdr:cNvPr id="372" name="ID_F7AE890A7D384346B0907ABF69E4648A" descr="origins_life_seeded"/>
        <xdr:cNvPicPr>
          <a:picLocks noChangeAspect="1"/>
        </xdr:cNvPicPr>
      </xdr:nvPicPr>
      <xdr:blipFill>
        <a:blip r:embed="rId271"/>
        <a:stretch>
          <a:fillRect/>
        </a:stretch>
      </xdr:blipFill>
      <xdr:spPr>
        <a:xfrm>
          <a:off x="1197610" y="10210800"/>
          <a:ext cx="219710" cy="218440"/>
        </a:xfrm>
        <a:prstGeom prst="diamond">
          <a:avLst/>
        </a:prstGeom>
      </xdr:spPr>
    </xdr:pic>
  </etc:cellImage>
  <etc:cellImage>
    <xdr:pic>
      <xdr:nvPicPr>
        <xdr:cNvPr id="374" name="ID_48910B771FE643A9B81FA0D9A6FB92EF" descr="origins_riftworld"/>
        <xdr:cNvPicPr>
          <a:picLocks noChangeAspect="1"/>
        </xdr:cNvPicPr>
      </xdr:nvPicPr>
      <xdr:blipFill>
        <a:blip r:embed="rId272"/>
        <a:stretch>
          <a:fillRect/>
        </a:stretch>
      </xdr:blipFill>
      <xdr:spPr>
        <a:xfrm>
          <a:off x="1243330" y="3337560"/>
          <a:ext cx="214630" cy="214630"/>
        </a:xfrm>
        <a:prstGeom prst="diamond">
          <a:avLst/>
        </a:prstGeom>
      </xdr:spPr>
    </xdr:pic>
  </etc:cellImage>
  <etc:cellImage>
    <xdr:pic>
      <xdr:nvPicPr>
        <xdr:cNvPr id="375" name="ID_CBBA5D15FB9943689D358B493082E11D" descr="origins_messiah_cult"/>
        <xdr:cNvPicPr>
          <a:picLocks noChangeAspect="1"/>
        </xdr:cNvPicPr>
      </xdr:nvPicPr>
      <xdr:blipFill>
        <a:blip r:embed="rId273"/>
        <a:stretch>
          <a:fillRect/>
        </a:stretch>
      </xdr:blipFill>
      <xdr:spPr>
        <a:xfrm>
          <a:off x="1221105" y="3559810"/>
          <a:ext cx="216535" cy="215265"/>
        </a:xfrm>
        <a:prstGeom prst="diamond">
          <a:avLst/>
        </a:prstGeom>
      </xdr:spPr>
    </xdr:pic>
  </etc:cellImage>
  <etc:cellImage>
    <xdr:pic>
      <xdr:nvPicPr>
        <xdr:cNvPr id="376" name="ID_1B823760DEA74E40BAEC52DD16C683B7" descr="origins_payback"/>
        <xdr:cNvPicPr>
          <a:picLocks noChangeAspect="1"/>
        </xdr:cNvPicPr>
      </xdr:nvPicPr>
      <xdr:blipFill>
        <a:blip r:embed="rId274"/>
        <a:stretch>
          <a:fillRect/>
        </a:stretch>
      </xdr:blipFill>
      <xdr:spPr>
        <a:xfrm>
          <a:off x="1205865" y="4472305"/>
          <a:ext cx="215900" cy="215265"/>
        </a:xfrm>
        <a:prstGeom prst="diamond">
          <a:avLst/>
        </a:prstGeom>
      </xdr:spPr>
    </xdr:pic>
  </etc:cellImage>
  <etc:cellImage>
    <xdr:pic>
      <xdr:nvPicPr>
        <xdr:cNvPr id="377" name="ID_81BAB8FD039D4105945EB380C423BA09" descr="origins_broken_shackles"/>
        <xdr:cNvPicPr>
          <a:picLocks noChangeAspect="1"/>
        </xdr:cNvPicPr>
      </xdr:nvPicPr>
      <xdr:blipFill>
        <a:blip r:embed="rId275"/>
        <a:stretch>
          <a:fillRect/>
        </a:stretch>
      </xdr:blipFill>
      <xdr:spPr>
        <a:xfrm>
          <a:off x="1196975" y="4715510"/>
          <a:ext cx="215265" cy="215265"/>
        </a:xfrm>
        <a:prstGeom prst="diamond">
          <a:avLst/>
        </a:prstGeom>
      </xdr:spPr>
    </xdr:pic>
  </etc:cellImage>
  <etc:cellImage>
    <xdr:pic>
      <xdr:nvPicPr>
        <xdr:cNvPr id="378" name="ID_D681CB914CBB408A8E8EBEFC87E93206" descr="origins_unplugged"/>
        <xdr:cNvPicPr>
          <a:picLocks noChangeAspect="1"/>
        </xdr:cNvPicPr>
      </xdr:nvPicPr>
      <xdr:blipFill>
        <a:blip r:embed="rId276"/>
        <a:stretch>
          <a:fillRect/>
        </a:stretch>
      </xdr:blipFill>
      <xdr:spPr>
        <a:xfrm>
          <a:off x="1258570" y="11384915"/>
          <a:ext cx="219710" cy="218440"/>
        </a:xfrm>
        <a:prstGeom prst="diamond">
          <a:avLst/>
        </a:prstGeom>
      </xdr:spPr>
    </xdr:pic>
  </etc:cellImage>
  <etc:cellImage>
    <xdr:pic>
      <xdr:nvPicPr>
        <xdr:cNvPr id="379" name="ID_972869EC144142228A8200AD8EFDB194" descr="origins_fear_of_the_dark"/>
        <xdr:cNvPicPr>
          <a:picLocks noChangeAspect="1"/>
        </xdr:cNvPicPr>
      </xdr:nvPicPr>
      <xdr:blipFill>
        <a:blip r:embed="rId277"/>
        <a:stretch>
          <a:fillRect/>
        </a:stretch>
      </xdr:blipFill>
      <xdr:spPr>
        <a:xfrm>
          <a:off x="1192530" y="4983480"/>
          <a:ext cx="215900" cy="215900"/>
        </a:xfrm>
        <a:prstGeom prst="diamond">
          <a:avLst/>
        </a:prstGeom>
      </xdr:spPr>
    </xdr:pic>
  </etc:cellImage>
  <etc:cellImage>
    <xdr:pic>
      <xdr:nvPicPr>
        <xdr:cNvPr id="380" name="ID_C2EADD0DBFA742D78650D18076D675B4" descr="origins_tree_of_life"/>
        <xdr:cNvPicPr>
          <a:picLocks noChangeAspect="1"/>
        </xdr:cNvPicPr>
      </xdr:nvPicPr>
      <xdr:blipFill>
        <a:blip r:embed="rId278"/>
        <a:stretch>
          <a:fillRect/>
        </a:stretch>
      </xdr:blipFill>
      <xdr:spPr>
        <a:xfrm>
          <a:off x="1213485" y="12053570"/>
          <a:ext cx="219075" cy="218440"/>
        </a:xfrm>
        <a:prstGeom prst="diamond">
          <a:avLst/>
        </a:prstGeom>
      </xdr:spPr>
    </xdr:pic>
  </etc:cellImage>
  <etc:cellImage>
    <xdr:pic>
      <xdr:nvPicPr>
        <xdr:cNvPr id="381" name="ID_FC2405B3018E42BDB187D7468A0BF8B3" descr="origins_overtuned"/>
        <xdr:cNvPicPr>
          <a:picLocks noChangeAspect="1"/>
        </xdr:cNvPicPr>
      </xdr:nvPicPr>
      <xdr:blipFill>
        <a:blip r:embed="rId279"/>
        <a:stretch>
          <a:fillRect/>
        </a:stretch>
      </xdr:blipFill>
      <xdr:spPr>
        <a:xfrm>
          <a:off x="1224915" y="5170170"/>
          <a:ext cx="216535" cy="214630"/>
        </a:xfrm>
        <a:prstGeom prst="diamond">
          <a:avLst/>
        </a:prstGeom>
      </xdr:spPr>
    </xdr:pic>
  </etc:cellImage>
  <etc:cellImage>
    <xdr:pic>
      <xdr:nvPicPr>
        <xdr:cNvPr id="382" name="ID_69B86A5A83DB49DB92472A3D1E018806" descr="origins_syncretic_evolution"/>
        <xdr:cNvPicPr>
          <a:picLocks noChangeAspect="1"/>
        </xdr:cNvPicPr>
      </xdr:nvPicPr>
      <xdr:blipFill>
        <a:blip r:embed="rId280"/>
        <a:stretch>
          <a:fillRect/>
        </a:stretch>
      </xdr:blipFill>
      <xdr:spPr>
        <a:xfrm>
          <a:off x="1229995" y="11819890"/>
          <a:ext cx="219075" cy="217805"/>
        </a:xfrm>
        <a:prstGeom prst="diamond">
          <a:avLst/>
        </a:prstGeom>
      </xdr:spPr>
    </xdr:pic>
  </etc:cellImage>
  <etc:cellImage>
    <xdr:pic>
      <xdr:nvPicPr>
        <xdr:cNvPr id="383" name="ID_9E404BBB739648C4A2B7BF0110F04A0B" descr="origins_toxic_knights"/>
        <xdr:cNvPicPr>
          <a:picLocks noChangeAspect="1"/>
        </xdr:cNvPicPr>
      </xdr:nvPicPr>
      <xdr:blipFill>
        <a:blip r:embed="rId281"/>
        <a:stretch>
          <a:fillRect/>
        </a:stretch>
      </xdr:blipFill>
      <xdr:spPr>
        <a:xfrm>
          <a:off x="1246505" y="5386070"/>
          <a:ext cx="216535" cy="215265"/>
        </a:xfrm>
        <a:prstGeom prst="diamond">
          <a:avLst/>
        </a:prstGeom>
      </xdr:spPr>
    </xdr:pic>
  </etc:cellImage>
  <etc:cellImage>
    <xdr:pic>
      <xdr:nvPicPr>
        <xdr:cNvPr id="384" name="ID_227E833CEB8441BAAB6CCBEBB9BF8568" descr="origins_progenitor_hive"/>
        <xdr:cNvPicPr>
          <a:picLocks noChangeAspect="1"/>
        </xdr:cNvPicPr>
      </xdr:nvPicPr>
      <xdr:blipFill>
        <a:blip r:embed="rId282"/>
        <a:stretch>
          <a:fillRect/>
        </a:stretch>
      </xdr:blipFill>
      <xdr:spPr>
        <a:xfrm>
          <a:off x="1207770" y="5590540"/>
          <a:ext cx="215900" cy="215265"/>
        </a:xfrm>
        <a:prstGeom prst="diamond">
          <a:avLst/>
        </a:prstGeom>
      </xdr:spPr>
    </xdr:pic>
  </etc:cellImage>
  <etc:cellImage>
    <xdr:pic>
      <xdr:nvPicPr>
        <xdr:cNvPr id="385" name="ID_797CEF1823504B10904FE1C5107DEAA9" descr="origins_subterranean"/>
        <xdr:cNvPicPr>
          <a:picLocks noChangeAspect="1"/>
        </xdr:cNvPicPr>
      </xdr:nvPicPr>
      <xdr:blipFill>
        <a:blip r:embed="rId283"/>
        <a:stretch>
          <a:fillRect/>
        </a:stretch>
      </xdr:blipFill>
      <xdr:spPr>
        <a:xfrm>
          <a:off x="1184275" y="5831840"/>
          <a:ext cx="208915" cy="208915"/>
        </a:xfrm>
        <a:prstGeom prst="diamond">
          <a:avLst/>
        </a:prstGeom>
      </xdr:spPr>
    </xdr:pic>
  </etc:cellImage>
  <etc:cellImage>
    <xdr:pic>
      <xdr:nvPicPr>
        <xdr:cNvPr id="386" name="ID_FECDBF8991EC4D25838A9E12E20877D9" descr="origins_birthed_by_calamity"/>
        <xdr:cNvPicPr>
          <a:picLocks noChangeAspect="1"/>
        </xdr:cNvPicPr>
      </xdr:nvPicPr>
      <xdr:blipFill>
        <a:blip r:embed="rId284"/>
        <a:stretch>
          <a:fillRect/>
        </a:stretch>
      </xdr:blipFill>
      <xdr:spPr>
        <a:xfrm>
          <a:off x="1210310" y="12270105"/>
          <a:ext cx="219075" cy="217805"/>
        </a:xfrm>
        <a:prstGeom prst="diamond">
          <a:avLst/>
        </a:prstGeom>
      </xdr:spPr>
    </xdr:pic>
  </etc:cellImage>
  <etc:cellImage>
    <xdr:pic>
      <xdr:nvPicPr>
        <xdr:cNvPr id="387" name="ID_CF15476BCDFE4FDEAB04D1C2B667CAE3" descr="origins_star_slingshot"/>
        <xdr:cNvPicPr>
          <a:picLocks noChangeAspect="1"/>
        </xdr:cNvPicPr>
      </xdr:nvPicPr>
      <xdr:blipFill>
        <a:blip r:embed="rId285"/>
        <a:stretch>
          <a:fillRect/>
        </a:stretch>
      </xdr:blipFill>
      <xdr:spPr>
        <a:xfrm>
          <a:off x="1220470" y="6334125"/>
          <a:ext cx="215900" cy="215265"/>
        </a:xfrm>
        <a:prstGeom prst="diamond">
          <a:avLst/>
        </a:prstGeom>
      </xdr:spPr>
    </xdr:pic>
  </etc:cellImage>
  <etc:cellImage>
    <xdr:pic>
      <xdr:nvPicPr>
        <xdr:cNvPr id="388" name="ID_8F21AA7F4EA94801A28BC999D3DFD927" descr="origins_shroudwalker_apprentice"/>
        <xdr:cNvPicPr>
          <a:picLocks noChangeAspect="1"/>
        </xdr:cNvPicPr>
      </xdr:nvPicPr>
      <xdr:blipFill>
        <a:blip r:embed="rId286"/>
        <a:stretch>
          <a:fillRect/>
        </a:stretch>
      </xdr:blipFill>
      <xdr:spPr>
        <a:xfrm>
          <a:off x="1189355" y="6590665"/>
          <a:ext cx="215265" cy="214630"/>
        </a:xfrm>
        <a:prstGeom prst="diamond">
          <a:avLst/>
        </a:prstGeom>
      </xdr:spPr>
    </xdr:pic>
  </etc:cellImage>
  <etc:cellImage>
    <xdr:pic>
      <xdr:nvPicPr>
        <xdr:cNvPr id="389" name="ID_AC84418D3EDB47FFB40B1BDEA567FD9A" descr="origins_lost_colony"/>
        <xdr:cNvPicPr>
          <a:picLocks noChangeAspect="1"/>
        </xdr:cNvPicPr>
      </xdr:nvPicPr>
      <xdr:blipFill>
        <a:blip r:embed="rId287"/>
        <a:stretch>
          <a:fillRect/>
        </a:stretch>
      </xdr:blipFill>
      <xdr:spPr>
        <a:xfrm>
          <a:off x="1230630" y="12713970"/>
          <a:ext cx="219710" cy="218440"/>
        </a:xfrm>
        <a:prstGeom prst="diamond">
          <a:avLst/>
        </a:prstGeom>
      </xdr:spPr>
    </xdr:pic>
  </etc:cellImage>
  <etc:cellImage>
    <xdr:pic>
      <xdr:nvPicPr>
        <xdr:cNvPr id="390" name="ID_9A88D5C9337344DDA91EE1E744C2FBC6" descr="origins_imperial_vassal"/>
        <xdr:cNvPicPr>
          <a:picLocks noChangeAspect="1"/>
        </xdr:cNvPicPr>
      </xdr:nvPicPr>
      <xdr:blipFill>
        <a:blip r:embed="rId288"/>
        <a:stretch>
          <a:fillRect/>
        </a:stretch>
      </xdr:blipFill>
      <xdr:spPr>
        <a:xfrm>
          <a:off x="1206500" y="6771005"/>
          <a:ext cx="215900" cy="214630"/>
        </a:xfrm>
        <a:prstGeom prst="diamond">
          <a:avLst/>
        </a:prstGeom>
      </xdr:spPr>
    </xdr:pic>
  </etc:cellImage>
  <etc:cellImage>
    <xdr:pic>
      <xdr:nvPicPr>
        <xdr:cNvPr id="391" name="ID_A23F54321B6A4F49A19D65DE2085C6B6" descr="origins_elder_race"/>
        <xdr:cNvPicPr>
          <a:picLocks noChangeAspect="1"/>
        </xdr:cNvPicPr>
      </xdr:nvPicPr>
      <xdr:blipFill>
        <a:blip r:embed="rId289"/>
        <a:stretch>
          <a:fillRect/>
        </a:stretch>
      </xdr:blipFill>
      <xdr:spPr>
        <a:xfrm>
          <a:off x="1212850" y="12946380"/>
          <a:ext cx="219075" cy="218440"/>
        </a:xfrm>
        <a:prstGeom prst="diamond">
          <a:avLst/>
        </a:prstGeom>
      </xdr:spPr>
    </xdr:pic>
  </etc:cellImage>
  <etc:cellImage>
    <xdr:pic>
      <xdr:nvPicPr>
        <xdr:cNvPr id="392" name="ID_D4AD33B247494EC2B32C0CB0DF2B4700" descr="origins_ocean_paradise"/>
        <xdr:cNvPicPr>
          <a:picLocks noChangeAspect="1"/>
        </xdr:cNvPicPr>
      </xdr:nvPicPr>
      <xdr:blipFill>
        <a:blip r:embed="rId290"/>
        <a:stretch>
          <a:fillRect/>
        </a:stretch>
      </xdr:blipFill>
      <xdr:spPr>
        <a:xfrm>
          <a:off x="1221105" y="7219315"/>
          <a:ext cx="220345" cy="222885"/>
        </a:xfrm>
        <a:prstGeom prst="diamond">
          <a:avLst/>
        </a:prstGeom>
      </xdr:spPr>
    </xdr:pic>
  </etc:cellImage>
  <etc:cellImage>
    <xdr:pic>
      <xdr:nvPicPr>
        <xdr:cNvPr id="393" name="ID_9832CB664FB94E16B686AE24B40D62C2" descr="origins_necrophage"/>
        <xdr:cNvPicPr>
          <a:picLocks noChangeAspect="1"/>
        </xdr:cNvPicPr>
      </xdr:nvPicPr>
      <xdr:blipFill>
        <a:blip r:embed="rId291"/>
        <a:stretch>
          <a:fillRect/>
        </a:stretch>
      </xdr:blipFill>
      <xdr:spPr>
        <a:xfrm>
          <a:off x="1244600" y="7713345"/>
          <a:ext cx="215900" cy="215265"/>
        </a:xfrm>
        <a:prstGeom prst="diamond">
          <a:avLst/>
        </a:prstGeom>
      </xdr:spPr>
    </xdr:pic>
  </etc:cellImage>
  <etc:cellImage>
    <xdr:pic>
      <xdr:nvPicPr>
        <xdr:cNvPr id="394" name="ID_8B75C4E031F4453A922BBDE2CC44A494" descr="origin_default_pre_ftl"/>
        <xdr:cNvPicPr>
          <a:picLocks noChangeAspect="1"/>
        </xdr:cNvPicPr>
      </xdr:nvPicPr>
      <xdr:blipFill>
        <a:blip r:embed="rId292"/>
        <a:stretch>
          <a:fillRect/>
        </a:stretch>
      </xdr:blipFill>
      <xdr:spPr>
        <a:xfrm>
          <a:off x="1210945" y="13638530"/>
          <a:ext cx="219075" cy="218440"/>
        </a:xfrm>
        <a:prstGeom prst="diamond">
          <a:avLst/>
        </a:prstGeom>
      </xdr:spPr>
    </xdr:pic>
  </etc:cellImage>
  <etc:cellImage>
    <xdr:pic>
      <xdr:nvPicPr>
        <xdr:cNvPr id="395" name="ID_77323DCEAAD24CDBBC78DF1B1606E783" descr="origins_remnant"/>
        <xdr:cNvPicPr>
          <a:picLocks noChangeAspect="1"/>
        </xdr:cNvPicPr>
      </xdr:nvPicPr>
      <xdr:blipFill>
        <a:blip r:embed="rId293"/>
        <a:stretch>
          <a:fillRect/>
        </a:stretch>
      </xdr:blipFill>
      <xdr:spPr>
        <a:xfrm>
          <a:off x="1199515" y="7936865"/>
          <a:ext cx="215900" cy="215265"/>
        </a:xfrm>
        <a:prstGeom prst="diamond">
          <a:avLst/>
        </a:prstGeom>
      </xdr:spPr>
    </xdr:pic>
  </etc:cellImage>
  <etc:cellImage>
    <xdr:pic>
      <xdr:nvPicPr>
        <xdr:cNvPr id="396" name="ID_BF9764949579409A9BADE34AD39A674A" descr="origins_shattered_ring"/>
        <xdr:cNvPicPr>
          <a:picLocks noChangeAspect="1"/>
        </xdr:cNvPicPr>
      </xdr:nvPicPr>
      <xdr:blipFill>
        <a:blip r:embed="rId294"/>
        <a:stretch>
          <a:fillRect/>
        </a:stretch>
      </xdr:blipFill>
      <xdr:spPr>
        <a:xfrm>
          <a:off x="1219200" y="8160385"/>
          <a:ext cx="218440" cy="218440"/>
        </a:xfrm>
        <a:prstGeom prst="diamond">
          <a:avLst/>
        </a:prstGeom>
      </xdr:spPr>
    </xdr:pic>
  </etc:cellImage>
  <etc:cellImage>
    <xdr:pic>
      <xdr:nvPicPr>
        <xdr:cNvPr id="397" name="ID_9790ABDA5F71421DA2BB323BB41F7A75" descr="origins_one_the_shoulders_of_giant"/>
        <xdr:cNvPicPr>
          <a:picLocks noChangeAspect="1"/>
        </xdr:cNvPicPr>
      </xdr:nvPicPr>
      <xdr:blipFill>
        <a:blip r:embed="rId295"/>
        <a:stretch>
          <a:fillRect/>
        </a:stretch>
      </xdr:blipFill>
      <xdr:spPr>
        <a:xfrm>
          <a:off x="1219835" y="9067165"/>
          <a:ext cx="219075" cy="218440"/>
        </a:xfrm>
        <a:prstGeom prst="diamond">
          <a:avLst/>
        </a:prstGeom>
      </xdr:spPr>
    </xdr:pic>
  </etc:cellImage>
  <etc:cellImage>
    <xdr:pic>
      <xdr:nvPicPr>
        <xdr:cNvPr id="398" name="ID_194C40BF6D3747AFAD1A8236B73FC810" descr="origins_common_ground"/>
        <xdr:cNvPicPr>
          <a:picLocks noChangeAspect="1"/>
        </xdr:cNvPicPr>
      </xdr:nvPicPr>
      <xdr:blipFill>
        <a:blip r:embed="rId296"/>
        <a:stretch>
          <a:fillRect/>
        </a:stretch>
      </xdr:blipFill>
      <xdr:spPr>
        <a:xfrm>
          <a:off x="1205865" y="9279890"/>
          <a:ext cx="216535" cy="215900"/>
        </a:xfrm>
        <a:prstGeom prst="diamond">
          <a:avLst/>
        </a:prstGeom>
      </xdr:spPr>
    </xdr:pic>
  </etc:cellImage>
  <etc:cellImage>
    <xdr:pic>
      <xdr:nvPicPr>
        <xdr:cNvPr id="399" name="ID_267DDCEE82F54E24B98F4389DE3AF528" descr="origins_hegemon"/>
        <xdr:cNvPicPr>
          <a:picLocks noChangeAspect="1"/>
        </xdr:cNvPicPr>
      </xdr:nvPicPr>
      <xdr:blipFill>
        <a:blip r:embed="rId297"/>
        <a:stretch>
          <a:fillRect/>
        </a:stretch>
      </xdr:blipFill>
      <xdr:spPr>
        <a:xfrm>
          <a:off x="1214755" y="9488805"/>
          <a:ext cx="220345" cy="218440"/>
        </a:xfrm>
        <a:prstGeom prst="diamond">
          <a:avLst/>
        </a:prstGeom>
      </xdr:spPr>
    </xdr:pic>
  </etc:cellImage>
  <etc:cellImage>
    <xdr:pic>
      <xdr:nvPicPr>
        <xdr:cNvPr id="400" name="ID_3EAEF9CC1D224576B4467D0002FD0ED1" descr="origins_clones"/>
        <xdr:cNvPicPr>
          <a:picLocks noChangeAspect="1"/>
        </xdr:cNvPicPr>
      </xdr:nvPicPr>
      <xdr:blipFill>
        <a:blip r:embed="rId298"/>
        <a:stretch>
          <a:fillRect/>
        </a:stretch>
      </xdr:blipFill>
      <xdr:spPr>
        <a:xfrm>
          <a:off x="1223010" y="10894060"/>
          <a:ext cx="218440" cy="217805"/>
        </a:xfrm>
        <a:prstGeom prst="diamond">
          <a:avLst/>
        </a:prstGeom>
      </xdr:spPr>
    </xdr:pic>
  </etc:cellImage>
  <etc:cellImage>
    <xdr:pic>
      <xdr:nvPicPr>
        <xdr:cNvPr id="401" name="ID_E8BD1C0A7B0248CAB67072690E9912FA" descr="origins_resource_consolidation"/>
        <xdr:cNvPicPr>
          <a:picLocks noChangeAspect="1"/>
        </xdr:cNvPicPr>
      </xdr:nvPicPr>
      <xdr:blipFill>
        <a:blip r:embed="rId299"/>
        <a:stretch>
          <a:fillRect/>
        </a:stretch>
      </xdr:blipFill>
      <xdr:spPr>
        <a:xfrm>
          <a:off x="1229360" y="11122660"/>
          <a:ext cx="218440" cy="215900"/>
        </a:xfrm>
        <a:prstGeom prst="diamond">
          <a:avLst/>
        </a:prstGeom>
      </xdr:spPr>
    </xdr:pic>
  </etc:cellImage>
  <etc:cellImage>
    <xdr:pic>
      <xdr:nvPicPr>
        <xdr:cNvPr id="402" name="ID_8D3DF543062341B1B7E841EC2D727A3C" descr="origins_mechanist"/>
        <xdr:cNvPicPr>
          <a:picLocks noChangeAspect="1"/>
        </xdr:cNvPicPr>
      </xdr:nvPicPr>
      <xdr:blipFill>
        <a:blip r:embed="rId300"/>
        <a:stretch>
          <a:fillRect/>
        </a:stretch>
      </xdr:blipFill>
      <xdr:spPr>
        <a:xfrm>
          <a:off x="1247775" y="11572875"/>
          <a:ext cx="219710" cy="218440"/>
        </a:xfrm>
        <a:prstGeom prst="diamond">
          <a:avLst/>
        </a:prstGeom>
      </xdr:spPr>
    </xdr:pic>
  </etc:cellImage>
  <etc:cellImage>
    <xdr:pic>
      <xdr:nvPicPr>
        <xdr:cNvPr id="403" name="ID_51557E8DE1B5447FAC8DBD03185B60FE" descr="origins_gateway"/>
        <xdr:cNvPicPr>
          <a:picLocks noChangeAspect="1"/>
        </xdr:cNvPicPr>
      </xdr:nvPicPr>
      <xdr:blipFill>
        <a:blip r:embed="rId301"/>
        <a:stretch>
          <a:fillRect/>
        </a:stretch>
      </xdr:blipFill>
      <xdr:spPr>
        <a:xfrm>
          <a:off x="1217295" y="12505690"/>
          <a:ext cx="219075" cy="218440"/>
        </a:xfrm>
        <a:prstGeom prst="diamond">
          <a:avLst/>
        </a:prstGeom>
      </xdr:spPr>
    </xdr:pic>
  </etc:cellImage>
  <etc:cellImage>
    <xdr:pic>
      <xdr:nvPicPr>
        <xdr:cNvPr id="404" name="ID_E11B133684824DA1AC2ABAED10F9ADB3" descr="origins_separatists"/>
        <xdr:cNvPicPr>
          <a:picLocks noChangeAspect="1"/>
        </xdr:cNvPicPr>
      </xdr:nvPicPr>
      <xdr:blipFill>
        <a:blip r:embed="rId302"/>
        <a:stretch>
          <a:fillRect/>
        </a:stretch>
      </xdr:blipFill>
      <xdr:spPr>
        <a:xfrm>
          <a:off x="1180465" y="13866495"/>
          <a:ext cx="219710" cy="218440"/>
        </a:xfrm>
        <a:prstGeom prst="diamond">
          <a:avLst/>
        </a:prstGeom>
      </xdr:spPr>
    </xdr:pic>
  </etc:cellImage>
  <etc:cellImage>
    <xdr:pic>
      <xdr:nvPicPr>
        <xdr:cNvPr id="405" name="ID_6A4CB4E12E9248A69CE4354C5452E5FA" descr="origins_slavers"/>
        <xdr:cNvPicPr>
          <a:picLocks noChangeAspect="1"/>
        </xdr:cNvPicPr>
      </xdr:nvPicPr>
      <xdr:blipFill>
        <a:blip r:embed="rId303"/>
        <a:stretch>
          <a:fillRect/>
        </a:stretch>
      </xdr:blipFill>
      <xdr:spPr>
        <a:xfrm>
          <a:off x="1228725" y="15688945"/>
          <a:ext cx="219710" cy="218440"/>
        </a:xfrm>
        <a:prstGeom prst="diamond">
          <a:avLst/>
        </a:prstGeom>
      </xdr:spPr>
    </xdr:pic>
  </etc:cellImage>
  <etc:cellImage>
    <xdr:pic>
      <xdr:nvPicPr>
        <xdr:cNvPr id="21" name="ID_F0FE831E6B6D4E219B7A53173CFE2401" descr="r_voidspawn_heart"/>
        <xdr:cNvPicPr>
          <a:picLocks noChangeAspect="1"/>
        </xdr:cNvPicPr>
      </xdr:nvPicPr>
      <xdr:blipFill>
        <a:blip r:embed="rId304"/>
        <a:stretch>
          <a:fillRect/>
        </a:stretch>
      </xdr:blipFill>
      <xdr:spPr>
        <a:xfrm>
          <a:off x="699135" y="11199495"/>
          <a:ext cx="503555" cy="511810"/>
        </a:xfrm>
        <a:prstGeom prst="rect">
          <a:avLst/>
        </a:prstGeom>
      </xdr:spPr>
    </xdr:pic>
  </etc:cellImage>
  <etc:cellImage>
    <xdr:pic>
      <xdr:nvPicPr>
        <xdr:cNvPr id="23" name="ID_D1C7E8AF35CA488A998247BFFC839F0B" descr="区划"/>
        <xdr:cNvPicPr>
          <a:picLocks noChangeAspect="1"/>
        </xdr:cNvPicPr>
      </xdr:nvPicPr>
      <xdr:blipFill>
        <a:blip r:embed="rId305"/>
        <a:stretch>
          <a:fillRect/>
        </a:stretch>
      </xdr:blipFill>
      <xdr:spPr>
        <a:xfrm>
          <a:off x="10144125" y="9881870"/>
          <a:ext cx="3185795" cy="1459865"/>
        </a:xfrm>
        <a:prstGeom prst="rect">
          <a:avLst/>
        </a:prstGeom>
      </xdr:spPr>
    </xdr:pic>
  </etc:cellImage>
  <etc:cellImage>
    <xdr:pic>
      <xdr:nvPicPr>
        <xdr:cNvPr id="29" name="ID_8A95646438884BE8BA5ED17D3AFF9A8C" descr="00746d7ffd57cadf08dc497d4b3a1d7e"/>
        <xdr:cNvPicPr>
          <a:picLocks noChangeAspect="1"/>
        </xdr:cNvPicPr>
      </xdr:nvPicPr>
      <xdr:blipFill>
        <a:blip r:embed="rId306"/>
        <a:srcRect l="8471" t="15964" r="6855" b="35336"/>
        <a:stretch>
          <a:fillRect/>
        </a:stretch>
      </xdr:blipFill>
      <xdr:spPr>
        <a:xfrm>
          <a:off x="8779510" y="5243195"/>
          <a:ext cx="2399030" cy="2987040"/>
        </a:xfrm>
        <a:prstGeom prst="rect">
          <a:avLst/>
        </a:prstGeom>
      </xdr:spPr>
    </xdr:pic>
  </etc:cellImage>
</etc:cellImage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<sst xmlns="http://schemas.openxmlformats.org/spreadsheetml/2006/main" count="41067" uniqueCount="25773">
  <si>
    <t>4.0.22公民教育</t>
  </si>
  <si>
    <t>4.0.22版审核</t>
  </si>
  <si>
    <t>Stellaris 维基</t>
  </si>
  <si>
    <t>https://stellaris.paradoxwikis.com/Stellaris_Wiki</t>
  </si>
  <si>
    <t>一.本文档最后更新于2025.08.27，适配版本号4.0.22，天灾宝典编辑群684118724，使用WPS Office软件编写（不同软件可能无法正常显示相关代码）</t>
  </si>
  <si>
    <r>
      <rPr>
        <sz val="10"/>
        <color theme="1"/>
        <rFont val="标准粗黑"/>
        <charset val="134"/>
      </rPr>
      <t>二.本文档收录内容：</t>
    </r>
    <r>
      <rPr>
        <sz val="8"/>
        <color theme="1"/>
        <rFont val="黑体"/>
        <charset val="134"/>
      </rPr>
      <t>控制台中文对照，扩展代码，起源，国策，传统，飞升，思潮，物种特质，领袖特质，星球类型及建筑区划，科技，巨构，异常，部分起始事件链，考古遗址，星界裂隙，标本，遗珍，行星矿藏，修正（包含国家，行星，舰队，人口），特殊星系生成，全局舰船设计，舰船组件，成就，环境物体，组合代码</t>
    </r>
  </si>
  <si>
    <r>
      <rPr>
        <sz val="10"/>
        <color theme="1"/>
        <rFont val="标准粗黑"/>
        <charset val="134"/>
      </rPr>
      <t>三.本文档基于【群星3.10.4天灾宝典】</t>
    </r>
    <r>
      <rPr>
        <sz val="8"/>
        <color theme="1"/>
        <rFont val="黑体"/>
        <charset val="134"/>
      </rPr>
      <t>所做的更新与拓展，对其已失效或内容文本与当前版本不符合的部分进行了修改，对新增加条目进行了更新，在此基础上新增了更多条目。更多代码来源于原来的天灾宝典，群星英文wiki，以及猪圈的一些大神提供。</t>
    </r>
  </si>
  <si>
    <t>四.功能介绍及使用方法</t>
  </si>
  <si>
    <t>1.控制台：在不开启铁人模式的情况下，点击“~”键进入控制台界面，显示界面的对照翻译，部分名称为？？？，是中文无法转变，但跟翻译表内位置一样。</t>
  </si>
  <si>
    <t>2.扩展代码：多数扩展代码都标注了使用方法（例如选中xxx），未标注的为不需要选中任何物体，本项目栏包含：玩家常用代码，联邦，星海共同体，星球决议，陆军，法令，领袖，部分物种特质解锁，建筑解锁及加成，先驱者，部分数量计数器，高级政体切换，噬天巨兽行动，外交，资源添加，太空风暴生成，太空生物相关，舰船模型（原图形文化），更换国家背景，机械爹，L-星门事件，虚境契约，天灾事件计数器。</t>
  </si>
  <si>
    <t>3.起源：包含游戏全部起源，直接输入即可。</t>
  </si>
  <si>
    <t>4.国策：包含游戏全部国策，直接输入即可。</t>
  </si>
  <si>
    <t>5.传统：包含游戏全部传统，直接输入即可。</t>
  </si>
  <si>
    <t>6.飞升：包含游戏全部飞升，直接输入即可。</t>
  </si>
  <si>
    <t>7.思潮派系：有关国家思潮，领袖思潮，人口组思潮，输入方法标注在相关代码中，以及压榨派系。</t>
  </si>
  <si>
    <t>8.物种特质：使用debugtooltip查看想要修改的物种的ID（在物种界面中鼠标悬停在相关物种上），输入进设定栏中下方代码会自动改变，之后将下方代码输入即可。</t>
  </si>
  <si>
    <t>9.物种特质：非格式塔节点在领袖相关界面选中对应领袖输入即可（非格式塔节点），格式塔节点需要更换领袖类别，并不选中任何物体输入。</t>
  </si>
  <si>
    <t>10.星球区划：本条目收集了恒星类型，星球类型，星球模型，生成星球，区划，特化，建筑以及其他星球相关代码，具体操作写在相关代码旁边。</t>
  </si>
  <si>
    <t>11.科技：包含游戏全部科技，直接输入即可（部分科技如果不满足条件无法添加）。</t>
  </si>
  <si>
    <t>12.异常：包含游戏全部异常，选中星球输入即可。</t>
  </si>
  <si>
    <t>13.巨构：包含游戏全部巨构，在设定栏中更改生成条件后，选中星球输入即可，具体操作写在相关代码旁边。</t>
  </si>
  <si>
    <t>14.事件：包含游戏部分事件（仅写出部分事件链起始事件），部分代码需要通过debugtooltip查询国家id来输入。</t>
  </si>
  <si>
    <t>15.考古遗址：包含游戏全部考古遗址，选中星球输入即可。</t>
  </si>
  <si>
    <t>16.星界裂隙：包含游戏全部星界裂隙，选中星球输入即可。</t>
  </si>
  <si>
    <t>17.标本：包含游戏全部标本，直接输入即可。</t>
  </si>
  <si>
    <t>18.遗珍：包含游戏全部遗珍，直接输入即可。</t>
  </si>
  <si>
    <t>19.行星矿藏：包含游戏全部行星矿藏，选中星球输入即可。</t>
  </si>
  <si>
    <t>20.全局修正：包含游戏全部修正，什么都不选输入则添加国家修正，选中星球输入就是星球修正，以此类推，其中为恒星系添加修正需要切换代码。</t>
  </si>
  <si>
    <t>21.星系生成：包含游戏全部预设星系，创建星云，创建小行星带，创建航道，创建虫洞，生成维度锁等，星系生成时需要选中某个恒星，则生成时会在该恒星系的周围按照设定生成；部分恒星系需要修改存档，具体操作写在相关代码旁边。</t>
  </si>
  <si>
    <t>22.全局舰船：包含游戏全部全局全局舰船设计，设定完成后直接输入即可，部分代码有额外要求请仔细查找。</t>
  </si>
  <si>
    <t>23.环境物体：包含特效，模型，动画等，对游戏没有什么实际作用，设定完选中目标星球输入即可。</t>
  </si>
  <si>
    <t>24.成就：需要用到修改存档，具体操作写在相关代码旁边。</t>
  </si>
  <si>
    <t>25.组合代码：包括run代码，创建物种，创建领袖。具体操作写在相关代码旁边。</t>
  </si>
  <si>
    <t>26.舰船组件：用于改派。</t>
  </si>
  <si>
    <t>▼ Debug View</t>
  </si>
  <si>
    <t>×</t>
  </si>
  <si>
    <t>Debug Controls</t>
  </si>
  <si>
    <t>Debug Views</t>
  </si>
  <si>
    <t>▼ Quick Access</t>
  </si>
  <si>
    <t>▼ 经常使用</t>
  </si>
  <si>
    <t>Last daily tick: 0 ms</t>
  </si>
  <si>
    <t>Last 30 daily ticks avg: 0 ms</t>
  </si>
  <si>
    <t xml:space="preserve">                                                                                                                        </t>
  </si>
  <si>
    <r>
      <rPr>
        <sz val="10"/>
        <color theme="3" tint="-0.5"/>
        <rFont val="宋体"/>
        <charset val="134"/>
        <scheme val="minor"/>
      </rPr>
      <t>█</t>
    </r>
    <r>
      <rPr>
        <sz val="10"/>
        <color theme="0"/>
        <rFont val="宋体"/>
        <charset val="134"/>
        <scheme val="minor"/>
      </rPr>
      <t xml:space="preserve"> Debug Tooltips</t>
    </r>
  </si>
  <si>
    <r>
      <rPr>
        <sz val="10"/>
        <color theme="3" tint="-0.5"/>
        <rFont val="宋体"/>
        <charset val="134"/>
        <scheme val="minor"/>
      </rPr>
      <t>█</t>
    </r>
    <r>
      <rPr>
        <sz val="10"/>
        <color theme="0"/>
        <rFont val="宋体"/>
        <charset val="134"/>
        <scheme val="minor"/>
      </rPr>
      <t xml:space="preserve"> Instant Move </t>
    </r>
  </si>
  <si>
    <r>
      <rPr>
        <sz val="10"/>
        <color theme="3" tint="-0.5"/>
        <rFont val="宋体"/>
        <charset val="134"/>
        <scheme val="minor"/>
      </rPr>
      <t>█</t>
    </r>
    <r>
      <rPr>
        <sz val="10"/>
        <color theme="0"/>
        <rFont val="宋体"/>
        <charset val="134"/>
        <scheme val="minor"/>
      </rPr>
      <t xml:space="preserve"> AI</t>
    </r>
  </si>
  <si>
    <r>
      <rPr>
        <sz val="10"/>
        <color theme="3" tint="-0.5"/>
        <rFont val="宋体"/>
        <charset val="134"/>
        <scheme val="minor"/>
      </rPr>
      <t>█</t>
    </r>
    <r>
      <rPr>
        <sz val="10"/>
        <color theme="0"/>
        <rFont val="宋体"/>
        <charset val="134"/>
        <scheme val="minor"/>
      </rPr>
      <t xml:space="preserve"> 查看隐藏信息</t>
    </r>
  </si>
  <si>
    <r>
      <rPr>
        <sz val="10"/>
        <color theme="3" tint="-0.5"/>
        <rFont val="宋体"/>
        <charset val="134"/>
        <scheme val="minor"/>
      </rPr>
      <t>█</t>
    </r>
    <r>
      <rPr>
        <sz val="10"/>
        <color theme="0"/>
        <rFont val="宋体"/>
        <charset val="134"/>
        <scheme val="minor"/>
      </rPr>
      <t xml:space="preserve"> 船只瞬移</t>
    </r>
  </si>
  <si>
    <r>
      <rPr>
        <sz val="10"/>
        <color theme="3" tint="-0.5"/>
        <rFont val="宋体"/>
        <charset val="134"/>
        <scheme val="minor"/>
      </rPr>
      <t>█</t>
    </r>
    <r>
      <rPr>
        <sz val="10"/>
        <color theme="0"/>
        <rFont val="宋体"/>
        <charset val="134"/>
        <scheme val="minor"/>
      </rPr>
      <t xml:space="preserve"> 电脑ai开关</t>
    </r>
  </si>
  <si>
    <r>
      <rPr>
        <sz val="10"/>
        <color theme="3" tint="-0.5"/>
        <rFont val="宋体"/>
        <charset val="134"/>
        <scheme val="minor"/>
      </rPr>
      <t>█</t>
    </r>
    <r>
      <rPr>
        <sz val="10"/>
        <color theme="0"/>
        <rFont val="宋体"/>
        <charset val="134"/>
        <scheme val="minor"/>
      </rPr>
      <t xml:space="preserve"> Guibounds</t>
    </r>
  </si>
  <si>
    <r>
      <rPr>
        <sz val="10"/>
        <color theme="3" tint="-0.5"/>
        <rFont val="宋体"/>
        <charset val="134"/>
        <scheme val="minor"/>
      </rPr>
      <t>█</t>
    </r>
    <r>
      <rPr>
        <sz val="10"/>
        <color theme="0"/>
        <rFont val="宋体"/>
        <charset val="134"/>
        <scheme val="minor"/>
      </rPr>
      <t xml:space="preserve"> Instant Survey</t>
    </r>
  </si>
  <si>
    <r>
      <rPr>
        <sz val="10"/>
        <color theme="3" tint="-0.5"/>
        <rFont val="宋体"/>
        <charset val="134"/>
        <scheme val="minor"/>
      </rPr>
      <t>█</t>
    </r>
    <r>
      <rPr>
        <sz val="10"/>
        <color theme="0"/>
        <rFont val="宋体"/>
        <charset val="134"/>
        <scheme val="minor"/>
      </rPr>
      <t xml:space="preserve"> Human AI</t>
    </r>
  </si>
  <si>
    <r>
      <rPr>
        <sz val="10"/>
        <color theme="3" tint="-0.5"/>
        <rFont val="宋体"/>
        <charset val="134"/>
        <scheme val="minor"/>
      </rPr>
      <t>█</t>
    </r>
    <r>
      <rPr>
        <sz val="10"/>
        <color theme="0"/>
        <rFont val="宋体"/>
        <charset val="134"/>
        <scheme val="minor"/>
      </rPr>
      <t xml:space="preserve"> 显示UI元素信息</t>
    </r>
  </si>
  <si>
    <r>
      <rPr>
        <sz val="10"/>
        <color theme="3" tint="-0.5"/>
        <rFont val="宋体"/>
        <charset val="134"/>
        <scheme val="minor"/>
      </rPr>
      <t>█</t>
    </r>
    <r>
      <rPr>
        <sz val="10"/>
        <color theme="0"/>
        <rFont val="宋体"/>
        <charset val="134"/>
        <scheme val="minor"/>
      </rPr>
      <t xml:space="preserve"> 瞬间调查</t>
    </r>
  </si>
  <si>
    <r>
      <rPr>
        <sz val="10"/>
        <color theme="3" tint="-0.5"/>
        <rFont val="宋体"/>
        <charset val="134"/>
        <scheme val="minor"/>
      </rPr>
      <t>█</t>
    </r>
    <r>
      <rPr>
        <sz val="10"/>
        <color theme="0"/>
        <rFont val="宋体"/>
        <charset val="134"/>
        <scheme val="minor"/>
      </rPr>
      <t xml:space="preserve"> 将玩家帝国托管给电脑ai</t>
    </r>
  </si>
  <si>
    <r>
      <rPr>
        <sz val="10"/>
        <color theme="3" tint="-0.5"/>
        <rFont val="宋体"/>
        <charset val="134"/>
        <scheme val="minor"/>
      </rPr>
      <t>█</t>
    </r>
    <r>
      <rPr>
        <sz val="10"/>
        <color theme="0"/>
        <rFont val="宋体"/>
        <charset val="134"/>
        <scheme val="minor"/>
      </rPr>
      <t xml:space="preserve"> No Agreement CD </t>
    </r>
  </si>
  <si>
    <r>
      <rPr>
        <sz val="10"/>
        <color theme="3" tint="-0.5"/>
        <rFont val="宋体"/>
        <charset val="134"/>
        <scheme val="minor"/>
      </rPr>
      <t>█</t>
    </r>
    <r>
      <rPr>
        <sz val="10"/>
        <color theme="0"/>
        <rFont val="宋体"/>
        <charset val="134"/>
        <scheme val="minor"/>
      </rPr>
      <t xml:space="preserve"> Instant Research</t>
    </r>
  </si>
  <si>
    <r>
      <rPr>
        <sz val="10"/>
        <color theme="3" tint="-0.5"/>
        <rFont val="宋体"/>
        <charset val="134"/>
        <scheme val="minor"/>
      </rPr>
      <t>█</t>
    </r>
    <r>
      <rPr>
        <sz val="10"/>
        <color theme="0"/>
        <rFont val="宋体"/>
        <charset val="134"/>
        <scheme val="minor"/>
      </rPr>
      <t xml:space="preserve"> No Full Takeover</t>
    </r>
  </si>
  <si>
    <r>
      <rPr>
        <sz val="10"/>
        <color theme="3" tint="-0.5"/>
        <rFont val="宋体"/>
        <charset val="134"/>
        <scheme val="minor"/>
      </rPr>
      <t>█</t>
    </r>
    <r>
      <rPr>
        <sz val="10"/>
        <color theme="0"/>
        <rFont val="宋体"/>
        <charset val="134"/>
        <scheme val="minor"/>
      </rPr>
      <t xml:space="preserve"> 无_协议CD</t>
    </r>
  </si>
  <si>
    <r>
      <rPr>
        <sz val="10"/>
        <color theme="3" tint="-0.5"/>
        <rFont val="宋体"/>
        <charset val="134"/>
        <scheme val="minor"/>
      </rPr>
      <t>█</t>
    </r>
    <r>
      <rPr>
        <sz val="10"/>
        <color theme="0"/>
        <rFont val="宋体"/>
        <charset val="134"/>
        <scheme val="minor"/>
      </rPr>
      <t xml:space="preserve"> 瞬间完成研究</t>
    </r>
  </si>
  <si>
    <r>
      <rPr>
        <sz val="10"/>
        <color theme="3" tint="-0.5"/>
        <rFont val="宋体"/>
        <charset val="134"/>
        <scheme val="minor"/>
      </rPr>
      <t>█</t>
    </r>
    <r>
      <rPr>
        <sz val="10"/>
        <color theme="0"/>
        <rFont val="宋体"/>
        <charset val="134"/>
        <scheme val="minor"/>
      </rPr>
      <t xml:space="preserve"> 接管玩家帝国后切换AI被动行为</t>
    </r>
  </si>
  <si>
    <r>
      <rPr>
        <sz val="10"/>
        <color theme="3" tint="-0.5"/>
        <rFont val="宋体"/>
        <charset val="134"/>
        <scheme val="minor"/>
      </rPr>
      <t>█</t>
    </r>
    <r>
      <rPr>
        <sz val="10"/>
        <color theme="0"/>
        <rFont val="宋体"/>
        <charset val="134"/>
        <scheme val="minor"/>
      </rPr>
      <t xml:space="preserve"> No GalCom CD</t>
    </r>
  </si>
  <si>
    <r>
      <rPr>
        <sz val="10"/>
        <color theme="3" tint="-0.5"/>
        <rFont val="宋体"/>
        <charset val="134"/>
        <scheme val="minor"/>
      </rPr>
      <t>█</t>
    </r>
    <r>
      <rPr>
        <sz val="10"/>
        <color theme="0"/>
        <rFont val="宋体"/>
        <charset val="134"/>
        <scheme val="minor"/>
      </rPr>
      <t xml:space="preserve"> Instant Build</t>
    </r>
  </si>
  <si>
    <r>
      <rPr>
        <sz val="10"/>
        <color theme="3" tint="-0.5"/>
        <rFont val="宋体"/>
        <charset val="134"/>
        <scheme val="minor"/>
      </rPr>
      <t>█</t>
    </r>
    <r>
      <rPr>
        <sz val="10"/>
        <color theme="0"/>
        <rFont val="宋体"/>
        <charset val="134"/>
        <scheme val="minor"/>
      </rPr>
      <t xml:space="preserve"> 无_星海共同体议案CD</t>
    </r>
  </si>
  <si>
    <r>
      <rPr>
        <sz val="10"/>
        <color theme="3" tint="-0.5"/>
        <rFont val="宋体"/>
        <charset val="134"/>
        <scheme val="minor"/>
      </rPr>
      <t>█</t>
    </r>
    <r>
      <rPr>
        <sz val="10"/>
        <color theme="0"/>
        <rFont val="宋体"/>
        <charset val="134"/>
        <scheme val="minor"/>
      </rPr>
      <t xml:space="preserve"> 立刻完成建造</t>
    </r>
  </si>
  <si>
    <r>
      <rPr>
        <sz val="10"/>
        <color theme="3" tint="-0.5"/>
        <rFont val="宋体"/>
        <charset val="134"/>
        <scheme val="minor"/>
      </rPr>
      <t>█</t>
    </r>
    <r>
      <rPr>
        <sz val="10"/>
        <color theme="0"/>
        <rFont val="宋体"/>
        <charset val="134"/>
        <scheme val="minor"/>
      </rPr>
      <t xml:space="preserve"> No Federation CD </t>
    </r>
  </si>
  <si>
    <r>
      <rPr>
        <sz val="10"/>
        <color theme="3" tint="-0.5"/>
        <rFont val="宋体"/>
        <charset val="134"/>
        <scheme val="minor"/>
      </rPr>
      <t>█</t>
    </r>
    <r>
      <rPr>
        <sz val="10"/>
        <color theme="0"/>
        <rFont val="宋体"/>
        <charset val="134"/>
        <scheme val="minor"/>
      </rPr>
      <t xml:space="preserve"> Instant Anomaly</t>
    </r>
  </si>
  <si>
    <r>
      <rPr>
        <sz val="10"/>
        <color theme="3" tint="-0.5"/>
        <rFont val="宋体"/>
        <charset val="134"/>
        <scheme val="minor"/>
      </rPr>
      <t>█</t>
    </r>
    <r>
      <rPr>
        <sz val="10"/>
        <color theme="0"/>
        <rFont val="宋体"/>
        <charset val="134"/>
        <scheme val="minor"/>
      </rPr>
      <t xml:space="preserve"> 无_联邦法律切换CD</t>
    </r>
  </si>
  <si>
    <r>
      <rPr>
        <sz val="10"/>
        <color theme="3" tint="-0.5"/>
        <rFont val="宋体"/>
        <charset val="134"/>
        <scheme val="minor"/>
      </rPr>
      <t>█</t>
    </r>
    <r>
      <rPr>
        <sz val="10"/>
        <color theme="0"/>
        <rFont val="宋体"/>
        <charset val="134"/>
        <scheme val="minor"/>
      </rPr>
      <t xml:space="preserve"> 瞬间完成异常现象调查</t>
    </r>
  </si>
  <si>
    <r>
      <rPr>
        <sz val="10"/>
        <color theme="3" tint="-0.5"/>
        <rFont val="宋体"/>
        <charset val="134"/>
        <scheme val="minor"/>
      </rPr>
      <t>█</t>
    </r>
    <r>
      <rPr>
        <sz val="10"/>
        <color theme="0"/>
        <rFont val="宋体"/>
        <charset val="134"/>
        <scheme val="minor"/>
      </rPr>
      <t xml:space="preserve"> Instant Colony</t>
    </r>
  </si>
  <si>
    <r>
      <rPr>
        <sz val="10"/>
        <color theme="3" tint="-0.5"/>
        <rFont val="宋体"/>
        <charset val="134"/>
        <scheme val="minor"/>
      </rPr>
      <t>█</t>
    </r>
    <r>
      <rPr>
        <sz val="10"/>
        <color theme="0"/>
        <rFont val="宋体"/>
        <charset val="134"/>
        <scheme val="minor"/>
      </rPr>
      <t xml:space="preserve"> 瞬间完成殖民</t>
    </r>
  </si>
  <si>
    <t>▼ Resources</t>
  </si>
  <si>
    <t>▼ 资源类</t>
  </si>
  <si>
    <t>▼ Strategic Resources</t>
  </si>
  <si>
    <t>▼ 基础资源</t>
  </si>
  <si>
    <t>Energy Credits</t>
  </si>
  <si>
    <t>能量币</t>
  </si>
  <si>
    <t>Minerals</t>
  </si>
  <si>
    <t>矿物</t>
  </si>
  <si>
    <t>Food</t>
  </si>
  <si>
    <t>食物</t>
  </si>
  <si>
    <t>Consumer</t>
  </si>
  <si>
    <t>消费品</t>
  </si>
  <si>
    <t>Alloys</t>
  </si>
  <si>
    <t>合金</t>
  </si>
  <si>
    <t>Influence</t>
  </si>
  <si>
    <t>影响力</t>
  </si>
  <si>
    <t>Unity</t>
  </si>
  <si>
    <t>凝聚力</t>
  </si>
  <si>
    <t>▼ Special Resources</t>
  </si>
  <si>
    <t>▼ 稀有资源</t>
  </si>
  <si>
    <t>trade</t>
  </si>
  <si>
    <t>贸易</t>
  </si>
  <si>
    <t>Volatile Motes</t>
  </si>
  <si>
    <t>易爆微粒</t>
  </si>
  <si>
    <t>Exotic Gases</t>
  </si>
  <si>
    <t>异星天然气</t>
  </si>
  <si>
    <t>Rare Crystals</t>
  </si>
  <si>
    <t>稀有水晶</t>
  </si>
  <si>
    <t>Living Metal</t>
  </si>
  <si>
    <t>活体金属</t>
  </si>
  <si>
    <t>Zro</t>
  </si>
  <si>
    <t>泽珞</t>
  </si>
  <si>
    <t>Dark Matter</t>
  </si>
  <si>
    <t>暗物质</t>
  </si>
  <si>
    <t>Minor Artifacts</t>
  </si>
  <si>
    <t>稀有文物</t>
  </si>
  <si>
    <t>Astral Threads</t>
  </si>
  <si>
    <t>星界丝缕</t>
  </si>
  <si>
    <t>Physics Research</t>
  </si>
  <si>
    <t>物理学研究</t>
  </si>
  <si>
    <t>Society Research</t>
  </si>
  <si>
    <t>社会学研究</t>
  </si>
  <si>
    <t>Engineering Research</t>
  </si>
  <si>
    <t>工程学研究</t>
  </si>
  <si>
    <t>Nanites</t>
  </si>
  <si>
    <t>纳米机器人</t>
  </si>
  <si>
    <t>Biomass</t>
  </si>
  <si>
    <t>生物质（生体荒野）</t>
  </si>
  <si>
    <t>Menace</t>
  </si>
  <si>
    <t>威慑力（星海天罚）</t>
  </si>
  <si>
    <t>Advanced Logic</t>
  </si>
  <si>
    <t>超然逻辑（宇宙创生）</t>
  </si>
  <si>
    <t>Feral Insight</t>
  </si>
  <si>
    <t>野性洞见（巨兽之怒）</t>
  </si>
  <si>
    <t>▼ Map</t>
  </si>
  <si>
    <t>▼ 地图</t>
  </si>
  <si>
    <r>
      <rPr>
        <sz val="11"/>
        <color theme="3" tint="-0.5"/>
        <rFont val="宋体"/>
        <charset val="134"/>
        <scheme val="minor"/>
      </rPr>
      <t>█</t>
    </r>
    <r>
      <rPr>
        <sz val="11"/>
        <color theme="0"/>
        <rFont val="宋体"/>
        <charset val="134"/>
        <scheme val="minor"/>
      </rPr>
      <t xml:space="preserve"> instant_move</t>
    </r>
  </si>
  <si>
    <r>
      <rPr>
        <sz val="11"/>
        <color theme="3" tint="-0.5"/>
        <rFont val="宋体"/>
        <charset val="134"/>
        <scheme val="minor"/>
      </rPr>
      <t>█</t>
    </r>
    <r>
      <rPr>
        <sz val="11"/>
        <color theme="0"/>
        <rFont val="宋体"/>
        <charset val="134"/>
        <scheme val="minor"/>
      </rPr>
      <t xml:space="preserve"> 瞬间移动</t>
    </r>
  </si>
  <si>
    <r>
      <rPr>
        <sz val="11"/>
        <color theme="3" tint="-0.5"/>
        <rFont val="宋体"/>
        <charset val="134"/>
        <scheme val="minor"/>
      </rPr>
      <t>█</t>
    </r>
    <r>
      <rPr>
        <sz val="11"/>
        <color theme="0"/>
        <rFont val="宋体"/>
        <charset val="134"/>
        <scheme val="minor"/>
      </rPr>
      <t xml:space="preserve"> instant_suryey</t>
    </r>
  </si>
  <si>
    <r>
      <rPr>
        <sz val="11"/>
        <color theme="3" tint="-0.5"/>
        <rFont val="宋体"/>
        <charset val="134"/>
        <scheme val="minor"/>
      </rPr>
      <t>█</t>
    </r>
    <r>
      <rPr>
        <sz val="11"/>
        <color theme="0"/>
        <rFont val="宋体"/>
        <charset val="134"/>
        <scheme val="minor"/>
      </rPr>
      <t xml:space="preserve"> 瞬间调查</t>
    </r>
  </si>
  <si>
    <r>
      <rPr>
        <sz val="11"/>
        <color theme="3" tint="-0.5"/>
        <rFont val="宋体"/>
        <charset val="134"/>
        <scheme val="minor"/>
      </rPr>
      <t>█</t>
    </r>
    <r>
      <rPr>
        <sz val="11"/>
        <color theme="0"/>
        <rFont val="宋体"/>
        <charset val="134"/>
        <scheme val="minor"/>
      </rPr>
      <t xml:space="preserve"> instant_recearch</t>
    </r>
  </si>
  <si>
    <r>
      <rPr>
        <sz val="11"/>
        <color theme="3" tint="-0.5"/>
        <rFont val="宋体"/>
        <charset val="134"/>
        <scheme val="minor"/>
      </rPr>
      <t>█</t>
    </r>
    <r>
      <rPr>
        <sz val="11"/>
        <color theme="0"/>
        <rFont val="宋体"/>
        <charset val="134"/>
        <scheme val="minor"/>
      </rPr>
      <t xml:space="preserve"> 瞬间研究</t>
    </r>
  </si>
  <si>
    <r>
      <rPr>
        <sz val="11"/>
        <color theme="3" tint="-0.5"/>
        <rFont val="宋体"/>
        <charset val="134"/>
        <scheme val="minor"/>
      </rPr>
      <t>█</t>
    </r>
    <r>
      <rPr>
        <sz val="11"/>
        <color theme="0"/>
        <rFont val="宋体"/>
        <charset val="134"/>
        <scheme val="minor"/>
      </rPr>
      <t xml:space="preserve"> instant_anomaly_research</t>
    </r>
  </si>
  <si>
    <r>
      <rPr>
        <sz val="11"/>
        <color theme="3" tint="-0.5"/>
        <rFont val="宋体"/>
        <charset val="134"/>
        <scheme val="minor"/>
      </rPr>
      <t>█</t>
    </r>
    <r>
      <rPr>
        <sz val="11"/>
        <color theme="0"/>
        <rFont val="宋体"/>
        <charset val="134"/>
        <scheme val="minor"/>
      </rPr>
      <t xml:space="preserve"> 瞬间完成异常研究</t>
    </r>
  </si>
  <si>
    <t>▼ Time</t>
  </si>
  <si>
    <r>
      <rPr>
        <sz val="11"/>
        <color theme="0"/>
        <rFont val="宋体"/>
        <charset val="134"/>
        <scheme val="minor"/>
      </rPr>
      <t>▼ 时间</t>
    </r>
    <r>
      <rPr>
        <sz val="11"/>
        <color rgb="FFC00000"/>
        <rFont val="宋体"/>
        <charset val="134"/>
        <scheme val="minor"/>
      </rPr>
      <t>（这一项尽量不要用，有BUG）</t>
    </r>
  </si>
  <si>
    <t>ticks_per_turn</t>
  </si>
  <si>
    <t>加速时间的进程</t>
  </si>
  <si>
    <t>▼ Research</t>
  </si>
  <si>
    <t>▼ 研究</t>
  </si>
  <si>
    <t xml:space="preserve">  ---</t>
  </si>
  <si>
    <t>Technology</t>
  </si>
  <si>
    <t>技术key</t>
  </si>
  <si>
    <t>▼ Leaders</t>
  </si>
  <si>
    <t>▼ 领袖</t>
  </si>
  <si>
    <t>▼ Owned Leaders</t>
  </si>
  <si>
    <t>▼ 你拥有领袖</t>
  </si>
  <si>
    <t>?????</t>
  </si>
  <si>
    <t>mk1（领袖名，不支持中文显示，但你杀之前可以改成英文）</t>
  </si>
  <si>
    <t>mk2（领袖名，不支持中文显示……）</t>
  </si>
  <si>
    <t xml:space="preserve">▼ Paragons View
</t>
  </si>
  <si>
    <t xml:space="preserve">▼ 触发英杰领袖招募弹窗
</t>
  </si>
  <si>
    <t>Lysator Syng</t>
  </si>
  <si>
    <t>Spawn</t>
  </si>
  <si>
    <t>(2 events)</t>
  </si>
  <si>
    <t>李萨拓·辛格</t>
  </si>
  <si>
    <t>触发</t>
  </si>
  <si>
    <t>(2 事件)</t>
  </si>
  <si>
    <t>Nona</t>
  </si>
  <si>
    <t>诺那</t>
  </si>
  <si>
    <t>Baron Vyctor Jariden</t>
  </si>
  <si>
    <t>维克托·夏里登男爵</t>
  </si>
  <si>
    <t>Gia'Zumon</t>
  </si>
  <si>
    <t>基雅·祖蒙里</t>
  </si>
  <si>
    <t>Factorator Shuladun</t>
  </si>
  <si>
    <t>工业人舒拉顿</t>
  </si>
  <si>
    <t>Aturion</t>
  </si>
  <si>
    <t>亚图里昂</t>
  </si>
  <si>
    <t>Jynn</t>
  </si>
  <si>
    <t>基恩</t>
  </si>
  <si>
    <t>Zosira k'Tun</t>
  </si>
  <si>
    <t>佐西拉·科顿</t>
  </si>
  <si>
    <t>Xondar</t>
  </si>
  <si>
    <t>松达尔</t>
  </si>
  <si>
    <t>Borin</t>
  </si>
  <si>
    <t>柏林</t>
  </si>
  <si>
    <t>Judge Uld Dagr</t>
  </si>
  <si>
    <t>乌尔德·达格尔大法官</t>
  </si>
  <si>
    <t>Vas the Gilded</t>
  </si>
  <si>
    <t>万人迷沃斯</t>
  </si>
  <si>
    <t>Kai-sha</t>
  </si>
  <si>
    <t>卡伊·沙</t>
  </si>
  <si>
    <t>Q'la-Minder</t>
  </si>
  <si>
    <t>看守人喀·拉</t>
  </si>
  <si>
    <t>Ulastar</t>
  </si>
  <si>
    <t>尤拉斯塔尔</t>
  </si>
  <si>
    <t>Nasuz Demetor</t>
  </si>
  <si>
    <t>纳苏兹·德墨忒尔</t>
  </si>
  <si>
    <t>·</t>
  </si>
  <si>
    <t>4.0.22扩展代码（2025.08.21）</t>
  </si>
  <si>
    <t>注：效果或备注栏写明了使用方法，注意仔细阅读；在选择栏双击即可跳转相关代码；部分代码点击下拉栏即可生成对应代码。
“其他”栏目前包括：资源添加，太空风暴生成，太空生物相关，舰船模型（原图形文化），更换国家背景，机械爹，L-星门事件，虚境契约，天灾事件计数器。</t>
  </si>
  <si>
    <t>选择栏</t>
  </si>
  <si>
    <t>附表</t>
  </si>
  <si>
    <t>类别</t>
  </si>
  <si>
    <t>效果</t>
  </si>
  <si>
    <t>代码</t>
  </si>
  <si>
    <t>备注</t>
  </si>
  <si>
    <t>玩家</t>
  </si>
  <si>
    <t>选中物体归玩家所有</t>
  </si>
  <si>
    <t>own</t>
  </si>
  <si>
    <t>更换游玩0号帝国</t>
  </si>
  <si>
    <t>play 0</t>
  </si>
  <si>
    <t>ai同意所有条款</t>
  </si>
  <si>
    <t>yesmen</t>
  </si>
  <si>
    <t>ai否决所有条款</t>
  </si>
  <si>
    <t>nomen</t>
  </si>
  <si>
    <t>对选中星球添加物种0号100人</t>
  </si>
  <si>
    <t>add_pops 0 100</t>
  </si>
  <si>
    <t>杀死当前国家</t>
  </si>
  <si>
    <t>kill_country</t>
  </si>
  <si>
    <t>立刻开始选举国家领袖</t>
  </si>
  <si>
    <t>election</t>
  </si>
  <si>
    <t>舰船无敌</t>
  </si>
  <si>
    <t>invincible</t>
  </si>
  <si>
    <t>添加舰船设计名称1的舰船1个</t>
  </si>
  <si>
    <t>add_ship 1</t>
  </si>
  <si>
    <t>对选中舰船造成10000伤害</t>
  </si>
  <si>
    <t>damage 10000</t>
  </si>
  <si>
    <t>对选中行星增加x破坏度</t>
  </si>
  <si>
    <t>effect add_planet_devastation = x</t>
  </si>
  <si>
    <t>x为负数就是减少破坏度</t>
  </si>
  <si>
    <t>对选中局势增加x进度</t>
  </si>
  <si>
    <t>effect add_situation_progress = x</t>
  </si>
  <si>
    <t>x为负数就是减少局势进度</t>
  </si>
  <si>
    <t>使国家ID1对国家ID0增加100好感</t>
  </si>
  <si>
    <t>add_opinion 1 0 100</t>
  </si>
  <si>
    <t>使国家ID1对国家ID0增加100信任度</t>
  </si>
  <si>
    <t>add_trust 1 0 100</t>
  </si>
  <si>
    <t>对国家ID1增加1000渗透度</t>
  </si>
  <si>
    <t>add_spynetwork_value 1 1000</t>
  </si>
  <si>
    <t>对国家ID1增加100情报</t>
  </si>
  <si>
    <t>add_intel 1 100</t>
  </si>
  <si>
    <t>对国家ID1增加50忠诚度</t>
  </si>
  <si>
    <t>add_loyalty 1 50</t>
  </si>
  <si>
    <t>向1号特化附庸国家增加1000经验</t>
  </si>
  <si>
    <t>add_subject_xp 1 1000</t>
  </si>
  <si>
    <t>ai侵略性最大化</t>
  </si>
  <si>
    <t>berserk_ai</t>
  </si>
  <si>
    <t>完成环境改造</t>
  </si>
  <si>
    <t>finish_terraform</t>
  </si>
  <si>
    <t>将1号帝国整合进玩家帝国</t>
  </si>
  <si>
    <t>force_integrate 1</t>
  </si>
  <si>
    <t>改革物种权利</t>
  </si>
  <si>
    <t>free_policies</t>
  </si>
  <si>
    <t>改革政府</t>
  </si>
  <si>
    <t>free_government</t>
  </si>
  <si>
    <t>重置政策冷却</t>
  </si>
  <si>
    <t>effect reset_policy_cooldowns = yes</t>
  </si>
  <si>
    <t>重置政府改革冷却时间</t>
  </si>
  <si>
    <t>effect set_government_cooldown = no</t>
  </si>
  <si>
    <t>无限策略</t>
  </si>
  <si>
    <t>解锁全部法令</t>
  </si>
  <si>
    <t>unlock_edicts</t>
  </si>
  <si>
    <t>解锁所有议程</t>
  </si>
  <si>
    <t>unlock_council_agendas</t>
  </si>
  <si>
    <t>增加议程进度1000</t>
  </si>
  <si>
    <t>advance_council_agenda 1000</t>
  </si>
  <si>
    <t>使终末危机的倍率乘10倍</t>
  </si>
  <si>
    <t>effect multiply_crisis_strength = 1.3333</t>
  </si>
  <si>
    <t>设置已完成的星界裂隙数量为5</t>
  </si>
  <si>
    <t>effect set_completed_rifts 5</t>
  </si>
  <si>
    <t>（已失效）</t>
  </si>
  <si>
    <t>解锁内阁席位1</t>
  </si>
  <si>
    <t>effect unlock_council_slots = 1</t>
  </si>
  <si>
    <t>推进当前星球考古阶段</t>
  </si>
  <si>
    <t>finish_arc_stage</t>
  </si>
  <si>
    <t>删除这个考古遗址</t>
  </si>
  <si>
    <t>effect destroy_archaeological_site = this</t>
  </si>
  <si>
    <t>推进当前星界裂隙阶段</t>
  </si>
  <si>
    <t>finish_rift_stage</t>
  </si>
  <si>
    <t>删除这个星界裂隙</t>
  </si>
  <si>
    <t>effect destroy_astral_rift = this</t>
  </si>
  <si>
    <t>打印成就状态</t>
  </si>
  <si>
    <t>achievement_status</t>
  </si>
  <si>
    <t>激活遗珍ID</t>
  </si>
  <si>
    <r>
      <rPr>
        <sz val="10"/>
        <color theme="1"/>
        <rFont val="黑体"/>
        <charset val="134"/>
      </rPr>
      <t xml:space="preserve">activate_relic </t>
    </r>
    <r>
      <rPr>
        <sz val="10.5"/>
        <color rgb="FF202122"/>
        <rFont val="宋体"/>
        <charset val="134"/>
      </rPr>
      <t>遗珍ID</t>
    </r>
  </si>
  <si>
    <t>摧毁所选殖民地</t>
  </si>
  <si>
    <t>effect destroy_colony</t>
  </si>
  <si>
    <t>添加全部遗珍</t>
  </si>
  <si>
    <t>add_relic all</t>
  </si>
  <si>
    <t>查看舰船目标</t>
  </si>
  <si>
    <t>debuglines</t>
  </si>
  <si>
    <t>1号国家和玩家和平</t>
  </si>
  <si>
    <t>peace_on_player 1</t>
  </si>
  <si>
    <t>结算游戏</t>
  </si>
  <si>
    <t>game_over</t>
  </si>
  <si>
    <t>生成所有派系</t>
  </si>
  <si>
    <t>factions.spawnall</t>
  </si>
  <si>
    <t>查看物理学科技权重</t>
  </si>
  <si>
    <t>techweights phy</t>
  </si>
  <si>
    <t>查看社会学科技权重</t>
  </si>
  <si>
    <t>techweights soc</t>
  </si>
  <si>
    <t>查看工程学科技权重</t>
  </si>
  <si>
    <t>techweights eng</t>
  </si>
  <si>
    <t>添加所有传统</t>
  </si>
  <si>
    <t>activate_all_traditions</t>
  </si>
  <si>
    <t>重新生成银河系</t>
  </si>
  <si>
    <t>reload_galaxy</t>
  </si>
  <si>
    <t>完成当前核心焦点任务</t>
  </si>
  <si>
    <t>complete_focus_tasks</t>
  </si>
  <si>
    <t>选中星球设为首都</t>
  </si>
  <si>
    <t>effect set_capital = yes</t>
  </si>
  <si>
    <t>选中星球摧毁殖民地</t>
  </si>
  <si>
    <t>effect destroy_colony = yes</t>
  </si>
  <si>
    <t>选中星球增加行星环</t>
  </si>
  <si>
    <t>effect set_ring = yes</t>
  </si>
  <si>
    <t>设置日期扭曲效果</t>
  </si>
  <si>
    <t>effect date_distortion = yes</t>
  </si>
  <si>
    <t>设置舰队失踪时间</t>
  </si>
  <si>
    <t>effect set_mia_return_delay = 1</t>
  </si>
  <si>
    <t>选中舰队使用</t>
  </si>
  <si>
    <t>设置舰队隐身状态</t>
  </si>
  <si>
    <t>effect set_cloaking_active = yes</t>
  </si>
  <si>
    <t>设置舰队混乱状态</t>
  </si>
  <si>
    <t>effect set_confused = yes</t>
  </si>
  <si>
    <t>选中交战舰队使用</t>
  </si>
  <si>
    <t>设置舰队无法被选中</t>
  </si>
  <si>
    <t>effect set_event_locked = yes</t>
  </si>
  <si>
    <t>设置国家控制星系加风暴特效</t>
  </si>
  <si>
    <t>effect activate_fog_machine = synth_queen_nanite</t>
  </si>
  <si>
    <t>塞塔娜同款风暴制造</t>
  </si>
  <si>
    <t>设置风暴特效随扩张星系而扩张</t>
  </si>
  <si>
    <t>effect fog_machine_auto_tracking = yes</t>
  </si>
  <si>
    <t>联邦</t>
  </si>
  <si>
    <t>联邦法律切换无冷却时间</t>
  </si>
  <si>
    <t>skip_federation_cooldowns</t>
  </si>
  <si>
    <t>需要选中联邦使用</t>
  </si>
  <si>
    <t>增加联邦等级经验</t>
  </si>
  <si>
    <t>federation_add_experience 20000</t>
  </si>
  <si>
    <t>增加联邦团结度</t>
  </si>
  <si>
    <t>federation_add_cohesion 1000</t>
  </si>
  <si>
    <t>增加联邦每月团结度</t>
  </si>
  <si>
    <t>federation_add_cohesion_speed 20</t>
  </si>
  <si>
    <t>重新选举联邦主席</t>
  </si>
  <si>
    <t>federation_examine_leader</t>
  </si>
  <si>
    <t>立即成为联邦主席</t>
  </si>
  <si>
    <t>effect set_federation_leader=this</t>
  </si>
  <si>
    <t>解散当前联邦</t>
  </si>
  <si>
    <t>effect dissolve_federation = yes</t>
  </si>
  <si>
    <t>加入联邦前置（设置当前国家定位）</t>
  </si>
  <si>
    <t>effect = { save_global_event_target_as = playercountry}</t>
  </si>
  <si>
    <t>加入国家所在联邦</t>
  </si>
  <si>
    <t>effect = {root.owner = {join_alliance = { who = event_target:playercountry override_requirements = yes }}}</t>
  </si>
  <si>
    <t>选中其他国家任意物体</t>
  </si>
  <si>
    <t>改变联邦类型为</t>
  </si>
  <si>
    <t>贸易联盟</t>
  </si>
  <si>
    <t>星海共同体</t>
  </si>
  <si>
    <t>结束参议院休会</t>
  </si>
  <si>
    <t>force_senate_vote</t>
  </si>
  <si>
    <t>通过共同体投票</t>
  </si>
  <si>
    <t>end_senate_session pass</t>
  </si>
  <si>
    <t>否决共同体投票</t>
  </si>
  <si>
    <t>end_senate_session fail</t>
  </si>
  <si>
    <t>移除星海共同体议案冷却时间</t>
  </si>
  <si>
    <t>skip_galactic_community_cooldowns</t>
  </si>
  <si>
    <t>设定星系理事会/帝国议会的数量为x</t>
  </si>
  <si>
    <t>effect set_council_size = x</t>
  </si>
  <si>
    <t>立即加入星海共同体</t>
  </si>
  <si>
    <t>effect add_to_galactic_community = yes</t>
  </si>
  <si>
    <t>立即成为泛星系贸易市场的领袖</t>
  </si>
  <si>
    <t>effect set_market_leader = yes</t>
  </si>
  <si>
    <t>立即成为星系理事会/帝国议会成员</t>
  </si>
  <si>
    <t>effect add_to_galactic_council = yes</t>
  </si>
  <si>
    <t>立即成为理事会常任</t>
  </si>
  <si>
    <t>effect add_permanent_councillor = yes</t>
  </si>
  <si>
    <t>立即成为星海监管人</t>
  </si>
  <si>
    <t>effect set_galactic_custodian = yes</t>
  </si>
  <si>
    <t>立即成为星海帝皇</t>
  </si>
  <si>
    <t>effect set_galactic_emperor = yes</t>
  </si>
  <si>
    <t>增加帝国权威100</t>
  </si>
  <si>
    <t>imperial_authority 100</t>
  </si>
  <si>
    <t>星球决议</t>
  </si>
  <si>
    <t>解锁决议：应用组织生长刺激物</t>
  </si>
  <si>
    <t>effect set_country_flag = city_of_bones_completed</t>
  </si>
  <si>
    <t>解锁决议：昼半球发电</t>
  </si>
  <si>
    <t>effect set_country_flag = tidal_lock_knowledge</t>
  </si>
  <si>
    <t>解锁决议：孵化风中生物</t>
  </si>
  <si>
    <t>effect = {set_variable = {which = num_authorized_wind_creatures value = 100}｝</t>
  </si>
  <si>
    <t>解锁决议：岩蠹巢穴</t>
  </si>
  <si>
    <t>effect set_country_flag = can_breed_rockworm_hives</t>
  </si>
  <si>
    <t>解锁决议：展出艺术纪念碑</t>
  </si>
  <si>
    <t>effect set_country_flag = artist_monument_collector</t>
  </si>
  <si>
    <t>设置艺术纪念碑数量</t>
  </si>
  <si>
    <t>effect = {set_variable = { which = artist_monument_purchased value = 1 }}</t>
  </si>
  <si>
    <t>解锁决议：激活次元操纵装置</t>
  </si>
  <si>
    <t>effect set_planet_flag = dimensional_manipulation_device_deactivated</t>
  </si>
  <si>
    <t>解锁决议：添加分型之种</t>
  </si>
  <si>
    <t>effect = {set_variable = {which = num_authorized_fractal_seeds value = 9}}</t>
  </si>
  <si>
    <t>解锁决议：神圣算法决议</t>
  </si>
  <si>
    <t>effect set_country_flag = divine_algorithm</t>
  </si>
  <si>
    <t>解锁决议：展示袖珍行星外壳</t>
  </si>
  <si>
    <t>effect set_country_flag = can_build_microplanet_memorial</t>
  </si>
  <si>
    <t>陆军</t>
  </si>
  <si>
    <t>解锁陆军：曲跃雏</t>
  </si>
  <si>
    <t>effect set_country_flag = unlocked_warplings</t>
  </si>
  <si>
    <t>解锁陆军：焰爆部队</t>
  </si>
  <si>
    <t>effect set_country_flag = unlocked_flamestorm_troopers</t>
  </si>
  <si>
    <t>解锁陆军：泰坦巨兽</t>
  </si>
  <si>
    <t>effect set_country_flag = titanic_life_soldiers</t>
  </si>
  <si>
    <t>选中星球输入</t>
  </si>
  <si>
    <t>effect set_planet_flag = titanic_life_can_build</t>
  </si>
  <si>
    <t>改变招募上限</t>
  </si>
  <si>
    <t>effect = {set_variable = {which = "titanic_life_soldier_count" value = 3}}</t>
  </si>
  <si>
    <t>解锁陆军：阿兹詹虫</t>
  </si>
  <si>
    <t>effect set_country_flag = titanic_azizian_soldiers</t>
  </si>
  <si>
    <t>effect set_planet_flag = titanic_azizian_can_build</t>
  </si>
  <si>
    <t>effect = {set_variable = { which = "titanic_azizian_soldier_count" value = 3}}</t>
  </si>
  <si>
    <t>法令</t>
  </si>
  <si>
    <t>解锁法令：自动清除</t>
  </si>
  <si>
    <t>effect set_country_flag = edict_automated_disinfection</t>
  </si>
  <si>
    <t>解锁法令：星界隐形</t>
  </si>
  <si>
    <t>effect set_country_flag = astral_cloaking_available</t>
  </si>
  <si>
    <t>解锁法令：自发析晶</t>
  </si>
  <si>
    <t>effect set_country_flag = has_spontaneous_crystallization</t>
  </si>
  <si>
    <t>解锁法令：改善工作环境</t>
  </si>
  <si>
    <t>effect set_country_flag = edict_improved_work_environment</t>
  </si>
  <si>
    <t>解锁法令：广泛传感器搜寻</t>
  </si>
  <si>
    <t>effect set_country_flag = edict_super_sensors</t>
  </si>
  <si>
    <t>解锁法令：改善能源倡议</t>
  </si>
  <si>
    <t>effect set_country_flag = edict_renewable_energy</t>
  </si>
  <si>
    <t>解锁法令：拜金教成像技术</t>
  </si>
  <si>
    <t>effect set_country_flag = nuumismatic_visualization</t>
  </si>
  <si>
    <t>解锁法令：大师的教诲：上上善道</t>
  </si>
  <si>
    <t>effect set_country_flag = edict_masters_writings_politics</t>
  </si>
  <si>
    <t>解锁法令：大师的教诲：哲学思辩</t>
  </si>
  <si>
    <t>effect set_country_flag = edict_masters_writings_philosophy</t>
  </si>
  <si>
    <t>解锁法令：大师的教诲：外交信任</t>
  </si>
  <si>
    <t>effect set_country_flag = edict_masters_writings_diplomacy</t>
  </si>
  <si>
    <t>解锁法令：大师的教诲：战争国度</t>
  </si>
  <si>
    <t>effect set_country_flag = edict_masters_writings_war</t>
  </si>
  <si>
    <t>领袖</t>
  </si>
  <si>
    <t>设定领袖为永生</t>
  </si>
  <si>
    <t>effect set_immortal = yes</t>
  </si>
  <si>
    <t>选中领袖使用</t>
  </si>
  <si>
    <t>冻结领袖年龄</t>
  </si>
  <si>
    <t>effect freeze_leader_age = yes</t>
  </si>
  <si>
    <t>增加领袖经验</t>
  </si>
  <si>
    <t>effect add_experience = 100</t>
  </si>
  <si>
    <t>设置领袖等级</t>
  </si>
  <si>
    <t>effect set_skill = 1</t>
  </si>
  <si>
    <t>设置领袖年龄</t>
  </si>
  <si>
    <t>effect set_age = 1</t>
  </si>
  <si>
    <t>增加领袖等级</t>
  </si>
  <si>
    <t>effect add_skill_without_trait_selection = 2</t>
  </si>
  <si>
    <t>领袖无需维护费</t>
  </si>
  <si>
    <t>effect set_leader_flag = should_not_have_upkeep</t>
  </si>
  <si>
    <t>设置为著名领袖</t>
  </si>
  <si>
    <t>effect set_leader_flag = renowned_leader</t>
  </si>
  <si>
    <t>设置为传奇领袖</t>
  </si>
  <si>
    <t>effect set_leader_flag = legendary_leader</t>
  </si>
  <si>
    <t>继承者定位器</t>
  </si>
  <si>
    <t>effect = { save_global_event_target_as = lingxiu}</t>
  </si>
  <si>
    <t>设置领袖为继承者</t>
  </si>
  <si>
    <t>effect set_heir = event_target:lingxiu</t>
  </si>
  <si>
    <t>不选中任何</t>
  </si>
  <si>
    <t>物种特质</t>
  </si>
  <si>
    <t>解锁龙鳞化特质选项</t>
  </si>
  <si>
    <t>effect set_country_flag = harvested_dragon_dna</t>
  </si>
  <si>
    <t>解锁多肢化特质选项</t>
  </si>
  <si>
    <t>effect set_country_flag = harvested_tiyanki_dna</t>
  </si>
  <si>
    <t>解锁虚体化特质选项</t>
  </si>
  <si>
    <t>effect set_country_flag = harvested_voidspawn_dna</t>
  </si>
  <si>
    <t>解锁辐射合成特质选项</t>
  </si>
  <si>
    <t>effect set_country_flag = harvested_radiotrophic_dna</t>
  </si>
  <si>
    <t>解锁拾荒机器特质选项</t>
  </si>
  <si>
    <t>effect set_country_flag = harvested_scavenger_parts</t>
  </si>
  <si>
    <t>解锁无限球体特质选项</t>
  </si>
  <si>
    <t>effect set_country_flag = harvested_sphere_parts</t>
  </si>
  <si>
    <t>解锁神秘堡垒特质选项</t>
  </si>
  <si>
    <t>effect set_country_flag = harvested_fortress_parts</t>
  </si>
  <si>
    <t>解锁远古无畏特质选项</t>
  </si>
  <si>
    <t>effect set_country_flag = harvested_dreadnought_parts</t>
  </si>
  <si>
    <t>解锁生物适应性特质选项（0花费）</t>
  </si>
  <si>
    <t>effect set_country_flag = modification_green</t>
  </si>
  <si>
    <t>解锁群体荷尔蒙特质选项（0花费）</t>
  </si>
  <si>
    <t>effect set_country_flag = modification_red</t>
  </si>
  <si>
    <t>解锁有限再生特质选项（0花费）</t>
  </si>
  <si>
    <t>effect set_country_flag = modification_blue</t>
  </si>
  <si>
    <t>建筑</t>
  </si>
  <si>
    <t>解锁建筑：卡兰卡水晶厂</t>
  </si>
  <si>
    <t>effect set_country_flag = lithoid_crystal_plant</t>
  </si>
  <si>
    <t>解锁建筑：文化中心</t>
  </si>
  <si>
    <t>effect set_country_flag = artist_building_patron</t>
  </si>
  <si>
    <t>解锁建筑：拜金教神龛</t>
  </si>
  <si>
    <t>effect set_country_flag = nuumismatic_shrine</t>
  </si>
  <si>
    <t>解锁建筑：废物回收中心</t>
  </si>
  <si>
    <t>effect set_country_flag = bought_waste_reprocessing_center</t>
  </si>
  <si>
    <t>解锁建筑：受控生态圈</t>
  </si>
  <si>
    <t>effect set_country_flag = azaryn_dead</t>
  </si>
  <si>
    <t>解锁建筑：爱国庆典学院</t>
  </si>
  <si>
    <t>effect set_country_flag = adakkaria_world_found</t>
  </si>
  <si>
    <t>effect set_planet_flag = adSul_capital</t>
  </si>
  <si>
    <t>解锁建筑：全息地质博物馆</t>
  </si>
  <si>
    <t>effect set_country_flag = received_collection_stage_2_reward_xeno_geology</t>
  </si>
  <si>
    <t>解锁建筑：全息惊奇博物馆</t>
  </si>
  <si>
    <t>effect set_country_flag = received_collection_stage_2_reward_aesthetic_wonder</t>
  </si>
  <si>
    <t>解锁建筑：全息历史博物馆</t>
  </si>
  <si>
    <t>effect set_country_flag = received_collection_stage_2_reward_historical_item</t>
  </si>
  <si>
    <t>解锁建筑：星界虹吸</t>
  </si>
  <si>
    <t>effect set_variable = { which = astral_siphon_unlocked value = 1 }</t>
  </si>
  <si>
    <t>解锁建筑：星界漏斗</t>
  </si>
  <si>
    <t>effect set_variable = { which = astral_siphon_unlocked value = 2 }</t>
  </si>
  <si>
    <t>解锁建筑：星界节点</t>
  </si>
  <si>
    <t>effect set_variable = { which = astral_siphon_unlocked value = 3 }</t>
  </si>
  <si>
    <t>直接输入这个也可以获得前两级建筑</t>
  </si>
  <si>
    <t>解锁建筑：织缕圣所</t>
  </si>
  <si>
    <t>effect set_country_flag = composer_covenant_rank_1</t>
  </si>
  <si>
    <t>解锁建筑：喰煞圣所</t>
  </si>
  <si>
    <t>effect set_country_flag = eater_covenant_rank_1</t>
  </si>
  <si>
    <t>解锁建筑：器具圣所</t>
  </si>
  <si>
    <t>effect set_country_flag = instrument_covenant_rank_1</t>
  </si>
  <si>
    <t>解锁建筑：低语圣所</t>
  </si>
  <si>
    <t>effect set_country_flag = whisperers_covenant_rank_1</t>
  </si>
  <si>
    <t>解锁建筑：基因组研究所</t>
  </si>
  <si>
    <t>effect set_country_flag = genomic_research_facility_unlocked</t>
  </si>
  <si>
    <t>解锁建筑：强化改造中心</t>
  </si>
  <si>
    <t>effect set_country_flag = augmentation_center_available</t>
  </si>
  <si>
    <t>解锁建筑：人格复合体</t>
  </si>
  <si>
    <t>effect set_country_flag = identity_complex_available</t>
  </si>
  <si>
    <t>以下为建筑添加标识产生额外效果</t>
  </si>
  <si>
    <t>强化改造中心</t>
  </si>
  <si>
    <t>effect set_country_flag = cyber_augmentation_center_government</t>
  </si>
  <si>
    <t>岗位产出的凝聚力+10%</t>
  </si>
  <si>
    <t>effect set_country_flag = cyber_augmentation_center_corporate</t>
  </si>
  <si>
    <t>岗位产出的消费品+10%</t>
  </si>
  <si>
    <t>effect set_country_flag = cyber_augmentation_center_independent</t>
  </si>
  <si>
    <t>岗位产出的维护费-5%</t>
  </si>
  <si>
    <t>effect set_country_flag = cyber_focus_rulers</t>
  </si>
  <si>
    <t>精英人口岗位效率+10%</t>
  </si>
  <si>
    <t>effect set_country_flag = cyber_focus_specialists</t>
  </si>
  <si>
    <t>专家人口岗位效率+10%</t>
  </si>
  <si>
    <t>effect set_country_flag = cyber_focus_workers</t>
  </si>
  <si>
    <t>劳工人口岗位效率+10%</t>
  </si>
  <si>
    <t>effect set_country_flag = cyber_focus_everyone</t>
  </si>
  <si>
    <t>岗位产出的资源+5%</t>
  </si>
  <si>
    <t>机器人组装建筑</t>
  </si>
  <si>
    <t>effect set_country_flag = synth_unscheduled_updates</t>
  </si>
  <si>
    <t>机械人口组装速度+10%</t>
  </si>
  <si>
    <t>effect set_country_flag = synth_safe_updates</t>
  </si>
  <si>
    <t>机械人口组装速度-10%，稳定度+5</t>
  </si>
  <si>
    <t>effect set_country_flag = synth_focus_rulers</t>
  </si>
  <si>
    <t>精英人口资源产出+15%</t>
  </si>
  <si>
    <t>effect set_country_flag = synth_focus_specialists</t>
  </si>
  <si>
    <t>专家人口资源产出+15%</t>
  </si>
  <si>
    <t>effect set_country_flag = synth_focus_workers</t>
  </si>
  <si>
    <t>劳工人口资源产出+15%</t>
  </si>
  <si>
    <t>effect set_country_flag = synth_focus_upkeep</t>
  </si>
  <si>
    <t>岗位所需的维护费-5%</t>
  </si>
  <si>
    <t>基因组研究所</t>
  </si>
  <si>
    <t>effect set_country_flag = mutation_unlock_level_1</t>
  </si>
  <si>
    <t>宜居性+10%</t>
  </si>
  <si>
    <t>effect set_country_flag = mutation_unlock_level_2</t>
  </si>
  <si>
    <t>每月优化的自动改造特质人口+100</t>
  </si>
  <si>
    <t>effect set_country_flag = purity_unlock_level_1</t>
  </si>
  <si>
    <t>每100基因研究人员产生的人口增长速度+10%</t>
  </si>
  <si>
    <t>effect set_country_flag = cloning_unlock_level_1</t>
  </si>
  <si>
    <t>每100基因研究人员产生的每月有机人口增长+1</t>
  </si>
  <si>
    <t>effect set_country_flag = cloning_unlock_level_2</t>
  </si>
  <si>
    <t>每100基因研究人员产生的舒适度+300</t>
  </si>
  <si>
    <t>灵能军团</t>
  </si>
  <si>
    <t>effect set_country_flag = composer_covenant_confirmed</t>
  </si>
  <si>
    <t>灵能使产出的生物人口增长速度+2%</t>
  </si>
  <si>
    <t>注：这四个标识与签订契约有关，可能会导致bug（不过游戏不会崩溃）</t>
  </si>
  <si>
    <t>effect set_country_flag = eater_covenant_confirmed</t>
  </si>
  <si>
    <t>灵能使产出的海军容量+5</t>
  </si>
  <si>
    <t>effect set_country_flag = instrument_covenant_confirmed</t>
  </si>
  <si>
    <t>灵能使产出的舒适度+700</t>
  </si>
  <si>
    <t>effect set_country_flag = whisperers_covenant_confirmed</t>
  </si>
  <si>
    <t>灵能使产出的物理学研究+3 产出的工程学研究+3 产出的社会学研究+3</t>
  </si>
  <si>
    <t>灵能使产出的生物人口增长速度+3%</t>
  </si>
  <si>
    <t>灵能使产出的海军容量+7</t>
  </si>
  <si>
    <t>灵能使产出的舒适度+800</t>
  </si>
  <si>
    <t>毒圣骑士</t>
  </si>
  <si>
    <t>effect set_country_flag = toxoids_7060_A</t>
  </si>
  <si>
    <t>骑士岗位+200</t>
  </si>
  <si>
    <t>effect set_country_flag = toxoids_7130_a</t>
  </si>
  <si>
    <t>effect set_country_flag = toxoids_7060_B</t>
  </si>
  <si>
    <t>effect set_country_flag = toxoids_7040_c</t>
  </si>
  <si>
    <t>effect set_country_flag = toxoids_7095_a</t>
  </si>
  <si>
    <t>effect set_country_flag = toxoids_7160_a</t>
  </si>
  <si>
    <t>effect set_country_flag = toxoids_7090_a</t>
  </si>
  <si>
    <t>舒适度+15</t>
  </si>
  <si>
    <t>effect set_country_flag = toxoids_7011_a</t>
  </si>
  <si>
    <t>骑士产出的凝聚力+1</t>
  </si>
  <si>
    <t>effect set_country_flag = toxoids_7011_b</t>
  </si>
  <si>
    <t>骑士产出的科研点+1</t>
  </si>
  <si>
    <t>effect set_country_flag = toxoids_7040_a</t>
  </si>
  <si>
    <t>effect set_country_flag = toxoids_7040_b</t>
  </si>
  <si>
    <t>effect set_country_flag = toxoids_7130_b</t>
  </si>
  <si>
    <t>effect set_country_flag = toxoids_7130_c</t>
  </si>
  <si>
    <t>effect set_country_flag = toxoids_7220_a</t>
  </si>
  <si>
    <t>骑士产出的舒适度+</t>
  </si>
  <si>
    <t>effect set_country_flag = cosmogenesis_knights</t>
  </si>
  <si>
    <t>骑士产出的超然逻辑+</t>
  </si>
  <si>
    <t>effect remove_country_flag = quest_over</t>
  </si>
  <si>
    <t>移除时代终结</t>
  </si>
  <si>
    <t>先驱者</t>
  </si>
  <si>
    <t>沃陶姆</t>
  </si>
  <si>
    <t>effect solar_system = { set_star_flag = precursor_1 }</t>
  </si>
  <si>
    <t>选中恒星输入，在恒星系可以探索到相应先驱（只能触发一个）</t>
  </si>
  <si>
    <t>尤特</t>
  </si>
  <si>
    <t>effect solar_system = { set_star_flag = precursor_2 }</t>
  </si>
  <si>
    <t>第一联盟</t>
  </si>
  <si>
    <t>effect solar_system = { set_star_flag = precursor_3 }</t>
  </si>
  <si>
    <t>伊拉斯人</t>
  </si>
  <si>
    <t>effect solar_system = { set_star_flag = precursor_4 }</t>
  </si>
  <si>
    <t>赛博勒克斯</t>
  </si>
  <si>
    <t>effect solar_system = { set_star_flag = precursor_5 }</t>
  </si>
  <si>
    <t>巴奥</t>
  </si>
  <si>
    <t>effect solar_system = { set_star_flag = precursor_baol_1 }</t>
  </si>
  <si>
    <t>泽珞族</t>
  </si>
  <si>
    <t>effect solar_system = { set_star_flag = precursor_zroni_1 }</t>
  </si>
  <si>
    <t>阿达卡利亚</t>
  </si>
  <si>
    <t>effect solar_system = { set_star_flag = precursor_adakkaria }</t>
  </si>
  <si>
    <t>因内特贸易体</t>
  </si>
  <si>
    <t>effect solar_system = { set_star_flag = precursor_inetian }</t>
  </si>
  <si>
    <t>已激活沃陶姆标识</t>
  </si>
  <si>
    <t>effect remove_country_flag = vultaum_intro</t>
  </si>
  <si>
    <t>删除该标识可以在探索到先驱后再次探索到其他先驱，方法不唯一，也可以通过添加事件链来实现此方法。</t>
  </si>
  <si>
    <t>已激活尤特标识</t>
  </si>
  <si>
    <t>effect remove_country_flag = yuht_intro</t>
  </si>
  <si>
    <t>已激活第一联盟标识</t>
  </si>
  <si>
    <t>effect remove_country_flag = first_league_intro</t>
  </si>
  <si>
    <t>已激活伊拉斯人标识</t>
  </si>
  <si>
    <t>effect remove_country_flag = irassian_intro</t>
  </si>
  <si>
    <t>已激活赛博勒克斯标识</t>
  </si>
  <si>
    <t>effect remove_country_flag = cybrex_intro</t>
  </si>
  <si>
    <t>已激活巴奥标识</t>
  </si>
  <si>
    <t>effect remove_country_flag = baol_intro</t>
  </si>
  <si>
    <t>已激活泽珞族标识</t>
  </si>
  <si>
    <t>effect remove_country_flag = zroni_intro</t>
  </si>
  <si>
    <t>已激活阿达卡利亚标识</t>
  </si>
  <si>
    <t>effect remove_country_flag = adakkaria_intro</t>
  </si>
  <si>
    <t>已激活因内特标识</t>
  </si>
  <si>
    <t>effect remove_country_flag = inetian_intro</t>
  </si>
  <si>
    <t>泽珞与巴奥考古遗址链生成</t>
  </si>
  <si>
    <t>先驱者—泽珞族</t>
  </si>
  <si>
    <t>effect set_country_flag = zroni_intro</t>
  </si>
  <si>
    <t>国家界面输入</t>
  </si>
  <si>
    <t>effect set_country_flag = zroni_arc_chain_ID</t>
  </si>
  <si>
    <t>选中星球输入，ID为选中星球ID</t>
  </si>
  <si>
    <t>effect create_archaeological_site = zroni_digsite_1</t>
  </si>
  <si>
    <t>先驱者—巴奥</t>
  </si>
  <si>
    <t>effect set_country_flag = baol_intro</t>
  </si>
  <si>
    <t>effect set_country_flag = baol_arc_chain_ID</t>
  </si>
  <si>
    <t>effect create_archaeological_site = grunur_digsite_1</t>
  </si>
  <si>
    <t>数量</t>
  </si>
  <si>
    <t>人格仓库中人格数量</t>
  </si>
  <si>
    <t>effect = {set_variable = {which = "num_dead_identities" value = 1 } }</t>
  </si>
  <si>
    <t>星球祝圣数量</t>
  </si>
  <si>
    <t>effect set_variable = { which = num_consecrated_worlds value= -9999 }</t>
  </si>
  <si>
    <t>环境改造之核数量</t>
  </si>
  <si>
    <t>effect set_variable = { which = azaryn_nuclei_variable value = 9999 }</t>
  </si>
  <si>
    <t>星界裂分次数</t>
  </si>
  <si>
    <t>effect set_variable = { which = num_rifts_splitted value= -9999 }</t>
  </si>
  <si>
    <t>改变光耀者特质的力量</t>
  </si>
  <si>
    <t>effect = {ruler = {set_variable = {which = paragon_origin_story_ruling value = 1}</t>
  </si>
  <si>
    <t>扎克兰头颅激活次数</t>
  </si>
  <si>
    <t>effect set_variable = { which = zarqlan_fervor value = 4}</t>
  </si>
  <si>
    <t>赛博勒克斯兵工厂激活次数</t>
  </si>
  <si>
    <t>effect set_variable = { which = cybrex_count value = 20 }</t>
  </si>
  <si>
    <t>模块化五金激活次数</t>
  </si>
  <si>
    <t>effect set_variable = { which = modularium_usage_count value = 1}}</t>
  </si>
  <si>
    <t>扩展行星海洋决议次数</t>
  </si>
  <si>
    <t>effect set_variable = { which =ice_dumping_happened value= -9999 }</t>
  </si>
  <si>
    <t>祝圣居住站次数</t>
  </si>
  <si>
    <t>effect set_variable = { which = toxic_castles_available value = -9999 }</t>
  </si>
  <si>
    <t>创世上球次数</t>
  </si>
  <si>
    <t>effect set_variable = { which = presapients_guided value = 1 }}</t>
  </si>
  <si>
    <t>高级政体</t>
  </si>
  <si>
    <t>普政类</t>
  </si>
  <si>
    <t>基础</t>
  </si>
  <si>
    <t>effect = {remove_country_flag = bio_mutation remove_country_flag = synth_virtual remove_country_flag = cyber_individualist remove_country_flag = cyber_collectivist remove_country_flag = cyber_creed_advanced_government remove_country_flag = bio_purity remove_country_flag = bio_cloning remove_country_flag = synth_physical}</t>
  </si>
  <si>
    <t>包括：民主制，寡头制，独裁制，帝制，企业政府</t>
  </si>
  <si>
    <t>模组</t>
  </si>
  <si>
    <t>effect = {set_country_flag = synth_physical remove_country_flag = synth_virtual remove_country_flag = cyber_individualist remove_country_flag = cyber_collectivist remove_country_flag = cyber_creed_advanced_government remove_country_flag = bio_purity remove_country_flag = bio_cloning remove_country_flag = bio_mutation}</t>
  </si>
  <si>
    <t>包括：移识民主制，覆写寡头制，独裁流型，反馈帝制，智慧型企业</t>
  </si>
  <si>
    <t>虚拟</t>
  </si>
  <si>
    <t>effect = {set_country_flag = synth_virtual remove_country_flag = synth_physical remove_country_flag = cyber_individualist remove_country_flag = cyber_collectivist remove_country_flag = cyber_creed_advanced_government remove_country_flag = bio_purity remove_country_flag = bio_cloning remove_country_flag = bio_mutation}</t>
  </si>
  <si>
    <t>包括：替身民主制，监视寡头制，教导独裁制，帝制传讯体，记忆贸易企业</t>
  </si>
  <si>
    <t>个体</t>
  </si>
  <si>
    <t>effect = {set_country_flag = cyber_individualist remove_country_flag = synth_virtual remove_country_flag = synth_physical remove_country_flag = cyber_collectivist remove_country_flag = cyber_creed_advanced_government remove_country_flag = bio_purity remove_country_flag = bio_cloning remove_country_flag = bio_mutation}</t>
  </si>
  <si>
    <t>包括：并行民主制，超频寡头制，网监独裁制，芯片组帝制，神经商贸企业</t>
  </si>
  <si>
    <t>集体</t>
  </si>
  <si>
    <t>effect = {set_country_flag = cyber_collectivist remove_country_flag = synth_virtual remove_country_flag = cyber_individualist remove_country_flag = synth_physical remove_country_flag = cyber_creed_advanced_government remove_country_flag = bio_purity remove_country_flag = bio_cloning remove_country_flag = bio_mutation}</t>
  </si>
  <si>
    <t>包括：互联民主制，眠工寡头制，独裁阵线，帝国网络，改良企业</t>
  </si>
  <si>
    <t>义体信条</t>
  </si>
  <si>
    <t>effect = {set_country_flag = cyber_creed_advanced_government remove_country_flag = synth_virtual remove_country_flag = cyber_individualist remove_country_flag = cyber_collectivist remove_country_flag = synth_physical remove_country_flag = bio_purity remove_country_flag = bio_cloning remove_country_flag = bio_mutation}</t>
  </si>
  <si>
    <t>包括：强化体民主制，赛博神权寡头制，独裁合成神教，赛博帝制，神圣科技企业</t>
  </si>
  <si>
    <t>纯净</t>
  </si>
  <si>
    <t>effect = {set_country_flag = bio_purity remove_country_flag = synth_virtual remove_country_flag = cyber_individualist remove_country_flag = cyber_collectivist remove_country_flag = cyber_creed_advanced_government remove_country_flag = synth_physical remove_country_flag = bio_cloning remove_country_flag = bio_mutation}</t>
  </si>
  <si>
    <t>包括：表型自治制，优生阶序制，核酸司法制，生物自治领，器官集团</t>
  </si>
  <si>
    <t>克隆</t>
  </si>
  <si>
    <t>effect = {set_country_flag = bio_cloning remove_country_flag = synth_virtual remove_country_flag = cyber_individualist remove_country_flag = cyber_collectivist remove_country_flag = cyber_creed_advanced_government remove_country_flag = bio_purity remove_country_flag = synth_physical remove_country_flag = bio_mutation}</t>
  </si>
  <si>
    <t>包括：和谐多元制，复制摄政制，均一臣服制，世袭延续制，复制协会制</t>
  </si>
  <si>
    <t>变异</t>
  </si>
  <si>
    <t>effect = {set_country_flag = bio_mutation remove_country_flag = synth_virtual remove_country_flag = cyber_individualist remove_country_flag = cyber_collectivist remove_country_flag = cyber_creed_advanced_government remove_country_flag = bio_purity remove_country_flag = bio_cloning remove_country_flag = synth_physical}</t>
  </si>
  <si>
    <t>包括：生物多样自由制，催化统御，混合授权，基因霸政，器官高利贷（演化猎手政体需要演化猎手起源）</t>
  </si>
  <si>
    <t>蜂巢类</t>
  </si>
  <si>
    <t>蜂巢思维</t>
  </si>
  <si>
    <t>effect = {remove_country_flag = cyber_hive_volitional remove_country_flag = cyber_hive_integrated remove_country_flag = bio_purity remove_country_flag = bio_cloning remove_country_flag = bio_mutation}</t>
  </si>
  <si>
    <t>意志型蜂巢</t>
  </si>
  <si>
    <t>effect = {set_country_flag = cyber_hive_volitional remove_country_flag = cyber_hive_integrated remove_country_flag = bio_purity remove_country_flag = bio_cloning remove_country_flag = bio_mutation}</t>
  </si>
  <si>
    <t>一体化蜂巢</t>
  </si>
  <si>
    <t>effect = {set_country_flag = cyber_hive_integrated remove_country_flag = cyber_hive_volitional remove_country_flag = bio_purity remove_country_flag = bio_cloning remove_country_flag = bio_mutation}</t>
  </si>
  <si>
    <t>effect = {set_country_flag = bio_purity remove_country_flag = cyber_hive_integrated remove_country_flag = cyber_hive_volitional remove_country_flag = bio_cloning remove_country_flag = bio_mutation}</t>
  </si>
  <si>
    <t>纯化范式</t>
  </si>
  <si>
    <t>effect = {set_country_flag = bio_cloning remove_country_flag = cyber_hive_integrated remove_country_flag = bio_purity remove_country_flag = cyber_hive_volitional remove_country_flag = bio_mutation}</t>
  </si>
  <si>
    <t>复制游牧群</t>
  </si>
  <si>
    <t>effect = {set_country_flag = bio_mutation remove_country_flag = cyber_hive_integrated remove_country_flag = bio_purity remove_country_flag = bio_cloning remove_country_flag = cyber_hive_volitional}</t>
  </si>
  <si>
    <t>适应自治领（演化猎手政体需要演化猎手起源）</t>
  </si>
  <si>
    <t>智械类</t>
  </si>
  <si>
    <t>机械智能</t>
  </si>
  <si>
    <t>effect = {remove_country_flag = driven_memory_aggregator remove_country_flag = driven_neural_chorus }</t>
  </si>
  <si>
    <t>记忆聚合器</t>
  </si>
  <si>
    <t>effect = {set_country_flag = driven_memory_aggregator remove_country_flag = driven_neural_chorus }</t>
  </si>
  <si>
    <t>神经合唱</t>
  </si>
  <si>
    <t>effect = {set_country_flag = driven_neural_chorus remove_country_flag = driven_memory_aggregator }</t>
  </si>
  <si>
    <t>噬天巨兽行动</t>
  </si>
  <si>
    <t>注意：技能类因UI问题只能显示5个，实际存在，可以通过快捷键使用；产卵的巨型结构会因多个标识存在而导致有3个选项，因UI问题导致后面不可选；修正类在侵攻腺体处显示只生效一个，实际全部生效。</t>
  </si>
  <si>
    <t>产下快速噬天巨兽卵</t>
  </si>
  <si>
    <t>effect set_country_flag = behemoth_fast_egg</t>
  </si>
  <si>
    <t>Shift+z</t>
  </si>
  <si>
    <t>产下大型噬天巨兽卵</t>
  </si>
  <si>
    <t>effect set_country_flag = behemoth_slow_egg</t>
  </si>
  <si>
    <t>产下增强噬天巨兽卵</t>
  </si>
  <si>
    <t>effect set_country_flag = behemoth_strong_egg</t>
  </si>
  <si>
    <t>虚空泳者</t>
  </si>
  <si>
    <t>effect set_country_flag = behemoth_turbo</t>
  </si>
  <si>
    <t>Shift+x</t>
  </si>
  <si>
    <t>加速反应</t>
  </si>
  <si>
    <t>effect set_country_flag = behemoth_reflexes</t>
  </si>
  <si>
    <t>加厚皮肤</t>
  </si>
  <si>
    <t>effect set_country_flag = behemoth_hull_1</t>
  </si>
  <si>
    <t>船体值+250000</t>
  </si>
  <si>
    <t>装甲硬化</t>
  </si>
  <si>
    <t>effect set_country_flag = behemoth_armor_1</t>
  </si>
  <si>
    <t>装甲值+125000，装甲硬化+25%</t>
  </si>
  <si>
    <t>护盾硬化</t>
  </si>
  <si>
    <t>effect set_country_flag = behemoth_shield_1</t>
  </si>
  <si>
    <t>护盾值+75000，护盾硬化+25%，每日护盾再生+1%</t>
  </si>
  <si>
    <t>护盾穿透</t>
  </si>
  <si>
    <t>effect set_country_flag = behemoth_anti_shield</t>
  </si>
  <si>
    <t>护盾穿透+25%，每月异星天然气维护费+5</t>
  </si>
  <si>
    <t>装甲穿透</t>
  </si>
  <si>
    <t>effect set_country_flag = behemoth_anti_armor</t>
  </si>
  <si>
    <t>装甲穿透+25%，每月易爆微粒维护费+5</t>
  </si>
  <si>
    <t>追踪与点防</t>
  </si>
  <si>
    <t>effect set_country_flag = behemoth_tracking</t>
  </si>
  <si>
    <t>追踪+15，点防御射速+25%，每月稀有水晶维护费+5</t>
  </si>
  <si>
    <t>重力脉冲</t>
  </si>
  <si>
    <t>effect set_country_flag = behemoth_drain</t>
  </si>
  <si>
    <t>Shift+c</t>
  </si>
  <si>
    <t>能源脉冲</t>
  </si>
  <si>
    <t>effect set_country_flag = behemoth_spike</t>
  </si>
  <si>
    <t>能量爆裂</t>
  </si>
  <si>
    <t>effect set_country_flag = behemoth_burst</t>
  </si>
  <si>
    <t>船体再生</t>
  </si>
  <si>
    <t>effect set_country_flag = behemoth_hull_2</t>
  </si>
  <si>
    <t>每日船体再生+15%</t>
  </si>
  <si>
    <t>伤害减免</t>
  </si>
  <si>
    <t>effect set_country_flag = behemoth_damage_reduction</t>
  </si>
  <si>
    <t>伤害减免+25%</t>
  </si>
  <si>
    <t>双重硬化</t>
  </si>
  <si>
    <t>effect set_country_flag = behemoth_hardenin</t>
  </si>
  <si>
    <t>伤害减免+50，装甲硬化+15%，护盾硬化+15%</t>
  </si>
  <si>
    <t>神经增强器</t>
  </si>
  <si>
    <t>effect set_country_flag = behemoth_buff</t>
  </si>
  <si>
    <t>Shift+v</t>
  </si>
  <si>
    <t>召唤舰队</t>
  </si>
  <si>
    <t>effect set_country_flag = behemoth_summon</t>
  </si>
  <si>
    <t>自我再生信息素</t>
  </si>
  <si>
    <t>effect set_country_flag = behemoth_healing</t>
  </si>
  <si>
    <t>噬天巨兽狂暴</t>
  </si>
  <si>
    <t>effect set_country_flag = behemoth_frenzy</t>
  </si>
  <si>
    <t>交战时，获得噬天巨兽狂暴修正，持续60天</t>
  </si>
  <si>
    <t>压制愤怒</t>
  </si>
  <si>
    <t>effect set_country_flag = behemoth_tempered_rage</t>
  </si>
  <si>
    <t>舰船武器射速+10%，亚光速航速+5%，每日船体再生-0.4%，每日装甲再生-1</t>
  </si>
  <si>
    <t>噬天巨兽鼓舞</t>
  </si>
  <si>
    <t>effect set_country_flag = behemoth_inspiration</t>
  </si>
  <si>
    <t>交战时，恒星系内所有友方舰船获得噬天巨兽鼓舞修正，持续120天</t>
  </si>
  <si>
    <t>顶级掠食者特质</t>
  </si>
  <si>
    <t>每月+5%贸易</t>
  </si>
  <si>
    <t>effect set_leader_flag = defeated_humanoid_evopred</t>
  </si>
  <si>
    <t>人口生长（组装）速度+5%</t>
  </si>
  <si>
    <t>effect set_leader_flag = defeated_mammalian_evopred</t>
  </si>
  <si>
    <t>护盾硬化+5%</t>
  </si>
  <si>
    <t>effect set_leader_flag = defeated_reptilian_evopred</t>
  </si>
  <si>
    <t>闪避概率+5</t>
  </si>
  <si>
    <t>effect set_leader_flag = defeated_avian_evopred</t>
  </si>
  <si>
    <t>装甲硬化+5%</t>
  </si>
  <si>
    <t>effect set_leader_flag = defeated_arthropoid_evopred</t>
  </si>
  <si>
    <t>探测范围+1</t>
  </si>
  <si>
    <t>effect set_leader_flag = defeated_molluscoid_evopred</t>
  </si>
  <si>
    <t>每月食物+5%</t>
  </si>
  <si>
    <t>effect set_leader_flag = defeated_fungoid_evopred</t>
  </si>
  <si>
    <t>每月能量币+5%</t>
  </si>
  <si>
    <t>effect set_leader_flag = defeated_plantoid_evopred</t>
  </si>
  <si>
    <t>每月矿物+5%</t>
  </si>
  <si>
    <t>effect set_leader_flag = defeated_lithoid_evopred</t>
  </si>
  <si>
    <t>犯罪度-10</t>
  </si>
  <si>
    <t>effect set_leader_flag = defeated_necroid_evopred</t>
  </si>
  <si>
    <t>船体值+100</t>
  </si>
  <si>
    <t>effect set_leader_flag = defeated_aquatic_evopred</t>
  </si>
  <si>
    <t>每月异星天然气+10%</t>
  </si>
  <si>
    <t>effect set_leader_flag = defeated_toxoid_evopred</t>
  </si>
  <si>
    <t>每月合金+5%</t>
  </si>
  <si>
    <t>effect set_leader_flag = defeated_machine_evopred</t>
  </si>
  <si>
    <t>外交</t>
  </si>
  <si>
    <t>注意：该条目需要先输入第一行代码来定位当前国家，之后再输入其他代码。</t>
  </si>
  <si>
    <t>本条目需优先输入此代码</t>
  </si>
  <si>
    <t>定位当前国家</t>
  </si>
  <si>
    <t>常规国家态度</t>
  </si>
  <si>
    <t>国家ID</t>
  </si>
  <si>
    <t>态度选择</t>
  </si>
  <si>
    <t>中立</t>
  </si>
  <si>
    <t>改变&lt;国家ID&gt;对当前国家的态度为</t>
  </si>
  <si>
    <t>失落帝国态度</t>
  </si>
  <si>
    <t>不屑一顾</t>
  </si>
  <si>
    <t>前超光速文明</t>
  </si>
  <si>
    <t>设置前超光速文明觉醒度（选中星球）</t>
  </si>
  <si>
    <t>effect = { root.owner = { set_awareness = 52.3 }</t>
  </si>
  <si>
    <t>使土著到达下一个阶段（选中星球）</t>
  </si>
  <si>
    <t>effect = { root.owner = { go_to_next_pre_ftl_age = yes}</t>
  </si>
  <si>
    <t>文明阶段</t>
  </si>
  <si>
    <t>原子时代</t>
  </si>
  <si>
    <t>选中星球改变其文明程度</t>
  </si>
  <si>
    <t>其他</t>
  </si>
  <si>
    <t>终结与选中国家的停战协定</t>
  </si>
  <si>
    <t>effect = { root.owner = { end_truce = event_target:playercountry}}</t>
  </si>
  <si>
    <t>选中国家是否开放边境</t>
  </si>
  <si>
    <t>effect = { root.owner = { set_closed_borders = { who = event_target:playercountry status = yes forced = 3600}}</t>
  </si>
  <si>
    <t>设置当前国家与选中国家为友好</t>
  </si>
  <si>
    <t>effect = { root.owner = { set_faction_hostility = { target = event_target:playercountry set_friendly = yes }}</t>
  </si>
  <si>
    <t>设置当前国家与目标国家为中立</t>
  </si>
  <si>
    <t>effect = { root.owner = { set_faction_hostility = { target = event_target:playercountry set_neutral = yes }}</t>
  </si>
  <si>
    <t>设置当前国家与目标国家为敌对</t>
  </si>
  <si>
    <t>effect = { root.owner = { set_faction_hostility = { target = event_target:playercountry set_hostile = yes }}</t>
  </si>
  <si>
    <t>战争</t>
  </si>
  <si>
    <t>战争目标</t>
  </si>
  <si>
    <t>全面战争</t>
  </si>
  <si>
    <t>附庸</t>
  </si>
  <si>
    <t>当前国家独立</t>
  </si>
  <si>
    <t>effect set_subject_of = { who = none }</t>
  </si>
  <si>
    <t>附庸类型</t>
  </si>
  <si>
    <t>选中其他国家任意物体创建与当前国家的附庸条约（天灾也可以）</t>
  </si>
  <si>
    <t>条款更改
（资源类输入0.15就是+15%，负数则补贴；条款无法超出原有附庸类型限制）</t>
  </si>
  <si>
    <t>基础资源</t>
  </si>
  <si>
    <t>进阶资源</t>
  </si>
  <si>
    <t>研究资源</t>
  </si>
  <si>
    <t>战略资源</t>
  </si>
  <si>
    <t>宗主的战争</t>
  </si>
  <si>
    <t>无</t>
  </si>
  <si>
    <t>附属国战争</t>
  </si>
  <si>
    <t>整合附庸国</t>
  </si>
  <si>
    <t>禁止整合</t>
  </si>
  <si>
    <t>外交自由</t>
  </si>
  <si>
    <t>投票受限</t>
  </si>
  <si>
    <t>扩张</t>
  </si>
  <si>
    <t>受控扩张</t>
  </si>
  <si>
    <t>地产上限</t>
  </si>
  <si>
    <t>传感器</t>
  </si>
  <si>
    <t>独立传感器</t>
  </si>
  <si>
    <t>基因什一税</t>
  </si>
  <si>
    <t>无基因什一税</t>
  </si>
  <si>
    <t>更改附庸国条款
（选中附属国任意物体输入）</t>
  </si>
  <si>
    <t>资源</t>
  </si>
  <si>
    <t>添加数量</t>
  </si>
  <si>
    <t>添加资源类别</t>
  </si>
  <si>
    <t>能量</t>
  </si>
  <si>
    <t>添加资源</t>
  </si>
  <si>
    <t>太空风暴</t>
  </si>
  <si>
    <t>生成风暴类型</t>
  </si>
  <si>
    <t>电力风暴</t>
  </si>
  <si>
    <t>选中恒星在当前恒星系生成风暴</t>
  </si>
  <si>
    <t>选中受风暴影响的星球消除该风暴</t>
  </si>
  <si>
    <t>effect solar_system = { every_cosmic_storm = { limit = { any_system_within_storm = { is_same_value = prevprev } } destroy_cosmic_storm = yes } }</t>
  </si>
  <si>
    <t>消除星系内所有风暴</t>
  </si>
  <si>
    <t>effect = { every_cosmic_storm = { destroy_cosmic_storm = yes }</t>
  </si>
  <si>
    <t>太空生物</t>
  </si>
  <si>
    <t>添加常规生物</t>
  </si>
  <si>
    <t>太空变形虫母</t>
  </si>
  <si>
    <t>添加其他生物</t>
  </si>
  <si>
    <t>虚空之云</t>
  </si>
  <si>
    <t>品质</t>
  </si>
  <si>
    <t>卓绝</t>
  </si>
  <si>
    <t>基因类别</t>
  </si>
  <si>
    <t>太空变形虫</t>
  </si>
  <si>
    <t>给予基因物质</t>
  </si>
  <si>
    <t>图形文化</t>
  </si>
  <si>
    <t>玩家可选模型</t>
  </si>
  <si>
    <t>鸟类</t>
  </si>
  <si>
    <t>改变国家舰船模型</t>
  </si>
  <si>
    <t>玩家不可选模型</t>
  </si>
  <si>
    <t>合成女王</t>
  </si>
  <si>
    <t>背景筛选</t>
  </si>
  <si>
    <t>特殊房间</t>
  </si>
  <si>
    <t>背景选择</t>
  </si>
  <si>
    <t>星海监管人</t>
  </si>
  <si>
    <t>设置国家房间背景</t>
  </si>
  <si>
    <t>机械爹</t>
  </si>
  <si>
    <t>变成好爹</t>
  </si>
  <si>
    <t>effect random_country = { limit = { has_civic = civic_custodian_directives } remove_country_flag = fallen_machine_empire_awaken_2 set_country_flag = fallen_machine_empire_awaken_1 }</t>
  </si>
  <si>
    <t>变成疯爹</t>
  </si>
  <si>
    <t>effect random_country = { limit = { has_civic = civic_custodian_directives } remove_country_flag = fallen_machine_empire_awaken_1 set_country_flag = fallen_machine_empire_awaken_2 }</t>
  </si>
  <si>
    <t>L-星门</t>
  </si>
  <si>
    <t>灰蛊舰队</t>
  </si>
  <si>
    <t>effect = { remove_global_flag = dragon_season remove_global_flag = gray_goo_empire_set set_global_flag = gray_goo_crisis_set set_global_flag = active_gray_goo }</t>
  </si>
  <si>
    <t>纳米星龙</t>
  </si>
  <si>
    <t>effect = { set_global_flag = dragon_season remove_global_flag = gray_goo_empire_set remove_global_flag = gray_goo_crisis_set remove_global_flag = active_gray_goo }</t>
  </si>
  <si>
    <t>纳米国家</t>
  </si>
  <si>
    <t>effect = { remove_global_flag = dragon_season set_global_flag = gray_goo_empire_set remove_global_flag = gray_goo_crisis_set remove_global_flag = active_gray_goo }</t>
  </si>
  <si>
    <t>一片死寂</t>
  </si>
  <si>
    <t>effect = { remove_global_flag = dragon_season remove_global_flag = gray_goo_empire_set remove_global_flag = gray_goo_crisis_set remove_global_flag = active_gray_goo }</t>
  </si>
  <si>
    <t>灵能</t>
  </si>
  <si>
    <t>变更生命之织缕局势</t>
  </si>
  <si>
    <t>effect = {set_variable = {which = composer_covenant_rank value = 150}</t>
  </si>
  <si>
    <t>20/50/90/150时触发事件</t>
  </si>
  <si>
    <t>变更世界之喰煞局势</t>
  </si>
  <si>
    <t>effect = {set_variable = {which = eater_covenant_rank value = 150}</t>
  </si>
  <si>
    <t>变更渴求之器具局势</t>
  </si>
  <si>
    <t>effect = {set_variable = {which = instrument_covenant_rank value = 150}</t>
  </si>
  <si>
    <t>变更虚空之低语局势</t>
  </si>
  <si>
    <t>effect = {set_variable = {which = whisperers_covenant_rank value = 150}</t>
  </si>
  <si>
    <t>天灾计数器</t>
  </si>
  <si>
    <t>事件链选择</t>
  </si>
  <si>
    <t>虚空之鞭</t>
  </si>
  <si>
    <t>更改条目选择</t>
  </si>
  <si>
    <t>被我们消灭的索林原虫</t>
  </si>
  <si>
    <t>添加/重置</t>
  </si>
  <si>
    <t>add</t>
  </si>
  <si>
    <t>改变事件链统计数</t>
  </si>
  <si>
    <t>传送门</t>
  </si>
  <si>
    <t>传送门+6能量币</t>
  </si>
  <si>
    <t>effect set_planet_flag = dportal_energy</t>
  </si>
  <si>
    <t>传送门+0.2暗物质</t>
  </si>
  <si>
    <t>effect set_planet_flag = dportal_void</t>
  </si>
  <si>
    <t>传送门+1暗物质</t>
  </si>
  <si>
    <t>effect set_planet_flag = dportal_void2</t>
  </si>
  <si>
    <t>常规国家态度附表</t>
  </si>
  <si>
    <t>失落帝国态度附表</t>
  </si>
  <si>
    <t>neutral</t>
  </si>
  <si>
    <t>dismissive</t>
  </si>
  <si>
    <t>谨慎</t>
  </si>
  <si>
    <t>wary</t>
  </si>
  <si>
    <t>宠幸</t>
  </si>
  <si>
    <t>patronizing</t>
  </si>
  <si>
    <t>乐于接受</t>
  </si>
  <si>
    <t>receptive</t>
  </si>
  <si>
    <t>怒火中烧</t>
  </si>
  <si>
    <t>angry</t>
  </si>
  <si>
    <t>不信任</t>
  </si>
  <si>
    <t>unfriendly</t>
  </si>
  <si>
    <t>傲慢</t>
  </si>
  <si>
    <t>arrogant</t>
  </si>
  <si>
    <t>宿敌</t>
  </si>
  <si>
    <t>rival</t>
  </si>
  <si>
    <t>飞扬跋扈</t>
  </si>
  <si>
    <t>imperious</t>
  </si>
  <si>
    <t>敌对</t>
  </si>
  <si>
    <t>hostile</t>
  </si>
  <si>
    <t>恃强凌弱</t>
  </si>
  <si>
    <t>belligerent</t>
  </si>
  <si>
    <t>盛气凌人</t>
  </si>
  <si>
    <t>domineering</t>
  </si>
  <si>
    <t>监护</t>
  </si>
  <si>
    <t>custodial</t>
  </si>
  <si>
    <t>亲切</t>
  </si>
  <si>
    <t>不可捉摸</t>
  </si>
  <si>
    <t>enigmatic</t>
  </si>
  <si>
    <t>友好</t>
  </si>
  <si>
    <t>friendly</t>
  </si>
  <si>
    <t>狂暴</t>
  </si>
  <si>
    <t>berserker</t>
  </si>
  <si>
    <t>保护</t>
  </si>
  <si>
    <t>protective</t>
  </si>
  <si>
    <t>null</t>
  </si>
  <si>
    <t>忠诚</t>
  </si>
  <si>
    <t>loyal</t>
  </si>
  <si>
    <t>不忠</t>
  </si>
  <si>
    <t>disloyal</t>
  </si>
  <si>
    <t>宗主</t>
  </si>
  <si>
    <t>overlord</t>
  </si>
  <si>
    <t>战争目标附表</t>
  </si>
  <si>
    <t>受到威胁</t>
  </si>
  <si>
    <t>threatened</t>
  </si>
  <si>
    <t>独立</t>
  </si>
  <si>
    <t>wg_independence</t>
  </si>
  <si>
    <t>消灭威胁</t>
  </si>
  <si>
    <t>wg_end_threat</t>
  </si>
  <si>
    <t>wg_end_threat_swarm</t>
  </si>
  <si>
    <t>wg_end_threat_assimilators</t>
  </si>
  <si>
    <t>同化</t>
  </si>
  <si>
    <t>wg_assimilation</t>
  </si>
  <si>
    <t>净化</t>
  </si>
  <si>
    <t>wg_cleansing</t>
  </si>
  <si>
    <t>吸收</t>
  </si>
  <si>
    <t>wg_absorption</t>
  </si>
  <si>
    <t>前超光速文明时代附表</t>
  </si>
  <si>
    <t>wg_assimilation_vs_fe</t>
  </si>
  <si>
    <t>石器时代</t>
  </si>
  <si>
    <t>stone_age</t>
  </si>
  <si>
    <t>wg_cleansing_vs_fe</t>
  </si>
  <si>
    <t>青铜时代</t>
  </si>
  <si>
    <t>bronze_age</t>
  </si>
  <si>
    <t>wg_absorption_vs_fe</t>
  </si>
  <si>
    <t>铁器时代</t>
  </si>
  <si>
    <t>iron_age</t>
  </si>
  <si>
    <t>掠夺</t>
  </si>
  <si>
    <t>wg_plunder</t>
  </si>
  <si>
    <t>中古时代后期</t>
  </si>
  <si>
    <t>late_medieval_age</t>
  </si>
  <si>
    <t>wg_plunder_raid</t>
  </si>
  <si>
    <t>文艺复兴时代</t>
  </si>
  <si>
    <t>renaissance_age</t>
  </si>
  <si>
    <t>wg_colossus</t>
  </si>
  <si>
    <t>蒸汽时代</t>
  </si>
  <si>
    <t>steam_age</t>
  </si>
  <si>
    <t>wg_end_threat_colossus</t>
  </si>
  <si>
    <t>工业时代</t>
  </si>
  <si>
    <t>industrial_age</t>
  </si>
  <si>
    <t>要求附庸</t>
  </si>
  <si>
    <t>wg_subjugation</t>
  </si>
  <si>
    <t>机械时代</t>
  </si>
  <si>
    <t>machine_age</t>
  </si>
  <si>
    <t>要求朝贡</t>
  </si>
  <si>
    <t>wg_tribute</t>
  </si>
  <si>
    <t>atomic_age</t>
  </si>
  <si>
    <t>纳为子公司</t>
  </si>
  <si>
    <t>wg_megacorp_subjugate</t>
  </si>
  <si>
    <t>太空时代早期</t>
  </si>
  <si>
    <t>early_space_age</t>
  </si>
  <si>
    <t>输入意识形态</t>
  </si>
  <si>
    <t>wg_force_ideology</t>
  </si>
  <si>
    <t>征服</t>
  </si>
  <si>
    <t>wg_conquest</t>
  </si>
  <si>
    <t>羞辱</t>
  </si>
  <si>
    <t>wg_humiliation</t>
  </si>
  <si>
    <t>夺取银河之星</t>
  </si>
  <si>
    <t>wg_take_galatron</t>
  </si>
  <si>
    <t>附庸类型附表</t>
  </si>
  <si>
    <t>驱逐企业</t>
  </si>
  <si>
    <t>wg_expel_corp</t>
  </si>
  <si>
    <t>preset_vassal</t>
  </si>
  <si>
    <t>收缴资产</t>
  </si>
  <si>
    <t>wg_hostile_takeover</t>
  </si>
  <si>
    <t>附属公司</t>
  </si>
  <si>
    <t>preset_subsidiary</t>
  </si>
  <si>
    <t>wg_steal_galatron</t>
  </si>
  <si>
    <t>朝贡国</t>
  </si>
  <si>
    <t>preset_tributary</t>
  </si>
  <si>
    <t>收入彀中</t>
  </si>
  <si>
    <t>wg_scion</t>
  </si>
  <si>
    <t>戍邦</t>
  </si>
  <si>
    <t>preset_bulwark</t>
  </si>
  <si>
    <t>建立霸权</t>
  </si>
  <si>
    <t>wg_hegemon</t>
  </si>
  <si>
    <t>学邦</t>
  </si>
  <si>
    <t>preset_scholarium</t>
  </si>
  <si>
    <t>脱离霸权联邦</t>
  </si>
  <si>
    <t>wg_leave_hegemony</t>
  </si>
  <si>
    <t>勘探邦</t>
  </si>
  <si>
    <t>preset_prospectorium</t>
  </si>
  <si>
    <t>反击作战</t>
  </si>
  <si>
    <t>wg_counterattack</t>
  </si>
  <si>
    <t>保护国</t>
  </si>
  <si>
    <t>preset_protectorate</t>
  </si>
  <si>
    <t>先发制人</t>
  </si>
  <si>
    <t>wg_renegade_containment</t>
  </si>
  <si>
    <t>先辈子弟</t>
  </si>
  <si>
    <t>preset_scion</t>
  </si>
  <si>
    <t>wg_end_threat_renegade_containment</t>
  </si>
  <si>
    <t>神域</t>
  </si>
  <si>
    <t>preset_dominion</t>
  </si>
  <si>
    <t>食星之敌</t>
  </si>
  <si>
    <t>wg_revenge_for_eaten_star</t>
  </si>
  <si>
    <t>卫星国</t>
  </si>
  <si>
    <t>preset_satellite</t>
  </si>
  <si>
    <t>吞食星辰</t>
  </si>
  <si>
    <t>wg_end_threat_revenge_for_eaten_star</t>
  </si>
  <si>
    <t>条约国</t>
  </si>
  <si>
    <t>preset_signatory</t>
  </si>
  <si>
    <t>效忠战争</t>
  </si>
  <si>
    <t>wg_allegiance</t>
  </si>
  <si>
    <t>仆从国</t>
  </si>
  <si>
    <t>preset_thrall</t>
  </si>
  <si>
    <t>阻止暴行</t>
  </si>
  <si>
    <t>wg_payback_stop_atrocities</t>
  </si>
  <si>
    <t>傀儡国</t>
  </si>
  <si>
    <t>preset_political_client</t>
  </si>
  <si>
    <t>wg_fe_humiliation</t>
  </si>
  <si>
    <t>马前卒</t>
  </si>
  <si>
    <t>preset_herald</t>
  </si>
  <si>
    <t>wg_fe_stop_atrocities</t>
  </si>
  <si>
    <t>辖地（大可汗）</t>
  </si>
  <si>
    <t>preset_satrapy</t>
  </si>
  <si>
    <t>禁止人工智能</t>
  </si>
  <si>
    <t>wg_fe_stop_ai</t>
  </si>
  <si>
    <t>辖地（遗珍）</t>
  </si>
  <si>
    <t>preset_relic_satrapy</t>
  </si>
  <si>
    <t>净化圣地</t>
  </si>
  <si>
    <t>wg_fe_cleanse_holy_worlds</t>
  </si>
  <si>
    <t>曙光境</t>
  </si>
  <si>
    <t>preset_luminarium</t>
  </si>
  <si>
    <t>净化边境地区</t>
  </si>
  <si>
    <t>wg_fe_cleanse_border_worlds</t>
  </si>
  <si>
    <t>支配</t>
  </si>
  <si>
    <t>wg_ae_domination</t>
  </si>
  <si>
    <t>wg_end_threat_ae</t>
  </si>
  <si>
    <t>解放</t>
  </si>
  <si>
    <t>wg_end_threat_synth_queen</t>
  </si>
  <si>
    <t>合成人起义</t>
  </si>
  <si>
    <t>wg_machine_uprising</t>
  </si>
  <si>
    <t>天堂之战</t>
  </si>
  <si>
    <t>wg_war_in_heaven</t>
  </si>
  <si>
    <t>强调宗主地位</t>
  </si>
  <si>
    <t>wg_assert_overlordship</t>
  </si>
  <si>
    <t>资源类型附表</t>
  </si>
  <si>
    <t>维护霸权</t>
  </si>
  <si>
    <t>wg_assert_hegemony</t>
  </si>
  <si>
    <t>resource energy</t>
  </si>
  <si>
    <t>粉碎叛乱</t>
  </si>
  <si>
    <t>wg_galactic_civil_war_loyalists</t>
  </si>
  <si>
    <t>resource minerals</t>
  </si>
  <si>
    <t>颠覆帝国</t>
  </si>
  <si>
    <t>wg_galactic_civil_war_rebels</t>
  </si>
  <si>
    <t>resource food</t>
  </si>
  <si>
    <t>天灾战争</t>
  </si>
  <si>
    <t>wg_declared_crisis</t>
  </si>
  <si>
    <t>resource consumer_goods</t>
  </si>
  <si>
    <t>维持侍奉</t>
  </si>
  <si>
    <t>wg_defend_allegiance</t>
  </si>
  <si>
    <t>resource alloys</t>
  </si>
  <si>
    <t>最糟的接触</t>
  </si>
  <si>
    <t>wg_fotd_really_bad_contact</t>
  </si>
  <si>
    <t>resource influence</t>
  </si>
  <si>
    <t>wg_payback_wipe_them_out</t>
  </si>
  <si>
    <t>resource unity</t>
  </si>
  <si>
    <t>wg_payback_force_ideology</t>
  </si>
  <si>
    <t>resource trade</t>
  </si>
  <si>
    <t>wg_payback_tribute</t>
  </si>
  <si>
    <t>resource volatile_motes</t>
  </si>
  <si>
    <t>wg_payback_megacorp_subjugate</t>
  </si>
  <si>
    <t>resource exotic_gases</t>
  </si>
  <si>
    <t>扣押资产</t>
  </si>
  <si>
    <t>wg_payback_msi</t>
  </si>
  <si>
    <t>resource rare_crystals</t>
  </si>
  <si>
    <t>wg_payback_msi_humiliation</t>
  </si>
  <si>
    <t>resource sr_living_metal</t>
  </si>
  <si>
    <t>纳入版图</t>
  </si>
  <si>
    <t>wg_bring_into_the_fold</t>
  </si>
  <si>
    <t>resource sr_zro</t>
  </si>
  <si>
    <t>wg_bring_into_the_fold_corporate</t>
  </si>
  <si>
    <t>resource sr_dark_matter</t>
  </si>
  <si>
    <t>铲除干净</t>
  </si>
  <si>
    <t>wg_wipe_them_out</t>
  </si>
  <si>
    <t>resource minor_artifacts</t>
  </si>
  <si>
    <t>wg_end_threat_crisis</t>
  </si>
  <si>
    <t>resource astral_threads</t>
  </si>
  <si>
    <t>强制并入帝国</t>
  </si>
  <si>
    <t>wg_imperial_crusade</t>
  </si>
  <si>
    <t>physics</t>
  </si>
  <si>
    <t>争夺议会席位</t>
  </si>
  <si>
    <t>wg_seize_council_seat</t>
  </si>
  <si>
    <t>society</t>
  </si>
  <si>
    <t>重建星海共同体</t>
  </si>
  <si>
    <t>wg_restore_the_community</t>
  </si>
  <si>
    <t>engineering</t>
  </si>
  <si>
    <t>帝国敕裁</t>
  </si>
  <si>
    <t>wg_imperial_rebuke</t>
  </si>
  <si>
    <t>resource nanites</t>
  </si>
  <si>
    <t>wg_humiliation_imperium</t>
  </si>
  <si>
    <t>resource biomass</t>
  </si>
  <si>
    <t>wg_take_galatron_imperium</t>
  </si>
  <si>
    <t>resource menace</t>
  </si>
  <si>
    <t>wg_expel_corp_imperium</t>
  </si>
  <si>
    <t>resource advanced_logic</t>
  </si>
  <si>
    <t>wg_hostile_takeover_imperium</t>
  </si>
  <si>
    <t>resource feral_insight</t>
  </si>
  <si>
    <t>wg_steal_galatron_imperium</t>
  </si>
  <si>
    <t>协议条款附表</t>
  </si>
  <si>
    <t>联邦类型附表</t>
  </si>
  <si>
    <t>resource_subsidies_basic</t>
  </si>
  <si>
    <t>星系联盟</t>
  </si>
  <si>
    <t>default_federation</t>
  </si>
  <si>
    <t>进阶</t>
  </si>
  <si>
    <t>resource_subsidies_advanced</t>
  </si>
  <si>
    <t>trade_federation</t>
  </si>
  <si>
    <t>研究</t>
  </si>
  <si>
    <t>resource_subsidies_research</t>
  </si>
  <si>
    <t>研究合作组织</t>
  </si>
  <si>
    <t>research_federation</t>
  </si>
  <si>
    <t>战略</t>
  </si>
  <si>
    <t>resource_subsidies_strategic</t>
  </si>
  <si>
    <t>军事同盟</t>
  </si>
  <si>
    <t>military_federation</t>
  </si>
  <si>
    <t>joins_overlord_wars</t>
  </si>
  <si>
    <t>joins_overlord_wars_none</t>
  </si>
  <si>
    <t>霸权</t>
  </si>
  <si>
    <t>hegemony_federation</t>
  </si>
  <si>
    <t>防御</t>
  </si>
  <si>
    <t>joins_overlord_wars_defensive</t>
  </si>
  <si>
    <t>神圣契约</t>
  </si>
  <si>
    <t>spiritualist_federation</t>
  </si>
  <si>
    <t>进攻</t>
  </si>
  <si>
    <t>joins_overlord_wars_offensive</t>
  </si>
  <si>
    <t>全部</t>
  </si>
  <si>
    <t>joins_overlord_wars_all</t>
  </si>
  <si>
    <t>joins_subject_wars</t>
  </si>
  <si>
    <t>joins_subject_wars_none</t>
  </si>
  <si>
    <t>风暴类型附表</t>
  </si>
  <si>
    <t>joins_subject_wars_defensive</t>
  </si>
  <si>
    <t>electric_storm</t>
  </si>
  <si>
    <t>joins_subject_wars_offensive</t>
  </si>
  <si>
    <t>粒子风暴</t>
  </si>
  <si>
    <t>particle_storm</t>
  </si>
  <si>
    <t>joins_subject_wars_all</t>
  </si>
  <si>
    <t>重力风暴</t>
  </si>
  <si>
    <t>gravity_storm</t>
  </si>
  <si>
    <t>subject_integration</t>
  </si>
  <si>
    <t>允许整合</t>
  </si>
  <si>
    <t>subject_can_be_integrated</t>
  </si>
  <si>
    <t>磁力风暴</t>
  </si>
  <si>
    <t>magnetic_storm</t>
  </si>
  <si>
    <t>subject_can_not_be_integrated</t>
  </si>
  <si>
    <t>辐射风暴</t>
  </si>
  <si>
    <t>solar_storm</t>
  </si>
  <si>
    <t>subject_diplomacy</t>
  </si>
  <si>
    <t>限制外交</t>
  </si>
  <si>
    <t>subject_can_not_do_diplomacy</t>
  </si>
  <si>
    <t>星尘风暴</t>
  </si>
  <si>
    <t>celestial_storm</t>
  </si>
  <si>
    <t>subject_can_do_diplomacy_but_not_vote</t>
  </si>
  <si>
    <t>虚境风暴</t>
  </si>
  <si>
    <t>shroud_storm</t>
  </si>
  <si>
    <t>独立外交</t>
  </si>
  <si>
    <t>subject_can_do_diplomacy</t>
  </si>
  <si>
    <t>枢纽风暴</t>
  </si>
  <si>
    <t>nexus_storm</t>
  </si>
  <si>
    <t>subject_expand</t>
  </si>
  <si>
    <t>禁止扩张</t>
  </si>
  <si>
    <t>subject_cannot_expand</t>
  </si>
  <si>
    <t>subject_can_expand_with_tithe</t>
  </si>
  <si>
    <t>允许扩张</t>
  </si>
  <si>
    <t>subject_can_expand</t>
  </si>
  <si>
    <t>品质附表</t>
  </si>
  <si>
    <t>subject_holdings_limit</t>
  </si>
  <si>
    <t>subject_holdings_limit_0</t>
  </si>
  <si>
    <t>none</t>
  </si>
  <si>
    <t>subject_holdings_limit_1</t>
  </si>
  <si>
    <t>普通</t>
  </si>
  <si>
    <t>common</t>
  </si>
  <si>
    <t>subject_holdings_limit_2</t>
  </si>
  <si>
    <t>罕见</t>
  </si>
  <si>
    <t>rare</t>
  </si>
  <si>
    <t>subject_holdings_limit_3</t>
  </si>
  <si>
    <t>史诗</t>
  </si>
  <si>
    <t>epic</t>
  </si>
  <si>
    <t>subject_holdings_limit_4</t>
  </si>
  <si>
    <t>exceptional</t>
  </si>
  <si>
    <t>subject_sensors</t>
  </si>
  <si>
    <t>subject_does_not_get_sensors</t>
  </si>
  <si>
    <t>联合传感器</t>
  </si>
  <si>
    <t>subject_gets_sensors</t>
  </si>
  <si>
    <t>subject_dna</t>
  </si>
  <si>
    <t>subject_gives_no_evopred_dna</t>
  </si>
  <si>
    <t>基因类别附表</t>
  </si>
  <si>
    <t>subject_gives_evopred_dna</t>
  </si>
  <si>
    <t>space_amoeba</t>
  </si>
  <si>
    <t>缇扬奇</t>
  </si>
  <si>
    <t>tiyanki</t>
  </si>
  <si>
    <t>晶态实体</t>
  </si>
  <si>
    <t>crystalline_entity</t>
  </si>
  <si>
    <t>虚空虫</t>
  </si>
  <si>
    <t>voidworm</t>
  </si>
  <si>
    <t>岩居兽</t>
  </si>
  <si>
    <t>cutholoid</t>
  </si>
  <si>
    <t>太空生物附表</t>
  </si>
  <si>
    <t>其他太空生物附表</t>
  </si>
  <si>
    <t>小型水晶</t>
  </si>
  <si>
    <t>NAME_Small_Crystal_Entity_Blue</t>
  </si>
  <si>
    <t>NAME_Cloud_Entity</t>
  </si>
  <si>
    <t>中型水晶</t>
  </si>
  <si>
    <t>NAME_Medium_Crystal_Entity_Blue</t>
  </si>
  <si>
    <t>水晶巢穴</t>
  </si>
  <si>
    <t>NAME_Crystal_Nidus</t>
  </si>
  <si>
    <t>大型水晶</t>
  </si>
  <si>
    <t>NAME_Large_Crystal_Entity_Blue</t>
  </si>
  <si>
    <t>蝗灾</t>
  </si>
  <si>
    <t>NAME_Lost_Swarm_Adult</t>
  </si>
  <si>
    <t>NAME_Small_Space_Organism_Blue</t>
  </si>
  <si>
    <t>战士</t>
  </si>
  <si>
    <t>NAME_Swarm_Large</t>
  </si>
  <si>
    <t>NAME_Large_Space_Organism_Blue</t>
  </si>
  <si>
    <t>育母</t>
  </si>
  <si>
    <t>NAME_Swarm_Carrier</t>
  </si>
  <si>
    <t>太空巨鲸幼体(1)</t>
  </si>
  <si>
    <t>NAME_Tiyanki_Hatchling</t>
  </si>
  <si>
    <t>幼虫</t>
  </si>
  <si>
    <t>NAME_Swarm_Small</t>
  </si>
  <si>
    <t>太空巨鲸幼崽(2)</t>
  </si>
  <si>
    <t>NAME_Tiyanki_Calf</t>
  </si>
  <si>
    <t>虫后</t>
  </si>
  <si>
    <t>NAME_Swarm_Queen</t>
  </si>
  <si>
    <t>雌性太空巨鲸(3)</t>
  </si>
  <si>
    <t>NAME_Tiyanki_Cow</t>
  </si>
  <si>
    <t>感染虫</t>
  </si>
  <si>
    <t>NAME_Swarm_Colonizer</t>
  </si>
  <si>
    <t>雄性太空巨鲸(3)</t>
  </si>
  <si>
    <t>NAME_Tiyanki_Bull</t>
  </si>
  <si>
    <t>工虫</t>
  </si>
  <si>
    <t>NAME_Swarm_Constructor</t>
  </si>
  <si>
    <t>雄性太空巨鲸(4)</t>
  </si>
  <si>
    <t>NAME_Tiyanki_Ox</t>
  </si>
  <si>
    <t>运输虫</t>
  </si>
  <si>
    <t>NAME_Swarm_Transport</t>
  </si>
  <si>
    <t>虚空虫蛹</t>
  </si>
  <si>
    <t>NAME_Voidworms_Nymph</t>
  </si>
  <si>
    <t>哨兵空间站</t>
  </si>
  <si>
    <t>NAME_Vigil</t>
  </si>
  <si>
    <t>虚空幼虫</t>
  </si>
  <si>
    <t>NAME_Voidworms_Juvenile</t>
  </si>
  <si>
    <t>虚空成虫</t>
  </si>
  <si>
    <t>NAME_Voidworms_Mature</t>
  </si>
  <si>
    <t>虚空三头虫</t>
  </si>
  <si>
    <t>NAME_Voidworms_Troika</t>
  </si>
  <si>
    <t>岩居兽幼体</t>
  </si>
  <si>
    <t>NAME_Cutholoids_Hatchling</t>
  </si>
  <si>
    <t>青年岩居兽</t>
  </si>
  <si>
    <t>NAME_Cutholoids_Juvenile</t>
  </si>
  <si>
    <t>NAME_Cutholoids</t>
  </si>
  <si>
    <t>可选图形文化附表</t>
  </si>
  <si>
    <t>其他图形文化附表</t>
  </si>
  <si>
    <t>人型生物</t>
  </si>
  <si>
    <t>humanoid_01</t>
  </si>
  <si>
    <t>掠夺者</t>
  </si>
  <si>
    <t>pirate_01</t>
  </si>
  <si>
    <t>植物类</t>
  </si>
  <si>
    <t>plantoid_01</t>
  </si>
  <si>
    <t>肃正协议</t>
  </si>
  <si>
    <t>ai_01</t>
  </si>
  <si>
    <t>哺乳类</t>
  </si>
  <si>
    <t>mammalian_01</t>
  </si>
  <si>
    <t>ai_02</t>
  </si>
  <si>
    <t>爬行类</t>
  </si>
  <si>
    <t>reptilian_01</t>
  </si>
  <si>
    <t>唯心失落帝国</t>
  </si>
  <si>
    <t>fallen_empire_01</t>
  </si>
  <si>
    <t>avian_01</t>
  </si>
  <si>
    <t>唯物失落帝国</t>
  </si>
  <si>
    <t>fallen_empire_02</t>
  </si>
  <si>
    <t>软体类</t>
  </si>
  <si>
    <t>molluscoid_01</t>
  </si>
  <si>
    <t>亲外失落帝国</t>
  </si>
  <si>
    <t>fallen_empire_03</t>
  </si>
  <si>
    <t>真菌类</t>
  </si>
  <si>
    <t>fungoid_01</t>
  </si>
  <si>
    <t>排外失落帝国</t>
  </si>
  <si>
    <t>fallen_empire_04</t>
  </si>
  <si>
    <t>节肢类</t>
  </si>
  <si>
    <t>arthropoid_01</t>
  </si>
  <si>
    <t>智械失落帝国</t>
  </si>
  <si>
    <t>fallen_machine_empire_01</t>
  </si>
  <si>
    <t>石质类</t>
  </si>
  <si>
    <t>lithoid_01</t>
  </si>
  <si>
    <t>蜂巢失落帝国</t>
  </si>
  <si>
    <t>biogenesis_01_fallen_empire</t>
  </si>
  <si>
    <t>死灵类</t>
  </si>
  <si>
    <t>necroid_01</t>
  </si>
  <si>
    <t>索林原虫</t>
  </si>
  <si>
    <t>swarm_01</t>
  </si>
  <si>
    <t>水生类</t>
  </si>
  <si>
    <t>aquatic_01</t>
  </si>
  <si>
    <t>破界者</t>
  </si>
  <si>
    <t>extra_dimensional_01</t>
  </si>
  <si>
    <t>毒物类</t>
  </si>
  <si>
    <t>toxoid_01</t>
  </si>
  <si>
    <t>背道者</t>
  </si>
  <si>
    <t>extra_dimensional_02</t>
  </si>
  <si>
    <t>义体类</t>
  </si>
  <si>
    <t>cybernetics_01</t>
  </si>
  <si>
    <t>狂热者</t>
  </si>
  <si>
    <t>extra_dimensional_03</t>
  </si>
  <si>
    <t>机械</t>
  </si>
  <si>
    <t>synthetics_01</t>
  </si>
  <si>
    <t>industrial_01</t>
  </si>
  <si>
    <t>甲壳型</t>
  </si>
  <si>
    <t>biogenesis_02</t>
  </si>
  <si>
    <t>preindustrial_01</t>
  </si>
  <si>
    <t>脊索型</t>
  </si>
  <si>
    <t>biogenesis_01</t>
  </si>
  <si>
    <t>古代无人机</t>
  </si>
  <si>
    <t>ancient_drone_01</t>
  </si>
  <si>
    <t>帝国</t>
  </si>
  <si>
    <t>nemesis_01</t>
  </si>
  <si>
    <t>龙型生物</t>
  </si>
  <si>
    <t>guardian_01</t>
  </si>
  <si>
    <t>远古堡垒</t>
  </si>
  <si>
    <t>ancient</t>
  </si>
  <si>
    <t>无畏战舰</t>
  </si>
  <si>
    <t>npf_01</t>
  </si>
  <si>
    <t>无畏战舰(战损)</t>
  </si>
  <si>
    <t>npf_01_dirty</t>
  </si>
  <si>
    <t>无限神机</t>
  </si>
  <si>
    <t>techno</t>
  </si>
  <si>
    <t>古代采矿无人机</t>
  </si>
  <si>
    <t>drone</t>
  </si>
  <si>
    <t>小信使</t>
  </si>
  <si>
    <t>lesser_messenger_00</t>
  </si>
  <si>
    <t>房间名称附表</t>
  </si>
  <si>
    <t>地底人</t>
  </si>
  <si>
    <t>subterranean_01</t>
  </si>
  <si>
    <t>常规房间1</t>
  </si>
  <si>
    <t>"default_room"</t>
  </si>
  <si>
    <t>常规房间</t>
  </si>
  <si>
    <t>达恰</t>
  </si>
  <si>
    <t>solarpunk_01</t>
  </si>
  <si>
    <t>常规房间2</t>
  </si>
  <si>
    <t>"personality_hegemonic_imperialists_room"</t>
  </si>
  <si>
    <t>生体荒野</t>
  </si>
  <si>
    <t>wilderness_01</t>
  </si>
  <si>
    <t>常规房间3</t>
  </si>
  <si>
    <t>"personality_federation_builders_room"</t>
  </si>
  <si>
    <t>弥特玛</t>
  </si>
  <si>
    <t>slaver_01</t>
  </si>
  <si>
    <t>常规房间4</t>
  </si>
  <si>
    <t>"personality_democratic_crusaders_room"</t>
  </si>
  <si>
    <t>synth_queen_01</t>
  </si>
  <si>
    <t>常规房间5</t>
  </si>
  <si>
    <t>"personality_evangelizing_zealots_room"</t>
  </si>
  <si>
    <t>常规房间6</t>
  </si>
  <si>
    <t>"personality_migrating_flock_room"</t>
  </si>
  <si>
    <t>常规房间7</t>
  </si>
  <si>
    <t>"personality_spiritual_seekers_room"</t>
  </si>
  <si>
    <t>常规房间8</t>
  </si>
  <si>
    <t>"personality_decadent_hierarchy_room"</t>
  </si>
  <si>
    <t>常规房间9</t>
  </si>
  <si>
    <t>"personality_slaving_despots_room"</t>
  </si>
  <si>
    <t>常规房间10</t>
  </si>
  <si>
    <t>"personality_erudite_explorers_room"</t>
  </si>
  <si>
    <t>常规房间11</t>
  </si>
  <si>
    <t>"personality_fanatic_purifier_room"</t>
  </si>
  <si>
    <t>常规房间12</t>
  </si>
  <si>
    <t>"personality_metalheads_room"</t>
  </si>
  <si>
    <t>常规房间13</t>
  </si>
  <si>
    <t>"personality_harmonious_hierarchy_room"</t>
  </si>
  <si>
    <t>常规房间14</t>
  </si>
  <si>
    <t>"personality_peaceful_traders_room"</t>
  </si>
  <si>
    <t>常规房间15</t>
  </si>
  <si>
    <t>"personality_xenophobic_isolationists_room"</t>
  </si>
  <si>
    <t>常规房间16</t>
  </si>
  <si>
    <t>"personality_ruthless_capitalists_room"</t>
  </si>
  <si>
    <t>常规房间17</t>
  </si>
  <si>
    <t>"personality_honorbound_warriors_room"</t>
  </si>
  <si>
    <t>常规房间18</t>
  </si>
  <si>
    <t>"personality_fanatic_befrienders_room"</t>
  </si>
  <si>
    <t>常规房间19</t>
  </si>
  <si>
    <t>"personality_hive_mind_room"</t>
  </si>
  <si>
    <t>常规房间20</t>
  </si>
  <si>
    <t>"runic_room"</t>
  </si>
  <si>
    <t>常规房间21</t>
  </si>
  <si>
    <t>"scrappy_room"</t>
  </si>
  <si>
    <t>常规房间22</t>
  </si>
  <si>
    <t>"crystalline_room"</t>
  </si>
  <si>
    <t>常规房间23</t>
  </si>
  <si>
    <t>"organic_room"</t>
  </si>
  <si>
    <t>常规房间24</t>
  </si>
  <si>
    <t>"gilded_room"</t>
  </si>
  <si>
    <t>常规房间25</t>
  </si>
  <si>
    <t>"machine_room"</t>
  </si>
  <si>
    <t>常规房间26</t>
  </si>
  <si>
    <t>"lithoid_room"</t>
  </si>
  <si>
    <t>常规房间27</t>
  </si>
  <si>
    <t>"necroids_room"</t>
  </si>
  <si>
    <t>常规房间28</t>
  </si>
  <si>
    <t>"aquatics_room"</t>
  </si>
  <si>
    <t>常规房间29</t>
  </si>
  <si>
    <t>"toxoids_room"</t>
  </si>
  <si>
    <t>常规房间30</t>
  </si>
  <si>
    <t>"solarpunk_room"</t>
  </si>
  <si>
    <t>常规房间31</t>
  </si>
  <si>
    <t>"ethic_ai_room"</t>
  </si>
  <si>
    <t>常规房间32</t>
  </si>
  <si>
    <t>"cybernetics_room"</t>
  </si>
  <si>
    <t>常规房间33</t>
  </si>
  <si>
    <t>"synthetics_room"</t>
  </si>
  <si>
    <t>常规房间34</t>
  </si>
  <si>
    <t>"biogenesis_01_room"</t>
  </si>
  <si>
    <t>常规房间35</t>
  </si>
  <si>
    <t>"biogenesis_02_room"</t>
  </si>
  <si>
    <t>常规房间36</t>
  </si>
  <si>
    <t>"wilderness_room"</t>
  </si>
  <si>
    <t>上古看护者</t>
  </si>
  <si>
    <t>"personality_fallen_empire_machine_room"</t>
  </si>
  <si>
    <t>神秘观察者</t>
  </si>
  <si>
    <t>"personality_fallen_empire_blue_room"</t>
  </si>
  <si>
    <t>知识管理者</t>
  </si>
  <si>
    <t>"personality_fallen_empire_cyan_room"</t>
  </si>
  <si>
    <t>军事孤立者</t>
  </si>
  <si>
    <t>"personality_fallen_empire_red_room"</t>
  </si>
  <si>
    <t>圣地守护者</t>
  </si>
  <si>
    <t>"personality_fallen_empire_teal_room"</t>
  </si>
  <si>
    <t>战争蜂巢</t>
  </si>
  <si>
    <t>"fe_hive_1_room"</t>
  </si>
  <si>
    <t>生长蜂巢</t>
  </si>
  <si>
    <t>"fe_hive_2_room"</t>
  </si>
  <si>
    <t>管控蜂巢</t>
  </si>
  <si>
    <t>"fe_hive_3_room"</t>
  </si>
  <si>
    <t>星海天罚</t>
  </si>
  <si>
    <t>"crisis_room"</t>
  </si>
  <si>
    <t>宇宙创生</t>
  </si>
  <si>
    <t>"cosmogenesis_room"</t>
  </si>
  <si>
    <t>星海帝皇</t>
  </si>
  <si>
    <t>"galactic_emperor_room"</t>
  </si>
  <si>
    <t>"galactic_custodian_room"</t>
  </si>
  <si>
    <t>"specialist_bulwark_room"</t>
  </si>
  <si>
    <t>"specialist_prospectorium_room"</t>
  </si>
  <si>
    <t>"specialist_scholarium_room"</t>
  </si>
  <si>
    <t>艾莎琳</t>
  </si>
  <si>
    <t>"paragon_azaryn_room"</t>
  </si>
  <si>
    <t>斯克兰德</t>
  </si>
  <si>
    <t>"paragon_skrand_room"</t>
  </si>
  <si>
    <t>凯德斯</t>
  </si>
  <si>
    <t>"paragon_keides_room"</t>
  </si>
  <si>
    <t>塞塔娜</t>
  </si>
  <si>
    <t>"synth_queen_room"</t>
  </si>
  <si>
    <t>通天之梯</t>
  </si>
  <si>
    <t>"slaver_room"</t>
  </si>
  <si>
    <t>前超光速文明古代房间</t>
  </si>
  <si>
    <t>"pre_ftl_ancient_room"</t>
  </si>
  <si>
    <t>前超光速文明中世纪房间</t>
  </si>
  <si>
    <t>"pre_ftl_medieval_room"</t>
  </si>
  <si>
    <t>前超光速文明维多利亚房间</t>
  </si>
  <si>
    <t>"pre_ftl_victorian_room"</t>
  </si>
  <si>
    <t>前超光速文明现代房间</t>
  </si>
  <si>
    <t>"pre_ftl_modern_room"</t>
  </si>
  <si>
    <t>天灾统计信息附表</t>
  </si>
  <si>
    <t>"ai_crisis_chain"</t>
  </si>
  <si>
    <t>被肃正协议同化的星球</t>
  </si>
  <si>
    <t>"assimilated_worlds"</t>
  </si>
  <si>
    <t>激活的机械星球</t>
  </si>
  <si>
    <t>"active_machine_worlds"</t>
  </si>
  <si>
    <t>被我方脱机的肃正战体</t>
  </si>
  <si>
    <t>"contingency_kills_us"</t>
  </si>
  <si>
    <t>被其他过客脱机的肃正战体</t>
  </si>
  <si>
    <t>"contingency_kills_others"</t>
  </si>
  <si>
    <t>被肃正的船只</t>
  </si>
  <si>
    <t>"contingency_victims"</t>
  </si>
  <si>
    <t>"prethoryn_scourge_chain"</t>
  </si>
  <si>
    <t>孵化星球</t>
  </si>
  <si>
    <t>"infested_worlds"</t>
  </si>
  <si>
    <t>已净化的孵化星球</t>
  </si>
  <si>
    <t>"infested_worlds_cleansed"</t>
  </si>
  <si>
    <t>"prethoryn_kills_us"</t>
  </si>
  <si>
    <t>被他人消灭的索林原虫</t>
  </si>
  <si>
    <t>"prethoryn_kills_others"</t>
  </si>
  <si>
    <t>被虫灾吞食的舰船</t>
  </si>
  <si>
    <t>"prethoryn_victims"</t>
  </si>
  <si>
    <t>"extradimensional_invasion_chain"</t>
  </si>
  <si>
    <t>次元锚已启动</t>
  </si>
  <si>
    <t>"dimensional_anchors_1"</t>
  </si>
  <si>
    <t>被我方消灭的破界者</t>
  </si>
  <si>
    <t>"extradimensional_kills_us_1"</t>
  </si>
  <si>
    <t>被其他势力消灭的破界者</t>
  </si>
  <si>
    <t>"extradimensional_kills_others_1"</t>
  </si>
  <si>
    <t>被收割舰船</t>
  </si>
  <si>
    <t>"extradimensional_victims_1"</t>
  </si>
  <si>
    <t>被收割星球</t>
  </si>
  <si>
    <t>"extradimensional_planets_1"</t>
  </si>
  <si>
    <t>"extradimensional_invasion_chain_2"</t>
  </si>
  <si>
    <t>"dimensional_anchors_2"</t>
  </si>
  <si>
    <t>被我方消灭的背道者</t>
  </si>
  <si>
    <t>"extradimensional_kills_us_2"</t>
  </si>
  <si>
    <t>被其他势力消灭的背道者</t>
  </si>
  <si>
    <t>"extradimensional_kills_others_2"</t>
  </si>
  <si>
    <t>"extradimensional_victims_2"</t>
  </si>
  <si>
    <t>"extradimensional_planets_2"</t>
  </si>
  <si>
    <t>"extradimensional_invasion_chain_3"</t>
  </si>
  <si>
    <t>"dimensional_anchors_3"</t>
  </si>
  <si>
    <t>被我方消灭的狂热者</t>
  </si>
  <si>
    <t>"extradimensional_kills_us_3"</t>
  </si>
  <si>
    <t>被其他势力消灭的狂热者</t>
  </si>
  <si>
    <t>"extradimensional_kills_others_3"</t>
  </si>
  <si>
    <t>"extradimensional_victims_3"</t>
  </si>
  <si>
    <t>"extradimensional_planets_3"</t>
  </si>
  <si>
    <r>
      <rPr>
        <sz val="24"/>
        <rFont val="方正公文黑体"/>
        <charset val="134"/>
      </rPr>
      <t>4.0.10起源代码（</t>
    </r>
    <r>
      <rPr>
        <sz val="24"/>
        <rFont val="标准粗黑"/>
        <charset val="134"/>
      </rPr>
      <t>2025.05.18）</t>
    </r>
  </si>
  <si>
    <t>状态</t>
  </si>
  <si>
    <t>序号</t>
  </si>
  <si>
    <t>起源名称</t>
  </si>
  <si>
    <t>控制台代码</t>
  </si>
  <si>
    <t>玩家
可选</t>
  </si>
  <si>
    <t>繁荣统一</t>
  </si>
  <si>
    <t>effect set_origin = origin_default</t>
  </si>
  <si>
    <t>演化猎手</t>
  </si>
  <si>
    <t>effect set_origin = origin_evolutionary_predators</t>
  </si>
  <si>
    <t>星耀天堡</t>
  </si>
  <si>
    <t>effect set_origin = origin_starlit_citadel</t>
  </si>
  <si>
    <t>effect set_origin = origin_wilderness</t>
  </si>
  <si>
    <t>寻宝猎人</t>
  </si>
  <si>
    <t>effect set_origin = origin_treasure_hunters</t>
  </si>
  <si>
    <t>野性呼唤</t>
  </si>
  <si>
    <t>effect set_origin = origin_primal_calling</t>
  </si>
  <si>
    <t>追风者</t>
  </si>
  <si>
    <t>effect set_origin = origin_storm_chasers</t>
  </si>
  <si>
    <t>effect set_origin = origin_cybernetic_creed</t>
  </si>
  <si>
    <t>合成繁衍</t>
  </si>
  <si>
    <t>effect set_origin = origin_synthetic_fertility</t>
  </si>
  <si>
    <t>电弧焊机</t>
  </si>
  <si>
    <t>effect set_origin = origin_arc_welders</t>
  </si>
  <si>
    <t>裂隙当空</t>
  </si>
  <si>
    <t>effect set_origin = origin_riftworld</t>
  </si>
  <si>
    <t>君临天下</t>
  </si>
  <si>
    <t>effect set_origin = origin_legendary_leader</t>
  </si>
  <si>
    <t>统治崩坏</t>
  </si>
  <si>
    <t>effect set_origin = origin_legendary_leader_death</t>
  </si>
  <si>
    <t>effect set_origin = origin_legendary_leader_imperial</t>
  </si>
  <si>
    <t>effect set_origin = origin_legendary_leader_dictatorial</t>
  </si>
  <si>
    <t>血债血偿</t>
  </si>
  <si>
    <t>effect set_origin = origin_payback</t>
  </si>
  <si>
    <t>粉碎的枷锁</t>
  </si>
  <si>
    <t>effect set_origin = origin_broken_shackles</t>
  </si>
  <si>
    <t>黑暗之怖</t>
  </si>
  <si>
    <t>effect set_origin = origin_fear_of_the_dark</t>
  </si>
  <si>
    <t>强夺天工</t>
  </si>
  <si>
    <t>effect set_origin = origin_overtuned</t>
  </si>
  <si>
    <t>effect set_origin = origin_toxic_knights</t>
  </si>
  <si>
    <t>始祖蜂巢</t>
  </si>
  <si>
    <t>effect set_origin = origin_progenitor_hive</t>
  </si>
  <si>
    <t>effect set_origin = origin_subterranean</t>
  </si>
  <si>
    <t>地底机械</t>
  </si>
  <si>
    <t>effect set_origin = origin_subterranean_machines</t>
  </si>
  <si>
    <t>射向星际</t>
  </si>
  <si>
    <t>effect set_origin = origin_star_slingshot</t>
  </si>
  <si>
    <t>虚境导师</t>
  </si>
  <si>
    <t>effect set_origin = origin_shroudwalker_apprentice</t>
  </si>
  <si>
    <t>帝国封邑</t>
  </si>
  <si>
    <t>effect set_origin = origin_imperial_vassal</t>
  </si>
  <si>
    <t>与龙共舞</t>
  </si>
  <si>
    <t>effect set_origin = origin_here_be_dragons</t>
  </si>
  <si>
    <t>海洋天堂</t>
  </si>
  <si>
    <t>effect set_origin = origin_ocean_paradise</t>
  </si>
  <si>
    <t>水生机械</t>
  </si>
  <si>
    <t>effect set_origin = origin_ocean_machines</t>
  </si>
  <si>
    <t>食尸文化</t>
  </si>
  <si>
    <t>effect set_origin = origin_necrophage</t>
  </si>
  <si>
    <t>复国孑遗</t>
  </si>
  <si>
    <t>effect set_origin = origin_remnants</t>
  </si>
  <si>
    <t>破碎之环</t>
  </si>
  <si>
    <t>effect set_origin = origin_shattered_ring</t>
  </si>
  <si>
    <t>虚空居者</t>
  </si>
  <si>
    <t>effect set_origin = origin_void_dwellers</t>
  </si>
  <si>
    <t>虚空机者</t>
  </si>
  <si>
    <t>effect set_origin = origin_void_machines</t>
  </si>
  <si>
    <t>effect set_origin = origin_scion</t>
  </si>
  <si>
    <t>屹于巨人之肩</t>
  </si>
  <si>
    <t>effect set_origin = origin_shoulders_of_giants</t>
  </si>
  <si>
    <t>共同命运</t>
  </si>
  <si>
    <t>effect set_origin = origin_common_ground</t>
  </si>
  <si>
    <t>一方霸主</t>
  </si>
  <si>
    <t>effect set_origin = origin_hegemon</t>
  </si>
  <si>
    <t>末日降临</t>
  </si>
  <si>
    <t>effect set_origin = origin_doomsday</t>
  </si>
  <si>
    <t>降世灾星</t>
  </si>
  <si>
    <t>effect set_origin = origin_lithoid</t>
  </si>
  <si>
    <t>生命之籽</t>
  </si>
  <si>
    <t>effect set_origin = origin_life_seeded</t>
  </si>
  <si>
    <t>后启示录</t>
  </si>
  <si>
    <t>effect set_origin = origin_post_apocalyptic</t>
  </si>
  <si>
    <t>辐射漫游机</t>
  </si>
  <si>
    <t>effect set_origin = origin_post_apocalyptic_machines</t>
  </si>
  <si>
    <t>克隆大军</t>
  </si>
  <si>
    <t>effect set_origin = origin_clone_army</t>
  </si>
  <si>
    <t>资源统合</t>
  </si>
  <si>
    <t>effect set_origin = origin_machine</t>
  </si>
  <si>
    <t>强制重置</t>
  </si>
  <si>
    <t>effect set_origin = origin_unplugged</t>
  </si>
  <si>
    <t>机械师</t>
  </si>
  <si>
    <t>effect set_origin = origin_mechanists</t>
  </si>
  <si>
    <t>协同进化</t>
  </si>
  <si>
    <t>effect set_origin = origin_syncretic_evolution</t>
  </si>
  <si>
    <t>生命之树</t>
  </si>
  <si>
    <t>effect set_origin = origin_tree_of_life</t>
  </si>
  <si>
    <t>硕果协作</t>
  </si>
  <si>
    <t>effect set_origin = origin_fruitful</t>
  </si>
  <si>
    <t>繁星门阶</t>
  </si>
  <si>
    <t>effect set_origin = origin_galactic_doorstep</t>
  </si>
  <si>
    <t>失落行星</t>
  </si>
  <si>
    <t>effect set_origin = origin_lost_colony</t>
  </si>
  <si>
    <t>玩家
不可选</t>
  </si>
  <si>
    <t>长者之裔</t>
  </si>
  <si>
    <t>effect set_origin = origin_fallen_empire</t>
  </si>
  <si>
    <t>effect set_origin = origin_fallen_empire_hive</t>
  </si>
  <si>
    <t>启蒙开化</t>
  </si>
  <si>
    <t>effect set_origin = origin_enlightened</t>
  </si>
  <si>
    <t>发展中文明</t>
  </si>
  <si>
    <t>effect set_origin = origin_default_pre_ftl</t>
  </si>
  <si>
    <t>分离主义者</t>
  </si>
  <si>
    <t>effect set_origin = origin_separatists</t>
  </si>
  <si>
    <t>赢得解放</t>
  </si>
  <si>
    <t>effect set_origin = origin_liberated</t>
  </si>
  <si>
    <t>恶魔侵军</t>
  </si>
  <si>
    <t>effect set_origin = origin_demonic_incursion</t>
  </si>
  <si>
    <t>可汗的继业者</t>
  </si>
  <si>
    <t>effect set_origin = origin_khan_successor</t>
  </si>
  <si>
    <t>effect set_origin = origin_life_seeded_ai_only</t>
  </si>
  <si>
    <t>effect set_origin = origin_common_ground_npc</t>
  </si>
  <si>
    <t>霸主部从</t>
  </si>
  <si>
    <t>effect set_origin = origin_hegemon_npc</t>
  </si>
  <si>
    <t>帝国领主</t>
  </si>
  <si>
    <t>effect set_origin = origin_imperial_vassal_overlord</t>
  </si>
  <si>
    <t>effect set_origin = origin_slavers</t>
  </si>
  <si>
    <t>4.0.21国策代码（2025.07.27）</t>
  </si>
  <si>
    <t>注：国策超过上限可以生效，但未满足条件的国策不会生效（除非开启free_government），添加已有国策可能会导致报错。</t>
  </si>
  <si>
    <t>普政</t>
  </si>
  <si>
    <t>蜂巢</t>
  </si>
  <si>
    <t>智械</t>
  </si>
  <si>
    <t>企业</t>
  </si>
  <si>
    <t>类型</t>
  </si>
  <si>
    <t>名称</t>
  </si>
  <si>
    <t>添加代码</t>
  </si>
  <si>
    <t>移除代码</t>
  </si>
  <si>
    <t>key</t>
  </si>
  <si>
    <t>徭役制</t>
  </si>
  <si>
    <t>civic_corvee_system</t>
  </si>
  <si>
    <t>帝国信仰</t>
  </si>
  <si>
    <t>civic_imperial_cult</t>
  </si>
  <si>
    <t>自由灯塔</t>
  </si>
  <si>
    <t>civic_beacon_of_liberty</t>
  </si>
  <si>
    <t>崇高圣职</t>
  </si>
  <si>
    <t>civic_exalted_priesthood</t>
  </si>
  <si>
    <t>哲人王</t>
  </si>
  <si>
    <t>civic_philosopher_king</t>
  </si>
  <si>
    <t>精英政治</t>
  </si>
  <si>
    <t>civic_meritocracy</t>
  </si>
  <si>
    <t>公民兵役</t>
  </si>
  <si>
    <t>civic_citizen_service</t>
  </si>
  <si>
    <t>技术治国</t>
  </si>
  <si>
    <t>civic_technocracy</t>
  </si>
  <si>
    <t>封建社会</t>
  </si>
  <si>
    <t>civic_feudal_realm</t>
  </si>
  <si>
    <t>警察国度</t>
  </si>
  <si>
    <t>civic_police_state</t>
  </si>
  <si>
    <t>理想本心</t>
  </si>
  <si>
    <t>civic_idealistic_foundation</t>
  </si>
  <si>
    <t>环保主义者</t>
  </si>
  <si>
    <t>civic_environmentalist</t>
  </si>
  <si>
    <t>奴贩公会</t>
  </si>
  <si>
    <t>civic_slaver_guilds</t>
  </si>
  <si>
    <t>内圣之道</t>
  </si>
  <si>
    <t>civic_inwards_perfection</t>
  </si>
  <si>
    <t>尚武文化</t>
  </si>
  <si>
    <t>civic_warrior_culture</t>
  </si>
  <si>
    <t>卓越海军</t>
  </si>
  <si>
    <t>civic_distinguished_admiralty</t>
  </si>
  <si>
    <t>自由庇护所</t>
  </si>
  <si>
    <t>civic_free_haven</t>
  </si>
  <si>
    <t>面具帝国</t>
  </si>
  <si>
    <t>civic_cutthroat_politics</t>
  </si>
  <si>
    <t>企业国度</t>
  </si>
  <si>
    <t>civic_corporate_dominion</t>
  </si>
  <si>
    <t>田园牧歌</t>
  </si>
  <si>
    <t>civic_agrarian_idyll</t>
  </si>
  <si>
    <t>影子内阁</t>
  </si>
  <si>
    <t>civic_shadow_council</t>
  </si>
  <si>
    <t>矿业公会</t>
  </si>
  <si>
    <t>civic_mining_guilds</t>
  </si>
  <si>
    <t>议会制度</t>
  </si>
  <si>
    <t>civic_parliamentary_system</t>
  </si>
  <si>
    <t>高效吏治</t>
  </si>
  <si>
    <t>civic_efficient_bureaucracy</t>
  </si>
  <si>
    <t>国民主义热枕</t>
  </si>
  <si>
    <t>civic_nationalistic_zeal</t>
  </si>
  <si>
    <t>实用建筑</t>
  </si>
  <si>
    <t>civic_functional_architecture</t>
  </si>
  <si>
    <t>贵族精英</t>
  </si>
  <si>
    <t>civic_aristocratic_elite</t>
  </si>
  <si>
    <t>同甘共苦</t>
  </si>
  <si>
    <t>civic_shared_burden</t>
  </si>
  <si>
    <t>种族洁癖</t>
  </si>
  <si>
    <t>civic_fanatic_purifiers</t>
  </si>
  <si>
    <t>野蛮掠夺者</t>
  </si>
  <si>
    <t>civic_barbaric_despoilers</t>
  </si>
  <si>
    <t>拜占庭式官僚</t>
  </si>
  <si>
    <t>civic_byzantine_bureaucracy</t>
  </si>
  <si>
    <t>商人公会</t>
  </si>
  <si>
    <t>civic_merchant_guilds</t>
  </si>
  <si>
    <t>逝者军势</t>
  </si>
  <si>
    <t>civic_reanimated_armies</t>
  </si>
  <si>
    <t>外交使团</t>
  </si>
  <si>
    <t>civic_diplomatic_corps</t>
  </si>
  <si>
    <t>死亡教团</t>
  </si>
  <si>
    <t>civic_death_cult</t>
  </si>
  <si>
    <t>记念主义</t>
  </si>
  <si>
    <t>civic_memorialist</t>
  </si>
  <si>
    <t>催化加工</t>
  </si>
  <si>
    <t>civic_catalytic_processing</t>
  </si>
  <si>
    <t>能工巧匠</t>
  </si>
  <si>
    <t>civic_crafters</t>
  </si>
  <si>
    <t>寻乐者</t>
  </si>
  <si>
    <t>civic_pleasure_seekers</t>
  </si>
  <si>
    <t>田园绽放</t>
  </si>
  <si>
    <t>civic_idyllic_bloom</t>
  </si>
  <si>
    <t>渔夫</t>
  </si>
  <si>
    <t>civic_anglers</t>
  </si>
  <si>
    <t>海洋机械</t>
  </si>
  <si>
    <t>civic_machine_anglers</t>
  </si>
  <si>
    <t>夸耀纯净派</t>
  </si>
  <si>
    <t>civic_pompous_purists</t>
  </si>
  <si>
    <t>诱变水疗中心</t>
  </si>
  <si>
    <t>civic_toxic_baths</t>
  </si>
  <si>
    <t>冷酷实业家</t>
  </si>
  <si>
    <t>civic_relentless_industrialists</t>
  </si>
  <si>
    <t>拾荒者</t>
  </si>
  <si>
    <t>civic_scavengers</t>
  </si>
  <si>
    <t>飞升主义</t>
  </si>
  <si>
    <t>civic_ascensionists</t>
  </si>
  <si>
    <t>知识宝库</t>
  </si>
  <si>
    <t>civic_memory_vault</t>
  </si>
  <si>
    <t>十字军之魂</t>
  </si>
  <si>
    <t>civic_crusader_spirit</t>
  </si>
  <si>
    <t>渴求的探险家</t>
  </si>
  <si>
    <t>civic_eager_explorers</t>
  </si>
  <si>
    <t>超空间特长</t>
  </si>
  <si>
    <t>civic_hyperspace_specialty</t>
  </si>
  <si>
    <t>维度崇拜</t>
  </si>
  <si>
    <t>civic_dimensional_worship</t>
  </si>
  <si>
    <t>英雄过往</t>
  </si>
  <si>
    <t>civic_heroic_tales</t>
  </si>
  <si>
    <t>压迫性独裁</t>
  </si>
  <si>
    <t>civic_dystopian_society</t>
  </si>
  <si>
    <t>选择性亲缘</t>
  </si>
  <si>
    <t>civic_selective_kinship</t>
  </si>
  <si>
    <t>暗之联盟</t>
  </si>
  <si>
    <t>civic_dark_consortium</t>
  </si>
  <si>
    <t>自然设计</t>
  </si>
  <si>
    <t>civic_natural_design</t>
  </si>
  <si>
    <t>主权监护</t>
  </si>
  <si>
    <t>civic_sovereign_guardianship</t>
  </si>
  <si>
    <t>创世向导</t>
  </si>
  <si>
    <t>civic_guided_sapience</t>
  </si>
  <si>
    <t>润滑储罐</t>
  </si>
  <si>
    <t>civic_toxic_baths_individual_machine</t>
  </si>
  <si>
    <t>快速复制者</t>
  </si>
  <si>
    <t>civic_individual_machine_replication</t>
  </si>
  <si>
    <t>静态研究分析</t>
  </si>
  <si>
    <t>civic_individual_machine_predictive_analysis</t>
  </si>
  <si>
    <t>战争机器</t>
  </si>
  <si>
    <t>civic_individual_machine_warbots</t>
  </si>
  <si>
    <t>星际气象研究</t>
  </si>
  <si>
    <t>civic_astrometeorology</t>
  </si>
  <si>
    <t>风暴热忱</t>
  </si>
  <si>
    <t>civic_storm_callers</t>
  </si>
  <si>
    <t>行星塑造师</t>
  </si>
  <si>
    <t>civic_environmental_architects</t>
  </si>
  <si>
    <t>星系策展人</t>
  </si>
  <si>
    <t>civic_galactic_curators</t>
  </si>
  <si>
    <t>万兽之王</t>
  </si>
  <si>
    <t>civic_beastmasters</t>
  </si>
  <si>
    <t>基因身份</t>
  </si>
  <si>
    <t>civic_genetic_identification</t>
  </si>
  <si>
    <t>众源创新</t>
  </si>
  <si>
    <t>civic_crowdsourcing</t>
  </si>
  <si>
    <t>公民教育</t>
  </si>
  <si>
    <t>civic_civil_education</t>
  </si>
  <si>
    <t>亚空间突触</t>
  </si>
  <si>
    <t>civic_hive_subspace_ephapse</t>
  </si>
  <si>
    <t>天然神经网络</t>
  </si>
  <si>
    <t>civic_hive_natural_neural_network</t>
  </si>
  <si>
    <t>禁欲主义</t>
  </si>
  <si>
    <t>civic_hive_ascetic</t>
  </si>
  <si>
    <t>唯一意志</t>
  </si>
  <si>
    <t>civic_hive_one_mind</t>
  </si>
  <si>
    <t>一心多用</t>
  </si>
  <si>
    <t>civic_hive_divided_attention</t>
  </si>
  <si>
    <t>军团之威</t>
  </si>
  <si>
    <t>civic_hive_strength_of_legions</t>
  </si>
  <si>
    <t>意志整合</t>
  </si>
  <si>
    <t>civic_hive_subsumed_will</t>
  </si>
  <si>
    <t>集中知识</t>
  </si>
  <si>
    <t>civic_hive_pooled_knowledge</t>
  </si>
  <si>
    <t>噬杀蜂群</t>
  </si>
  <si>
    <t>civic_hive_devouring_swarm</t>
  </si>
  <si>
    <t>心有灵犀</t>
  </si>
  <si>
    <t>civic_hive_empath</t>
  </si>
  <si>
    <t>civic_hive_memorialist</t>
  </si>
  <si>
    <t>有机再加工</t>
  </si>
  <si>
    <t>civic_hive_catalytic_processing</t>
  </si>
  <si>
    <t>菌根理想</t>
  </si>
  <si>
    <t>civic_hive_idyllic_bloom</t>
  </si>
  <si>
    <t>重构池</t>
  </si>
  <si>
    <t>civic_hive_toxic_baths</t>
  </si>
  <si>
    <t>升格凝想</t>
  </si>
  <si>
    <t>civic_hive_ascensionists</t>
  </si>
  <si>
    <t>虫草工蜂</t>
  </si>
  <si>
    <t>civic_hive_cordyceptic_drones</t>
  </si>
  <si>
    <t>观星者</t>
  </si>
  <si>
    <t>civic_hive_stargazers</t>
  </si>
  <si>
    <t>神经元宝库</t>
  </si>
  <si>
    <t>civic_memory_vault_hive</t>
  </si>
  <si>
    <t>自律工蜂</t>
  </si>
  <si>
    <t>civic_hive_upkeep_twister</t>
  </si>
  <si>
    <t>虚空蜂巢</t>
  </si>
  <si>
    <t>civic_void_hive</t>
  </si>
  <si>
    <t>超空间同调</t>
  </si>
  <si>
    <t>civic_hive_hyperspace_specialty</t>
  </si>
  <si>
    <t>监护集群</t>
  </si>
  <si>
    <t>civic_hive_sovereign_guardianship</t>
  </si>
  <si>
    <t>固有设计</t>
  </si>
  <si>
    <t>civic_hive_natural_design</t>
  </si>
  <si>
    <t>创世共生</t>
  </si>
  <si>
    <t>civic_hive_guided_sapience</t>
  </si>
  <si>
    <t>荒野蜂群</t>
  </si>
  <si>
    <t>civic_hive_beastmasters</t>
  </si>
  <si>
    <t>气候建模</t>
  </si>
  <si>
    <t>civic_astrometeorology_hive</t>
  </si>
  <si>
    <t>培育蜂群</t>
  </si>
  <si>
    <t>civic_environmental_architects_hive</t>
  </si>
  <si>
    <t>保管网络</t>
  </si>
  <si>
    <t>civic_hive_galactic_curators</t>
  </si>
  <si>
    <t>镜中人</t>
  </si>
  <si>
    <t>civic_hive_familiar_face</t>
  </si>
  <si>
    <t>共用基因</t>
  </si>
  <si>
    <t>civic_hive_shared_genetics</t>
  </si>
  <si>
    <t>空天适应</t>
  </si>
  <si>
    <t>civic_hive_aerospace_adaptation</t>
  </si>
  <si>
    <t>寄生兽</t>
  </si>
  <si>
    <t>civic_hive_bodysnatcher</t>
  </si>
  <si>
    <t>失控机仆</t>
  </si>
  <si>
    <t>civic_machine_servitor</t>
  </si>
  <si>
    <t>铁心灭绝者</t>
  </si>
  <si>
    <t>civic_machine_terminator</t>
  </si>
  <si>
    <t>同化斗士</t>
  </si>
  <si>
    <t>civic_machine_assimilator</t>
  </si>
  <si>
    <t>施工机器人</t>
  </si>
  <si>
    <t>civic_machine_builder</t>
  </si>
  <si>
    <t>超负荷工厂</t>
  </si>
  <si>
    <t>civic_machine_factory_overclock</t>
  </si>
  <si>
    <t>一体化</t>
  </si>
  <si>
    <t>civic_machine_unitary_cohesion</t>
  </si>
  <si>
    <t>碎岩机</t>
  </si>
  <si>
    <t>civic_machine_rockbreakers</t>
  </si>
  <si>
    <t>零废弃物协议</t>
  </si>
  <si>
    <t>civic_machine_zero_waste_protocols</t>
  </si>
  <si>
    <t>强力续航</t>
  </si>
  <si>
    <t>civic_machine_built_to_last</t>
  </si>
  <si>
    <t>空中下载升级</t>
  </si>
  <si>
    <t>civic_machine_ota_updates</t>
  </si>
  <si>
    <t>civic_machine_warbots</t>
  </si>
  <si>
    <t>自检</t>
  </si>
  <si>
    <t>civic_machine_introspective</t>
  </si>
  <si>
    <t>模块化功能</t>
  </si>
  <si>
    <t>civic_machine_delegated_functions</t>
  </si>
  <si>
    <t>civic_machine_predictive_analysis</t>
  </si>
  <si>
    <t>civic_machine_replication</t>
  </si>
  <si>
    <t>维护协议</t>
  </si>
  <si>
    <t>civic_machine_maintenance_protocols</t>
  </si>
  <si>
    <t>civic_machine_memorialist</t>
  </si>
  <si>
    <t>有机改造</t>
  </si>
  <si>
    <t>civic_machine_catalytic_processing</t>
  </si>
  <si>
    <t>超润滑洗槽</t>
  </si>
  <si>
    <t>civic_machine_toxic_baths</t>
  </si>
  <si>
    <t>升格假设</t>
  </si>
  <si>
    <t>civic_machine_ascensionists</t>
  </si>
  <si>
    <t>探险协议</t>
  </si>
  <si>
    <t>civic_machine_exploration_protocol</t>
  </si>
  <si>
    <t>超空间运算</t>
  </si>
  <si>
    <t>civic_machine_hyperspace_specialty</t>
  </si>
  <si>
    <t>经验缓存器</t>
  </si>
  <si>
    <t>civic_memory_vault_machine</t>
  </si>
  <si>
    <t>独立回路</t>
  </si>
  <si>
    <t>civic_machine_upkeep_twister</t>
  </si>
  <si>
    <t>监护矩阵</t>
  </si>
  <si>
    <t>civic_machine_sovereign_guardianship</t>
  </si>
  <si>
    <t>恒固指令</t>
  </si>
  <si>
    <t>civic_machine_obsessional_directive</t>
  </si>
  <si>
    <t>外交协议</t>
  </si>
  <si>
    <t>civic_machine_diplomatic_protocols</t>
  </si>
  <si>
    <t>战术算法</t>
  </si>
  <si>
    <t>civic_machine_tactical_algorithms</t>
  </si>
  <si>
    <t>创世构架</t>
  </si>
  <si>
    <t>civic_machine_guided_sapience</t>
  </si>
  <si>
    <t>间谍软件指令</t>
  </si>
  <si>
    <t>civic_machine_spybots</t>
  </si>
  <si>
    <t>航天采矿无人机</t>
  </si>
  <si>
    <t>civic_machine_astromining_drones</t>
  </si>
  <si>
    <t>生态无人机</t>
  </si>
  <si>
    <t>civic_machine_beastmasters</t>
  </si>
  <si>
    <t>civic_astrometeorology_machine</t>
  </si>
  <si>
    <t>园丁协议</t>
  </si>
  <si>
    <t>civic_environmental_architects_machine</t>
  </si>
  <si>
    <t>civic_machine_galactic_curators</t>
  </si>
  <si>
    <t>顽强网络</t>
  </si>
  <si>
    <t>civic_machine_stalwart_network</t>
  </si>
  <si>
    <t>特许经营</t>
  </si>
  <si>
    <t>civic_franchising</t>
  </si>
  <si>
    <t>交易所</t>
  </si>
  <si>
    <t>civic_trading_posts</t>
  </si>
  <si>
    <t>传媒集团</t>
  </si>
  <si>
    <t>civic_media_conglomerate</t>
  </si>
  <si>
    <t>舰队承包商</t>
  </si>
  <si>
    <t>civic_naval_contractors</t>
  </si>
  <si>
    <t>自由商人</t>
  </si>
  <si>
    <t>civic_free_traders</t>
  </si>
  <si>
    <t>民营勘探者</t>
  </si>
  <si>
    <t>civic_private_prospectors</t>
  </si>
  <si>
    <t>百姓福音</t>
  </si>
  <si>
    <t>civic_gospel_of_the_masses</t>
  </si>
  <si>
    <t>恶性竞争</t>
  </si>
  <si>
    <t>civic_ruthless_competition</t>
  </si>
  <si>
    <t>罪犯世家</t>
  </si>
  <si>
    <t>civic_criminal_heritage</t>
  </si>
  <si>
    <t>私营军事公司</t>
  </si>
  <si>
    <t>civic_private_military_companies</t>
  </si>
  <si>
    <t>契约资产</t>
  </si>
  <si>
    <t>civic_indentured_assets</t>
  </si>
  <si>
    <t>品牌忠诚</t>
  </si>
  <si>
    <t>civic_brand_loyalty</t>
  </si>
  <si>
    <t>公共关系专家</t>
  </si>
  <si>
    <t>civic_public_relations_specialists</t>
  </si>
  <si>
    <t>死亡教企</t>
  </si>
  <si>
    <t>civic_death_cult_corporate</t>
  </si>
  <si>
    <t>催化回收</t>
  </si>
  <si>
    <t>civic_corporate_catalytic_processing</t>
  </si>
  <si>
    <t>企业享乐主义</t>
  </si>
  <si>
    <t>civic_corporate_hedonism</t>
  </si>
  <si>
    <t>网捕作业</t>
  </si>
  <si>
    <t>civic_corporate_anglers</t>
  </si>
  <si>
    <t>海事机器人</t>
  </si>
  <si>
    <t>civic_corporate_machine_anglers</t>
  </si>
  <si>
    <t>巧手公司</t>
  </si>
  <si>
    <t>civic_corporate_crafters</t>
  </si>
  <si>
    <t>永身雇佣制</t>
  </si>
  <si>
    <t>civic_permanent_employment</t>
  </si>
  <si>
    <t>股份价值</t>
  </si>
  <si>
    <t>civic_corporate_relentless_industrialists</t>
  </si>
  <si>
    <t>诱变奢享</t>
  </si>
  <si>
    <t>civic_corporate_toxic_baths</t>
  </si>
  <si>
    <t>整修部门</t>
  </si>
  <si>
    <t>civic_corporate_scavengers</t>
  </si>
  <si>
    <t>超宇企业</t>
  </si>
  <si>
    <t>civic_corporate_ascensionists</t>
  </si>
  <si>
    <t>私人探险</t>
  </si>
  <si>
    <t>civic_privatized_exploration</t>
  </si>
  <si>
    <t>超空间贸易</t>
  </si>
  <si>
    <t>civic_corporate_hyperspace_specialty</t>
  </si>
  <si>
    <t>维度企业</t>
  </si>
  <si>
    <t>civic_corporate_dimensional_worship</t>
  </si>
  <si>
    <t>私掠许可</t>
  </si>
  <si>
    <t>civic_crusader_spirit_corporate</t>
  </si>
  <si>
    <t>精密齿轮</t>
  </si>
  <si>
    <t>civic_task_delegation_corporate</t>
  </si>
  <si>
    <t>制药邦</t>
  </si>
  <si>
    <t>civic_private_healthcare_corporate</t>
  </si>
  <si>
    <t>知识导师制</t>
  </si>
  <si>
    <t>civic_memory_vault_corporate</t>
  </si>
  <si>
    <t>劳工合作社</t>
  </si>
  <si>
    <t>civic_worker_coop</t>
  </si>
  <si>
    <t>暗影公司</t>
  </si>
  <si>
    <t>civic_corporate_dark_consortium</t>
  </si>
  <si>
    <t>强化改造集市</t>
  </si>
  <si>
    <t>civic_augmentation_bazaars</t>
  </si>
  <si>
    <t>企业守护领</t>
  </si>
  <si>
    <t>civic_corporate_sovereign_guardianship</t>
  </si>
  <si>
    <t>星间创世科技</t>
  </si>
  <si>
    <t>civic_corporate_guided_sapience</t>
  </si>
  <si>
    <t>奢华润滑池</t>
  </si>
  <si>
    <t>civic_corporate_toxic_baths_individual_machine</t>
  </si>
  <si>
    <t>太空牧场</t>
  </si>
  <si>
    <t>civic_corporate_beastmasters</t>
  </si>
  <si>
    <t>气象开发</t>
  </si>
  <si>
    <t>civic_astrometeorology_megacorp</t>
  </si>
  <si>
    <t>风暴艺人</t>
  </si>
  <si>
    <t>civic_storm_callers_megacorp</t>
  </si>
  <si>
    <t>地质工程公司</t>
  </si>
  <si>
    <t>civic_environmental_architects_megacorp</t>
  </si>
  <si>
    <t>文物专长</t>
  </si>
  <si>
    <t>civic_corporate_galactic_curators</t>
  </si>
  <si>
    <t>测序安全</t>
  </si>
  <si>
    <t>civic_corporate_genetic_identification</t>
  </si>
  <si>
    <t>分布式研发</t>
  </si>
  <si>
    <t>civic_corporate_crowdsourcing</t>
  </si>
  <si>
    <t>失落机械智能</t>
  </si>
  <si>
    <t>civic_machine_remnants</t>
  </si>
  <si>
    <t>civic_custodian_directives</t>
  </si>
  <si>
    <t>重启的监护矩阵</t>
  </si>
  <si>
    <t>civic_awakened_machine</t>
  </si>
  <si>
    <t>崩坏的防御指令</t>
  </si>
  <si>
    <t>civic_malfunctioning_custodian</t>
  </si>
  <si>
    <t>最终防御指令</t>
  </si>
  <si>
    <t>civic_final_defense_protocols</t>
  </si>
  <si>
    <t>暮气沉沉的领袖</t>
  </si>
  <si>
    <t>civic_lethargic_leadership</t>
  </si>
  <si>
    <t>衰落的帝国</t>
  </si>
  <si>
    <t>civic_empire_in_decline</t>
  </si>
  <si>
    <t>老者思维</t>
  </si>
  <si>
    <t>civic_antediluvian_mind</t>
  </si>
  <si>
    <t>松弛子个体</t>
  </si>
  <si>
    <t>civic_sluggish_drones</t>
  </si>
  <si>
    <t>破碎指令</t>
  </si>
  <si>
    <t>civic_fragmented_command</t>
  </si>
  <si>
    <t>超好斗工蜂</t>
  </si>
  <si>
    <t>civic_hyper_aggressive_drones</t>
  </si>
  <si>
    <t>不稳定工蜂</t>
  </si>
  <si>
    <t>civic_unstable_drones</t>
  </si>
  <si>
    <t>无自主工蜂</t>
  </si>
  <si>
    <t>civic_stunted_drones</t>
  </si>
  <si>
    <t>重塑意识</t>
  </si>
  <si>
    <t>civic_restored_mind</t>
  </si>
  <si>
    <t>远古战争记忆</t>
  </si>
  <si>
    <t>civic_ancient_memories_of_war</t>
  </si>
  <si>
    <t>远古增长记忆</t>
  </si>
  <si>
    <t>civic_ancient_memories_of_growth</t>
  </si>
  <si>
    <t>远古掌控记忆</t>
  </si>
  <si>
    <t>civic_ancient_memories_of_control</t>
  </si>
  <si>
    <t>复仇狂热</t>
  </si>
  <si>
    <t>civic_revanchist_fervor</t>
  </si>
  <si>
    <t>古代科技贮藏</t>
  </si>
  <si>
    <t>civic_ancient_caches_of_technology</t>
  </si>
  <si>
    <t>火的奥秘</t>
  </si>
  <si>
    <t>civic_secret_of_fire</t>
  </si>
  <si>
    <t>造轮术</t>
  </si>
  <si>
    <t>civic_the_wheel</t>
  </si>
  <si>
    <t>采邑贵族</t>
  </si>
  <si>
    <t>civic_landed_nobility</t>
  </si>
  <si>
    <t>平坦世界论</t>
  </si>
  <si>
    <t>civic_flat_world_theory</t>
  </si>
  <si>
    <t>迈向城市化</t>
  </si>
  <si>
    <t>civic_increasing_urbanization</t>
  </si>
  <si>
    <t>大气污染</t>
  </si>
  <si>
    <t>civic_atmospheric_pollution</t>
  </si>
  <si>
    <t>civic_life_seeded</t>
  </si>
  <si>
    <t>civic_hive_secret_of_fire</t>
  </si>
  <si>
    <t>civic_hive_the_wheel</t>
  </si>
  <si>
    <t>萌发节点</t>
  </si>
  <si>
    <t>civic_hive_burgeoning_nodes</t>
  </si>
  <si>
    <t>civic_hive_flat_world_theory</t>
  </si>
  <si>
    <t>中心化意识</t>
  </si>
  <si>
    <t>civic_hive_centralized_consciousness</t>
  </si>
  <si>
    <t>civic_hive_atmospheric_pollution</t>
  </si>
  <si>
    <t>远古守护者</t>
  </si>
  <si>
    <t>civic_ancient_preservers</t>
  </si>
  <si>
    <t>贸易集团</t>
  </si>
  <si>
    <t>civic_trading_conglomerate</t>
  </si>
  <si>
    <t>艺术家协会</t>
  </si>
  <si>
    <t>civic_artist_collective</t>
  </si>
  <si>
    <t>佣兵城邦</t>
  </si>
  <si>
    <t>civic_mercenary_enclave</t>
  </si>
  <si>
    <t>打捞者城邦</t>
  </si>
  <si>
    <t>civic_salvager_enclave</t>
  </si>
  <si>
    <t>虚境行者城邦</t>
  </si>
  <si>
    <t>civic_shroudwalker_enclave</t>
  </si>
  <si>
    <t>军事教团</t>
  </si>
  <si>
    <t>civic_military_order</t>
  </si>
  <si>
    <t>远古机械智能</t>
  </si>
  <si>
    <t>civic_ancient_machine_intelligence</t>
  </si>
  <si>
    <t>无政府部落</t>
  </si>
  <si>
    <t>civic_anarcho_tribalism</t>
  </si>
  <si>
    <t>大可汗的愿景</t>
  </si>
  <si>
    <t>civic_great_khans_vision</t>
  </si>
  <si>
    <t>继业者</t>
  </si>
  <si>
    <t>civic_diadochi</t>
  </si>
  <si>
    <t>大可汗的遗产</t>
  </si>
  <si>
    <t>civic_great_khans_legacy</t>
  </si>
  <si>
    <t>星海霸业</t>
  </si>
  <si>
    <t>civic_galactic_sovereign</t>
  </si>
  <si>
    <t>商贾霸权</t>
  </si>
  <si>
    <t>civic_galactic_sovereign_megacorp</t>
  </si>
  <si>
    <t>天选帝君</t>
  </si>
  <si>
    <t>civic_psionic_sovereign</t>
  </si>
  <si>
    <t>civic_caravaneer_caravansary</t>
  </si>
  <si>
    <t>奥伦无顶金字塔</t>
  </si>
  <si>
    <t>civic_caravaneer_fleet1</t>
  </si>
  <si>
    <t>贸易圣职</t>
  </si>
  <si>
    <t>civic_caravaneer_fleet2</t>
  </si>
  <si>
    <t>绝对商品化者</t>
  </si>
  <si>
    <t>civic_caravaneer_fleet3</t>
  </si>
  <si>
    <t>4.0.21传统代码（2025.07.27）</t>
  </si>
  <si>
    <t>添加/移除代码</t>
  </si>
  <si>
    <t>add_tradition</t>
  </si>
  <si>
    <t>注：代码生成的传统可超过7传统上限但不显示实际生效；克隆纯净变异的可变传统通过flag识别，替换成相应的传统；基因重塑传统模型不在传统树中，正常生效但会加载一个异常传统树。</t>
  </si>
  <si>
    <t>可变传统更改</t>
  </si>
  <si>
    <t>适应</t>
  </si>
  <si>
    <t>天赋</t>
  </si>
  <si>
    <t>博物</t>
  </si>
  <si>
    <t>探索</t>
  </si>
  <si>
    <t>驯化</t>
  </si>
  <si>
    <t>敌意</t>
  </si>
  <si>
    <t>和谐</t>
  </si>
  <si>
    <t>后勤</t>
  </si>
  <si>
    <t>经贸</t>
  </si>
  <si>
    <t>权术</t>
  </si>
  <si>
    <t>繁荣</t>
  </si>
  <si>
    <t>治国</t>
  </si>
  <si>
    <t>密谋</t>
  </si>
  <si>
    <t>至高</t>
  </si>
  <si>
    <t>同调</t>
  </si>
  <si>
    <t>不屈</t>
  </si>
  <si>
    <t>普适</t>
  </si>
  <si>
    <r>
      <rPr>
        <sz val="18"/>
        <color rgb="FF0000FF"/>
        <rFont val="黑体"/>
        <charset val="0"/>
      </rPr>
      <t>义体</t>
    </r>
    <r>
      <rPr>
        <sz val="10"/>
        <color rgb="FF0000FF"/>
        <rFont val="黑体"/>
        <charset val="0"/>
      </rPr>
      <t>（普政蜂巢）</t>
    </r>
  </si>
  <si>
    <r>
      <rPr>
        <sz val="18"/>
        <color rgb="FF0000FF"/>
        <rFont val="黑体"/>
        <charset val="0"/>
      </rPr>
      <t>义体</t>
    </r>
    <r>
      <rPr>
        <sz val="10"/>
        <color rgb="FF0000FF"/>
        <rFont val="黑体"/>
        <charset val="0"/>
      </rPr>
      <t>（同化）</t>
    </r>
  </si>
  <si>
    <r>
      <rPr>
        <sz val="18"/>
        <color rgb="FF800080"/>
        <rFont val="黑体"/>
        <charset val="0"/>
      </rPr>
      <t>基因</t>
    </r>
    <r>
      <rPr>
        <sz val="10"/>
        <color rgb="FF800080"/>
        <rFont val="黑体"/>
        <charset val="0"/>
      </rPr>
      <t>（无DLC）</t>
    </r>
  </si>
  <si>
    <t>纳米</t>
  </si>
  <si>
    <t>合成</t>
  </si>
  <si>
    <t>基因传统模型</t>
  </si>
  <si>
    <t>备注名称</t>
  </si>
  <si>
    <t>自适应代码</t>
  </si>
  <si>
    <t>合并</t>
  </si>
  <si>
    <t>适应传统</t>
  </si>
  <si>
    <t>tr_adaptability_adopt</t>
  </si>
  <si>
    <t>强化回收</t>
  </si>
  <si>
    <t>tr_adaptability_recycling</t>
  </si>
  <si>
    <t>适者生存</t>
  </si>
  <si>
    <t>tr_adaptability_survival_fittest</t>
  </si>
  <si>
    <t>环境多样化</t>
  </si>
  <si>
    <t>tr_adaptability_environmental_diversification</t>
  </si>
  <si>
    <t>适应性生态学</t>
  </si>
  <si>
    <t>tr_adaptability_adaptive_ecology</t>
  </si>
  <si>
    <t>人口发配</t>
  </si>
  <si>
    <t>发配（荒野）</t>
  </si>
  <si>
    <t>tr_adaptability_appropriation</t>
  </si>
  <si>
    <t>适应传统完成</t>
  </si>
  <si>
    <t>tr_adaptability_finish</t>
  </si>
  <si>
    <t>天赋传统</t>
  </si>
  <si>
    <t>tr_aptitude_adopt</t>
  </si>
  <si>
    <t>帝国需要你！</t>
  </si>
  <si>
    <t>tr_aptitude_the_empire_needs_you</t>
  </si>
  <si>
    <t>专长训练</t>
  </si>
  <si>
    <t>tr_aptitude_specialist_training</t>
  </si>
  <si>
    <t>心理分析</t>
  </si>
  <si>
    <t>行为学诊断（蜂巢），记忆体诊断（智械）</t>
  </si>
  <si>
    <t>tr_aptitude_psychological_profiling</t>
  </si>
  <si>
    <t>健保计划</t>
  </si>
  <si>
    <t>躯体维护（蜂巢），预防性维护（智械）</t>
  </si>
  <si>
    <t>tr_aptitude_healthcare_program</t>
  </si>
  <si>
    <t>帝国先锋</t>
  </si>
  <si>
    <t>tr_aptitude_champions_of_the_empire</t>
  </si>
  <si>
    <t>天赋传统完成</t>
  </si>
  <si>
    <t>tr_aptitude_finish</t>
  </si>
  <si>
    <t>博物传统</t>
  </si>
  <si>
    <t>tr_archivism_adopt</t>
  </si>
  <si>
    <t>异星古生物学</t>
  </si>
  <si>
    <t>tr_archivism_xeno_paleontology</t>
  </si>
  <si>
    <t>前线考古</t>
  </si>
  <si>
    <t>tr_archivism_expert_negociation</t>
  </si>
  <si>
    <t>谈判专家</t>
  </si>
  <si>
    <t>星海收割者（灭绝）</t>
  </si>
  <si>
    <t>tr_archivism_frontier_archaeology</t>
  </si>
  <si>
    <t>无暇展览</t>
  </si>
  <si>
    <t>tr_archivism_flawless_display</t>
  </si>
  <si>
    <t>展览专场</t>
  </si>
  <si>
    <t>tr_archivism_exhibition_specialization</t>
  </si>
  <si>
    <t>博物传统完成</t>
  </si>
  <si>
    <t>tr_archivism_finish</t>
  </si>
  <si>
    <t>外交传统</t>
  </si>
  <si>
    <t>tr_diplomacy_adopt</t>
  </si>
  <si>
    <t>tr_diplomacy_the_federation</t>
  </si>
  <si>
    <t>挚诚合作</t>
  </si>
  <si>
    <t>tr_diplomacy_entente_coordination</t>
  </si>
  <si>
    <t>外交情报网</t>
  </si>
  <si>
    <t>tr_diplomacy_diplomatic_networking</t>
  </si>
  <si>
    <t>直接外交</t>
  </si>
  <si>
    <t>tr_diplomacy_direct_diplomacy</t>
  </si>
  <si>
    <t>杰出外交官</t>
  </si>
  <si>
    <t>改良特使子个体（格式塔）</t>
  </si>
  <si>
    <t>tr_diplomacy_eminent_diplomats</t>
  </si>
  <si>
    <t>外交传统完成</t>
  </si>
  <si>
    <t>tr_diplomacy_finish</t>
  </si>
  <si>
    <t>探索传统</t>
  </si>
  <si>
    <t>tr_discovery_adopt</t>
  </si>
  <si>
    <t>勇往直前</t>
  </si>
  <si>
    <t>探索者无人机（智械），卷须探测（蜂巢）</t>
  </si>
  <si>
    <t>tr_discovery_to_boldly_go</t>
  </si>
  <si>
    <t>数据库上行链路</t>
  </si>
  <si>
    <t>tr_discovery_databank_uplinks</t>
  </si>
  <si>
    <t>科学部门</t>
  </si>
  <si>
    <t>研究路径优化（智械），思维网络（蜂巢）</t>
  </si>
  <si>
    <t>tr_discovery_science_division</t>
  </si>
  <si>
    <t>理工教育</t>
  </si>
  <si>
    <t>迭代型人工智能（智械），超适应进化（蜂巢）</t>
  </si>
  <si>
    <t>tr_discovery_polytechnic_education</t>
  </si>
  <si>
    <t>科学神教</t>
  </si>
  <si>
    <t>上链延迟降低（智械），突触广播（蜂巢），菌丝体网络（荒野）</t>
  </si>
  <si>
    <t>tr_discovery_faith_in_science</t>
  </si>
  <si>
    <t>探索传统完成</t>
  </si>
  <si>
    <t>tr_discovery_finish</t>
  </si>
  <si>
    <t>驯化传统</t>
  </si>
  <si>
    <t>tr_domestication_adopt</t>
  </si>
  <si>
    <t>收容协议</t>
  </si>
  <si>
    <t>tr_domestication_containment_protocols</t>
  </si>
  <si>
    <t>生物再利用</t>
  </si>
  <si>
    <t>tr_domestication_bio_repurposing</t>
  </si>
  <si>
    <t>星际动物学</t>
  </si>
  <si>
    <t>tr_domestication_astrozoology</t>
  </si>
  <si>
    <t>代谢调控</t>
  </si>
  <si>
    <t>tr_domestication_metabolic_regulation</t>
  </si>
  <si>
    <t>杀手直觉</t>
  </si>
  <si>
    <t>tr_domestication_killer_instinct</t>
  </si>
  <si>
    <t>驯化传统完成</t>
  </si>
  <si>
    <t>tr_domestication_finish</t>
  </si>
  <si>
    <t>支配传统</t>
  </si>
  <si>
    <t>tr_domination_adopt</t>
  </si>
  <si>
    <t>殖民总督</t>
  </si>
  <si>
    <t>自律人工智能（智械），心智相会（蜂巢）</t>
  </si>
  <si>
    <t>tr_domination_colonial_viceroys</t>
  </si>
  <si>
    <t>宏伟建筑</t>
  </si>
  <si>
    <t>模块化仓库（智械），突触延展（蜂巢），种间信息素相容（荒野）</t>
  </si>
  <si>
    <t>tr_domination_imperious_architecture</t>
  </si>
  <si>
    <t>枢密院</t>
  </si>
  <si>
    <t>多线程核心功能（智械），突触网络（蜂巢）</t>
  </si>
  <si>
    <t>tr_domination_grand_council</t>
  </si>
  <si>
    <t>审判庭</t>
  </si>
  <si>
    <t>公信警官（个械平等），反常协议（智械），分歧抑制（蜂巢）</t>
  </si>
  <si>
    <t>tr_domination_judgment_corps</t>
  </si>
  <si>
    <t>工地监督员</t>
  </si>
  <si>
    <t>子个体网络（格式塔），宏观代谢加速（荒野）</t>
  </si>
  <si>
    <t>tr_domination_workplace_motivators</t>
  </si>
  <si>
    <t>支配传统完成</t>
  </si>
  <si>
    <t>tr_domination_finish</t>
  </si>
  <si>
    <t>敌意传统</t>
  </si>
  <si>
    <t>tr_enmity_adopt</t>
  </si>
  <si>
    <t>迎难而上</t>
  </si>
  <si>
    <t>tr_enmity_rise_to_the_occasion</t>
  </si>
  <si>
    <t>完美反制</t>
  </si>
  <si>
    <t>tr_enmity_consumate_contrarian</t>
  </si>
  <si>
    <t>势均力敌</t>
  </si>
  <si>
    <t>tr_enmity_match</t>
  </si>
  <si>
    <t>出其不意</t>
  </si>
  <si>
    <t>tr_enmity_outpace</t>
  </si>
  <si>
    <t>永无天日</t>
  </si>
  <si>
    <t>tr_enmity_eclipse</t>
  </si>
  <si>
    <t>敌意传统完成</t>
  </si>
  <si>
    <t>tr_enmity_finish</t>
  </si>
  <si>
    <t>扩张传统</t>
  </si>
  <si>
    <t>tr_expansion_adopt</t>
  </si>
  <si>
    <t>殖民狂潮</t>
  </si>
  <si>
    <t>自动殖民单位（智械），唯一意志（蜂巢），万千世界之心（荒野）</t>
  </si>
  <si>
    <t>tr_expansion_colonization_fever</t>
  </si>
  <si>
    <t>新生活</t>
  </si>
  <si>
    <t>加速建造协议（智械），增值狂热（蜂巢），野蛮生长（荒野）</t>
  </si>
  <si>
    <t>tr_expansion_a_new_life</t>
  </si>
  <si>
    <t>快递网络</t>
  </si>
  <si>
    <t>可扩展软件（智械），有限自治权（蜂巢）</t>
  </si>
  <si>
    <t>tr_expansion_courier_network</t>
  </si>
  <si>
    <t>触摸星辰</t>
  </si>
  <si>
    <t>信号中继器（智械），变形突触（蜂巢）</t>
  </si>
  <si>
    <t>tr_expansion_reach_for_the_stars</t>
  </si>
  <si>
    <t>星河野望</t>
  </si>
  <si>
    <t>机械中的齿轮（智械），抹杀繁星（蜂巢）</t>
  </si>
  <si>
    <t>tr_expansion_galactic_ambition</t>
  </si>
  <si>
    <t>扩张传统完成</t>
  </si>
  <si>
    <t>tr_expansion_finish</t>
  </si>
  <si>
    <t>和谐传统</t>
  </si>
  <si>
    <t>tr_harmony_adopt</t>
  </si>
  <si>
    <t>上上善道</t>
  </si>
  <si>
    <t>tr_harmony_the_greater_good</t>
  </si>
  <si>
    <t>亲子联系</t>
  </si>
  <si>
    <t>tr_harmony_kinship</t>
  </si>
  <si>
    <t>乌托邦之梦</t>
  </si>
  <si>
    <t>tr_harmony_utopian_dream</t>
  </si>
  <si>
    <t>和谐法令</t>
  </si>
  <si>
    <t>tr_harmony_harmonious_directives</t>
  </si>
  <si>
    <t>身与心</t>
  </si>
  <si>
    <t>万众归一（食尸文化）</t>
  </si>
  <si>
    <t>tr_harmony_mind_and_body</t>
  </si>
  <si>
    <t>和谐传统完成</t>
  </si>
  <si>
    <t>tr_harmony_finish</t>
  </si>
  <si>
    <t>后勤传统</t>
  </si>
  <si>
    <t>tr_logistics_adopt</t>
  </si>
  <si>
    <t>嵌入式协作</t>
  </si>
  <si>
    <t>tr_logistics_1</t>
  </si>
  <si>
    <t>分布式递送系统</t>
  </si>
  <si>
    <t>tr_logistics_2</t>
  </si>
  <si>
    <t>自动维护</t>
  </si>
  <si>
    <t>tr_logistics_3</t>
  </si>
  <si>
    <t>星际交易效率</t>
  </si>
  <si>
    <t>tr_logistics_4</t>
  </si>
  <si>
    <t>预测性再供给模式</t>
  </si>
  <si>
    <t>tr_logistics_5</t>
  </si>
  <si>
    <t>后勤传统完成</t>
  </si>
  <si>
    <t>tr_logistics_finish</t>
  </si>
  <si>
    <t>经贸传统</t>
  </si>
  <si>
    <t>tr_mercantile_adopt</t>
  </si>
  <si>
    <t>积少成多</t>
  </si>
  <si>
    <t>tr_mercantile_trickle_up_economics</t>
  </si>
  <si>
    <t>商业集团</t>
  </si>
  <si>
    <t>tr_mercantile_commercial_enterprise</t>
  </si>
  <si>
    <t>适应性商业政策</t>
  </si>
  <si>
    <t>灵活股东计划（劳工合作社），联邦贸易舰队（贸易联邦）</t>
  </si>
  <si>
    <t>tr_mercantile_adaptive_economic_policies</t>
  </si>
  <si>
    <t>智库市场</t>
  </si>
  <si>
    <t>tr_mercantile_marketplace_of_better_ideas</t>
  </si>
  <si>
    <t>内幕交易</t>
  </si>
  <si>
    <t>tr_mercantile_insider_trading</t>
  </si>
  <si>
    <t>经贸传统完成</t>
  </si>
  <si>
    <t>tr_mercantile_finish</t>
  </si>
  <si>
    <t>权术传统</t>
  </si>
  <si>
    <t>tr_politics_adopt</t>
  </si>
  <si>
    <t>等价交换</t>
  </si>
  <si>
    <t>tr_politics_quid_pro_quo</t>
  </si>
  <si>
    <t>无上庄严</t>
  </si>
  <si>
    <t>tr_politics_gravitas</t>
  </si>
  <si>
    <t>国民议程</t>
  </si>
  <si>
    <t>tr_politics_national_agenda</t>
  </si>
  <si>
    <t>执着请愿</t>
  </si>
  <si>
    <t>tr_politics_persistent_petitioners</t>
  </si>
  <si>
    <t>特别权力</t>
  </si>
  <si>
    <t>tr_politics_extraordinary_powers</t>
  </si>
  <si>
    <t>权术传统完成</t>
  </si>
  <si>
    <t>tr_politics_finish</t>
  </si>
  <si>
    <t>繁荣传统</t>
  </si>
  <si>
    <t>tr_prosperity_adopt</t>
  </si>
  <si>
    <t>标准建造模板</t>
  </si>
  <si>
    <t>预制建筑（格式塔），标准化生态系统（荒野）</t>
  </si>
  <si>
    <t>tr_prosperity_sct</t>
  </si>
  <si>
    <t>行政视察</t>
  </si>
  <si>
    <t>几丁质建筑（蜂巢），超导能源传输（智械）</t>
  </si>
  <si>
    <t>tr_prosperity_administrative_operations</t>
  </si>
  <si>
    <t>公共工程局</t>
  </si>
  <si>
    <t>蜂巢扩充（蜂巢），优化中枢（智械），模块化超结构（太空子民），地下洞窟（荒野）</t>
  </si>
  <si>
    <t>tr_prosperity_public_works</t>
  </si>
  <si>
    <t>星际特许经营</t>
  </si>
  <si>
    <t>高效算法（智械），效率本能（蜂巢）</t>
  </si>
  <si>
    <t>tr_prosperity_interstellar_franchising</t>
  </si>
  <si>
    <t>利益至上</t>
  </si>
  <si>
    <t>创意共同体（平等），神经信号增强器（蜂巢），全域液态运输（荒野），极致性能（智械）</t>
  </si>
  <si>
    <t>tr_prosperity_pursuit_of_profit</t>
  </si>
  <si>
    <t>繁荣传统完成</t>
  </si>
  <si>
    <t>tr_prosperity_finish</t>
  </si>
  <si>
    <t>治国传统</t>
  </si>
  <si>
    <t>tr_statecraft_adopt</t>
  </si>
  <si>
    <t>宪政聚焦</t>
  </si>
  <si>
    <t>tr_statecraft_constitutional_focus</t>
  </si>
  <si>
    <t>激励性议程</t>
  </si>
  <si>
    <t>tr_statecraft_inspiring_agendas</t>
  </si>
  <si>
    <t>唯一指令</t>
  </si>
  <si>
    <t>tr_statecraft_immutable_directives</t>
  </si>
  <si>
    <t>三人行必有我师</t>
  </si>
  <si>
    <t>tr_statecraft_amongst_peers</t>
  </si>
  <si>
    <t>共同受益</t>
  </si>
  <si>
    <t>tr_statecraft_shared_benefits</t>
  </si>
  <si>
    <t>治国传统完成</t>
  </si>
  <si>
    <t>tr_statecraft_finish</t>
  </si>
  <si>
    <t>密谋传统</t>
  </si>
  <si>
    <t>tr_subterfuge_adopt</t>
  </si>
  <si>
    <t>信息安全</t>
  </si>
  <si>
    <t>tr_subterfuge_information_security</t>
  </si>
  <si>
    <t>保密协议</t>
  </si>
  <si>
    <t>关闭开放性末梢（蜂巢），改进型加密算法（智械）</t>
  </si>
  <si>
    <t>tr_subterfuge_nda</t>
  </si>
  <si>
    <t>行动安全</t>
  </si>
  <si>
    <t>密谋子个体（格式塔）</t>
  </si>
  <si>
    <t>tr_subterfuge_operational_security</t>
  </si>
  <si>
    <t>双面间谍</t>
  </si>
  <si>
    <t>tr_subterfuge_double_agents</t>
  </si>
  <si>
    <t>影子特工</t>
  </si>
  <si>
    <t>tr_subterfuge_shadow_recruits</t>
  </si>
  <si>
    <t>密谋传统完成</t>
  </si>
  <si>
    <t>tr_subterfuge_finish</t>
  </si>
  <si>
    <t>至高传统</t>
  </si>
  <si>
    <t>tr_supremacy_adopt</t>
  </si>
  <si>
    <t>舰队后勤部</t>
  </si>
  <si>
    <t>自动化中途补给（智械），营养方舟（蜂巢）</t>
  </si>
  <si>
    <t>tr_supremacy_fleet_logistical_corps</t>
  </si>
  <si>
    <t>造船大师</t>
  </si>
  <si>
    <t>模块化船体模板（智械），有机结构（蜂巢）</t>
  </si>
  <si>
    <t>tr_supremacy_master_shipwrights</t>
  </si>
  <si>
    <t>战争推演</t>
  </si>
  <si>
    <t>战斗变量抑制（智械），立体感知（蜂巢）</t>
  </si>
  <si>
    <t>tr_supremacy_war_games</t>
  </si>
  <si>
    <t>绝对武力</t>
  </si>
  <si>
    <t>tr_supremacy_overwhelming_force</t>
  </si>
  <si>
    <t>大博弈</t>
  </si>
  <si>
    <t>猎手之眼（弑杀），外交目标优先（铁灭）</t>
  </si>
  <si>
    <t>tr_supremacy_great_game</t>
  </si>
  <si>
    <t>至高传统完成</t>
  </si>
  <si>
    <t>tr_supremacy_finish</t>
  </si>
  <si>
    <t>同调传统</t>
  </si>
  <si>
    <t>tr_synchronicity_adopt</t>
  </si>
  <si>
    <t>合并保护</t>
  </si>
  <si>
    <t>自发同调（蜂巢）</t>
  </si>
  <si>
    <t>tr_synchronicity_integrated_preservation</t>
  </si>
  <si>
    <t>同步代理</t>
  </si>
  <si>
    <t>同步昼夜规律（荒野）</t>
  </si>
  <si>
    <t>tr_synchronicity_kinship_gestalt</t>
  </si>
  <si>
    <t>集体思维</t>
  </si>
  <si>
    <t>tr_synchronicity_collective_reasoning</t>
  </si>
  <si>
    <t>灵活思维</t>
  </si>
  <si>
    <t>可变式管理算法（智械）</t>
  </si>
  <si>
    <t>tr_synchronicity_harmonious_directives</t>
  </si>
  <si>
    <t>克隆器官</t>
  </si>
  <si>
    <t>自我保护协议（智械），天下一心（食尸文化）</t>
  </si>
  <si>
    <t>tr_synchronicity_cloned_organs</t>
  </si>
  <si>
    <t>同调传统完成</t>
  </si>
  <si>
    <t>tr_synchronicity_finish</t>
  </si>
  <si>
    <t>不屈传统</t>
  </si>
  <si>
    <t>tr_unyielding_adopt</t>
  </si>
  <si>
    <t>防御廉价</t>
  </si>
  <si>
    <t>tr_unyielding_resistance_is_frugal</t>
  </si>
  <si>
    <t>绝不投降</t>
  </si>
  <si>
    <t>tr_unyielding_never_surrender</t>
  </si>
  <si>
    <t>和睦保障</t>
  </si>
  <si>
    <t>tr_unyielding_bulwark_of_harmony</t>
  </si>
  <si>
    <t>防御热忱</t>
  </si>
  <si>
    <t>tr_unyielding_defensive_zeal</t>
  </si>
  <si>
    <t>堡垒学说</t>
  </si>
  <si>
    <t>警戒思维过程（蜂巢），守护者子例程（智械）</t>
  </si>
  <si>
    <t>tr_unyielding_fortress_doctrine</t>
  </si>
  <si>
    <t>不屈传统完成</t>
  </si>
  <si>
    <t>tr_unyielding_finish</t>
  </si>
  <si>
    <t>普适传统</t>
  </si>
  <si>
    <t>tr_versatility_adopt</t>
  </si>
  <si>
    <t>普适兼容</t>
  </si>
  <si>
    <t>tr_versatility_universal_compatibility</t>
  </si>
  <si>
    <t>自适应编程</t>
  </si>
  <si>
    <t>tr_versatility_adaptive_programming</t>
  </si>
  <si>
    <t>空间优化</t>
  </si>
  <si>
    <t>tr_versatility_spatial_optimization</t>
  </si>
  <si>
    <t>材料分析</t>
  </si>
  <si>
    <t>tr_versatility_material_analysis</t>
  </si>
  <si>
    <t>代理服务器</t>
  </si>
  <si>
    <t>tr_versatility_operational_proxies</t>
  </si>
  <si>
    <t>普适传统完成</t>
  </si>
  <si>
    <t>tr_versatility_finish</t>
  </si>
  <si>
    <t>克隆传统</t>
  </si>
  <si>
    <t>tr_cloning_adopt</t>
  </si>
  <si>
    <t>演化外推法</t>
  </si>
  <si>
    <t>tr_cloning_evolutionary_extrapolation</t>
  </si>
  <si>
    <t>躯体合成</t>
  </si>
  <si>
    <t>克隆合成（克隆大军）</t>
  </si>
  <si>
    <t>tr_cloning_somatic_synthesization</t>
  </si>
  <si>
    <t>可变传统Ⅰ</t>
  </si>
  <si>
    <t>tr_cloning_stage_1_swap</t>
  </si>
  <si>
    <t>可变传统Ⅱ</t>
  </si>
  <si>
    <t>tr_cloning_stage_2_swap</t>
  </si>
  <si>
    <t>可变传统Ⅲ</t>
  </si>
  <si>
    <t>tr_cloning_stage_3_swap</t>
  </si>
  <si>
    <t>克隆传统完成</t>
  </si>
  <si>
    <t>tr_cloning_finish</t>
  </si>
  <si>
    <r>
      <rPr>
        <sz val="20"/>
        <rFont val="标准粗黑"/>
        <charset val="134"/>
      </rPr>
      <t xml:space="preserve">义体
</t>
    </r>
    <r>
      <rPr>
        <sz val="8"/>
        <rFont val="标准粗黑"/>
        <charset val="134"/>
      </rPr>
      <t>（普政蜂巢）</t>
    </r>
  </si>
  <si>
    <t>义体传统</t>
  </si>
  <si>
    <t>tr_cybernetics_adopt</t>
  </si>
  <si>
    <t>合成转化</t>
  </si>
  <si>
    <t>脏器收割（灭绝，强制重置）</t>
  </si>
  <si>
    <t>tr_cybernetics_transubstantiation_synthesis</t>
  </si>
  <si>
    <t>代谢再处理</t>
  </si>
  <si>
    <t>tr_cybernetics_metabolic_reprocessing</t>
  </si>
  <si>
    <t>整合解剖学</t>
  </si>
  <si>
    <t>tr_cybernetics_integrated_anatomy</t>
  </si>
  <si>
    <t>强化改造过载</t>
  </si>
  <si>
    <t>突触子例程（蜂巢）</t>
  </si>
  <si>
    <t>tr_cybernetics_augmentation_overload</t>
  </si>
  <si>
    <t>模块化义体</t>
  </si>
  <si>
    <t>tr_cybernetics_modular_cybernetics</t>
  </si>
  <si>
    <t>义体传统完成</t>
  </si>
  <si>
    <t>tr_cybernetics_finish</t>
  </si>
  <si>
    <r>
      <rPr>
        <sz val="20"/>
        <rFont val="标准粗黑"/>
        <charset val="134"/>
      </rPr>
      <t xml:space="preserve">义体
</t>
    </r>
    <r>
      <rPr>
        <sz val="8"/>
        <rFont val="标准粗黑"/>
        <charset val="134"/>
      </rPr>
      <t>（同化）</t>
    </r>
  </si>
  <si>
    <t>tr_cybernetics_assimilator_adopt</t>
  </si>
  <si>
    <t>惯常整合</t>
  </si>
  <si>
    <t>tr_cybernetics_assimilator_inevitable_assimilation</t>
  </si>
  <si>
    <t>tr_cybernetics_assimilator_metabolic_reprocessing</t>
  </si>
  <si>
    <t>tr_cybernetics_assimilator_integrated_anatomy</t>
  </si>
  <si>
    <t>繁育星球</t>
  </si>
  <si>
    <t>tr_cybernetics_assimilator_gestation</t>
  </si>
  <si>
    <t>tr_cybernetics_assimilator_modular_cybernetics</t>
  </si>
  <si>
    <t>tr_cybernetics_assimilator_finish</t>
  </si>
  <si>
    <r>
      <rPr>
        <sz val="20"/>
        <rFont val="标准粗黑"/>
        <charset val="134"/>
      </rPr>
      <t xml:space="preserve">基因
</t>
    </r>
    <r>
      <rPr>
        <sz val="8"/>
        <rFont val="标准粗黑"/>
        <charset val="134"/>
      </rPr>
      <t>（无dlc）</t>
    </r>
  </si>
  <si>
    <t>基因传统</t>
  </si>
  <si>
    <t>tr_genetics_adopt</t>
  </si>
  <si>
    <t>基因重组</t>
  </si>
  <si>
    <t>tr_genetics_resequencing</t>
  </si>
  <si>
    <t>设计起源</t>
  </si>
  <si>
    <t>tr_genetics_creation</t>
  </si>
  <si>
    <t>等位基因表达</t>
  </si>
  <si>
    <t>tr_genetics_enhanced_expression</t>
  </si>
  <si>
    <t>逆转录病毒操控</t>
  </si>
  <si>
    <t>tr_genetics_retrovirus</t>
  </si>
  <si>
    <t>干细胞刺激</t>
  </si>
  <si>
    <t>tr_genetics_efficient_cloning</t>
  </si>
  <si>
    <t>基因传统完成</t>
  </si>
  <si>
    <t>tr_genetics_finish</t>
  </si>
  <si>
    <t>模组传统</t>
  </si>
  <si>
    <t>tr_modularity_adopt</t>
  </si>
  <si>
    <t>高速更换</t>
  </si>
  <si>
    <t>tr_modularity_1</t>
  </si>
  <si>
    <t>液态金属关节</t>
  </si>
  <si>
    <t>tr_modularity_2</t>
  </si>
  <si>
    <t>安乐模块</t>
  </si>
  <si>
    <t>tr_modularity_3</t>
  </si>
  <si>
    <t>高等级增强</t>
  </si>
  <si>
    <t>tr_modularity_4</t>
  </si>
  <si>
    <t>高级工具</t>
  </si>
  <si>
    <t>tr_modularity_5</t>
  </si>
  <si>
    <t>模组传统完成</t>
  </si>
  <si>
    <t>tr_modularity_finish</t>
  </si>
  <si>
    <t>变异传统</t>
  </si>
  <si>
    <t>tr_mutation_adopt</t>
  </si>
  <si>
    <t>tr_mutation_stage_1_swap</t>
  </si>
  <si>
    <t>tr_mutation_stage_2_swap</t>
  </si>
  <si>
    <t>tr_mutation_stage_3_swap</t>
  </si>
  <si>
    <t>计划多态</t>
  </si>
  <si>
    <t>tr_mutation_planned_polymorphism</t>
  </si>
  <si>
    <t>非自然选择</t>
  </si>
  <si>
    <t>tr_mutation_unnatural_selection</t>
  </si>
  <si>
    <t>变异传统完成</t>
  </si>
  <si>
    <t>tr_mutation_finish</t>
  </si>
  <si>
    <t>纳米传统</t>
  </si>
  <si>
    <t>tr_nanotech_adopt</t>
  </si>
  <si>
    <t>聚焦体系</t>
  </si>
  <si>
    <t>tr_nanotech_1</t>
  </si>
  <si>
    <t>分子重构</t>
  </si>
  <si>
    <t>tr_nanotech_2</t>
  </si>
  <si>
    <t>无管制消费</t>
  </si>
  <si>
    <t>tr_nanotech_3</t>
  </si>
  <si>
    <t>至高洪流</t>
  </si>
  <si>
    <t>tr_nanotech_4</t>
  </si>
  <si>
    <t>纳米强化</t>
  </si>
  <si>
    <t>tr_nanotech_5</t>
  </si>
  <si>
    <t>纳米传统完成</t>
  </si>
  <si>
    <t>tr_nanotech_finish</t>
  </si>
  <si>
    <t>灵能传统</t>
  </si>
  <si>
    <t>tr_psionics_adopt</t>
  </si>
  <si>
    <t>tr_psionics_psi_corps</t>
  </si>
  <si>
    <t>读心术</t>
  </si>
  <si>
    <t>tr_psionics_mind_readers</t>
  </si>
  <si>
    <t>大觉醒</t>
  </si>
  <si>
    <t>tr_psionics_psionic_assimilation</t>
  </si>
  <si>
    <t>突入虚境</t>
  </si>
  <si>
    <t>tr_psionics_breach_shroud</t>
  </si>
  <si>
    <t>虚境通讯</t>
  </si>
  <si>
    <t>tr_psionics_shrouded_encryption</t>
  </si>
  <si>
    <t>灵能传统完成</t>
  </si>
  <si>
    <t>tr_psionics_finish</t>
  </si>
  <si>
    <t>纯净传统</t>
  </si>
  <si>
    <t>tr_purity_adopt</t>
  </si>
  <si>
    <t>遗传再生</t>
  </si>
  <si>
    <t>tr_purity_genotype_regeneration</t>
  </si>
  <si>
    <t>基因范例</t>
  </si>
  <si>
    <t>tr_purity_exemplary_genetics</t>
  </si>
  <si>
    <t>tr_purity_stage_1_swap</t>
  </si>
  <si>
    <t>tr_purity_stage_2_swap</t>
  </si>
  <si>
    <t>tr_purity_stage_3_swap</t>
  </si>
  <si>
    <t>纯净传统完成</t>
  </si>
  <si>
    <t>tr_purity_finish</t>
  </si>
  <si>
    <t>合成传统</t>
  </si>
  <si>
    <t>tr_synthetics_adopt</t>
  </si>
  <si>
    <t>tr_synthetics_maintenance_protocols</t>
  </si>
  <si>
    <t>优化算法</t>
  </si>
  <si>
    <t>tr_synthetics_optimization_algorithms</t>
  </si>
  <si>
    <t>tr_synthetics_transubstatiation_synthesis</t>
  </si>
  <si>
    <t>高效能源系统</t>
  </si>
  <si>
    <t>tr_synthetics_power_systems</t>
  </si>
  <si>
    <t>预制部件</t>
  </si>
  <si>
    <t>tr_synthetics_prefabricated_components</t>
  </si>
  <si>
    <t>合成传统完成</t>
  </si>
  <si>
    <t>tr_synthetics_finish</t>
  </si>
  <si>
    <t>虚拟传统</t>
  </si>
  <si>
    <t>tr_virtuality_adopt</t>
  </si>
  <si>
    <t>簇集能力</t>
  </si>
  <si>
    <t>tr_virtuality_1</t>
  </si>
  <si>
    <t>数据驱动逻辑循环</t>
  </si>
  <si>
    <t>tr_virtuality_2</t>
  </si>
  <si>
    <t>能力同调</t>
  </si>
  <si>
    <t>tr_virtuality_3</t>
  </si>
  <si>
    <t>生产力模拟</t>
  </si>
  <si>
    <t>tr_virtuality_4</t>
  </si>
  <si>
    <t>高级服务器维护</t>
  </si>
  <si>
    <t>tr_virtuality_5</t>
  </si>
  <si>
    <t>虚拟传统完成</t>
  </si>
  <si>
    <t>tr_virtuality_finish</t>
  </si>
  <si>
    <t>染色体增长</t>
  </si>
  <si>
    <t>效果正常生效，但添加后会生成一个不正常的传统树。</t>
  </si>
  <si>
    <t>tr_cloning_genomic_growth</t>
  </si>
  <si>
    <t>优化神经学</t>
  </si>
  <si>
    <t>tr_purity_optimized_neurology</t>
  </si>
  <si>
    <t>环境整合</t>
  </si>
  <si>
    <t>tr_mutation_environmental_integration</t>
  </si>
  <si>
    <t>加强能力</t>
  </si>
  <si>
    <t>tr_purity_heightened_attributes</t>
  </si>
  <si>
    <t>人造人口</t>
  </si>
  <si>
    <t>tr_cloning_artificial_population</t>
  </si>
  <si>
    <t>躯体破坏</t>
  </si>
  <si>
    <t>tr_mutation_somatic_subversiveness</t>
  </si>
  <si>
    <t>修复瑕疵</t>
  </si>
  <si>
    <t>tr_purity_imperfection_remediation</t>
  </si>
  <si>
    <t>生化镇定</t>
  </si>
  <si>
    <t>tr_cloning_biochemical_composure</t>
  </si>
  <si>
    <t>再生克隆</t>
  </si>
  <si>
    <t>tr_cloning_biochemical_composure_clones</t>
  </si>
  <si>
    <t>核苷酸分离</t>
  </si>
  <si>
    <t>tr_mutation_nucleotide_isolation</t>
  </si>
  <si>
    <t>基因可变传统更改</t>
  </si>
  <si>
    <t>注：需要先删除对应位置的flag再添加需要的flag</t>
  </si>
  <si>
    <t>effect set_country_flag = genetic_ascension_stage_1_cloning</t>
  </si>
  <si>
    <t>effect remove_country_flag = genetic_ascension_stage_1_cloning</t>
  </si>
  <si>
    <t>effect set_country_flag = genetic_ascension_stage_2_cloning</t>
  </si>
  <si>
    <t>effect remove_country_flag = genetic_ascension_stage_2_cloning</t>
  </si>
  <si>
    <t>effect set_country_flag = genetic_ascension_stage_3_cloning</t>
  </si>
  <si>
    <t>effect remove_country_flag = genetic_ascension_stage_3_cloning</t>
  </si>
  <si>
    <t>effect set_country_flag = genetic_ascension_stage_1_mutation</t>
  </si>
  <si>
    <t>effect remove_country_flag = genetic_ascension_stage_1_mutation</t>
  </si>
  <si>
    <t>effect set_country_flag = genetic_ascension_stage_2_mutation</t>
  </si>
  <si>
    <t>effect remove_country_flag = genetic_ascension_stage_2_mutation</t>
  </si>
  <si>
    <t>effect set_country_flag = genetic_ascension_stage_3_mutation</t>
  </si>
  <si>
    <t>effect remove_country_flag = genetic_ascension_stage_3_mutation</t>
  </si>
  <si>
    <t>effect set_country_flag = genetic_ascension_stage_1_purity</t>
  </si>
  <si>
    <t>effect remove_country_flag = genetic_ascension_stage_1_purity</t>
  </si>
  <si>
    <t>effect set_country_flag = genetic_ascension_stage_2_purity</t>
  </si>
  <si>
    <t>effect remove_country_flag = genetic_ascension_stage_2_purity</t>
  </si>
  <si>
    <t>effect set_country_flag = genetic_ascension_stage_3_purity</t>
  </si>
  <si>
    <t>effect remove_country_flag = genetic_ascension_stage_3_purity</t>
  </si>
  <si>
    <t>4.0.21飞升代码（2025.07.25）</t>
  </si>
  <si>
    <t>add_ascension_perk</t>
  </si>
  <si>
    <t>注：下拉可选择添加或者移除</t>
  </si>
  <si>
    <t>基因重塑</t>
  </si>
  <si>
    <t>ap_engineered_evolution</t>
  </si>
  <si>
    <t>血肉苦弱</t>
  </si>
  <si>
    <t>ap_the_flesh_is_weak</t>
  </si>
  <si>
    <t>有机机械交互</t>
  </si>
  <si>
    <t>ap_organo_machine_interfacing</t>
  </si>
  <si>
    <t>ap_organo_machine_interfacing_assimilator</t>
  </si>
  <si>
    <t>同化斗士专属</t>
  </si>
  <si>
    <t>合成进化</t>
  </si>
  <si>
    <t>ap_synthetic_evolution</t>
  </si>
  <si>
    <t>心胜于物</t>
  </si>
  <si>
    <t>ap_mind_over_matter</t>
  </si>
  <si>
    <t>合成时代</t>
  </si>
  <si>
    <t>ap_synthetic_age</t>
  </si>
  <si>
    <t>机器智能专属</t>
  </si>
  <si>
    <t>超然存在</t>
  </si>
  <si>
    <t>ap_transcendence</t>
  </si>
  <si>
    <t>旧版但能用</t>
  </si>
  <si>
    <t>掌控进化</t>
  </si>
  <si>
    <t>ap_evolutionary_mastery</t>
  </si>
  <si>
    <t>星河卫士</t>
  </si>
  <si>
    <t>ap_defender_of_the_galaxy</t>
  </si>
  <si>
    <t>ap_become_the_crisis</t>
  </si>
  <si>
    <t>ap_cosmogenesis</t>
  </si>
  <si>
    <t>巨兽之怒</t>
  </si>
  <si>
    <t>ap_behemoths</t>
  </si>
  <si>
    <t>考古工程师</t>
  </si>
  <si>
    <t>ap_archaeoengineers</t>
  </si>
  <si>
    <t>战争之王</t>
  </si>
  <si>
    <t>ap_lord_of_war</t>
  </si>
  <si>
    <t>水之心</t>
  </si>
  <si>
    <t>ap_hydrocentric</t>
  </si>
  <si>
    <t>水生特质专属</t>
  </si>
  <si>
    <t>天机工程</t>
  </si>
  <si>
    <t>ap_enigmatic_engineering</t>
  </si>
  <si>
    <t>强取豪夺</t>
  </si>
  <si>
    <t>ap_nihilistic_acquisition</t>
  </si>
  <si>
    <t>巨像计划</t>
  </si>
  <si>
    <t>ap_colossus</t>
  </si>
  <si>
    <t>星球塑形师</t>
  </si>
  <si>
    <t>ap_world_shaper</t>
  </si>
  <si>
    <t>星河力量投射</t>
  </si>
  <si>
    <t>ap_galactic_force_projection</t>
  </si>
  <si>
    <t>星际主权</t>
  </si>
  <si>
    <t>ap_interstellar_dominion</t>
  </si>
  <si>
    <t>掌握太虚</t>
  </si>
  <si>
    <t>ap_grasp_the_void</t>
  </si>
  <si>
    <t>戒心永存</t>
  </si>
  <si>
    <t>ap_eternal_vigilance</t>
  </si>
  <si>
    <t>逐鹿星河</t>
  </si>
  <si>
    <t>ap_galactic_contender</t>
  </si>
  <si>
    <t>科技至上</t>
  </si>
  <si>
    <t>ap_technological_ascendancy</t>
  </si>
  <si>
    <t>万众一心</t>
  </si>
  <si>
    <t>ap_one_vision</t>
  </si>
  <si>
    <t>祝圣星球</t>
  </si>
  <si>
    <t>ap_consecrated_worlds</t>
  </si>
  <si>
    <t>掌握自然</t>
  </si>
  <si>
    <t>ap_mastery_of_nature</t>
  </si>
  <si>
    <t>中央特权</t>
  </si>
  <si>
    <t>ap_imperial_prerogative</t>
  </si>
  <si>
    <t>高效行政</t>
  </si>
  <si>
    <t>ap_executive_vigor</t>
  </si>
  <si>
    <t>卓越学术</t>
  </si>
  <si>
    <t>ap_transcendent_learning</t>
  </si>
  <si>
    <t>ap_shared_destiny</t>
  </si>
  <si>
    <t>太空子民</t>
  </si>
  <si>
    <t>ap_voidborn</t>
  </si>
  <si>
    <t>建筑大师</t>
  </si>
  <si>
    <t>ap_master_builders</t>
  </si>
  <si>
    <t>星河奇迹</t>
  </si>
  <si>
    <t>ap_galactic_wonders_utopia</t>
  </si>
  <si>
    <t>能用，无DLC</t>
  </si>
  <si>
    <t>ap_galactic_wonders_megacorp</t>
  </si>
  <si>
    <t>ap_galactic_wonders_utopia_and_megacorp</t>
  </si>
  <si>
    <t>机械世界</t>
  </si>
  <si>
    <t>ap_machine_worlds</t>
  </si>
  <si>
    <t>机械智能专属</t>
  </si>
  <si>
    <t>蜂巢星球</t>
  </si>
  <si>
    <t>ap_hive_worlds</t>
  </si>
  <si>
    <t>蜂巢思维专属</t>
  </si>
  <si>
    <t>理想城计划</t>
  </si>
  <si>
    <t>ap_arcology_project</t>
  </si>
  <si>
    <t>跨物种杂交</t>
  </si>
  <si>
    <t>ap_xeno_compatibility</t>
  </si>
  <si>
    <t>寰宇贸易</t>
  </si>
  <si>
    <t>ap_universal_transactions</t>
  </si>
  <si>
    <t>寰宇企业专属</t>
  </si>
  <si>
    <t>排毒</t>
  </si>
  <si>
    <t>ap_detox</t>
  </si>
  <si>
    <t>死灵机师</t>
  </si>
  <si>
    <t>ap_mechromancy</t>
  </si>
  <si>
    <t>星系天气控制</t>
  </si>
  <si>
    <t>ap_weather_control</t>
  </si>
  <si>
    <t>思潮代码合集</t>
  </si>
  <si>
    <t>帝国主义派</t>
  </si>
  <si>
    <t>imperialist</t>
  </si>
  <si>
    <t>军国</t>
  </si>
  <si>
    <t>威权</t>
  </si>
  <si>
    <t>思潮名称</t>
  </si>
  <si>
    <t>改变国家思潮（直接使用）</t>
  </si>
  <si>
    <t>改变领袖思潮（选中领袖使用）</t>
  </si>
  <si>
    <t>改变人口思潮（选中星球，后面数字为转化人口比例）</t>
  </si>
  <si>
    <t>孤立派</t>
  </si>
  <si>
    <t>isolationist</t>
  </si>
  <si>
    <t>排外</t>
  </si>
  <si>
    <t>和平</t>
  </si>
  <si>
    <t>唯心主义</t>
  </si>
  <si>
    <t>effect shift_ethic = ethic_spiritualist</t>
  </si>
  <si>
    <t>effect = {change_background_ethic = ethic_spiritualist}</t>
  </si>
  <si>
    <t>effect every_owned_pop_group = { pop_group_transfer_ethic = {POP_GROUP = this ETHOS = ethic_spiritualist PERCENTAGE = 1}</t>
  </si>
  <si>
    <t>亲外派</t>
  </si>
  <si>
    <t>xenoist</t>
  </si>
  <si>
    <t>亲外</t>
  </si>
  <si>
    <t>平等</t>
  </si>
  <si>
    <t>唯物主义</t>
  </si>
  <si>
    <t>effect shift_ethic = ethic_materialist</t>
  </si>
  <si>
    <t>effect = {change_background_ethic = ethic_materialist}</t>
  </si>
  <si>
    <t>effect every_owned_pop_group = { pop_group_transfer_ethic = {POP_GROUP = this ETHOS = ethic_materialist PERCENTAGE = 1}</t>
  </si>
  <si>
    <t>传统派</t>
  </si>
  <si>
    <t>traditionalist</t>
  </si>
  <si>
    <t>唯心</t>
  </si>
  <si>
    <t>军国主义</t>
  </si>
  <si>
    <t>effect shift_ethic = ethic_militarist</t>
  </si>
  <si>
    <t>effect = {change_background_ethic = ethic_militarist}</t>
  </si>
  <si>
    <t>effect every_owned_pop_group = { pop_group_transfer_ethic = {POP_GROUP = this ETHOS = ethic_militarist PERCENTAGE = 1}</t>
  </si>
  <si>
    <t>极权派</t>
  </si>
  <si>
    <t>totalitarian</t>
  </si>
  <si>
    <t>和平主义</t>
  </si>
  <si>
    <t>effect shift_ethic = ethic_pacifist</t>
  </si>
  <si>
    <t>effect = {change_background_ethic = ethic_pacifist}</t>
  </si>
  <si>
    <t>effect every_owned_pop_group = { pop_group_transfer_ethic = {POP_GROUP = this ETHOS = ethic_pacifist PERCENTAGE = 1}</t>
  </si>
  <si>
    <t>技术派</t>
  </si>
  <si>
    <t>technologist</t>
  </si>
  <si>
    <t>唯物</t>
  </si>
  <si>
    <t>排外主义</t>
  </si>
  <si>
    <t>effect shift_ethic = ethic_xenophobe</t>
  </si>
  <si>
    <t>effect = {change_background_ethic = ethic_xenophobe}</t>
  </si>
  <si>
    <t>effect every_owned_pop_group = { pop_group_transfer_ethic = {POP_GROUP = this ETHOS = ethic_xenophobe PERCENTAGE = 1}</t>
  </si>
  <si>
    <t>至高派</t>
  </si>
  <si>
    <t>supremacist</t>
  </si>
  <si>
    <t>亲外主义</t>
  </si>
  <si>
    <t>effect shift_ethic = ethic_xenophile</t>
  </si>
  <si>
    <t>effect = {change_background_ethic = ethic_xenophile}</t>
  </si>
  <si>
    <t>effect every_owned_pop_group = { pop_group_transfer_ethic = {POP_GROUP = this ETHOS = ethic_xenophile PERCENTAGE = 1}</t>
  </si>
  <si>
    <t>繁荣派</t>
  </si>
  <si>
    <t>prosperity</t>
  </si>
  <si>
    <t>威权主义</t>
  </si>
  <si>
    <t>effect shift_ethic = ethic_authoritarian</t>
  </si>
  <si>
    <t>effect = {change_background_ethic = ethic_authoritarian}</t>
  </si>
  <si>
    <t>effect every_owned_pop_group = { pop_group_transfer_ethic = {POP_GROUP = this ETHOS = ethic_authoritarian PERCENTAGE = 1}</t>
  </si>
  <si>
    <t>进步派</t>
  </si>
  <si>
    <t>progressive</t>
  </si>
  <si>
    <t>平等主义</t>
  </si>
  <si>
    <t>effect shift_ethic = ethic_egalitarian</t>
  </si>
  <si>
    <t>effect = {change_background_ethic = ethic_egalitarian}</t>
  </si>
  <si>
    <t>effect every_owned_pop_group = { pop_group_transfer_ethic = {POP_GROUP = this ETHOS = ethic_egalitarian PERCENTAGE = 1}</t>
  </si>
  <si>
    <t>宣泄派</t>
  </si>
  <si>
    <t>manifesti</t>
  </si>
  <si>
    <t>格式塔</t>
  </si>
  <si>
    <t>effect shift_ethic = ethic_gestalt_consciousness</t>
  </si>
  <si>
    <t>effect = {change_background_ethic = ethic_gestalt_consciousness}</t>
  </si>
  <si>
    <t>effect every_owned_pop_group = { pop_group_transfer_ethic = {POP_GROUP = this ETHOS = ethic_gestalt_consciousness PERCENTAGE = 1}</t>
  </si>
  <si>
    <t>劳力之结社（起始）</t>
  </si>
  <si>
    <t>cyber_creed_labor</t>
  </si>
  <si>
    <t>钢铁之圣卫（起始）</t>
  </si>
  <si>
    <t>cyber_creed_war</t>
  </si>
  <si>
    <t>巨锤之使团（起始）</t>
  </si>
  <si>
    <t>cyber_creed_construction</t>
  </si>
  <si>
    <t>思想之诗颂（起始）</t>
  </si>
  <si>
    <t>cyber_creed_research</t>
  </si>
  <si>
    <t>统合信条</t>
  </si>
  <si>
    <t>cyber_creed_general</t>
  </si>
  <si>
    <t>劳力之结社（结束）</t>
  </si>
  <si>
    <t>cyber_creed_labor_2</t>
  </si>
  <si>
    <t>钢铁之圣卫（结束）</t>
  </si>
  <si>
    <t>cyber_creed_war_2</t>
  </si>
  <si>
    <t>派系名称</t>
  </si>
  <si>
    <t>巨锤之使团（结束）</t>
  </si>
  <si>
    <t>cyber_creed_construction_2</t>
  </si>
  <si>
    <t>压榨派系</t>
  </si>
  <si>
    <t>思想之诗颂（结束）</t>
  </si>
  <si>
    <t>cyber_creed_research_2</t>
  </si>
  <si>
    <t>注：同时只能压榨一个派系</t>
  </si>
  <si>
    <t>4.0.22物种特质收录（2025.08.25）</t>
  </si>
  <si>
    <t>添加/删除代码</t>
  </si>
  <si>
    <t>add_trait</t>
  </si>
  <si>
    <t>人口ID</t>
  </si>
  <si>
    <t>添加（add_trait_species）和移除（remove_trait_species）代码，可以使用下拉菜单进行选择
使用“debugtooltip”代码查看游戏内种族的ID，写进浅红色区域内的数字会自动填充进代码</t>
  </si>
  <si>
    <t>跳转创建物种</t>
  </si>
  <si>
    <t>特质名称</t>
  </si>
  <si>
    <t>筛选</t>
  </si>
  <si>
    <t>特质代码</t>
  </si>
  <si>
    <t>有机宜居偏好</t>
  </si>
  <si>
    <t>沙漠星球偏好</t>
  </si>
  <si>
    <t>√</t>
  </si>
  <si>
    <t>沙漠星球宜居+80%，干燥气候宜居+60%，潮湿/寒冷气候宜居+20%</t>
  </si>
  <si>
    <t>trait_pc_desert_preference</t>
  </si>
  <si>
    <t>干旱星球偏好</t>
  </si>
  <si>
    <t>干旱星球宜居+80%，干燥气候宜居+60%，潮湿/寒冷气候宜居+20%</t>
  </si>
  <si>
    <t>trait_pc_arid_preference</t>
  </si>
  <si>
    <t>草原星球偏好</t>
  </si>
  <si>
    <t>草原星球宜居+80%，干燥气候宜居+60%，潮湿/寒冷气候宜居+20%</t>
  </si>
  <si>
    <t>trait_pc_savannah_preference</t>
  </si>
  <si>
    <t>热带星球偏好</t>
  </si>
  <si>
    <t>热带星球宜居+80%，潮湿气候宜居+60%，干燥/寒冷气候宜居+20%</t>
  </si>
  <si>
    <t>trait_pc_tropical_preference</t>
  </si>
  <si>
    <t>陆地星球偏好</t>
  </si>
  <si>
    <t>陆地星球宜居+80%，潮湿气候宜居+60%，干燥/寒冷气候宜居+20%</t>
  </si>
  <si>
    <t>trait_pc_continental_preference</t>
  </si>
  <si>
    <t>海洋星球偏好</t>
  </si>
  <si>
    <t>海洋星球宜居+80%，潮湿气候宜居+60%，干燥/寒冷气候宜居+20%</t>
  </si>
  <si>
    <t>trait_pc_ocean_preference</t>
  </si>
  <si>
    <t>极地星球偏好</t>
  </si>
  <si>
    <t>极地星球宜居+80%，寒冷气候宜居+60%，干燥/潮湿气候宜居+20%</t>
  </si>
  <si>
    <t>trait_pc_arctic_preference</t>
  </si>
  <si>
    <t>苔原星球偏好</t>
  </si>
  <si>
    <t>苔原星球宜居+80%，寒冷气候宜居+60%，干燥/潮湿气候宜居+20%</t>
  </si>
  <si>
    <t>trait_pc_tundra_preference</t>
  </si>
  <si>
    <t>高山星球偏好</t>
  </si>
  <si>
    <t>高山星球宜居+80%，寒冷气候宜居+60%，干燥/潮湿气候宜居+20%</t>
  </si>
  <si>
    <t>trait_pc_alpine_preference</t>
  </si>
  <si>
    <t>人工智能星球偏好</t>
  </si>
  <si>
    <t>机械星球宜居+100%，干燥/潮湿/寒冷气候宜居+1%</t>
  </si>
  <si>
    <t>trait_pc_ai_preference</t>
  </si>
  <si>
    <t>死寂星球偏好</t>
  </si>
  <si>
    <t>死寂星球宜居+80%，干燥/潮湿/寒冷气候宜居+60%</t>
  </si>
  <si>
    <t>trait_pc_nuked_preference</t>
  </si>
  <si>
    <t>盖亚星球偏好</t>
  </si>
  <si>
    <t>盖亚星球宜居+100%</t>
  </si>
  <si>
    <t>trait_pc_gaia_preference</t>
  </si>
  <si>
    <t>环形世界偏好</t>
  </si>
  <si>
    <t>环形世界宜居+100%</t>
  </si>
  <si>
    <t>trait_pc_ringworld_habitable_preference</t>
  </si>
  <si>
    <t>居住站偏好</t>
  </si>
  <si>
    <t>轨道居住站宜居+80%</t>
  </si>
  <si>
    <t>trait_pc_habitat_preference</t>
  </si>
  <si>
    <t>机械星球偏好</t>
  </si>
  <si>
    <t>机械星球宜居+100%</t>
  </si>
  <si>
    <t>trait_pc_machine_preference</t>
  </si>
  <si>
    <t>蜂巢星球偏好</t>
  </si>
  <si>
    <t>蜂巢星球宜居+100%</t>
  </si>
  <si>
    <t>trait_pc_hive_preference</t>
  </si>
  <si>
    <t>遗落星球偏好</t>
  </si>
  <si>
    <t>遗落星球宜居+80%</t>
  </si>
  <si>
    <t>trait_pc_relic_preference</t>
  </si>
  <si>
    <t>trait_pc_shattered_ring_habitable_preference</t>
  </si>
  <si>
    <t>盖亚星球宜居+100%，处于盖亚星球的人口产出+5%</t>
  </si>
  <si>
    <t>trait_pc_gaia_preference_terraforming</t>
  </si>
  <si>
    <t>都市星球偏好</t>
  </si>
  <si>
    <t>都市星球宜居+80%</t>
  </si>
  <si>
    <t>trait_pc_city_preference</t>
  </si>
  <si>
    <t>突触凝炼机偏好</t>
  </si>
  <si>
    <t>突触凝炼机宜居+100%</t>
  </si>
  <si>
    <t>trait_pc_cosmogenesis_world_preference</t>
  </si>
  <si>
    <t>机械偏好</t>
  </si>
  <si>
    <t>干燥星球偏好</t>
  </si>
  <si>
    <t>干燥星球宜居+75%，潮湿/寒冷气候宜居+50%</t>
  </si>
  <si>
    <t>trait_dry_planet_preference</t>
  </si>
  <si>
    <t>潮湿星球偏好</t>
  </si>
  <si>
    <t>潮湿星球宜居+75%，干燥/寒冷气候宜居+50%</t>
  </si>
  <si>
    <t>trait_wet_planet_preference</t>
  </si>
  <si>
    <t>冰封星球偏好</t>
  </si>
  <si>
    <t>寒冷星球宜居+75%，干燥/潮湿气候宜居+50%</t>
  </si>
  <si>
    <t>trait_frozen_planet_preference</t>
  </si>
  <si>
    <t>trait_machine_habitat_planet_preference</t>
  </si>
  <si>
    <t>trait_machine_pc_gaia_preference</t>
  </si>
  <si>
    <t>trait_machine_pc_machine_preference</t>
  </si>
  <si>
    <t>trait_machine_pc_shattered_ring_habitable_preference</t>
  </si>
  <si>
    <t>trait_machine_pc_ringworld_habitable_preference</t>
  </si>
  <si>
    <t>遗落世界偏好</t>
  </si>
  <si>
    <t>trait_machine_pc_relic_preference</t>
  </si>
  <si>
    <t>死寂星球宜居+80%，干旱/潮湿/寒冷气候宜居+60%</t>
  </si>
  <si>
    <t>trait_machine_pc_nuked_preference</t>
  </si>
  <si>
    <t>纳米星球偏好</t>
  </si>
  <si>
    <t>纳米星球宜居+80%，干旱/潮湿/寒冷气候宜居+60%</t>
  </si>
  <si>
    <t>trait_machine_pc_nanotech_preference</t>
  </si>
  <si>
    <t>诱变宜居偏好</t>
  </si>
  <si>
    <t>诱变宜居性</t>
  </si>
  <si>
    <t>自动改造宜居性偏好特质自动调整。干燥/潮湿/寒冷气候宜居+50%，死寂宜居+50%</t>
  </si>
  <si>
    <t>trait_auto_hab_preference</t>
  </si>
  <si>
    <t>潮湿气候变异</t>
  </si>
  <si>
    <t>潮湿星球宜居+30%，干燥/寒冷气候宜居-20%，死寂宜居-20%</t>
  </si>
  <si>
    <t>trait_auto_wet_preference</t>
  </si>
  <si>
    <t>寒冷气候变异</t>
  </si>
  <si>
    <t>寒冷星球宜居+30%，干燥/潮湿气候宜居-20%，死寂宜居-20%</t>
  </si>
  <si>
    <t>trait_auto_cold_preference</t>
  </si>
  <si>
    <t>干燥星球变异</t>
  </si>
  <si>
    <t>干燥星球宜居+30%，潮湿/寒冷气候宜居-20%，死寂宜居-20%</t>
  </si>
  <si>
    <t>trait_auto_dry_preference</t>
  </si>
  <si>
    <t>死寂星球变异</t>
  </si>
  <si>
    <t>干燥/潮湿/寒冷气候宜居-20%，死寂宜居+30%</t>
  </si>
  <si>
    <t>trait_auto_pc_nuked_preference</t>
  </si>
  <si>
    <t>盖亚星球变异</t>
  </si>
  <si>
    <t>盖亚宜居+20%，干燥/潮湿/寒冷气候宜居-20%，死寂/轨道居住站宜居-20%</t>
  </si>
  <si>
    <t>trait_auto_pc_gaia_preference</t>
  </si>
  <si>
    <t>轨道居住站变异</t>
  </si>
  <si>
    <t>轨道居住站宜居+50%，干燥/潮湿/寒冷气候宜居-20%，死寂宜居-20%</t>
  </si>
  <si>
    <t>trait_auto_pc_habitat_preference</t>
  </si>
  <si>
    <t>都市星球变异</t>
  </si>
  <si>
    <t>都市星球宜居+20%，干燥/潮湿/寒冷气候宜居-20%，死寂宜居-20%</t>
  </si>
  <si>
    <t>trait_auto_pc_city_preference</t>
  </si>
  <si>
    <t>遗落星球变异</t>
  </si>
  <si>
    <t>遗落星球宜居+20%，干燥/潮湿/寒冷气候宜居-20%，死寂宜居-20%</t>
  </si>
  <si>
    <t>trait_auto_pc_relic_preference</t>
  </si>
  <si>
    <t>蜂巢星球变异</t>
  </si>
  <si>
    <t>蜂巢星球宜居+20%，干燥/潮湿/寒冷气候宜居-20%，死寂宜居-20%</t>
  </si>
  <si>
    <t>trait_auto_pc_hive_preference</t>
  </si>
  <si>
    <t>环形世界变异</t>
  </si>
  <si>
    <t>环形世界/破碎之环宜居+20%，干燥/潮湿/寒冷气候宜居-20%，死寂宜居-20%</t>
  </si>
  <si>
    <t>trait_auto_pc_ringworld_habitable_preference</t>
  </si>
  <si>
    <t>突触凝炼机变异</t>
  </si>
  <si>
    <t>突触凝炼机宜居+20%，干燥/潮湿/寒冷气候宜居-20%，死寂宜居-20%</t>
  </si>
  <si>
    <t>trait_auto_pc_cosmogenesis_world_preference</t>
  </si>
  <si>
    <t>有机基础特质</t>
  </si>
  <si>
    <t>农民</t>
  </si>
  <si>
    <t>农夫岗位的岗位效率+15%</t>
  </si>
  <si>
    <t>trait_agrarian</t>
  </si>
  <si>
    <t>足智多谋</t>
  </si>
  <si>
    <t>技工岗位的岗位效率+15%</t>
  </si>
  <si>
    <t>trait_ingenious</t>
  </si>
  <si>
    <t>勤勉</t>
  </si>
  <si>
    <t>矿工岗位的岗位效率+15%</t>
  </si>
  <si>
    <t>trait_industrious</t>
  </si>
  <si>
    <t>聪慧</t>
  </si>
  <si>
    <t>研究岗位的岗位效率+10%</t>
  </si>
  <si>
    <t>trait_intelligent</t>
  </si>
  <si>
    <t>节俭</t>
  </si>
  <si>
    <t>商贩岗位的岗位效率+25%</t>
  </si>
  <si>
    <t>trait_thrifty</t>
  </si>
  <si>
    <t>天生工程师</t>
  </si>
  <si>
    <t>工程学家岗位的岗位效率+15%</t>
  </si>
  <si>
    <t>trait_natural_engineers</t>
  </si>
  <si>
    <t>天生物理学家</t>
  </si>
  <si>
    <t>物理学家岗位的岗位效率+15%</t>
  </si>
  <si>
    <t>trait_natural_physicists</t>
  </si>
  <si>
    <t>天生社会学家</t>
  </si>
  <si>
    <t>社会学家岗位的岗位效率+15%</t>
  </si>
  <si>
    <t>trait_natural_sociologists</t>
  </si>
  <si>
    <t>极易适应</t>
  </si>
  <si>
    <t>宜居性+20%</t>
  </si>
  <si>
    <t>trait_extremely_adaptive</t>
  </si>
  <si>
    <t>善于适应</t>
  </si>
  <si>
    <t>trait_adaptive</t>
  </si>
  <si>
    <t>水土不服</t>
  </si>
  <si>
    <t>宜居性-10%</t>
  </si>
  <si>
    <t>trait_nonadaptive</t>
  </si>
  <si>
    <t>快速繁殖</t>
  </si>
  <si>
    <t>人口增长速度+10%</t>
  </si>
  <si>
    <t>trait_rapid_breeders</t>
  </si>
  <si>
    <t>缓慢繁殖</t>
  </si>
  <si>
    <t>人口增长速度-10%</t>
  </si>
  <si>
    <t>trait_slow_breeders</t>
  </si>
  <si>
    <t>天赋异禀</t>
  </si>
  <si>
    <t>领袖维护费-10%，领袖负面特质上限-1</t>
  </si>
  <si>
    <t>trait_talented</t>
  </si>
  <si>
    <t>聪颖</t>
  </si>
  <si>
    <t>领袖获得经验+10%</t>
  </si>
  <si>
    <t>trait_quick_learners</t>
  </si>
  <si>
    <t>愚笨</t>
  </si>
  <si>
    <t>领袖获得经验-10%</t>
  </si>
  <si>
    <t>trait_slow_learners</t>
  </si>
  <si>
    <t>传统</t>
  </si>
  <si>
    <t>官僚岗位的岗位效率+10%</t>
  </si>
  <si>
    <t>trait_traditional</t>
  </si>
  <si>
    <t>好斗</t>
  </si>
  <si>
    <t>官僚岗位的岗位效率-10%</t>
  </si>
  <si>
    <t>trait_quarrelsome</t>
  </si>
  <si>
    <t>温顺</t>
  </si>
  <si>
    <t>人口产生的帝国规模-10%</t>
  </si>
  <si>
    <t>trait_docile</t>
  </si>
  <si>
    <t>桀骜不驯</t>
  </si>
  <si>
    <t>人口产生的帝国规模+10%</t>
  </si>
  <si>
    <t>trait_unruly</t>
  </si>
  <si>
    <t>非常强壮</t>
  </si>
  <si>
    <t>陆军伤害+40%，劳工和低级子个体的岗位效率+5%</t>
  </si>
  <si>
    <t>trait_very_strong</t>
  </si>
  <si>
    <t>强壮</t>
  </si>
  <si>
    <t>陆军伤害+20%，劳工和低级子个体的岗位效率+2.5%</t>
  </si>
  <si>
    <t>trait_strong</t>
  </si>
  <si>
    <t>纤弱</t>
  </si>
  <si>
    <t>陆军伤害-20%，劳工和低级子个体的岗位效率-2.5%</t>
  </si>
  <si>
    <t>trait_weak</t>
  </si>
  <si>
    <t>四海为家</t>
  </si>
  <si>
    <t>强制迁移花费-35%</t>
  </si>
  <si>
    <t>trait_nomadic</t>
  </si>
  <si>
    <t>安土重迁</t>
  </si>
  <si>
    <t>强制迁移花费+35%</t>
  </si>
  <si>
    <t>trait_sedentary</t>
  </si>
  <si>
    <t>合群</t>
  </si>
  <si>
    <t>人口住房使用-10%</t>
  </si>
  <si>
    <t>trait_communal</t>
  </si>
  <si>
    <t>孤僻</t>
  </si>
  <si>
    <t>人口住房使用+10%</t>
  </si>
  <si>
    <t>trait_solitary</t>
  </si>
  <si>
    <t>魅力非凡</t>
  </si>
  <si>
    <t>演艺人员岗位的岗位效率+20%</t>
  </si>
  <si>
    <t>trait_charismatic</t>
  </si>
  <si>
    <t>令人厌恶</t>
  </si>
  <si>
    <t>演艺人员岗位的岗位效率-20%</t>
  </si>
  <si>
    <t>trait_repugnant</t>
  </si>
  <si>
    <t>受提升</t>
  </si>
  <si>
    <t>trait_uplifted</t>
  </si>
  <si>
    <t>从众</t>
  </si>
  <si>
    <t>主流思潮吸引力+30%</t>
  </si>
  <si>
    <t>trait_conformists</t>
  </si>
  <si>
    <t>天性反常</t>
  </si>
  <si>
    <t>主流思潮吸引力-15%</t>
  </si>
  <si>
    <t>trait_deviants</t>
  </si>
  <si>
    <t>尊者</t>
  </si>
  <si>
    <t>领袖寿命+80年</t>
  </si>
  <si>
    <t>trait_venerable</t>
  </si>
  <si>
    <t>延年益寿</t>
  </si>
  <si>
    <t>领袖寿命+20年</t>
  </si>
  <si>
    <t>trait_enduring</t>
  </si>
  <si>
    <t>快节奏</t>
  </si>
  <si>
    <t>领袖寿命-10年</t>
  </si>
  <si>
    <t>trait_fleeting</t>
  </si>
  <si>
    <t>颓废</t>
  </si>
  <si>
    <t>劳工幸福度-10%，奴隶幸福度-10%</t>
  </si>
  <si>
    <t>trait_decadent</t>
  </si>
  <si>
    <t>快速复原</t>
  </si>
  <si>
    <t>防御部队伤害+50%</t>
  </si>
  <si>
    <t>trait_resilient</t>
  </si>
  <si>
    <t>节约</t>
  </si>
  <si>
    <t>人口消费品维护费-10%</t>
  </si>
  <si>
    <t>trait_conservational</t>
  </si>
  <si>
    <t>挥霍</t>
  </si>
  <si>
    <t>人口消费品维护费+10%</t>
  </si>
  <si>
    <t>trait_wasteful</t>
  </si>
  <si>
    <t>闪烁表皮</t>
  </si>
  <si>
    <t>每个具有奴役或更高生活标准的100人口每月产生0.01稀有水晶</t>
  </si>
  <si>
    <t>trait_lithoid_scintillating</t>
  </si>
  <si>
    <t>气态副产物</t>
  </si>
  <si>
    <t>每个具有奴役或更高生活标准的100人口每月产生0.01异星天然气</t>
  </si>
  <si>
    <t>trait_lithoid_gaseous_byproducts</t>
  </si>
  <si>
    <t>易爆排泄物</t>
  </si>
  <si>
    <t>每个具有奴役或更高生活标准的100人口每月产生0.01易爆微粒</t>
  </si>
  <si>
    <t>trait_lithoid_volatile_excretions</t>
  </si>
  <si>
    <t>光合作用</t>
  </si>
  <si>
    <t>将50%的基础食物或矿物维护费替换为能量币维护费</t>
  </si>
  <si>
    <t>trait_plantoid_phototrophic</t>
  </si>
  <si>
    <t>辐射合成</t>
  </si>
  <si>
    <t>死寂星球宜居性+10%，将50%的基础食物维护费替换为能量币维护费，死寂星球上的人口将会移除该能量币维护费，死寂星球上人口增长速度+10%</t>
  </si>
  <si>
    <t>trait_plantoid_radiotrophic</t>
  </si>
  <si>
    <t>出芽生殖</t>
  </si>
  <si>
    <t>每个具有奴役或更高生活标准的100人口产生0.02每月有机人口生长</t>
  </si>
  <si>
    <t>trait_plantoid_budding</t>
  </si>
  <si>
    <t>入侵物种</t>
  </si>
  <si>
    <t>每选择一个负面特质+5%宜居性，每选择一个负面特质+5%人口增长速度</t>
  </si>
  <si>
    <t>trait_invasive</t>
  </si>
  <si>
    <t>析晶化</t>
  </si>
  <si>
    <t>trait_lithoid_budding</t>
  </si>
  <si>
    <t>续存增殖</t>
  </si>
  <si>
    <t>在战争和危机期间人口增长+30%</t>
  </si>
  <si>
    <t>trait_humanoid_existential_iteroparity</t>
  </si>
  <si>
    <t>心理不孕</t>
  </si>
  <si>
    <t>在战争和危机期间人口增长-30%</t>
  </si>
  <si>
    <t>trait_humanoid_psychological_infertility</t>
  </si>
  <si>
    <t>厄运</t>
  </si>
  <si>
    <t>领袖负面特质上限+1</t>
  </si>
  <si>
    <t>trait_humanoid_jinxed</t>
  </si>
  <si>
    <t>trait_adaptive_lithoid</t>
  </si>
  <si>
    <t>trait_rapid_breeders_lithoid</t>
  </si>
  <si>
    <t>孵化者</t>
  </si>
  <si>
    <t>提供+30%至-10%的人口增长速度，反比于星球上人口数量</t>
  </si>
  <si>
    <t>trait_incubator</t>
  </si>
  <si>
    <t>无机体呼吸</t>
  </si>
  <si>
    <t>人口维护费+50%，每个作为奴隶或更高工作标准的人口每月生产0.02异星天然气</t>
  </si>
  <si>
    <t>trait_inorganic_breath</t>
  </si>
  <si>
    <t>剧毒</t>
  </si>
  <si>
    <t>物种宜居性下限+30%，物种宜居性上限-30%，陆军伤害+50%，人口住房使用+10%
非毒性人口的幸福度-1%，每个非毒性人口导致幸福度 (不包含不受幸福度影响的人口)0.02(最大:+40%)</t>
  </si>
  <si>
    <t>trait_noxious</t>
  </si>
  <si>
    <t>异星新陈代谢</t>
  </si>
  <si>
    <t>领袖寿命+50年，异星天然气维护费+0.125</t>
  </si>
  <si>
    <t>trait_exotic_metabolism</t>
  </si>
  <si>
    <t>有机表型特质</t>
  </si>
  <si>
    <t>卵生</t>
  </si>
  <si>
    <t>人口生长速度：当生活在当地食物（或矿物）产出盈余的行星上时+15%</t>
  </si>
  <si>
    <t>trait_egg_laying</t>
  </si>
  <si>
    <t>季节性休眠</t>
  </si>
  <si>
    <t>受雇人口维护费-15%，居民人口维护费-75%</t>
  </si>
  <si>
    <t>trait_seasonal_dormancy</t>
  </si>
  <si>
    <t>空心骨骼</t>
  </si>
  <si>
    <t>每行星规模导致的劳工和低级子个体的岗位效率-0.67%</t>
  </si>
  <si>
    <t>trait_hollow_bones</t>
  </si>
  <si>
    <t>根植</t>
  </si>
  <si>
    <t>人口不会自动迁移，强制迁移花费+200%</t>
  </si>
  <si>
    <t>trait_rooted</t>
  </si>
  <si>
    <t>酸性血液</t>
  </si>
  <si>
    <t>陆军会爆炸性死亡对敌方陆军造成250伤害，净化人口资源产出-75%</t>
  </si>
  <si>
    <t>trait_acidic_vascularity</t>
  </si>
  <si>
    <t>有壳</t>
  </si>
  <si>
    <t>人口住房使用-10%，宜居性+10%</t>
  </si>
  <si>
    <t>trait_shelled</t>
  </si>
  <si>
    <t>保护色</t>
  </si>
  <si>
    <t>物理学家岗位的岗位效率+10%，陆军生命值+20%</t>
  </si>
  <si>
    <t>trait_camouflage</t>
  </si>
  <si>
    <t>色语</t>
  </si>
  <si>
    <t>物理学家岗位的岗位效率+20%，官僚岗位的岗位效率+20%，陆军生命值+40%，主流思潮吸引力+15%</t>
  </si>
  <si>
    <t>trait_chromalogs</t>
  </si>
  <si>
    <t>易碎</t>
  </si>
  <si>
    <t>人口舒适度使用+0.5</t>
  </si>
  <si>
    <t>trait_brittle</t>
  </si>
  <si>
    <t>群居</t>
  </si>
  <si>
    <t>同一行星上拥有该特质的每100人口产生的幸福度+0.1（最大+20%）</t>
  </si>
  <si>
    <t>trait_familial</t>
  </si>
  <si>
    <t>透水皮肤</t>
  </si>
  <si>
    <t>与偏好处于不同气候类别的星球上的宜居性-20%</t>
  </si>
  <si>
    <t>trait_permeable_skin</t>
  </si>
  <si>
    <t>遗传记忆</t>
  </si>
  <si>
    <t>殖民地建立年限提升的宜居性每年+0.5%（最大50%）</t>
  </si>
  <si>
    <t>trait_genetic_memory</t>
  </si>
  <si>
    <t>早产</t>
  </si>
  <si>
    <t>带有该特质的人口在新生的前5为未开智状态</t>
  </si>
  <si>
    <t>trait_nascent_stage</t>
  </si>
  <si>
    <t>飞行</t>
  </si>
  <si>
    <t>指挥官技能等级+1，陆军所受伤害-30%</t>
  </si>
  <si>
    <t>trait_flight</t>
  </si>
  <si>
    <t>空间适应</t>
  </si>
  <si>
    <t>领袖技能等级+1，陆军所受伤害-50%，人口住房使用-15%</t>
  </si>
  <si>
    <t>trait_spatial_mastery</t>
  </si>
  <si>
    <t>备用器官</t>
  </si>
  <si>
    <t>牲口岗位效率+50%，进攻部队死亡时20%概率生成替换陆军，领袖第一次死亡时可以幸存</t>
  </si>
  <si>
    <t>trait_spare_organs</t>
  </si>
  <si>
    <t>强夺天工特质</t>
  </si>
  <si>
    <t>一现昙花</t>
  </si>
  <si>
    <t>领袖寿命-20年，自动改造特质以适应人口当前从事的工作</t>
  </si>
  <si>
    <t>trait_auto_mod_overtuned</t>
  </si>
  <si>
    <t>移接适应力</t>
  </si>
  <si>
    <t>领袖寿命-10年，宜居性+20%</t>
  </si>
  <si>
    <t>trait_spliced_adaptability</t>
  </si>
  <si>
    <t>激素强健</t>
  </si>
  <si>
    <t>陆军伤害+40%，领袖寿命-10年，劳工和低级子个体的岗位效率+5%</t>
  </si>
  <si>
    <t>trait_juiced_power</t>
  </si>
  <si>
    <t>农业附肢</t>
  </si>
  <si>
    <t>领袖寿命-10年，农夫岗位的岗位效率+15%</t>
  </si>
  <si>
    <t>trait_farm_hands</t>
  </si>
  <si>
    <t>职业矿工</t>
  </si>
  <si>
    <t>领袖寿命-10年，矿工岗位的岗位效率+15%</t>
  </si>
  <si>
    <t>trait_crack_miner</t>
  </si>
  <si>
    <t>技工天赋</t>
  </si>
  <si>
    <t>领袖寿命-10年，技工岗位的岗位效率+15%</t>
  </si>
  <si>
    <t>trait_technical_skill</t>
  </si>
  <si>
    <t>商业天才</t>
  </si>
  <si>
    <t>领袖寿命-10年，商贩岗位的岗位效率+25%</t>
  </si>
  <si>
    <t>trait_commercial_genius</t>
  </si>
  <si>
    <t>匠心微笑</t>
  </si>
  <si>
    <t>领袖寿命-10年，演艺人员岗位的岗位效率+15%</t>
  </si>
  <si>
    <t>trait_crafted_smiles</t>
  </si>
  <si>
    <t>低廉维护</t>
  </si>
  <si>
    <t>领袖寿命-10年，人口消费品维护费-10%</t>
  </si>
  <si>
    <t>trait_low_maintenance</t>
  </si>
  <si>
    <t>增强智能</t>
  </si>
  <si>
    <t>领袖寿命-10年，研究人员岗位的岗位效率+10%</t>
  </si>
  <si>
    <t>trait_artificial_intelligence</t>
  </si>
  <si>
    <t>基因辅导</t>
  </si>
  <si>
    <t>领袖寿命-10年，领袖获得经验+30%</t>
  </si>
  <si>
    <t>trait_gene_mentorship</t>
  </si>
  <si>
    <t>宣泄传统</t>
  </si>
  <si>
    <t>领袖寿命-10年，官僚岗位的岗位效率+10%</t>
  </si>
  <si>
    <t>trait_expressed_tradition</t>
  </si>
  <si>
    <t>升格突触</t>
  </si>
  <si>
    <t>领袖寿命-30年，领袖维护费-25%，领袖负面特质上限-1，研究人员岗位的岗位效率+20%</t>
  </si>
  <si>
    <t>trait_elevated_synapses</t>
  </si>
  <si>
    <t>预计划生产</t>
  </si>
  <si>
    <t>领袖寿命-30年，人口增长速度+30%，人口住房使用-10%</t>
  </si>
  <si>
    <t>trait_preplanned_growth</t>
  </si>
  <si>
    <t>过度忍耐</t>
  </si>
  <si>
    <t>领袖寿命-30年，宜居性+30%，岗位效率+5%</t>
  </si>
  <si>
    <t>trait_excessive_endurance</t>
  </si>
  <si>
    <t>基因高级特质</t>
  </si>
  <si>
    <t>职业基因组</t>
  </si>
  <si>
    <t>自动改造特质以适应人口当前从事的工作</t>
  </si>
  <si>
    <t>trait_auto_mod_biological</t>
  </si>
  <si>
    <t>生物适应性</t>
  </si>
  <si>
    <t>物种宜居性下限+30%，人口舒适度使用-5%，人口增长速度+5%</t>
  </si>
  <si>
    <t>trait_bioadaptability</t>
  </si>
  <si>
    <t>群体荷尔蒙</t>
  </si>
  <si>
    <t>人口住房使用-15%，人口舒适度使用-10%，人口增长速度+5%</t>
  </si>
  <si>
    <t>trait_social_pheromones</t>
  </si>
  <si>
    <t>有限再生</t>
  </si>
  <si>
    <t>陆军伤害+15%，领袖寿命+10%，人口舒适度使用-5%，人口增长速度+5%</t>
  </si>
  <si>
    <t>trait_limited_regeneration</t>
  </si>
  <si>
    <t>美味</t>
  </si>
  <si>
    <t>牲口岗位效率+100%</t>
  </si>
  <si>
    <t>trait_delicious</t>
  </si>
  <si>
    <t>精神阉割</t>
  </si>
  <si>
    <t>岗位效率+15%，领袖经验获得-100%，人口产生的帝国规模-15%，无法产生领袖，无法就任精英或专家岗位，不受幸福度影响</t>
  </si>
  <si>
    <t>trait_nerve_stapled</t>
  </si>
  <si>
    <t>好生养</t>
  </si>
  <si>
    <t>人口增长速度+30%，人口住房使用-10%，幸福度+10%</t>
  </si>
  <si>
    <t>trait_fertile</t>
  </si>
  <si>
    <t>强健</t>
  </si>
  <si>
    <t>宜居性+30%，岗位效率+5%，领袖寿命+50年</t>
  </si>
  <si>
    <t>trait_robust</t>
  </si>
  <si>
    <t>博学多识</t>
  </si>
  <si>
    <t>研究岗位的岗位效率+30%，领袖维护费-10%，领袖负面特质上限-1</t>
  </si>
  <si>
    <t>trait_erudite</t>
  </si>
  <si>
    <t>仓内养生</t>
  </si>
  <si>
    <t>每月有机人口增长系数+22%，人口住房使用-10%，人口舒适度使用-10%，无法自然繁衍</t>
  </si>
  <si>
    <t>trait_vat_grown</t>
  </si>
  <si>
    <t>长英矿化</t>
  </si>
  <si>
    <t>牲口的岗位效率+100%</t>
  </si>
  <si>
    <t>trait_felsic</t>
  </si>
  <si>
    <t>天生巧匠</t>
  </si>
  <si>
    <t>冶金岗位的岗位效率+25%，工匠岗位的岗位效率+25%</t>
  </si>
  <si>
    <t>trait_natural_machinist</t>
  </si>
  <si>
    <t>龙鳞化</t>
  </si>
  <si>
    <t>陆军生命值+100%，每100个作为奴隶或更高工作标准的人口每月生产0.5合金</t>
  </si>
  <si>
    <t>trait_drake_scaled</t>
  </si>
  <si>
    <t>虚体化</t>
  </si>
  <si>
    <t>物种宜居性下限+80%，消耗能量币代替食物或矿物</t>
  </si>
  <si>
    <t>trait_voidling</t>
  </si>
  <si>
    <t>多肢化</t>
  </si>
  <si>
    <t>每100个具有奴役或更高工作标准的人口产生0.075每月有机人口生长</t>
  </si>
  <si>
    <t>trait_tiyanki</t>
  </si>
  <si>
    <t>适应变异</t>
  </si>
  <si>
    <t>trait_adaptive_mutations</t>
  </si>
  <si>
    <t>适应利爪</t>
  </si>
  <si>
    <t>矿工岗位的岗位效率+5%</t>
  </si>
  <si>
    <t>trait_adaptive_minerals</t>
  </si>
  <si>
    <t>适应绝缘</t>
  </si>
  <si>
    <t>技工岗位的岗位效率+5%</t>
  </si>
  <si>
    <t>trait_adaptive_energy</t>
  </si>
  <si>
    <t>适应犁肢</t>
  </si>
  <si>
    <t>农夫岗位的岗位效率+5%</t>
  </si>
  <si>
    <t>trait_adaptive_food</t>
  </si>
  <si>
    <t>适应皮质</t>
  </si>
  <si>
    <t>研究岗位的岗位效率+5%</t>
  </si>
  <si>
    <t>trait_adaptive_research</t>
  </si>
  <si>
    <t>适应感觉器官</t>
  </si>
  <si>
    <t>官僚岗位的岗位效率+5%</t>
  </si>
  <si>
    <t>trait_adaptive_unity</t>
  </si>
  <si>
    <t>适应胼胝</t>
  </si>
  <si>
    <t>冶金岗位的岗位效率+5%，工匠岗位的岗位效率+5%</t>
  </si>
  <si>
    <t>trait_adaptive_forge</t>
  </si>
  <si>
    <t>适应信息素</t>
  </si>
  <si>
    <t>商贩岗位的岗位效率+5%</t>
  </si>
  <si>
    <t>trait_adaptive_trade</t>
  </si>
  <si>
    <t>适应共鸣</t>
  </si>
  <si>
    <t>演艺人员岗位的岗位效率+5%</t>
  </si>
  <si>
    <t>trait_adaptive_amenities</t>
  </si>
  <si>
    <t>义体飞升特质</t>
  </si>
  <si>
    <t>通用强化件</t>
  </si>
  <si>
    <t>自动改造特质以适应人口当前从事的工作，能量币维护费+0.3</t>
  </si>
  <si>
    <t>trait_auto_mod_cyborg</t>
  </si>
  <si>
    <t>动力钻头</t>
  </si>
  <si>
    <t>矿工岗位的岗位效率+10%</t>
  </si>
  <si>
    <t>trait_cyborg_power_drills</t>
  </si>
  <si>
    <t>收割套件</t>
  </si>
  <si>
    <t>农夫岗位的岗位效率+10%</t>
  </si>
  <si>
    <t>trait_cyborg_harvesters</t>
  </si>
  <si>
    <t>超导性</t>
  </si>
  <si>
    <t>技工岗位的岗位效率+10%</t>
  </si>
  <si>
    <t>trait_cyborg_superconductive</t>
  </si>
  <si>
    <t>高效处理器</t>
  </si>
  <si>
    <t>岗位效率+5%，能量币维护费+0.3</t>
  </si>
  <si>
    <t>trait_cyborg_efficient_processors</t>
  </si>
  <si>
    <t>逻辑引擎</t>
  </si>
  <si>
    <t>研究岗位的岗位效率+10%，能量币维护费+0.3</t>
  </si>
  <si>
    <t>trait_cyborg_logic_engines</t>
  </si>
  <si>
    <t>忠诚电路</t>
  </si>
  <si>
    <t>幸福度+10%，能量币维护费+0.3</t>
  </si>
  <si>
    <t>trait_cyborg_loyalty_circuits</t>
  </si>
  <si>
    <t>双向关节</t>
  </si>
  <si>
    <t>人口住房使用-10%，强制迁移花费-35%，能量币维护费+0.3</t>
  </si>
  <si>
    <t>trait_cyborg_double_jointed</t>
  </si>
  <si>
    <t>笨重</t>
  </si>
  <si>
    <t>人口住房使用+10%，强制迁移花费+35%</t>
  </si>
  <si>
    <t>trait_cyborg_bulky</t>
  </si>
  <si>
    <t>强化储存</t>
  </si>
  <si>
    <t>领袖维护费-25%，领袖负面特质上限-1，能量币维护费+0.3</t>
  </si>
  <si>
    <t>trait_cyborg_enhanced_memory</t>
  </si>
  <si>
    <t>耐用</t>
  </si>
  <si>
    <t>人口舒适度使用-0.5，能量币维护费+0.3</t>
  </si>
  <si>
    <t>trait_cyborg_durable</t>
  </si>
  <si>
    <t>维护频繁</t>
  </si>
  <si>
    <t>trait_cyborg_high_maintenance</t>
  </si>
  <si>
    <t>学习算法</t>
  </si>
  <si>
    <t>领袖获得经验+10%，领袖维护费-10%，领袖负面特质上限-1，能量币维护费+0.3</t>
  </si>
  <si>
    <t>trait_cyborg_learning_algorithms</t>
  </si>
  <si>
    <t>能量密集</t>
  </si>
  <si>
    <t>能量币维护费+1</t>
  </si>
  <si>
    <t>trait_cyborg_power_intensive</t>
  </si>
  <si>
    <t>神经限位器</t>
  </si>
  <si>
    <t>领袖获得经验-10%，领袖维护费+10%，领袖负面特质上限+1</t>
  </si>
  <si>
    <t>trait_cyborg_neural_limiters</t>
  </si>
  <si>
    <t>流线协议</t>
  </si>
  <si>
    <t>人口产生的帝国规模-10%，能量币维护费+0.3</t>
  </si>
  <si>
    <t>trait_cyborg_streamlined_protocols</t>
  </si>
  <si>
    <t>高带宽</t>
  </si>
  <si>
    <t>trait_cyborg_high_bandwidth</t>
  </si>
  <si>
    <t>贸易算法</t>
  </si>
  <si>
    <t>商贩岗位的岗位效率+25%，能量币维护费+0.3</t>
  </si>
  <si>
    <t>trait_cyborg_trading_algorithms</t>
  </si>
  <si>
    <t>华丽强化件</t>
  </si>
  <si>
    <t>演艺人员岗位的岗位效率+20%，能量币维护费+0.3</t>
  </si>
  <si>
    <t>trait_cyborg_stainless_steel_smile</t>
  </si>
  <si>
    <t>实用主义强化件</t>
  </si>
  <si>
    <t>trait_cyborg_welded_countenance</t>
  </si>
  <si>
    <t>粗粝植入体</t>
  </si>
  <si>
    <t>幸福度-10%</t>
  </si>
  <si>
    <t>trait_cyborg_apathy_loops</t>
  </si>
  <si>
    <t>仿生工程师</t>
  </si>
  <si>
    <t>工程学家岗位的岗位效率15%</t>
  </si>
  <si>
    <t>trait_cyborg_bionic_engineers</t>
  </si>
  <si>
    <t>仿生物理学家</t>
  </si>
  <si>
    <t>trait_cyborg_bionic_physicists</t>
  </si>
  <si>
    <t>仿生社会学家</t>
  </si>
  <si>
    <t>trait_cyborg_bionic_sociologists</t>
  </si>
  <si>
    <t>集成式武器</t>
  </si>
  <si>
    <t>陆军伤害+100%，执法者岗位的岗位效率+20%，能量币维护费+0.3</t>
  </si>
  <si>
    <t>trait_cyborg_integrated_weaponry</t>
  </si>
  <si>
    <t>脆弱框架</t>
  </si>
  <si>
    <t>陆军伤害-50%，劳工和低级子个体的岗位效率-5%</t>
  </si>
  <si>
    <t>trait_cyborg_delicate_frames</t>
  </si>
  <si>
    <t>有限存储</t>
  </si>
  <si>
    <t>领袖经验-40%</t>
  </si>
  <si>
    <t>trait_cyborg_limited_memory</t>
  </si>
  <si>
    <t>匮乏算法</t>
  </si>
  <si>
    <t>商贩岗位的岗位效率-25%</t>
  </si>
  <si>
    <t>trait_cyborg_scarcity_algorithms</t>
  </si>
  <si>
    <t>干燥气候模组</t>
  </si>
  <si>
    <t>干燥星球宜居+30%，潮湿/寒冷气候宜居-10%，能量币维护费+0.3</t>
  </si>
  <si>
    <t>trait_cyborg_climate_adjustment_dry</t>
  </si>
  <si>
    <t>潮湿气候模组</t>
  </si>
  <si>
    <t>潮湿星球宜居+30%，干燥/寒冷气候宜居-10%，能量币维护费+0.3</t>
  </si>
  <si>
    <t>trait_cyborg_climate_adjustment_wet</t>
  </si>
  <si>
    <t>寒冷气候模组</t>
  </si>
  <si>
    <t>寒冷星球宜居+30%，干燥/潮湿气候宜居-10%，能量币维护费+0.3</t>
  </si>
  <si>
    <t>trait_cyborg_climate_adjustment_frozen</t>
  </si>
  <si>
    <t>远古无畏</t>
  </si>
  <si>
    <t>陆军伤害+500%，冶金岗位的岗位效率+15%，能量币维护费+0.3</t>
  </si>
  <si>
    <t>trait_cyborg_ancient_dreadnought</t>
  </si>
  <si>
    <t>神秘堡垒</t>
  </si>
  <si>
    <t>人口舒适度使用-50%，能量币维护费+0.3</t>
  </si>
  <si>
    <t>trait_cyborg_enigmatic_fortress</t>
  </si>
  <si>
    <t>无限球体</t>
  </si>
  <si>
    <t>研究人员维护费-50%，能量币维护费+0.3</t>
  </si>
  <si>
    <t>trait_cyborg_infinity_sphere</t>
  </si>
  <si>
    <t>拾荒机器</t>
  </si>
  <si>
    <t>人口增长速度+100%，能量币维护费+0.3</t>
  </si>
  <si>
    <t>trait_cyborg_scavenger_bot</t>
  </si>
  <si>
    <t>机械物种特质</t>
  </si>
  <si>
    <t>适应性框架</t>
  </si>
  <si>
    <t>trait_auto_mod_robotic</t>
  </si>
  <si>
    <t>trait_robot_power_drills</t>
  </si>
  <si>
    <t>trait_robot_harvesters</t>
  </si>
  <si>
    <t>trait_robot_superconductive</t>
  </si>
  <si>
    <t>岗位效率+5%</t>
  </si>
  <si>
    <t>trait_robot_efficient_processors</t>
  </si>
  <si>
    <t>trait_robot_logic_engines</t>
  </si>
  <si>
    <t>幸福度+10%</t>
  </si>
  <si>
    <t>trait_robot_loyalty_circuits</t>
  </si>
  <si>
    <t>侍奉协议</t>
  </si>
  <si>
    <t>trait_robot_domestic_protocols</t>
  </si>
  <si>
    <t>trait_robot_double_jointed</t>
  </si>
  <si>
    <t>trait_robot_bulky</t>
  </si>
  <si>
    <t>强化存储</t>
  </si>
  <si>
    <t>领袖维护费-25%，领袖负面特质上限-1</t>
  </si>
  <si>
    <t>trait_robot_enhanced_memory</t>
  </si>
  <si>
    <t>情感模拟器</t>
  </si>
  <si>
    <t>trait_robot_emotion_emulators</t>
  </si>
  <si>
    <t>可怕</t>
  </si>
  <si>
    <t>trait_robot_uncanny</t>
  </si>
  <si>
    <t>机器人维护费-10%</t>
  </si>
  <si>
    <t>trait_robot_durable</t>
  </si>
  <si>
    <t>机器人维护费+10%</t>
  </si>
  <si>
    <t>trait_robot_high_maintenance</t>
  </si>
  <si>
    <t>trait_robot_learning_algorithms</t>
  </si>
  <si>
    <t>特制硬件</t>
  </si>
  <si>
    <t>trait_robot_repurposed_hardware</t>
  </si>
  <si>
    <t>量产</t>
  </si>
  <si>
    <t>机械人口组装速度+15%</t>
  </si>
  <si>
    <t>trait_robot_mass_produced</t>
  </si>
  <si>
    <t>定制</t>
  </si>
  <si>
    <t>机械人口组装速度-15%</t>
  </si>
  <si>
    <t>trait_robot_custom_made</t>
  </si>
  <si>
    <t>循环利用</t>
  </si>
  <si>
    <t>复制者的岗位效率+20%</t>
  </si>
  <si>
    <t>trait_robot_recycled</t>
  </si>
  <si>
    <t>奢华</t>
  </si>
  <si>
    <t>复制者的岗位效率-20%</t>
  </si>
  <si>
    <t>trait_robot_luxurious</t>
  </si>
  <si>
    <t>宣传机器</t>
  </si>
  <si>
    <t>官僚岗位的岗位效率+15%</t>
  </si>
  <si>
    <t>trait_robot_propaganda_machines</t>
  </si>
  <si>
    <t>trait_robot_streamlined_protocols</t>
  </si>
  <si>
    <t>高宽带</t>
  </si>
  <si>
    <t>trait_robot_high_bandwidth</t>
  </si>
  <si>
    <t>trait_robot_trading_algorithms</t>
  </si>
  <si>
    <t>trait_robot_quarrelsome</t>
  </si>
  <si>
    <t>trait_robot_deviants</t>
  </si>
  <si>
    <t>trait_robot_decadent</t>
  </si>
  <si>
    <t>trait_robot_wasteful</t>
  </si>
  <si>
    <t>工程学核心</t>
  </si>
  <si>
    <t>trait_robot_artificial_engineers</t>
  </si>
  <si>
    <t>物理学核心</t>
  </si>
  <si>
    <t>trait_robot_artificial_physicists</t>
  </si>
  <si>
    <t>社会学核心</t>
  </si>
  <si>
    <t>trait_robot_artificial_sociologists</t>
  </si>
  <si>
    <t>陆军伤害+100%，执法者岗位的岗位效率+20%</t>
  </si>
  <si>
    <t>trait_robot_integrated_weaponry</t>
  </si>
  <si>
    <t>脆弱底盘</t>
  </si>
  <si>
    <t>陆军伤害-50%，劳工和低级子个体岗位效率-5%</t>
  </si>
  <si>
    <t>trait_robot_delicate_frames</t>
  </si>
  <si>
    <t>匮乏子例程</t>
  </si>
  <si>
    <t>trait_robot_scarcity_algorithms</t>
  </si>
  <si>
    <t>陆军伤害+500%，冶金岗位的岗位效率+15%</t>
  </si>
  <si>
    <t>trait_robot_ancient_dreadnought</t>
  </si>
  <si>
    <t>人口舒适度使用-50%</t>
  </si>
  <si>
    <t>trait_robot_enigmatic_fortress</t>
  </si>
  <si>
    <t>研究人员维护费-50%</t>
  </si>
  <si>
    <t>trait_robot_infinity_sphere</t>
  </si>
  <si>
    <t>机械人口组装速度+50%</t>
  </si>
  <si>
    <t>trait_robot_scavenger_bot</t>
  </si>
  <si>
    <t>陆军伤害+5%</t>
  </si>
  <si>
    <t>trait_robot_history_warbot</t>
  </si>
  <si>
    <t>保姆机器人</t>
  </si>
  <si>
    <t>trait_robot_history_artbot</t>
  </si>
  <si>
    <t>艺术生成器</t>
  </si>
  <si>
    <t>官僚岗位的岗位效率+2%</t>
  </si>
  <si>
    <t>trait_robot_history_explorebot</t>
  </si>
  <si>
    <t>研究助理</t>
  </si>
  <si>
    <t>研究岗位的岗位效率+2%</t>
  </si>
  <si>
    <t>trait_robot_history_researchbot</t>
  </si>
  <si>
    <t>劳力机器人</t>
  </si>
  <si>
    <t>trait_robot_history_resourcebot</t>
  </si>
  <si>
    <t>聊天人工智能</t>
  </si>
  <si>
    <t>trait_robot_history_chatbot</t>
  </si>
  <si>
    <t>辐射护盾</t>
  </si>
  <si>
    <t>死寂星球宜居+70%，领袖寿命+10年</t>
  </si>
  <si>
    <t>trait_robot_survivor</t>
  </si>
  <si>
    <t>抑制</t>
  </si>
  <si>
    <t>岗位效率+10%，领袖经验获得-100%，无法产生领袖，无法上岗精英和专家岗位</t>
  </si>
  <si>
    <t>trait_robot_suppressed</t>
  </si>
  <si>
    <t>护盾组件</t>
  </si>
  <si>
    <t>trait_robot_shielded_components</t>
  </si>
  <si>
    <t>单型化</t>
  </si>
  <si>
    <t>人口住房使用-80%，机械人口组装速度+20%</t>
  </si>
  <si>
    <t>trait_robot_monoform</t>
  </si>
  <si>
    <t>问询公理</t>
  </si>
  <si>
    <t>研究岗位的岗位效率+20%，领袖维护费-10%，领袖负面特质上限-1</t>
  </si>
  <si>
    <t>trait_robot_inquisitative_axioms</t>
  </si>
  <si>
    <t>暗物质引擎</t>
  </si>
  <si>
    <t>岗位效率+40%，暗物质维护费+0.02</t>
  </si>
  <si>
    <t>trait_robot_ceaseless_symmetric_annihilation_engine</t>
  </si>
  <si>
    <t>活体金属强化</t>
  </si>
  <si>
    <t>领袖寿命+50%，人口舒适度使用-50%，活体金属维护费+0.01</t>
  </si>
  <si>
    <t>trait_robot_ferro_viscosity_augmentation</t>
  </si>
  <si>
    <t>仿生组合</t>
  </si>
  <si>
    <t>机器人专家岗位的岗位效率+50%，食物维护费+1，异星天然气维护费+0.02</t>
  </si>
  <si>
    <t>trait_robot_biomimetic_assembly</t>
  </si>
  <si>
    <t>矩阵互易</t>
  </si>
  <si>
    <t>商贩岗位的岗位效率+50%，能量币维护费+1，稀有水晶维护费+0.02</t>
  </si>
  <si>
    <t>trait_robot_matrix_trading</t>
  </si>
  <si>
    <t>微粒动力工具</t>
  </si>
  <si>
    <t>工业岗位产出+20%，矿物维护费+1，易爆微粒维护费+0.02</t>
  </si>
  <si>
    <t>trait_robot_mote_powered_tools</t>
  </si>
  <si>
    <t>异星燃料</t>
  </si>
  <si>
    <t>岗位效率+10%，异星天然气维护费+0.04</t>
  </si>
  <si>
    <t>trait_robot_exotic_fuel_consumption</t>
  </si>
  <si>
    <t>稀有水晶外设</t>
  </si>
  <si>
    <t>冶金岗位的岗位效率+20%，稀有水晶维护费+0.02</t>
  </si>
  <si>
    <t>trait_robot_rare_crystal_exterior</t>
  </si>
  <si>
    <t>易爆微粒反应堆</t>
  </si>
  <si>
    <t>宜居性+30%，易爆微粒维护费+0.02</t>
  </si>
  <si>
    <t>trait_robot_volatile_mote_reactor</t>
  </si>
  <si>
    <t>永恒机械</t>
  </si>
  <si>
    <t>领袖寿命：不朽</t>
  </si>
  <si>
    <t>trait_robot_immortality</t>
  </si>
  <si>
    <t>合成救赎</t>
  </si>
  <si>
    <t>主流思潮吸引力+50%，幸福度+5%，官僚岗位的岗位效率+5%</t>
  </si>
  <si>
    <t>trait_robot_synthetic_dawn</t>
  </si>
  <si>
    <t>未开智物种特质</t>
  </si>
  <si>
    <t>仰望星空</t>
  </si>
  <si>
    <t>强制迁移花费-50%，宜居性+10%</t>
  </si>
  <si>
    <t>trait_presapient_starborn</t>
  </si>
  <si>
    <t>故土情怀</t>
  </si>
  <si>
    <t>技工岗位的岗位效率+10%，防御部队伤害+50%</t>
  </si>
  <si>
    <t>trait_presapient_earthbound</t>
  </si>
  <si>
    <t>天资聪颖</t>
  </si>
  <si>
    <t>官僚岗位的岗位效率+5%，研究岗位的岗位效率+10%，劳工和低级子个体的岗位效率-10%</t>
  </si>
  <si>
    <t>trait_presapient_natural_intellectuals</t>
  </si>
  <si>
    <t>无产者</t>
  </si>
  <si>
    <t>陆军伤害+10%，劳工和低级子个体的岗位效率+10%，研究岗位的岗位效率-15%</t>
  </si>
  <si>
    <t>trait_presapient_proles</t>
  </si>
  <si>
    <t>保守主义</t>
  </si>
  <si>
    <t>幸福度+5%，主流思潮吸引力+25%，领袖经验获得-50%</t>
  </si>
  <si>
    <t>trait_presapient_conservative</t>
  </si>
  <si>
    <t>辐照化</t>
  </si>
  <si>
    <t>死寂星球宜居性+100%，领袖寿命+30年</t>
  </si>
  <si>
    <t>trait_presapient_irradiated</t>
  </si>
  <si>
    <t>温顺家畜</t>
  </si>
  <si>
    <t>人口增长速度+30%，官僚岗位的岗位效率+10%，技工岗位的岗位效率-50%，研究岗位的岗位效率-75%</t>
  </si>
  <si>
    <t>trait_presapient_docile_livestock</t>
  </si>
  <si>
    <t>强制退化</t>
  </si>
  <si>
    <t>陆军伤害-10%，岗位效率-10%，人口增长速度-10%，领袖经验获得-20%</t>
  </si>
  <si>
    <t>trait_presapient_forcefully_devolved</t>
  </si>
  <si>
    <t>不聪明</t>
  </si>
  <si>
    <t>人口增长速度+20%，技工岗位的岗位效率-100%，研究岗位的岗位效率-100%</t>
  </si>
  <si>
    <t>trait_presapient_unintelligent</t>
  </si>
  <si>
    <t>特殊物种特质</t>
  </si>
  <si>
    <t>不受幸福度影响</t>
  </si>
  <si>
    <t>trait_hive_mind</t>
  </si>
  <si>
    <t>机械星球宜居性+100%，领袖寿命+20年，物种宜居性下限+50%
起始年龄5-10岁，将食物替换成能量币维护</t>
  </si>
  <si>
    <t>trait_machine_unit</t>
  </si>
  <si>
    <t>机械体</t>
  </si>
  <si>
    <t>机械星球宜居性+100%，物种宜居性下限+50%，起始年龄1-10岁，将食物替换成能量币维护</t>
  </si>
  <si>
    <t>trait_mechanical</t>
  </si>
  <si>
    <t>奴性</t>
  </si>
  <si>
    <t>幸福度+10%，劳工岗位效率+10%，无法产生领袖，无法从事精英或专家职业</t>
  </si>
  <si>
    <t>trait_syncretic_proles</t>
  </si>
  <si>
    <t>石质</t>
  </si>
  <si>
    <t>食物换为矿物维护，人口增长速度-25%，人口组装速度-25%，宜居性+50%，陆军生命值+50%，领袖寿命+50年</t>
  </si>
  <si>
    <t>trait_lithoid</t>
  </si>
  <si>
    <t>水生</t>
  </si>
  <si>
    <t>海洋星球宜居性+20%，海洋星球和洪潮居住站上的住房使用-10%，海洋星球上的食物、能量币和矿物产出+10%，非潮湿星球上的住房使用+30%，非潮湿星球宜居性-20%</t>
  </si>
  <si>
    <t>trait_aquatic</t>
  </si>
  <si>
    <t>防水</t>
  </si>
  <si>
    <t>trait_robot_aquatic</t>
  </si>
  <si>
    <t>尸体化</t>
  </si>
  <si>
    <t>领袖寿命+80年，人口增长速度-75%，每月有机人口增长系数-50%，人口食物维护费-50%，人口矿物维护费-50%，人口能量币维护费-50%，精英岗位效率+5%，专家岗位效率+5%，劳工岗位效率-10%</t>
  </si>
  <si>
    <t>trait_necrophage</t>
  </si>
  <si>
    <t>克隆人士兵</t>
  </si>
  <si>
    <t>主流思潮吸引力+50%，领袖寿命-40年，陆军伤害+50%；无法自然繁衍，来自该物种的领袖有额外特质</t>
  </si>
  <si>
    <t>trait_clone_soldier_infertile</t>
  </si>
  <si>
    <t>克隆人士兵先裔</t>
  </si>
  <si>
    <t>主流思潮吸引力+50%，宜居性+20%，精英岗位效率+40%，专家岗位效率+25%，陆军伤害+75%，陆军生命值+25%；无法自然繁衍，来自该物种的领袖有额外特质</t>
  </si>
  <si>
    <t>trait_clone_soldier_infertile_full_potential</t>
  </si>
  <si>
    <t>克隆人士兵后裔</t>
  </si>
  <si>
    <t>主流思潮吸引力+20%，陆军伤害+20%</t>
  </si>
  <si>
    <t>trait_clone_soldier_fertile</t>
  </si>
  <si>
    <t>穴居者</t>
  </si>
  <si>
    <t>物种宜居性下限+50%，矿业岗位的岗位效率+15%，人口产生的帝国规模+10%，生物人口增长速度-20%</t>
  </si>
  <si>
    <t>trait_cave_dweller</t>
  </si>
  <si>
    <t>掘钻机器人</t>
  </si>
  <si>
    <t>物种宜居性下限+50%，岗位产出的矿物+15%，人口产生的帝国规模+10%，机械人口组装速度-20%</t>
  </si>
  <si>
    <t>trait_robot_cave_dweller</t>
  </si>
  <si>
    <t>纯化基因</t>
  </si>
  <si>
    <t>领袖寿命+25年，领袖经验获得-20%</t>
  </si>
  <si>
    <t>trait_perfected_genes</t>
  </si>
  <si>
    <t>义体人</t>
  </si>
  <si>
    <t>宜居性+20%，陆军伤害+10%，领袖寿命+40年</t>
  </si>
  <si>
    <t>trait_cybernetic</t>
  </si>
  <si>
    <t>灵能潜势</t>
  </si>
  <si>
    <t>研究岗位的岗位效率+10%，官僚岗位的岗位效率+5%，执法者岗位岗位的岗位效率+5%</t>
  </si>
  <si>
    <t>trait_latent_psionic</t>
  </si>
  <si>
    <t>研究岗位的岗位效率+10%，官僚岗位的岗位效率+10%，执法者岗位岗位的岗位效率+10%</t>
  </si>
  <si>
    <t>trait_psionic</t>
  </si>
  <si>
    <t>自我改造</t>
  </si>
  <si>
    <t>禁止强制迁移</t>
  </si>
  <si>
    <t>trait_self_modified</t>
  </si>
  <si>
    <t>幸存者</t>
  </si>
  <si>
    <t>trait_survivor</t>
  </si>
  <si>
    <t>研究岗位的岗位效率+10%，领袖经验获得+10%</t>
  </si>
  <si>
    <t>trait_enigmatic_intelligence</t>
  </si>
  <si>
    <t>略受提升</t>
  </si>
  <si>
    <t>trait_enigmatic_intelligence_poor</t>
  </si>
  <si>
    <t>未受提升</t>
  </si>
  <si>
    <t>研究岗位的岗位效率-60%</t>
  </si>
  <si>
    <t>trait_enigmatic_intelligence_failed</t>
  </si>
  <si>
    <t>居住站上的岗位效率+15%，非人工星球上的岗位效率-15%，非人工星球上的人口幸福度-30%</t>
  </si>
  <si>
    <t>trait_void_dweller_1</t>
  </si>
  <si>
    <t>零重力优化</t>
  </si>
  <si>
    <t>居住站人口资源产出+15%，非人工星球资源产出-15%，非人工星球机器人维护费+15%</t>
  </si>
  <si>
    <t>trait_void_dweller_2</t>
  </si>
  <si>
    <t>盛放</t>
  </si>
  <si>
    <t>在盖亚星球上的效果：岗位产出的资源+10%，人口增长速度+10%，人口舒适度使用-10%，人口住房使用-10%</t>
  </si>
  <si>
    <t>trait_plantoid_bloomed</t>
  </si>
  <si>
    <t>僵尸</t>
  </si>
  <si>
    <t>岗位效率-25%，人口维护费减少100%，无法产生领袖，无法在精英或专家岗位上就业</t>
  </si>
  <si>
    <t>trait_zombie</t>
  </si>
  <si>
    <t>物种宜居性下限+25%，人口住房使用-90%，不能在奴隶市场上出售或绑架</t>
  </si>
  <si>
    <t>trait_robot_digital_1</t>
  </si>
  <si>
    <t>物种宜居性下限+25%，人口住房使用-90%，岗位效率+175%（每个殖民地-25%），人口维护费每殖民地+0.1，不能在奴隶市场上出售或绑架</t>
  </si>
  <si>
    <t>trait_robot_digital_2</t>
  </si>
  <si>
    <t>脑蛞蝓宿主</t>
  </si>
  <si>
    <t>研究岗位的岗位效率+10%，官僚岗位的岗位效率+10%，人口增长速度-25%</t>
  </si>
  <si>
    <t>trait_brainslug</t>
  </si>
  <si>
    <t>尼瓦拉克</t>
  </si>
  <si>
    <t>宜居性+50%，人口增长速度+15%</t>
  </si>
  <si>
    <t>trait_nivlac</t>
  </si>
  <si>
    <t>来自异世</t>
  </si>
  <si>
    <t>人口维护费+10%，每个作为奴隶或更好标准工作的100人口每月+0.5物理学研究</t>
  </si>
  <si>
    <t>trait_robot_notofthisworld</t>
  </si>
  <si>
    <t>人口维护费+10%，领袖寿命-10年，每个作为奴隶或更好标准工作的100人口每月+0.5物理学研究</t>
  </si>
  <si>
    <t>trait_notofthisworld</t>
  </si>
  <si>
    <t>拜金教管理模式</t>
  </si>
  <si>
    <t>商贩的岗位效率+33%，商人的岗位效率+33%，维护子个体的岗位效率+33%</t>
  </si>
  <si>
    <t>trait_nuumismatic_administration</t>
  </si>
  <si>
    <t>使团强化件</t>
  </si>
  <si>
    <t>冶金岗位的岗位效率+20%，工匠岗位的岗位效率+20%，官僚岗位的岗位效率+10%</t>
  </si>
  <si>
    <t>trait_cyborg_creed_of_construction</t>
  </si>
  <si>
    <t>圣殿强化件</t>
  </si>
  <si>
    <t>陆军生命值+25%，防御部队伤害+25%，官僚岗位的岗位效率+10%</t>
  </si>
  <si>
    <t>trait_cyborg_creed_of_war</t>
  </si>
  <si>
    <t>诗颂强化件</t>
  </si>
  <si>
    <t>研究岗位的岗位效率+20%，官僚岗位的岗位效率+10%</t>
  </si>
  <si>
    <t>trait_cyborg_creed_of_research</t>
  </si>
  <si>
    <t>结社强化件</t>
  </si>
  <si>
    <t>劳工和低级子个体的岗位效率+20%，官僚岗位的岗位效率+10%</t>
  </si>
  <si>
    <t>trait_cyborg_creed_of_labor</t>
  </si>
  <si>
    <t>仪式植入体</t>
  </si>
  <si>
    <t>冶金岗位的岗位效率+5%，工程学家岗位的岗位效率+5%，官僚岗位的岗位效率+10%，劳工和低级子个体的岗位效率+5%，陆军伤害+5%</t>
  </si>
  <si>
    <t>trait_cyborg_ritualistic_implants</t>
  </si>
  <si>
    <t>trait_stargazer</t>
  </si>
  <si>
    <t>等离子体</t>
  </si>
  <si>
    <t>人口增长速度+15%，人口住房使用-15%，宜居性+15%</t>
  </si>
  <si>
    <t>trait_plasmic</t>
  </si>
  <si>
    <t>异次元体</t>
  </si>
  <si>
    <t>领袖寿命+50%，宜居性+50%，人口增长速度-25%，人口维护费+50%
将食物替换成能量币维护，每个高于奴隶生活标准的人口+0.5物理学研究</t>
  </si>
  <si>
    <t>trait_exd</t>
  </si>
  <si>
    <t>风暴之触</t>
  </si>
  <si>
    <t>处于宇宙风暴时：岗位效率+10%，舒适度使用-10%</t>
  </si>
  <si>
    <t>trait_storm_touched</t>
  </si>
  <si>
    <t>风暴交融</t>
  </si>
  <si>
    <t>处于宇宙风暴时：岗位效率+10%，幸福度+5%</t>
  </si>
  <si>
    <t>trait_storm_fused</t>
  </si>
  <si>
    <t>致病基因</t>
  </si>
  <si>
    <t>无法殖民行星或强制迁移，无法自然繁衍</t>
  </si>
  <si>
    <t>trait_pathogenic_genes</t>
  </si>
  <si>
    <t>半义体化</t>
  </si>
  <si>
    <t>trait_limited_cybernetic</t>
  </si>
  <si>
    <t>重生</t>
  </si>
  <si>
    <t>岗位效率-15%</t>
  </si>
  <si>
    <t>trait_cetanas_prisoner</t>
  </si>
  <si>
    <t>可塑基因</t>
  </si>
  <si>
    <t>自动改造特质以适应人口当前从事的工作，拥有此特质的物种无法进行基因修饰</t>
  </si>
  <si>
    <t>trait_malleable_genes</t>
  </si>
  <si>
    <t>可塑利爪</t>
  </si>
  <si>
    <t>trait_malleable_minerals</t>
  </si>
  <si>
    <t>可塑绝缘</t>
  </si>
  <si>
    <t>trait_malleable_energy</t>
  </si>
  <si>
    <t>可塑犁肢</t>
  </si>
  <si>
    <t>trait_malleable_food</t>
  </si>
  <si>
    <t>可塑皮质</t>
  </si>
  <si>
    <t>trait_malleable_research</t>
  </si>
  <si>
    <t>可塑感觉器官</t>
  </si>
  <si>
    <t>trait_malleable_unity</t>
  </si>
  <si>
    <t>可塑胼胝</t>
  </si>
  <si>
    <t>trait_malleable_forge</t>
  </si>
  <si>
    <t>可塑信息素</t>
  </si>
  <si>
    <t>trait_malleable_trade</t>
  </si>
  <si>
    <t>可塑共鸣</t>
  </si>
  <si>
    <t>trait_malleable_ameneties</t>
  </si>
  <si>
    <t>荒野</t>
  </si>
  <si>
    <t>人口劳动力+99999，都市星球/机械星球/遗落星球/蜂巢星球/环形世界/破碎之环/纳米星球/轨道居住站宜居性-200%</t>
  </si>
  <si>
    <t>trait_wilderness</t>
  </si>
  <si>
    <t>内在之暗</t>
  </si>
  <si>
    <t>物理学家岗位的岗位效率+15%，领袖寿命-20，人口增长速度-20%，机械人口组装速度-20%，每100人口每月产出的暗物质+0.1</t>
  </si>
  <si>
    <t>trait_inner_darkness</t>
  </si>
  <si>
    <t>吉列伯突变</t>
  </si>
  <si>
    <t>生物学家岗位的岗位效率+25%，领袖寿命-20%，人口增长速度-20%，幸福度-10%</t>
  </si>
  <si>
    <t>trait_geleboric_mutations</t>
  </si>
  <si>
    <t>灵能突触</t>
  </si>
  <si>
    <t>若物种为灵能或灵能潜势：官僚岗位的岗位效率+5%，研究岗位的岗位效率+5%</t>
  </si>
  <si>
    <t>trait_psionic_ephapse</t>
  </si>
  <si>
    <t>义体特种部队</t>
  </si>
  <si>
    <t>陆军伤害+75%，人口增长速度-20%，战争和危机期间的幸福度+30%，指挥官提供的舰船射速+20%</t>
  </si>
  <si>
    <t>trait_unplugged_cybernetic_positives_3</t>
  </si>
  <si>
    <t>义体突击队</t>
  </si>
  <si>
    <t>陆军伤害+50%，人口增长速度-10%，指挥官提供的舰船射速+10%</t>
  </si>
  <si>
    <t>trait_unplugged_cybernetic_positives_2</t>
  </si>
  <si>
    <t>义体士兵</t>
  </si>
  <si>
    <t>陆军伤害+25%，指挥官提供的舰船射速+5%</t>
  </si>
  <si>
    <t>trait_unplugged_cybernetic_positives_1</t>
  </si>
  <si>
    <t>脱网</t>
  </si>
  <si>
    <t>人口舒适度使用+1，领袖寿命-20，非战争和危机期间的幸福度-10%</t>
  </si>
  <si>
    <t>trait_unplugged_cybernetic_negatives_3</t>
  </si>
  <si>
    <t>断网</t>
  </si>
  <si>
    <t>人口舒适度使用+1，非战争和危机期间的幸福度-10%</t>
  </si>
  <si>
    <t>trait_unplugged_cybernetic_negatives_2</t>
  </si>
  <si>
    <t>故障</t>
  </si>
  <si>
    <t>人口舒适度使用+1</t>
  </si>
  <si>
    <t>trait_unplugged_cybernetic_negatives_1</t>
  </si>
  <si>
    <t>去义体化</t>
  </si>
  <si>
    <t>生物学家岗位的岗位效率+10%，官僚岗位的岗位效率+10%，幸福度+5%，主流思潮吸引力+20%</t>
  </si>
  <si>
    <t>trait_unplugged_decyberized</t>
  </si>
  <si>
    <t>神经镇定</t>
  </si>
  <si>
    <t>人口产生的帝国规模-5%，主流思潮吸引力+15%</t>
  </si>
  <si>
    <t>trait_unplugged_neurocalmed</t>
  </si>
  <si>
    <t>神经元专家</t>
  </si>
  <si>
    <t>领袖负面特质上限-1，领袖经验获得+10%</t>
  </si>
  <si>
    <t>trait_unplugged_neurosavant</t>
  </si>
  <si>
    <t>再生优化</t>
  </si>
  <si>
    <t>宜居性+10%，人口增长速度+10%</t>
  </si>
  <si>
    <t>trait_unplugged_regenoptimized</t>
  </si>
  <si>
    <t>4.0.22领袖特质收录（2025.08.25）</t>
  </si>
  <si>
    <t>选中/全部领袖移除全部负面特质</t>
  </si>
  <si>
    <t>选中/全部领袖移除全部正面特质</t>
  </si>
  <si>
    <t>选中/全部领袖移除全部特质</t>
  </si>
  <si>
    <r>
      <rPr>
        <sz val="16"/>
        <color theme="1"/>
        <rFont val="标准粗黑"/>
        <charset val="134"/>
      </rPr>
      <t xml:space="preserve">添加（add_trait）和移除（remove_trait）代码，可以使用下拉菜单进行选择，ctrl+shift+L开启关闭筛选
移除全部特质：选中领袖移除选择第一行，全部领袖移除（无需选中）选择第二行。
</t>
    </r>
    <r>
      <rPr>
        <sz val="16"/>
        <color rgb="FFFF0000"/>
        <rFont val="标准粗黑"/>
        <charset val="134"/>
      </rPr>
      <t xml:space="preserve">选择领袖类型：选择非格式塔节点时，需要在领袖界面选中领袖；选择格式塔节点时，不要选中任何东西。
</t>
    </r>
    <r>
      <rPr>
        <sz val="16"/>
        <rFont val="标准粗黑"/>
        <charset val="134"/>
      </rPr>
      <t>批量添加选中特质：在筛选栏里打“√”后，会一次性添加勾选特质，但选中过多特质时，控制台输入有上限会导致后面的特质无法添加，建议直接输入时勾选不超过15个，如果超过可转变为run代码形式添加。</t>
    </r>
  </si>
  <si>
    <t>effect remove_all_negative_traits = yes</t>
  </si>
  <si>
    <t>effect remove_all_positive_traits = yes</t>
  </si>
  <si>
    <t>effect remove_all_traits = yes</t>
  </si>
  <si>
    <t>effect every_owned_leader = {remove_all_negative_traits = yes}</t>
  </si>
  <si>
    <t>effect every_owned_leader = {remove_all_positive_traits = yes}</t>
  </si>
  <si>
    <t>effect every_owned_leader = {remove_all_traits = yes}</t>
  </si>
  <si>
    <t>选择领袖类型</t>
  </si>
  <si>
    <t>非格式塔节点</t>
  </si>
  <si>
    <t>批量添加/移除选中特质</t>
  </si>
  <si>
    <t>跳转创建领袖</t>
  </si>
  <si>
    <t>行政官</t>
  </si>
  <si>
    <t>指挥官</t>
  </si>
  <si>
    <t>科学家</t>
  </si>
  <si>
    <t>职业需求</t>
  </si>
  <si>
    <t>其他需求</t>
  </si>
  <si>
    <t>互斥特质</t>
  </si>
  <si>
    <t>属性</t>
  </si>
  <si>
    <t>内阁</t>
  </si>
  <si>
    <t>总督</t>
  </si>
  <si>
    <t>特殊</t>
  </si>
  <si>
    <t>等级</t>
  </si>
  <si>
    <t>来源</t>
  </si>
  <si>
    <t>护卫舰建造专精</t>
  </si>
  <si>
    <t>无至臻完人DLC，需要科技驱逐舰</t>
  </si>
  <si>
    <t>驱逐舰建造专精，巡洋舰建造专精，战列舰建造专精</t>
  </si>
  <si>
    <t>Ⅰ</t>
  </si>
  <si>
    <t>作为内阁官员的帝国效应：护卫舰建造花费-30%</t>
  </si>
  <si>
    <t>trait_ruler_corvette_focus</t>
  </si>
  <si>
    <t>00_admiral_traits.txt</t>
  </si>
  <si>
    <t>控制板</t>
  </si>
  <si>
    <t>驱逐舰建造专精</t>
  </si>
  <si>
    <t>护卫舰建造专精，巡洋舰建造专精，战列舰建造专精</t>
  </si>
  <si>
    <t>作为内阁官员的帝国效应：驱逐舰建造花费-30%</t>
  </si>
  <si>
    <t>trait_ruler_destroyer_focus</t>
  </si>
  <si>
    <t>leader = {</t>
  </si>
  <si>
    <t>巡洋舰建造专精</t>
  </si>
  <si>
    <t>无至臻完人DLC，需要科技巡洋舰</t>
  </si>
  <si>
    <t>护卫舰建造专精，驱逐舰建造专精，战列舰建造专精</t>
  </si>
  <si>
    <t>作为内阁官员的帝国效应：巡洋舰建造花费-30%</t>
  </si>
  <si>
    <t>trait_ruler_cruiser_focus</t>
  </si>
  <si>
    <t>意识节点</t>
  </si>
  <si>
    <t>every_owned_leader = { limit = {</t>
  </si>
  <si>
    <t>is_councilor_type = councilor_gestalt_cognitive</t>
  </si>
  <si>
    <t>}</t>
  </si>
  <si>
    <t>战列舰建造专精</t>
  </si>
  <si>
    <t>无至臻完人DLC，需要科技战列舰</t>
  </si>
  <si>
    <t>护卫舰建造专精，驱逐舰建造专精，巡洋舰建造专精</t>
  </si>
  <si>
    <t>作为内阁官员的帝国效应：战列舰建造花费-30%</t>
  </si>
  <si>
    <t>trait_ruler_battleship_focus</t>
  </si>
  <si>
    <t>生长节点</t>
  </si>
  <si>
    <t>is_councilor_type = councilor_gestalt_growth</t>
  </si>
  <si>
    <t>舰队后勤专家</t>
  </si>
  <si>
    <t>无至臻完人DLC</t>
  </si>
  <si>
    <t>军用舰队效果：驻港舰船维护费-15%</t>
  </si>
  <si>
    <t>leader_trait_fleet_logistician</t>
  </si>
  <si>
    <t>管控节点</t>
  </si>
  <si>
    <t>is_councilor_type = councilor_gestalt_regulatory</t>
  </si>
  <si>
    <r>
      <rPr>
        <sz val="12"/>
        <color theme="1"/>
        <rFont val="方正公文黑体"/>
        <charset val="134"/>
      </rPr>
      <t xml:space="preserve">出其不意
</t>
    </r>
    <r>
      <rPr>
        <sz val="8"/>
        <color theme="1"/>
        <rFont val="方正公文黑体"/>
        <charset val="134"/>
      </rPr>
      <t>（游击者）</t>
    </r>
  </si>
  <si>
    <t>作为内阁官员的帝国效应：舰船武器伤害+5%，亚光速航速+15%</t>
  </si>
  <si>
    <t>leader_trait_skirmisher</t>
  </si>
  <si>
    <t>军团节点</t>
  </si>
  <si>
    <t>is_councilor_type = councilor_gestalt_legion</t>
  </si>
  <si>
    <r>
      <rPr>
        <sz val="12"/>
        <color theme="1"/>
        <rFont val="方正公文黑体"/>
        <charset val="134"/>
      </rPr>
      <t xml:space="preserve">火力全开
</t>
    </r>
    <r>
      <rPr>
        <sz val="8"/>
        <color theme="1"/>
        <rFont val="方正公文黑体"/>
        <charset val="134"/>
      </rPr>
      <t>（侵略性攻击思维；侵略性攻击模式）</t>
    </r>
  </si>
  <si>
    <t>军用舰队效果：舰船武器射速+5%，舰船武器伤害+5%</t>
  </si>
  <si>
    <t>leader_trait_aggressive</t>
  </si>
  <si>
    <r>
      <rPr>
        <sz val="12"/>
        <color theme="1"/>
        <rFont val="方正公文黑体"/>
        <charset val="134"/>
      </rPr>
      <t xml:space="preserve">谨慎
</t>
    </r>
    <r>
      <rPr>
        <sz val="8"/>
        <color theme="1"/>
        <rFont val="方正公文黑体"/>
        <charset val="134"/>
      </rPr>
      <t>（小心谨慎）</t>
    </r>
  </si>
  <si>
    <t>火力全开</t>
  </si>
  <si>
    <t>军用舰队效果：射程+15%，战斗撤离几率+5%</t>
  </si>
  <si>
    <t>leader_trait_cautious</t>
  </si>
  <si>
    <t>坚强不屈</t>
  </si>
  <si>
    <r>
      <rPr>
        <sz val="10"/>
        <color rgb="FFFF0000"/>
        <rFont val="标准粗黑"/>
        <charset val="134"/>
      </rPr>
      <t>神经质</t>
    </r>
    <r>
      <rPr>
        <sz val="10"/>
        <color theme="1"/>
        <rFont val="标准粗黑"/>
        <charset val="134"/>
      </rPr>
      <t>，</t>
    </r>
    <r>
      <rPr>
        <sz val="10"/>
        <color rgb="FFFF0000"/>
        <rFont val="标准粗黑"/>
        <charset val="134"/>
      </rPr>
      <t>吊儿郎当</t>
    </r>
    <r>
      <rPr>
        <sz val="10"/>
        <color theme="1"/>
        <rFont val="标准粗黑"/>
        <charset val="134"/>
      </rPr>
      <t>，诡术师</t>
    </r>
  </si>
  <si>
    <t>军用舰队效果：船体值+20%，战斗撤离几率-20%</t>
  </si>
  <si>
    <t>leader_trait_unyielding</t>
  </si>
  <si>
    <r>
      <rPr>
        <sz val="12"/>
        <color theme="1"/>
        <rFont val="方正公文黑体"/>
        <charset val="134"/>
      </rPr>
      <t xml:space="preserve">工程师
</t>
    </r>
    <r>
      <rPr>
        <sz val="8"/>
        <color theme="1"/>
        <rFont val="方正公文黑体"/>
        <charset val="134"/>
      </rPr>
      <t>（自动维修系统）</t>
    </r>
  </si>
  <si>
    <t>军用舰队效果：每日船体再生+0.5%，每日装甲再生+1%</t>
  </si>
  <si>
    <t>leader_trait_engineer</t>
  </si>
  <si>
    <t>诡术师</t>
  </si>
  <si>
    <r>
      <rPr>
        <sz val="10"/>
        <color theme="1"/>
        <rFont val="标准粗黑"/>
        <charset val="134"/>
      </rPr>
      <t>坚强不屈，</t>
    </r>
    <r>
      <rPr>
        <sz val="10"/>
        <color rgb="FFFF0000"/>
        <rFont val="标准粗黑"/>
        <charset val="134"/>
      </rPr>
      <t>不计后果</t>
    </r>
  </si>
  <si>
    <t>军用舰队效果：紧急超光速脱离承受风险-20%，战斗撤离几率+40%</t>
  </si>
  <si>
    <t>leader_trait_trickster</t>
  </si>
  <si>
    <t>片甲不留</t>
  </si>
  <si>
    <t>舰队司令</t>
  </si>
  <si>
    <t>应急维修</t>
  </si>
  <si>
    <t>老练</t>
  </si>
  <si>
    <t>军用舰队效果：舰船武器伤害+15%，产生残骸概率-35%</t>
  </si>
  <si>
    <t>leader_trait_wrecker</t>
  </si>
  <si>
    <t>Ⅱ</t>
  </si>
  <si>
    <t>军用舰队效果：舰船武器伤害+25%，产生残骸概率-50%</t>
  </si>
  <si>
    <t>leader_trait_wrecker_2</t>
  </si>
  <si>
    <t>赶尽杀绝</t>
  </si>
  <si>
    <t>陆军司令</t>
  </si>
  <si>
    <t>军用舰队效果：轨道轰炸伤害+100%，舰船武器伤害+5%</t>
  </si>
  <si>
    <t>leader_trait_annihilator</t>
  </si>
  <si>
    <t>军用舰队效果：轨道轰炸伤害+200%，舰船武器伤害+10%</t>
  </si>
  <si>
    <t>leader_trait_annihilator_2</t>
  </si>
  <si>
    <r>
      <rPr>
        <sz val="12"/>
        <color theme="1"/>
        <rFont val="方正公文黑体"/>
        <charset val="134"/>
      </rPr>
      <t xml:space="preserve">大炮兵主义
</t>
    </r>
    <r>
      <rPr>
        <sz val="8"/>
        <color theme="1"/>
        <rFont val="方正公文黑体"/>
        <charset val="134"/>
      </rPr>
      <t>（炮术专家；炮术模块）</t>
    </r>
  </si>
  <si>
    <t>军用舰队效果：舰船武器伤害+10%，追踪+7.5%</t>
  </si>
  <si>
    <t>leader_trait_artillerist</t>
  </si>
  <si>
    <t>军用舰队效果：舰船武器伤害+15%，追踪+10%，命中+7.5%</t>
  </si>
  <si>
    <t>leader_trait_artillerist_2</t>
  </si>
  <si>
    <r>
      <rPr>
        <sz val="12"/>
        <color theme="1"/>
        <rFont val="方正公文黑体"/>
        <charset val="134"/>
      </rPr>
      <t xml:space="preserve">威风堂堂
</t>
    </r>
    <r>
      <rPr>
        <sz val="8"/>
        <color theme="1"/>
        <rFont val="方正公文黑体"/>
        <charset val="134"/>
      </rPr>
      <t>（指挥中枢；控制主机）</t>
    </r>
  </si>
  <si>
    <t>军用舰队效果：舰队指挥上限+50</t>
  </si>
  <si>
    <t>leader_trait_commanding_presence</t>
  </si>
  <si>
    <t>军用舰队效果：舰队指挥上限+80</t>
  </si>
  <si>
    <t>leader_trait_commanding_presence_2</t>
  </si>
  <si>
    <r>
      <rPr>
        <sz val="12"/>
        <color theme="1"/>
        <rFont val="方正公文黑体"/>
        <charset val="134"/>
      </rPr>
      <t xml:space="preserve">物资掠夺
</t>
    </r>
    <r>
      <rPr>
        <sz val="8"/>
        <color theme="1"/>
        <rFont val="方正公文黑体"/>
        <charset val="134"/>
      </rPr>
      <t>（拆卸能手；拆卸器）</t>
    </r>
  </si>
  <si>
    <t>军用舰队效果：每摧毁一艘敌舰能量币+6</t>
  </si>
  <si>
    <t>leader_trait_corsair</t>
  </si>
  <si>
    <t>军用舰队效果：每摧毁一艘敌舰能量币+15，隐形强度+1</t>
  </si>
  <si>
    <t>leader_trait_corsair_2</t>
  </si>
  <si>
    <t>定点爆破</t>
  </si>
  <si>
    <t>军用舰队效果：对恒星基地伤害+30%</t>
  </si>
  <si>
    <t>leader_trait_demolisher</t>
  </si>
  <si>
    <t>军用舰队效果：对恒星基地伤害+50%</t>
  </si>
  <si>
    <t>leader_trait_demolisher_2</t>
  </si>
  <si>
    <r>
      <rPr>
        <sz val="12"/>
        <color theme="1"/>
        <rFont val="方正公文黑体"/>
        <charset val="134"/>
      </rPr>
      <t xml:space="preserve">残舰拆解
</t>
    </r>
    <r>
      <rPr>
        <sz val="8"/>
        <color theme="1"/>
        <rFont val="方正公文黑体"/>
        <charset val="134"/>
      </rPr>
      <t>（破船手；破船机）</t>
    </r>
  </si>
  <si>
    <t>舰队司令；陆军司令</t>
  </si>
  <si>
    <t>军用舰队效果：每摧毁一艘敌舰合金+3</t>
  </si>
  <si>
    <t>leader_trait_shipbreaker</t>
  </si>
  <si>
    <t>军用舰队效果：装甲硬化+15%，每摧毁一艘敌舰合金+8</t>
  </si>
  <si>
    <t>leader_trait_shipbreaker_2</t>
  </si>
  <si>
    <t>远古科技专精</t>
  </si>
  <si>
    <t>与其他舰队专精互斥</t>
  </si>
  <si>
    <t>军用舰队效果：远古科技武器伤害+20%，远古科技武器射速+15%</t>
  </si>
  <si>
    <t>leader_trait_archaeo_specialization</t>
  </si>
  <si>
    <t>军用舰队效果：远古科技武器伤害+35%，远古科技武器射速+35%</t>
  </si>
  <si>
    <t>leader_trait_archaeo_specialization_2</t>
  </si>
  <si>
    <t>炮击专精</t>
  </si>
  <si>
    <t>需要科技驱逐舰或刺蜂</t>
  </si>
  <si>
    <t>军用舰队效果：炮击武器伤害+20%，舰船武器射程+15%</t>
  </si>
  <si>
    <t>leader_trait_artillery_specialization</t>
  </si>
  <si>
    <t>军用舰队效果：炮击武器伤害+35%，舰船武器射程+35%</t>
  </si>
  <si>
    <t>leader_trait_artillery_specialization_2</t>
  </si>
  <si>
    <t>航母专精</t>
  </si>
  <si>
    <t>需要科技巡洋舰或孵后</t>
  </si>
  <si>
    <t>军用舰队效果：舰载机伤害+15%，舰载机射速+15%，舰船交战范围+15%</t>
  </si>
  <si>
    <t>leader_trait_carrier_specialization</t>
  </si>
  <si>
    <t>军用舰队效果：舰载机伤害+25%，舰载机射速+25%，舰船交战范围+25%</t>
  </si>
  <si>
    <t>leader_trait_carrier_specialization_2</t>
  </si>
  <si>
    <t>制导专精</t>
  </si>
  <si>
    <t>需要科技核导弹</t>
  </si>
  <si>
    <t>军用舰队效果：爆炸武器射速+15%，爆炸武器伤害+15%</t>
  </si>
  <si>
    <t>leader_trait_rocketry_specialization</t>
  </si>
  <si>
    <t>军用舰队效果：爆炸武器射速+25%，爆炸武器伤害+25%</t>
  </si>
  <si>
    <t>leader_trait_rocketry_specialization_2</t>
  </si>
  <si>
    <t>炮艇专精</t>
  </si>
  <si>
    <t>军用舰队效果：小型槽位武器射速+15%，小型槽位武器伤害+15%，中型槽位武器射速+10%，中型槽位武器伤害+10%</t>
  </si>
  <si>
    <t>leader_trait_gunship_specialization</t>
  </si>
  <si>
    <t>军用舰队效果：小型槽位武器射速+25%，小型槽位武器伤害+25%，中型槽位武器射速+15%，中型槽位武器伤害+15%</t>
  </si>
  <si>
    <t>leader_trait_gunship_specialization_2</t>
  </si>
  <si>
    <t>军用舰队效果：产生残骸概率-100%，每摧毁一艘敌舰本舰队中随机舰船恢复10%船体值</t>
  </si>
  <si>
    <t>leader_trait_juryrigger</t>
  </si>
  <si>
    <t>军用舰队效果：产生残骸概率-100%，每摧毁一艘敌舰本舰队中随机舰船恢复25%船体值</t>
  </si>
  <si>
    <t>leader_trait_juryrigger_2</t>
  </si>
  <si>
    <t>精准轰炸</t>
  </si>
  <si>
    <t>军用舰队效果：轨道轰炸对陆军伤害+33%，轨道轰炸对人口伤害-67%</t>
  </si>
  <si>
    <t>leader_trait_surgical_bombardment</t>
  </si>
  <si>
    <t>军用舰队效果：轨道轰炸对陆军伤害+75%，轨道轰炸对人口伤害-80%</t>
  </si>
  <si>
    <t>leader_trait_surgical_bombardment_2</t>
  </si>
  <si>
    <t>侦查专家</t>
  </si>
  <si>
    <t>舰队司令；探索者</t>
  </si>
  <si>
    <t>军用舰队效果：亚光速航行+15%，舰船超空间探测距离+3，任务失踪耗时-15%</t>
  </si>
  <si>
    <t>leader_trait_scout</t>
  </si>
  <si>
    <t>军用舰队效果：亚光速航行+25%，舰船超空间探测距离+4，任务失踪耗时-25%</t>
  </si>
  <si>
    <t>leader_trait_scout_2</t>
  </si>
  <si>
    <t>其疾如风</t>
  </si>
  <si>
    <t>战略家</t>
  </si>
  <si>
    <t>懒散怠惰</t>
  </si>
  <si>
    <t>作为内阁官员的帝国效应：亚光速航速+10%</t>
  </si>
  <si>
    <t>leader_trait_gale_speed</t>
  </si>
  <si>
    <t>作为内阁官员的帝国效应：亚光速航速+15%</t>
  </si>
  <si>
    <t>leader_trait_gale_speed_2</t>
  </si>
  <si>
    <t>筑防者</t>
  </si>
  <si>
    <t>作为内阁官员的帝国效应：恒星基地升级费用-7.5%，防御平台建造花费-7.5%，恒星基地和防御平台船体值+5%</t>
  </si>
  <si>
    <t>trait_ruler_fortifier</t>
  </si>
  <si>
    <t>作为内阁官员的帝国效应：恒星基地升级费用-10%，防御平台建造花费-10%，恒星基地和防御平台船体值+10%</t>
  </si>
  <si>
    <t>trait_ruler_fortifier_2</t>
  </si>
  <si>
    <t>作为内阁官员的帝国效应：舰船维护费-7.5%，海军容量+2.5%</t>
  </si>
  <si>
    <t>leader_trait_armada_logistician</t>
  </si>
  <si>
    <t>作为内阁官员的帝国效应：舰船维护费-10%，海军容量+7.5%</t>
  </si>
  <si>
    <t>leader_trait_armada_logistician_2</t>
  </si>
  <si>
    <r>
      <rPr>
        <sz val="12"/>
        <color theme="1"/>
        <rFont val="方正公文黑体"/>
        <charset val="134"/>
      </rPr>
      <t xml:space="preserve">军事先驱
</t>
    </r>
    <r>
      <rPr>
        <sz val="8"/>
        <color theme="1"/>
        <rFont val="方正公文黑体"/>
        <charset val="134"/>
      </rPr>
      <t>（模块化舰船设计）</t>
    </r>
  </si>
  <si>
    <t>作为内阁官员的帝国效应：舰船建造速度+10%，恒星基地升级费用-7.5%</t>
  </si>
  <si>
    <t>trait_ruler_military_pioneer</t>
  </si>
  <si>
    <t>作为内阁官员的帝国效应：舰船建造速度+20%，恒星基地升级费用-10%</t>
  </si>
  <si>
    <t>trait_ruler_military_pioneer_2</t>
  </si>
  <si>
    <r>
      <rPr>
        <sz val="12"/>
        <color theme="1"/>
        <rFont val="方正公文黑体"/>
        <charset val="134"/>
      </rPr>
      <t xml:space="preserve">武力恫吓
</t>
    </r>
    <r>
      <rPr>
        <sz val="8"/>
        <color theme="1"/>
        <rFont val="方正公文黑体"/>
        <charset val="134"/>
      </rPr>
      <t>（好战表现；威胁指示器）</t>
    </r>
  </si>
  <si>
    <t>作为内阁官员的帝国效应：力量投射产出的最大影响力+0.50</t>
  </si>
  <si>
    <t>leader_trait_intimidator</t>
  </si>
  <si>
    <t>作为内阁官员的帝国效应：力量投射产出的最大影响力+0.75</t>
  </si>
  <si>
    <t>leader_trait_intimidator_2</t>
  </si>
  <si>
    <r>
      <rPr>
        <sz val="12"/>
        <color theme="1"/>
        <rFont val="方正公文黑体"/>
        <charset val="134"/>
      </rPr>
      <t xml:space="preserve">边防卫士
</t>
    </r>
    <r>
      <rPr>
        <sz val="8"/>
        <color theme="1"/>
        <rFont val="方正公文黑体"/>
        <charset val="134"/>
      </rPr>
      <t>（庇护；防御计算）</t>
    </r>
  </si>
  <si>
    <t>作为内阁官员的帝国效应：防御平台建造速度+15%，恒星基地伤害+20%，恒星基地船体值+25%</t>
  </si>
  <si>
    <t>leader_trait_border_guard</t>
  </si>
  <si>
    <t>作为内阁官员的帝国效应：防御平台建造速度+30%，恒星基地伤害+30%，恒星基地船体值+35%</t>
  </si>
  <si>
    <t>leader_trait_border_guard_2</t>
  </si>
  <si>
    <r>
      <rPr>
        <sz val="12"/>
        <color theme="1"/>
        <rFont val="方正公文黑体"/>
        <charset val="134"/>
      </rPr>
      <t xml:space="preserve">海军教官
</t>
    </r>
    <r>
      <rPr>
        <sz val="8"/>
        <color theme="1"/>
        <rFont val="方正公文黑体"/>
        <charset val="134"/>
      </rPr>
      <t>（战斗大脑；交战数据库）</t>
    </r>
  </si>
  <si>
    <t>作为内阁官员的帝国效应：海军容量+30，舰船初始经验+120</t>
  </si>
  <si>
    <t>leader_trait_crew_trainer</t>
  </si>
  <si>
    <t>作为内阁官员的帝国效应：海军容量+60，舰船初始经验+200</t>
  </si>
  <si>
    <t>leader_trait_crew_trainer_2</t>
  </si>
  <si>
    <t>枪炮大师</t>
  </si>
  <si>
    <t>命定</t>
  </si>
  <si>
    <t>军用舰队效果：舰船武器射程+30%，追踪+30%，命中+30%</t>
  </si>
  <si>
    <t>leader_trait_master_gunner</t>
  </si>
  <si>
    <t>军事监督者</t>
  </si>
  <si>
    <t>作为内阁官员的帝国效应：力量投射产出的最大影响力+2，军用舰船建造速度+25%，舰船初始经验+500</t>
  </si>
  <si>
    <t>leader_trait_military_overseer</t>
  </si>
  <si>
    <t>天才军械师</t>
  </si>
  <si>
    <t>作为内阁官员的帝国效应：护盾承受值+100，装甲值+100，装甲硬化+20%，护盾硬化+20%；</t>
  </si>
  <si>
    <t>leader_trait_armorer</t>
  </si>
  <si>
    <t>维护指挥官</t>
  </si>
  <si>
    <t>军用舰队效果：船体值+25%，每日船体再生+2%</t>
  </si>
  <si>
    <t>leader_trait_destiny_engineer</t>
  </si>
  <si>
    <t>游击大师</t>
  </si>
  <si>
    <t>军用舰队效果：撤离机会+2，闪避率+10，任务中失踪耗时-50%，舰队指挥上限-25%，隐形强度+2</t>
  </si>
  <si>
    <t>leader_trait_guerilla_tactics</t>
  </si>
  <si>
    <t>帝国之盾</t>
  </si>
  <si>
    <t>军用舰队效果：位于友方恒星系闪避+45%，位于友方恒星系舰船武器射速+45%，位于友方恒星系护盾承受值+300</t>
  </si>
  <si>
    <t>leader_trait_survivalist</t>
  </si>
  <si>
    <t>战争构筑师</t>
  </si>
  <si>
    <t>作为内阁官员的帝国效应：亚光速航速+15%，军用舰船建造速度+30%，合金船效果：研究速度 (宇航技术)+5%，宇航技术研究选项的概率+25%；生物舰船组国家效果：研究速度 (生物学)+5%，生物学研究选项的概率+25%</t>
  </si>
  <si>
    <t>leader_trait_maven_of_war</t>
  </si>
  <si>
    <t>和平守护者</t>
  </si>
  <si>
    <t>国务顾问；战略家</t>
  </si>
  <si>
    <t>作为内阁官员的帝国效应：稳定度+5，犯罪度-20，和平主义思潮吸引力+40%</t>
  </si>
  <si>
    <t>leader_trait_peacekeeper</t>
  </si>
  <si>
    <t>神经质</t>
  </si>
  <si>
    <t>负面</t>
  </si>
  <si>
    <t>军用舰队效果：舰船武器射速-5%，战斗撤离几率+5%</t>
  </si>
  <si>
    <t>leader_trait_nervous</t>
  </si>
  <si>
    <t>军用舰队效果：舰船武器射速-15%，战斗撤离几率+15%</t>
  </si>
  <si>
    <t>leader_trait_nervous_2</t>
  </si>
  <si>
    <t>军用舰队效果：闪避-5%，亚光速航行-5%，舰船维护费-2.5%</t>
  </si>
  <si>
    <t>leader_trait_lethargic</t>
  </si>
  <si>
    <t>军用舰队效果：闪避-15%，亚光速航行-15%，舰船维护费-5%</t>
  </si>
  <si>
    <t>leader_trait_lethargic_2</t>
  </si>
  <si>
    <r>
      <rPr>
        <sz val="12"/>
        <color rgb="FFFF0000"/>
        <rFont val="方正公文黑体"/>
        <charset val="134"/>
      </rPr>
      <t xml:space="preserve">微操大师
</t>
    </r>
    <r>
      <rPr>
        <sz val="8"/>
        <color rgb="FFFF0000"/>
        <rFont val="方正公文黑体"/>
        <charset val="134"/>
      </rPr>
      <t>（不善协调；低效协调模块）</t>
    </r>
  </si>
  <si>
    <t>军用舰队效果：舰船维护费+10%</t>
  </si>
  <si>
    <t>leader_trait_micromanager</t>
  </si>
  <si>
    <t>军用舰队效果：舰船维护费+30%</t>
  </si>
  <si>
    <t>leader_trait_micromanager_2</t>
  </si>
  <si>
    <r>
      <rPr>
        <sz val="12"/>
        <color rgb="FFFF0000"/>
        <rFont val="方正公文黑体"/>
        <charset val="134"/>
      </rPr>
      <t xml:space="preserve">不计后果
</t>
    </r>
    <r>
      <rPr>
        <sz val="8"/>
        <color rgb="FFFF0000"/>
        <rFont val="方正公文黑体"/>
        <charset val="134"/>
      </rPr>
      <t>（错误计算；风险估算失灵）</t>
    </r>
  </si>
  <si>
    <t>军用舰队效果：战斗撤离几率-20%</t>
  </si>
  <si>
    <t>leader_trait_reckless</t>
  </si>
  <si>
    <t>军用舰队效果：战斗撤离几率-60%</t>
  </si>
  <si>
    <t>leader_trait_reckless_2</t>
  </si>
  <si>
    <r>
      <rPr>
        <sz val="12"/>
        <color rgb="FFFF0000"/>
        <rFont val="方正公文黑体"/>
        <charset val="134"/>
      </rPr>
      <t xml:space="preserve">吊儿郎当
</t>
    </r>
    <r>
      <rPr>
        <sz val="8"/>
        <color rgb="FFFF0000"/>
        <rFont val="方正公文黑体"/>
        <charset val="134"/>
      </rPr>
      <t>（低效防御）</t>
    </r>
  </si>
  <si>
    <t>军用舰队效果：装甲值-10%，护盾承受值-10%</t>
  </si>
  <si>
    <t>leader_trait_slipshod</t>
  </si>
  <si>
    <t>军用舰队效果：装甲值-20%，护盾承受值-20%</t>
  </si>
  <si>
    <t>leader_trait_slipshod_2</t>
  </si>
  <si>
    <t>屠龙者</t>
  </si>
  <si>
    <t>击杀以太巨龙或天龙</t>
  </si>
  <si>
    <t>军用舰队效果：亚光速航速+10%，舰船武器射速+10%；陆军效果：陆军伤害+10%，陆军撤退几率+10%</t>
  </si>
  <si>
    <t>leader_trait_dragonslayer</t>
  </si>
  <si>
    <t>克隆大军指挥官</t>
  </si>
  <si>
    <t>起源克隆大军</t>
  </si>
  <si>
    <t>军用舰队效果：舰船武器射速+25%，舰船武器射程+10%</t>
  </si>
  <si>
    <t>leader_trait_clone_army_commander</t>
  </si>
  <si>
    <t>末裔克隆大军指挥官</t>
  </si>
  <si>
    <t>军用舰队效果：舰船武器射速+15%，舰船武器射程+5%</t>
  </si>
  <si>
    <t>leader_trait_clone_army_fertile_commander</t>
  </si>
  <si>
    <t>先裔克隆大军指挥官</t>
  </si>
  <si>
    <t>军用舰队效果：舰船武器射速+35%，舰船武器射程+20%</t>
  </si>
  <si>
    <t>leader_trait_clone_army_full_commander</t>
  </si>
  <si>
    <t>国策战术算法</t>
  </si>
  <si>
    <t>随领袖技能等级提升：军用舰船合金维护费-10%，军用舰船能量币维护费+20%</t>
  </si>
  <si>
    <t>leader_trait_tactical_algorithms</t>
  </si>
  <si>
    <t>虚境行者导师</t>
  </si>
  <si>
    <t>城邦特质</t>
  </si>
  <si>
    <t>这位领袖预期寿命+30年；行星效果：舒适度+5%，灵能使凝聚力产出+3（评估者凝聚力产出+2）；督管星域首府时星域效果：舒适度+2.5%、灵能使凝聚力产出+1（评估者凝聚力产出+1）</t>
  </si>
  <si>
    <t>leader_trait_shroudwalker</t>
  </si>
  <si>
    <t>00_enclave_leader_traits.txt</t>
  </si>
  <si>
    <t>打捞大师</t>
  </si>
  <si>
    <t>星系中的友方舰船:每月船体值维修+2%，当星系中有残骸被打捞或研究完成时15%的概率打捞舰船；只会打捞其他帝国的军舰</t>
  </si>
  <si>
    <t>leader_trait_master_salvager</t>
  </si>
  <si>
    <r>
      <rPr>
        <sz val="12"/>
        <color theme="1"/>
        <rFont val="方正公文黑体"/>
        <charset val="134"/>
      </rPr>
      <t xml:space="preserve">策展人
</t>
    </r>
    <r>
      <rPr>
        <sz val="8"/>
        <color theme="1"/>
        <rFont val="方正公文黑体"/>
        <charset val="134"/>
      </rPr>
      <t>（策展人原理）</t>
    </r>
  </si>
  <si>
    <t>作为内阁官员的帝国效应：研究速度+10%，研究人员维护费+10%（生体荒野帝国：行星研究建筑维护费+10%），调查速度+25%，标本产出+5%，提高抽取稀有科技的概率</t>
  </si>
  <si>
    <t>leader_trait_curator</t>
  </si>
  <si>
    <t>城邦商人</t>
  </si>
  <si>
    <t>行星效果：贸易额+10%；督管星域首府时星域效果：贸易额+5%</t>
  </si>
  <si>
    <t>leader_trait_enclave_trader</t>
  </si>
  <si>
    <t>雪拉企业联络人</t>
  </si>
  <si>
    <t>这位领袖每月异星天然气+2；行星效果：岗位产生的异星天然气+25%、贸易额+10%；
督管星域首府时星域效果：岗位产生的异星天然气+10%、贸易额+5%</t>
  </si>
  <si>
    <t>leader_trait_xuracorp_liaison</t>
  </si>
  <si>
    <t>里甘联络人</t>
  </si>
  <si>
    <t>这位领袖每月易爆微粒+2；行星效果：岗位产生的易爆微粒+25%、贸易额+10%；
督管星域首府时星域效果：岗位产生的易爆微粒+10%、贸易额+5%</t>
  </si>
  <si>
    <t>leader_trait_riggan_liaison</t>
  </si>
  <si>
    <t>穆塔根联络人</t>
  </si>
  <si>
    <t>这位领袖每月稀有水晶+2；行星效果：岗位产生的稀有水晶+25%、贸易额+10%；
督管星域首府时星域效果：岗位产生的稀有水晶+10%、贸易额+5%</t>
  </si>
  <si>
    <t>leader_trait_muutagan_liaison</t>
  </si>
  <si>
    <r>
      <rPr>
        <sz val="12"/>
        <color theme="1"/>
        <rFont val="方正公文黑体"/>
        <charset val="134"/>
      </rPr>
      <t xml:space="preserve">防御工程师
</t>
    </r>
    <r>
      <rPr>
        <sz val="8"/>
        <color theme="1"/>
        <rFont val="方正公文黑体"/>
        <charset val="134"/>
      </rPr>
      <t>（防御平台工程师）</t>
    </r>
  </si>
  <si>
    <t>作为内阁官员的帝国效应：防御平台伤害+15%，防御平台船体值+10%</t>
  </si>
  <si>
    <t>leader_trait_defence_engineer</t>
  </si>
  <si>
    <t>00_general_traits.txt</t>
  </si>
  <si>
    <r>
      <rPr>
        <sz val="12"/>
        <color theme="1"/>
        <rFont val="方正公文黑体"/>
        <charset val="134"/>
      </rPr>
      <t xml:space="preserve">屠夫
</t>
    </r>
    <r>
      <rPr>
        <sz val="8"/>
        <color theme="1"/>
        <rFont val="方正公文黑体"/>
        <charset val="134"/>
      </rPr>
      <t>（杀戮狂蜂；杀戮机器）</t>
    </r>
  </si>
  <si>
    <r>
      <rPr>
        <sz val="10"/>
        <color rgb="FFFF0000"/>
        <rFont val="标准粗黑"/>
        <charset val="134"/>
      </rPr>
      <t>纸上谈兵</t>
    </r>
    <r>
      <rPr>
        <sz val="10"/>
        <color theme="1"/>
        <rFont val="标准粗黑"/>
        <charset val="134"/>
      </rPr>
      <t>，警惕</t>
    </r>
  </si>
  <si>
    <t>陆军效果：陆军伤害+15%，陆军连带伤害+50%</t>
  </si>
  <si>
    <t>leader_trait_butcher</t>
  </si>
  <si>
    <r>
      <rPr>
        <sz val="12"/>
        <color theme="1"/>
        <rFont val="方正公文黑体"/>
        <charset val="134"/>
      </rPr>
      <t xml:space="preserve">警惕
</t>
    </r>
    <r>
      <rPr>
        <sz val="8"/>
        <color theme="1"/>
        <rFont val="方正公文黑体"/>
        <charset val="134"/>
      </rPr>
      <t>（精准打击）</t>
    </r>
  </si>
  <si>
    <r>
      <rPr>
        <sz val="10"/>
        <color rgb="FFFF0000"/>
        <rFont val="标准粗黑"/>
        <charset val="134"/>
      </rPr>
      <t>草菅人命</t>
    </r>
    <r>
      <rPr>
        <sz val="10"/>
        <color theme="1"/>
        <rFont val="标准粗黑"/>
        <charset val="134"/>
      </rPr>
      <t>，屠夫</t>
    </r>
  </si>
  <si>
    <t>军用舰队效果：轨道轰炸对人口伤害-15%；陆军效果：撤退几率+15%，连带伤害-35%</t>
  </si>
  <si>
    <t>leader_trait_restrained</t>
  </si>
  <si>
    <r>
      <rPr>
        <sz val="12"/>
        <color theme="1"/>
        <rFont val="方正公文黑体"/>
        <charset val="134"/>
      </rPr>
      <t xml:space="preserve">令人恐惧
</t>
    </r>
    <r>
      <rPr>
        <sz val="8"/>
        <color theme="1"/>
        <rFont val="方正公文黑体"/>
        <charset val="134"/>
      </rPr>
      <t>（灌输恐惧）</t>
    </r>
  </si>
  <si>
    <t>陆军效果：陆军士气伤害+25%</t>
  </si>
  <si>
    <t>leader_trait_dreaded</t>
  </si>
  <si>
    <t>陆军效果：陆军士气伤害+50%</t>
  </si>
  <si>
    <t>leader_trait_dreaded_2</t>
  </si>
  <si>
    <r>
      <rPr>
        <sz val="12"/>
        <color theme="1"/>
        <rFont val="方正公文黑体"/>
        <charset val="134"/>
      </rPr>
      <t xml:space="preserve">重拳出击
</t>
    </r>
    <r>
      <rPr>
        <sz val="8"/>
        <color theme="1"/>
        <rFont val="方正公文黑体"/>
        <charset val="134"/>
      </rPr>
      <t>（重击者）</t>
    </r>
  </si>
  <si>
    <t>陆军效果：陆军伤害+15%</t>
  </si>
  <si>
    <t>leader_trait_heavy_hitter</t>
  </si>
  <si>
    <t>陆军效果：陆军伤害+30%</t>
  </si>
  <si>
    <t>leader_trait_heavy_hitter_2</t>
  </si>
  <si>
    <r>
      <rPr>
        <sz val="12"/>
        <color theme="1"/>
        <rFont val="方正公文黑体"/>
        <charset val="134"/>
      </rPr>
      <t xml:space="preserve">审讯专家
</t>
    </r>
    <r>
      <rPr>
        <sz val="8"/>
        <color theme="1"/>
        <rFont val="方正公文黑体"/>
        <charset val="134"/>
      </rPr>
      <t>（审查仪）</t>
    </r>
  </si>
  <si>
    <t>陆军效果：作为进攻方在地面作战中获胜时对应帝国情报+15</t>
  </si>
  <si>
    <t>leader_trait_interrogator</t>
  </si>
  <si>
    <t>陆军效果：陆军士气伤害+15%，作为进攻方在地面作战中获胜时对应帝国情报+30</t>
  </si>
  <si>
    <t>leader_trait_interrogator_2</t>
  </si>
  <si>
    <r>
      <rPr>
        <sz val="12"/>
        <color theme="1"/>
        <rFont val="方正公文黑体"/>
        <charset val="134"/>
      </rPr>
      <t xml:space="preserve">卫道勇士
</t>
    </r>
    <r>
      <rPr>
        <sz val="8"/>
        <color theme="1"/>
        <rFont val="方正公文黑体"/>
        <charset val="134"/>
      </rPr>
      <t>（强效信息索；战术算法）</t>
    </r>
  </si>
  <si>
    <t>军用舰队效果：每摧毁一艘敌对帝国舰船：凝聚力+6；陆军效果：战斗中每击杀一支敌对陆军，凝聚力+25</t>
  </si>
  <si>
    <t>leader_trait_crusader</t>
  </si>
  <si>
    <t>军用舰队效果：对宿敌伤害+15%，每摧毁一艘敌对帝国舰船：凝聚力+10；
陆军效果：陆军伤害+10%，陆军士气+25%，战斗中每击杀一支敌对陆军，凝聚力+40</t>
  </si>
  <si>
    <t>leader_trait_crusader_2</t>
  </si>
  <si>
    <r>
      <rPr>
        <sz val="12"/>
        <rFont val="方正公文黑体"/>
        <charset val="134"/>
      </rPr>
      <t xml:space="preserve">秩序监察
</t>
    </r>
    <r>
      <rPr>
        <sz val="8"/>
        <rFont val="方正公文黑体"/>
        <charset val="134"/>
      </rPr>
      <t>（集体之眼；中央控制器）</t>
    </r>
  </si>
  <si>
    <t>外交使节</t>
  </si>
  <si>
    <t>非灭绝政体</t>
  </si>
  <si>
    <t>作为内阁官员的帝国效果：附庸的每月忠诚+0.25</t>
  </si>
  <si>
    <t>leader_trait_overseer</t>
  </si>
  <si>
    <t>作为内阁官员的帝国效果：附庸的每月忠诚+0.35</t>
  </si>
  <si>
    <t>leader_trait_overseer_2</t>
  </si>
  <si>
    <r>
      <rPr>
        <sz val="12"/>
        <color theme="1"/>
        <rFont val="方正公文黑体"/>
        <charset val="134"/>
      </rPr>
      <t xml:space="preserve">出身士卒
</t>
    </r>
    <r>
      <rPr>
        <sz val="8"/>
        <color theme="1"/>
        <rFont val="方正公文黑体"/>
        <charset val="134"/>
      </rPr>
      <t>（以战学战）</t>
    </r>
  </si>
  <si>
    <t>作为内阁官员的帝国效应：陆军士气+25%（格式塔：陆军伤害+15%）；陆军经验获得+30%</t>
  </si>
  <si>
    <t>trait_ruler_from_the_ranks</t>
  </si>
  <si>
    <t>作为内阁官员的帝国效应：陆军士气+35%（格式塔：陆军伤害+25%）；陆军经验获得+50%</t>
  </si>
  <si>
    <t>trait_ruler_from_the_ranks_2</t>
  </si>
  <si>
    <r>
      <rPr>
        <sz val="12"/>
        <color theme="1"/>
        <rFont val="方正公文黑体"/>
        <charset val="134"/>
      </rPr>
      <t xml:space="preserve">征兵官
</t>
    </r>
    <r>
      <rPr>
        <sz val="8"/>
        <color theme="1"/>
        <rFont val="方正公文黑体"/>
        <charset val="134"/>
      </rPr>
      <t>（滋生者；战争动员协议）</t>
    </r>
  </si>
  <si>
    <t>作为内阁官员的帝国效应：陆军建造速度+30%，陆军费用-15%</t>
  </si>
  <si>
    <t>trait_ruler_recruiter</t>
  </si>
  <si>
    <t>作为内阁官员的帝国效应：陆军建造速度+50%，陆军费用-20%</t>
  </si>
  <si>
    <t>trait_ruler_recruiter_2</t>
  </si>
  <si>
    <r>
      <rPr>
        <sz val="12"/>
        <color theme="1"/>
        <rFont val="方正公文黑体"/>
        <charset val="134"/>
      </rPr>
      <t xml:space="preserve">总领事官
</t>
    </r>
    <r>
      <rPr>
        <sz val="8"/>
        <color theme="1"/>
        <rFont val="方正公文黑体"/>
        <charset val="134"/>
      </rPr>
      <t>（外交单元）</t>
    </r>
  </si>
  <si>
    <t>作为内阁官员的帝国效应：特使改善关系+50%</t>
  </si>
  <si>
    <t>leader_trait_consul_general</t>
  </si>
  <si>
    <t>作为内阁官员的帝国效应：特使改善关系+100%</t>
  </si>
  <si>
    <t>leader_trait_consul_general_2</t>
  </si>
  <si>
    <r>
      <rPr>
        <sz val="12"/>
        <color theme="1"/>
        <rFont val="方正公文黑体"/>
        <charset val="134"/>
      </rPr>
      <t xml:space="preserve">影子经纪人
</t>
    </r>
    <r>
      <rPr>
        <sz val="8"/>
        <color theme="1"/>
        <rFont val="方正公文黑体"/>
        <charset val="134"/>
      </rPr>
      <t>（情报处理集群；黑客组件）</t>
    </r>
  </si>
  <si>
    <t>作为内阁官员的帝国效应：破译+1，加密+1</t>
  </si>
  <si>
    <t>leader_trait_shadow_broker</t>
  </si>
  <si>
    <t>作为内阁官员的帝国效应：破译+2，加密+2</t>
  </si>
  <si>
    <t>leader_trait_shadow_broker_2</t>
  </si>
  <si>
    <r>
      <rPr>
        <sz val="12"/>
        <color theme="1"/>
        <rFont val="方正公文黑体"/>
        <charset val="134"/>
      </rPr>
      <t xml:space="preserve">家园卫士
</t>
    </r>
    <r>
      <rPr>
        <sz val="8"/>
        <color theme="1"/>
        <rFont val="方正公文黑体"/>
        <charset val="134"/>
      </rPr>
      <t>（安全导向；星际防御）</t>
    </r>
  </si>
  <si>
    <t>作为内阁官员的帝国效应：星球防御部队+1，星球轨道轰炸伤害-10%</t>
  </si>
  <si>
    <t>leader_trait_home_guard</t>
  </si>
  <si>
    <t>作为内阁官员的帝国效应：星球防御部队+2，星球轨道轰炸伤害-20%</t>
  </si>
  <si>
    <t>leader_trait_home_guard_2</t>
  </si>
  <si>
    <r>
      <rPr>
        <sz val="12"/>
        <color theme="1"/>
        <rFont val="方正公文黑体"/>
        <charset val="134"/>
      </rPr>
      <t xml:space="preserve">坚韧不拔
</t>
    </r>
    <r>
      <rPr>
        <sz val="8"/>
        <color theme="1"/>
        <rFont val="方正公文黑体"/>
        <charset val="134"/>
      </rPr>
      <t>（坚定防御）</t>
    </r>
  </si>
  <si>
    <t>陆军效果：陆军生命值+25%</t>
  </si>
  <si>
    <t>leader_trait_hardy</t>
  </si>
  <si>
    <t>陆军效果：陆军生命值+50%</t>
  </si>
  <si>
    <t>leader_trait_hardy_2</t>
  </si>
  <si>
    <r>
      <rPr>
        <sz val="12"/>
        <color theme="1"/>
        <rFont val="方正公文黑体"/>
        <charset val="134"/>
      </rPr>
      <t xml:space="preserve">纪律森严
</t>
    </r>
    <r>
      <rPr>
        <sz val="8"/>
        <color theme="1"/>
        <rFont val="方正公文黑体"/>
        <charset val="134"/>
      </rPr>
      <t>（监测中枢；监测模块）</t>
    </r>
  </si>
  <si>
    <t>督管专员</t>
  </si>
  <si>
    <t>行星效果：犯罪度-15；督管星域首府时星域效果：犯罪度-7.5</t>
  </si>
  <si>
    <t>leader_trait_martinet</t>
  </si>
  <si>
    <t>法外之徒</t>
  </si>
  <si>
    <t>行星效果：犯罪度-25；督管星域首府时星域效果：犯罪度-10</t>
  </si>
  <si>
    <t>leader_trait_martinet_2</t>
  </si>
  <si>
    <r>
      <rPr>
        <sz val="12"/>
        <color theme="1"/>
        <rFont val="方正公文黑体"/>
        <charset val="134"/>
      </rPr>
      <t xml:space="preserve">星球守望
</t>
    </r>
    <r>
      <rPr>
        <sz val="8"/>
        <color theme="1"/>
        <rFont val="方正公文黑体"/>
        <charset val="134"/>
      </rPr>
      <t>（卫戍指挥）</t>
    </r>
  </si>
  <si>
    <t>行星效果：星球防御部队+4；督管星域首府时星域效果：星球防御部队+2</t>
  </si>
  <si>
    <t>leader_trait_warden</t>
  </si>
  <si>
    <t>行星效果：星球防御部队+8；督管星域首府时星域效果：星球防御部队+4</t>
  </si>
  <si>
    <t>leader_trait_warden_2</t>
  </si>
  <si>
    <r>
      <rPr>
        <sz val="12"/>
        <color theme="1"/>
        <rFont val="方正公文黑体"/>
        <charset val="134"/>
      </rPr>
      <t xml:space="preserve">铜墙铁壁
</t>
    </r>
    <r>
      <rPr>
        <sz val="8"/>
        <color theme="1"/>
        <rFont val="方正公文黑体"/>
        <charset val="134"/>
      </rPr>
      <t>（巩固者）</t>
    </r>
  </si>
  <si>
    <t>行星效果：轨道轰炸伤害-25%，防御部队伤害+40%；督管星域首府时星域效果：轨道轰炸伤害-12.5%，防御部队伤害+20%</t>
  </si>
  <si>
    <t>leader_trait_reinforcer</t>
  </si>
  <si>
    <t>行星效果：轨道轰炸伤害-40%，防御部队伤害+60%；督管星域首府时星域效果：轨道轰炸伤害-20%，防御部队伤害+30%</t>
  </si>
  <si>
    <t>leader_trait_reinforcer_2</t>
  </si>
  <si>
    <t>守护者</t>
  </si>
  <si>
    <t>作为内阁官员的帝国效应：防御平台伤害+10%，防御平台船体值+10%</t>
  </si>
  <si>
    <t>leader_trait_guardian</t>
  </si>
  <si>
    <t>作为内阁官员的帝国效应：防御平台伤害+20%，防御平台船体值+20%</t>
  </si>
  <si>
    <t>leader_trait_guardian_2</t>
  </si>
  <si>
    <r>
      <rPr>
        <sz val="12"/>
        <color theme="1"/>
        <rFont val="方正公文黑体"/>
        <charset val="134"/>
      </rPr>
      <t xml:space="preserve">征募专员
</t>
    </r>
    <r>
      <rPr>
        <sz val="8"/>
        <color theme="1"/>
        <rFont val="方正公文黑体"/>
        <charset val="134"/>
      </rPr>
      <t>（军蜂孵化员；战争机械组装员）</t>
    </r>
  </si>
  <si>
    <t>行星效果：陆军建造速度+20%，陆军初始经验+120；督管星域首府时星域效果：陆军建造速度+10%，陆军初始经验+60</t>
  </si>
  <si>
    <t>leader_trait_conscripter</t>
  </si>
  <si>
    <t>行星效果：陆军建造速度+40%，陆军初始经验+200；督管星域首府时星域效果：陆军建造速度+20%，陆军初始经验+100</t>
  </si>
  <si>
    <t>leader_trait_conscripter_2</t>
  </si>
  <si>
    <t>大监工</t>
  </si>
  <si>
    <t>行星效果：陆军初始经验+500，每100士兵产出的能量币&amp;矿物&amp;食物+2；
督管星域首府时星域效果：陆军初始经验+250，士兵产出的能量币&amp;矿物&amp;食物+1</t>
  </si>
  <si>
    <t>leader_trait_taskmaster</t>
  </si>
  <si>
    <t>堡垒克星</t>
  </si>
  <si>
    <t>军用舰队效果：舰船武器伤害+30%，对恒星基地伤害+50%；陆军效果：陆军伤害+40%，陆军连带伤害+100%</t>
  </si>
  <si>
    <t>leader_trait_fortress_cracker</t>
  </si>
  <si>
    <t>枷锁破除者</t>
  </si>
  <si>
    <t>需平等主义</t>
  </si>
  <si>
    <t>陆军效果：陆军士气+100%，进攻的星球上每个奴隶有70%概率生成1陆军</t>
  </si>
  <si>
    <t>leader_trait_chainbreaker</t>
  </si>
  <si>
    <t>荣耀老将</t>
  </si>
  <si>
    <t>需亲外主义</t>
  </si>
  <si>
    <t>行星效果：每10个人口生成1个士兵岗位；督管星域首府时星域效果：每20人口提供1个士兵岗位</t>
  </si>
  <si>
    <t>leader_trait_honored_warmaster</t>
  </si>
  <si>
    <t>学院征募官</t>
  </si>
  <si>
    <t>需唯物主义</t>
  </si>
  <si>
    <t>行星效果：岗位生产的工程学研究+10%，每100士兵产出的工程学研究+1，每100物理\生物\工程学家的合金维护费+1，每100研究人员岗位产出的海军容量+4；
督管星域首府时星域效果：岗位生产的工程学研究+5%，每100士兵产出的工程学研究+0.5，每100物理\生物\工程学家的合金维护费+0.5，每100研究人员岗位产出的海军容量+2</t>
  </si>
  <si>
    <t>leader_trait_academia_recruiter</t>
  </si>
  <si>
    <t>终极战士</t>
  </si>
  <si>
    <t>陆军效果：陆军伤害+33%，陆军士气+66%，陆军连带伤害-33%</t>
  </si>
  <si>
    <t>leader_trait_supreme_warrior</t>
  </si>
  <si>
    <t>影中人</t>
  </si>
  <si>
    <t>作为内阁官员的帝国效应：渗透速度+150%，行动花费-25%，可派遣的特使+2</t>
  </si>
  <si>
    <t>leader_trait_spymaster</t>
  </si>
  <si>
    <t>帝国掌礼官</t>
  </si>
  <si>
    <t>需威权主义</t>
  </si>
  <si>
    <t>作为内阁官员的帝国效应：外交权重+20%，每月影响力+1，可荫蔽的属国数量+1</t>
  </si>
  <si>
    <t>leader_trait_totalitarian</t>
  </si>
  <si>
    <t>崇敬军需官</t>
  </si>
  <si>
    <t>作为内阁官员的帝国效应：每个士兵岗位提供海军容量+2，星球防御部队+1</t>
  </si>
  <si>
    <t>leader_trait_bellicose</t>
  </si>
  <si>
    <t>纸上谈兵</t>
  </si>
  <si>
    <t>非格式塔</t>
  </si>
  <si>
    <t>屠夫</t>
  </si>
  <si>
    <t>陆军效果：陆军士气-5%，陆军伤害-5%</t>
  </si>
  <si>
    <t>leader_trait_armchair_commander</t>
  </si>
  <si>
    <t>陆军效果：陆军士气-20%，陆军伤害-20%</t>
  </si>
  <si>
    <t>leader_trait_armchair_commander_2</t>
  </si>
  <si>
    <r>
      <rPr>
        <sz val="12"/>
        <color rgb="FFFF0000"/>
        <rFont val="方正公文黑体"/>
        <charset val="134"/>
      </rPr>
      <t xml:space="preserve">赏罚无方
</t>
    </r>
    <r>
      <rPr>
        <sz val="8"/>
        <color rgb="FFFF0000"/>
        <rFont val="方正公文黑体"/>
        <charset val="134"/>
      </rPr>
      <t>（冷酷机甲）</t>
    </r>
  </si>
  <si>
    <t>非机械国家</t>
  </si>
  <si>
    <t>陆军效果：陆军士气-15%</t>
  </si>
  <si>
    <t>leader_trait_uninspiring</t>
  </si>
  <si>
    <t>陆军效果：陆军士气-40%</t>
  </si>
  <si>
    <t>leader_trait_uninspiring_2</t>
  </si>
  <si>
    <r>
      <rPr>
        <sz val="12"/>
        <color rgb="FFFF0000"/>
        <rFont val="方正公文黑体"/>
        <charset val="134"/>
      </rPr>
      <t xml:space="preserve">懒散怠惰
</t>
    </r>
    <r>
      <rPr>
        <sz val="8"/>
        <color rgb="FFFF0000"/>
        <rFont val="方正公文黑体"/>
        <charset val="134"/>
      </rPr>
      <t>（消极战术；缺陷战斗算法）</t>
    </r>
  </si>
  <si>
    <t>坚韧不拔</t>
  </si>
  <si>
    <t>陆军效果：陆军生命值-10%</t>
  </si>
  <si>
    <t>leader_trait_slothful</t>
  </si>
  <si>
    <t>陆军效果：陆军生命值-30%</t>
  </si>
  <si>
    <t>leader_trait_slothful_2</t>
  </si>
  <si>
    <r>
      <rPr>
        <sz val="12"/>
        <color rgb="FFFF0000"/>
        <rFont val="方正公文黑体"/>
        <charset val="134"/>
      </rPr>
      <t xml:space="preserve">草菅人命
</t>
    </r>
    <r>
      <rPr>
        <sz val="8"/>
        <color rgb="FFFF0000"/>
        <rFont val="方正公文黑体"/>
        <charset val="134"/>
      </rPr>
      <t>（绝境求胜；无脱离协议）</t>
    </r>
  </si>
  <si>
    <t>非和平主义</t>
  </si>
  <si>
    <t>警惕</t>
  </si>
  <si>
    <t>陆军效果：陆军撤退几率-30%</t>
  </si>
  <si>
    <t>leader_trait_victory_or_death</t>
  </si>
  <si>
    <t>陆军效果：陆军撤退几率-90%</t>
  </si>
  <si>
    <t>leader_trait_victory_or_death_2</t>
  </si>
  <si>
    <r>
      <rPr>
        <sz val="12"/>
        <color rgb="FFFF0000"/>
        <rFont val="方正公文黑体"/>
        <charset val="134"/>
      </rPr>
      <t xml:space="preserve">纪律涣散
</t>
    </r>
    <r>
      <rPr>
        <sz val="8"/>
        <color rgb="FFFF0000"/>
        <rFont val="方正公文黑体"/>
        <charset val="134"/>
      </rPr>
      <t>（命令不清；逻辑错误）</t>
    </r>
  </si>
  <si>
    <t>陆军效果：陆军维护费+40%</t>
  </si>
  <si>
    <t>leader_trait_disorganized</t>
  </si>
  <si>
    <t>陆军效果：陆军维护费+100%</t>
  </si>
  <si>
    <t>leader_trait_disorganized_2</t>
  </si>
  <si>
    <r>
      <rPr>
        <sz val="12"/>
        <color rgb="FFFF0000"/>
        <rFont val="方正公文黑体"/>
        <charset val="134"/>
      </rPr>
      <t xml:space="preserve">法外之徒
</t>
    </r>
    <r>
      <rPr>
        <sz val="8"/>
        <color rgb="FFFF0000"/>
        <rFont val="方正公文黑体"/>
        <charset val="134"/>
      </rPr>
      <t>（腐化意识；恶意代码）</t>
    </r>
  </si>
  <si>
    <r>
      <rPr>
        <sz val="10"/>
        <color theme="1"/>
        <rFont val="标准粗黑"/>
        <charset val="134"/>
      </rPr>
      <t>正义凛然，纪律森严，</t>
    </r>
    <r>
      <rPr>
        <sz val="10"/>
        <color rgb="FFFF0000"/>
        <rFont val="标准粗黑"/>
        <charset val="134"/>
      </rPr>
      <t>贪婪腐败</t>
    </r>
  </si>
  <si>
    <t>行星效果：犯罪度+10；督管星域首府时星域效果：犯罪度+5</t>
  </si>
  <si>
    <t>leader_trait_lawless</t>
  </si>
  <si>
    <t>行星效果：犯罪度+30；督管星域首府时星域效果：犯罪度+15</t>
  </si>
  <si>
    <t>leader_trait_lawless_2</t>
  </si>
  <si>
    <t>亚图里昂的效率</t>
  </si>
  <si>
    <t>著名领袖</t>
  </si>
  <si>
    <t>作为内阁官员的帝国效应：帝国规模效果-10%，主流思潮吸引力+50%，幸福度-5%</t>
  </si>
  <si>
    <t>leader_trait_aturion_organizer</t>
  </si>
  <si>
    <t>奇恩税</t>
  </si>
  <si>
    <t>陆军效果：陆军连带伤害-20%，陆军士气伤害+10%；陆军效果：地面进攻作战获胜时有30%的概率劫持人口成为奴隶去随机殖民地</t>
  </si>
  <si>
    <t>leader_trait_tzrynn_tithe</t>
  </si>
  <si>
    <r>
      <rPr>
        <sz val="12"/>
        <color theme="1"/>
        <rFont val="方正公文黑体"/>
        <charset val="134"/>
      </rPr>
      <t xml:space="preserve">冒险精神
</t>
    </r>
    <r>
      <rPr>
        <sz val="8"/>
        <color theme="1"/>
        <rFont val="方正公文黑体"/>
        <charset val="134"/>
      </rPr>
      <t>（自主工蜂；非限制单元）</t>
    </r>
  </si>
  <si>
    <t>活力四射</t>
  </si>
  <si>
    <t>这位领袖维护费-10%，不在内阁时生效</t>
  </si>
  <si>
    <t>leader_trait_adventurous_spirit</t>
  </si>
  <si>
    <t>00_generic_leader_traits.txt</t>
  </si>
  <si>
    <t>这位领袖维护费-25%，经验获得+5%，不在内阁时生效</t>
  </si>
  <si>
    <t>leader_trait_adventurous_spirit_2</t>
  </si>
  <si>
    <t>Ⅲ</t>
  </si>
  <si>
    <t>这位领袖维护费-25%，经验获得+10%，不在内阁时生效</t>
  </si>
  <si>
    <t>leader_trait_adventurous_spirit_3</t>
  </si>
  <si>
    <r>
      <rPr>
        <sz val="12"/>
        <color theme="1"/>
        <rFont val="方正公文黑体"/>
        <charset val="134"/>
      </rPr>
      <t xml:space="preserve">活力四射
</t>
    </r>
    <r>
      <rPr>
        <sz val="8"/>
        <color theme="1"/>
        <rFont val="方正公文黑体"/>
        <charset val="134"/>
      </rPr>
      <t>（超能样本；超能机械）</t>
    </r>
  </si>
  <si>
    <t>在领袖池</t>
  </si>
  <si>
    <t>冒险精神</t>
  </si>
  <si>
    <t>这位领袖花费-50%，维护费-10%，经验获得+10%，在等级4级以下不占用领袖容量</t>
  </si>
  <si>
    <t>leader_trait_eager</t>
  </si>
  <si>
    <t>药物依赖</t>
  </si>
  <si>
    <t>这位领袖寿命+20年（已永生的领袖：领袖维护费-10%）</t>
  </si>
  <si>
    <t>leader_trait_resilient</t>
  </si>
  <si>
    <r>
      <rPr>
        <sz val="12"/>
        <color theme="1"/>
        <rFont val="方正公文黑体"/>
        <charset val="134"/>
      </rPr>
      <t xml:space="preserve">开明
</t>
    </r>
    <r>
      <rPr>
        <sz val="8"/>
        <color theme="1"/>
        <rFont val="方正公文黑体"/>
        <charset val="134"/>
      </rPr>
      <t>（灵活编程）</t>
    </r>
  </si>
  <si>
    <t>顽固</t>
  </si>
  <si>
    <t>这位领袖经验获得+20%</t>
  </si>
  <si>
    <t>leader_trait_adaptable</t>
  </si>
  <si>
    <r>
      <rPr>
        <sz val="12"/>
        <color theme="1"/>
        <rFont val="方正公文黑体"/>
        <charset val="134"/>
      </rPr>
      <t xml:space="preserve">政治家
</t>
    </r>
    <r>
      <rPr>
        <sz val="8"/>
        <color theme="1"/>
        <rFont val="方正公文黑体"/>
        <charset val="134"/>
      </rPr>
      <t>（节点增强器）</t>
    </r>
  </si>
  <si>
    <t>作为内阁官员的帝国效应：内阁议程速度+10%</t>
  </si>
  <si>
    <t>leader_trait_politician</t>
  </si>
  <si>
    <r>
      <rPr>
        <sz val="12"/>
        <color theme="1"/>
        <rFont val="方正公文黑体"/>
        <charset val="134"/>
      </rPr>
      <t xml:space="preserve">能源大亨
</t>
    </r>
    <r>
      <rPr>
        <sz val="8"/>
        <color theme="1"/>
        <rFont val="方正公文黑体"/>
        <charset val="134"/>
      </rPr>
      <t>（次级能源供给者；服务器监视器）</t>
    </r>
  </si>
  <si>
    <t>非生体荒野</t>
  </si>
  <si>
    <t>私有矿业，自耕者，清道夫，实业家，声名显赫</t>
  </si>
  <si>
    <t>行星效果：技工产出能量币+5%；督管星域首府时星域效果：技工产出的能量币+2.5%；母星效果：技工岗位+200</t>
  </si>
  <si>
    <t>leader_trait_capitalist</t>
  </si>
  <si>
    <t>行星效果：技工产出能量币+10%；督管星域首府时星域效果：技工产出的能量币+5%；母星效果：技工岗位+400</t>
  </si>
  <si>
    <t>leader_trait_capitalist_2</t>
  </si>
  <si>
    <r>
      <rPr>
        <sz val="12"/>
        <color theme="1"/>
        <rFont val="方正公文黑体"/>
        <charset val="134"/>
      </rPr>
      <t xml:space="preserve">私有矿业
</t>
    </r>
    <r>
      <rPr>
        <sz val="8"/>
        <color theme="1"/>
        <rFont val="方正公文黑体"/>
        <charset val="134"/>
      </rPr>
      <t>（次突触矿物勘探；矿物萃取子程序）</t>
    </r>
  </si>
  <si>
    <t>能源大亨，自耕者，清道夫，实业家，声名显赫</t>
  </si>
  <si>
    <t>行星效果：矿工产出矿物+5%；督管星域首府时星域效果：矿工产出的矿物+2.5%；母星效果：矿工岗位+200</t>
  </si>
  <si>
    <t>leader_trait_private_mines</t>
  </si>
  <si>
    <t>行星效果：矿工产出矿物+10%；督管星域首府时星域效果：矿工产出的矿物+5%；母星效果：矿工岗位+400</t>
  </si>
  <si>
    <t>leader_trait_private_mines_2</t>
  </si>
  <si>
    <r>
      <rPr>
        <sz val="12"/>
        <color theme="1"/>
        <rFont val="方正公文黑体"/>
        <charset val="134"/>
      </rPr>
      <t xml:space="preserve">自耕者
</t>
    </r>
    <r>
      <rPr>
        <sz val="8"/>
        <color theme="1"/>
        <rFont val="方正公文黑体"/>
        <charset val="134"/>
      </rPr>
      <t>（农业工蜂；有机供给单元）</t>
    </r>
  </si>
  <si>
    <t>能源大亨，私有矿业，清道夫，实业家，声名显赫</t>
  </si>
  <si>
    <t>行星效果：农夫产出食物+5%；督管星域首府时星域效果：农夫产出的矿物+2.5%；母星效果：农夫岗位+200</t>
  </si>
  <si>
    <t>leader_trait_homesteader</t>
  </si>
  <si>
    <t>行星效果：农夫产出矿物+10%；督管星域首府时星域效果：农夫产出的矿物+5%；母星效果：农夫岗位+400</t>
  </si>
  <si>
    <t>leader_trait_homesteader_2</t>
  </si>
  <si>
    <t>人民公仆</t>
  </si>
  <si>
    <t>作为内阁官员的帝国效应：幸福度+3%（压迫性独裁国家：精英幸福度+5%）</t>
  </si>
  <si>
    <t>trait_ruler_champion_of_the_people</t>
  </si>
  <si>
    <t>作为内阁官员的帝国效应：幸福度+7.5%（压迫性独裁国家：精英幸福度+10%）</t>
  </si>
  <si>
    <t>trait_ruler_champion_of_the_people_2</t>
  </si>
  <si>
    <r>
      <rPr>
        <sz val="12"/>
        <color theme="1"/>
        <rFont val="方正公文黑体"/>
        <charset val="134"/>
      </rPr>
      <t xml:space="preserve">天赋异禀
</t>
    </r>
    <r>
      <rPr>
        <sz val="8"/>
        <color theme="1"/>
        <rFont val="方正公文黑体"/>
        <charset val="134"/>
      </rPr>
      <t>（自升级组件）</t>
    </r>
  </si>
  <si>
    <t>这位领袖额外领袖特质选项+1</t>
  </si>
  <si>
    <t>leader_trait_gifted</t>
  </si>
  <si>
    <t>这位领袖额外领袖特质选项+2</t>
  </si>
  <si>
    <t>leader_trait_gifted_2</t>
  </si>
  <si>
    <t>帝国统治者 &amp; 帝国后继者</t>
  </si>
  <si>
    <t>帝制政体</t>
  </si>
  <si>
    <t>这位领袖额外领袖特质选项+1，禁止选择非内阁领袖特质</t>
  </si>
  <si>
    <t>trait_imperial_heir</t>
  </si>
  <si>
    <r>
      <rPr>
        <sz val="12"/>
        <color theme="1"/>
        <rFont val="方正公文黑体"/>
        <charset val="134"/>
      </rPr>
      <t xml:space="preserve">清道夫
</t>
    </r>
    <r>
      <rPr>
        <sz val="8"/>
        <color theme="1"/>
        <rFont val="方正公文黑体"/>
        <charset val="134"/>
      </rPr>
      <t>（拾荒工蜂；回收装置）</t>
    </r>
  </si>
  <si>
    <t>能源大亨，私有矿业，自耕者，实业家，声名显赫</t>
  </si>
  <si>
    <t>冶金师产出合金+5%；督管星域首府时星域效果：冶金师产出合金+2.5%；母星效果：冶金师岗位+100</t>
  </si>
  <si>
    <t>leader_trait_scrapper</t>
  </si>
  <si>
    <t>冶金师产出合金+10%；督管星域首府时星域效果：冶金师产出合金+5%；母星效果：冶金师岗位+200</t>
  </si>
  <si>
    <t>leader_trait_scrapper_2</t>
  </si>
  <si>
    <t>实业家</t>
  </si>
  <si>
    <t>能源大亨，私有矿业，清道夫，自耕者，声名显赫</t>
  </si>
  <si>
    <t>工匠产出消费品+5%；督管星域首府时星域效果：工匠产出消费品+2.5%；母星效果：工匠岗位+100</t>
  </si>
  <si>
    <t>leader_trait_entrepreneur</t>
  </si>
  <si>
    <t>工匠产出消费品+10%；督管星域首府时星域效果：工匠产出消费品+5%；母星效果：工匠岗位+200</t>
  </si>
  <si>
    <t>leader_trait_entrepreneur_2</t>
  </si>
  <si>
    <r>
      <rPr>
        <sz val="12"/>
        <color theme="1"/>
        <rFont val="方正公文黑体"/>
        <charset val="134"/>
      </rPr>
      <t xml:space="preserve">声名显赫
</t>
    </r>
    <r>
      <rPr>
        <sz val="8"/>
        <color theme="1"/>
        <rFont val="方正公文黑体"/>
        <charset val="134"/>
      </rPr>
      <t>（集体管束；网络中继器）</t>
    </r>
  </si>
  <si>
    <t>能源大亨，私有矿业，清道夫，自耕者，实业家</t>
  </si>
  <si>
    <t>行星效果：舒适度+300；督管星域首府时星域效果：舒适度+100；母星效果：演艺人员\协调者岗位+100（生体荒野帝国：岗位产出的凝聚力+5%）</t>
  </si>
  <si>
    <t>leader_trait_venerated</t>
  </si>
  <si>
    <t>行星效果：舒适度+600；督管星域首府时星域效果：舒适度+300；母星效果：演艺人员\协调者岗位+200（生体荒野帝国：岗位产出的凝聚力+10%）</t>
  </si>
  <si>
    <t>leader_trait_venerated_2</t>
  </si>
  <si>
    <t>情感支持动物</t>
  </si>
  <si>
    <t>这位领袖预期寿命+10年，领袖负面特质上限-1</t>
  </si>
  <si>
    <t>leader_trait_emotional_support_pet</t>
  </si>
  <si>
    <r>
      <rPr>
        <sz val="12"/>
        <color theme="1"/>
        <rFont val="方正公文黑体"/>
        <charset val="134"/>
      </rPr>
      <t xml:space="preserve">敏锐导师
</t>
    </r>
    <r>
      <rPr>
        <sz val="8"/>
        <color theme="1"/>
        <rFont val="方正公文黑体"/>
        <charset val="134"/>
      </rPr>
      <t>（拓展记忆神经元；拓展数据库）</t>
    </r>
  </si>
  <si>
    <t>战略家，外交使节，国务顾问，统计学家</t>
  </si>
  <si>
    <t>作为内阁官员的帝国效应：额外领袖特质选项+1</t>
  </si>
  <si>
    <t>leader_trait_educator</t>
  </si>
  <si>
    <t>官场老手</t>
  </si>
  <si>
    <t>作为内阁官员的帝国效应：领袖维护费-5%，帝国规模效果-5%，法令经费+75</t>
  </si>
  <si>
    <t>leader_trait_master_bureaucrat</t>
  </si>
  <si>
    <r>
      <rPr>
        <sz val="12"/>
        <color rgb="FFFF0000"/>
        <rFont val="方正公文黑体"/>
        <charset val="134"/>
      </rPr>
      <t xml:space="preserve">不可靠
</t>
    </r>
    <r>
      <rPr>
        <sz val="8"/>
        <color rgb="FFFF0000"/>
        <rFont val="方正公文黑体"/>
        <charset val="134"/>
      </rPr>
      <t>（小错不断；机体瑕疵）</t>
    </r>
  </si>
  <si>
    <t>这位领袖负面特质上限+1</t>
  </si>
  <si>
    <t>leader_trait_fallible</t>
  </si>
  <si>
    <t>这位领袖负面特质上限+3</t>
  </si>
  <si>
    <t>leader_trait_fallible_2</t>
  </si>
  <si>
    <t>这位领袖预期寿命-10年</t>
  </si>
  <si>
    <t>leader_trait_substance_abuser</t>
  </si>
  <si>
    <t>这位领袖预期寿命-30年</t>
  </si>
  <si>
    <t>leader_trait_substance_abuser_2</t>
  </si>
  <si>
    <r>
      <rPr>
        <sz val="12"/>
        <color rgb="FFFF0000"/>
        <rFont val="方正公文黑体"/>
        <charset val="134"/>
      </rPr>
      <t xml:space="preserve">顽固
</t>
    </r>
    <r>
      <rPr>
        <sz val="8"/>
        <color rgb="FFFF0000"/>
        <rFont val="方正公文黑体"/>
        <charset val="134"/>
      </rPr>
      <t>（固化突触；死板编程）</t>
    </r>
  </si>
  <si>
    <t>开明</t>
  </si>
  <si>
    <t>这位领袖经验获得-10%</t>
  </si>
  <si>
    <t>leader_trait_stubborn</t>
  </si>
  <si>
    <t>这位领袖额外领袖特质选项-1，经验获得-20%</t>
  </si>
  <si>
    <t>leader_trait_stubborn_2</t>
  </si>
  <si>
    <r>
      <rPr>
        <sz val="12"/>
        <color rgb="FFFF0000"/>
        <rFont val="方正公文黑体"/>
        <charset val="134"/>
      </rPr>
      <t xml:space="preserve">郁郁寡欢
</t>
    </r>
    <r>
      <rPr>
        <sz val="8"/>
        <color rgb="FFFF0000"/>
        <rFont val="方正公文黑体"/>
        <charset val="134"/>
      </rPr>
      <t>（化学失调；故障）</t>
    </r>
  </si>
  <si>
    <t>这位领袖经验获得-10%，寿命-10年（永生领袖+15%领袖维护费）</t>
  </si>
  <si>
    <t>leader_trait_melancholic</t>
  </si>
  <si>
    <t>这位领袖经验获得-20%，寿命-20年（永生领袖+30%领袖维护费）</t>
  </si>
  <si>
    <t>leader_trait_melancholic_2</t>
  </si>
  <si>
    <r>
      <rPr>
        <sz val="12"/>
        <color rgb="FFFF0000"/>
        <rFont val="方正公文黑体"/>
        <charset val="134"/>
      </rPr>
      <t xml:space="preserve">纸醉金迷
</t>
    </r>
    <r>
      <rPr>
        <sz val="8"/>
        <color rgb="FFFF0000"/>
        <rFont val="方正公文黑体"/>
        <charset val="134"/>
      </rPr>
      <t>（高养护费；高维护费）</t>
    </r>
  </si>
  <si>
    <t>这位领袖的能量币维护费+10</t>
  </si>
  <si>
    <t>leader_trait_lavish_lifestyle</t>
  </si>
  <si>
    <t>这位领袖的能量币维护费+20</t>
  </si>
  <si>
    <t>leader_trait_lavish_lifestyle_2</t>
  </si>
  <si>
    <t>贪得无厌</t>
  </si>
  <si>
    <t>这位领袖的消费品维护费+5</t>
  </si>
  <si>
    <t>leader_trait_excessive</t>
  </si>
  <si>
    <t>这位领袖的消费品维护费+10</t>
  </si>
  <si>
    <t>leader_trait_excessive_2</t>
  </si>
  <si>
    <t>没有前途</t>
  </si>
  <si>
    <t>这位领袖经验获得-25%</t>
  </si>
  <si>
    <t>leader_trait_arrested_development</t>
  </si>
  <si>
    <t>这位领袖经验获得-75%</t>
  </si>
  <si>
    <t>leader_trait_arrested_development_2</t>
  </si>
  <si>
    <r>
      <rPr>
        <sz val="12"/>
        <color rgb="FFFF0000"/>
        <rFont val="方正公文黑体"/>
        <charset val="134"/>
      </rPr>
      <t xml:space="preserve">深藏功名
</t>
    </r>
    <r>
      <rPr>
        <sz val="8"/>
        <color rgb="FFFF0000"/>
        <rFont val="方正公文黑体"/>
        <charset val="134"/>
      </rPr>
      <t>（天生孤立；故障外交协议）</t>
    </r>
  </si>
  <si>
    <t>外交大师</t>
  </si>
  <si>
    <t>作为内阁官员的帝国效应：外交权重-5%</t>
  </si>
  <si>
    <t>leader_trait_reclusive</t>
  </si>
  <si>
    <t>作为内阁官员的帝国效应：外交权重-15%</t>
  </si>
  <si>
    <t>leader_trait_reclusive_2</t>
  </si>
  <si>
    <r>
      <rPr>
        <sz val="12"/>
        <color rgb="FFFF0000"/>
        <rFont val="方正公文黑体"/>
        <charset val="134"/>
      </rPr>
      <t xml:space="preserve">贪赃枉法
</t>
    </r>
    <r>
      <rPr>
        <sz val="8"/>
        <color rgb="FFFF0000"/>
        <rFont val="方正公文黑体"/>
        <charset val="134"/>
      </rPr>
      <t>（能量浪费；能量耗散）</t>
    </r>
  </si>
  <si>
    <t>作为内阁官员的帝国效应：每月能量币-5%</t>
  </si>
  <si>
    <t>leader_trait_embezzler</t>
  </si>
  <si>
    <t>作为内阁官员的帝国效应：每月能量币-10%</t>
  </si>
  <si>
    <t>leader_trait_embezzler_2</t>
  </si>
  <si>
    <r>
      <rPr>
        <sz val="12"/>
        <color rgb="FFFF0000"/>
        <rFont val="方正公文黑体"/>
        <charset val="134"/>
      </rPr>
      <t xml:space="preserve">心胸狭窄
</t>
    </r>
    <r>
      <rPr>
        <sz val="8"/>
        <color rgb="FFFF0000"/>
        <rFont val="方正公文黑体"/>
        <charset val="134"/>
      </rPr>
      <t>（狭隘）</t>
    </r>
  </si>
  <si>
    <t>外语学家</t>
  </si>
  <si>
    <t>作为内阁官员的帝国效应：信任度上限-10</t>
  </si>
  <si>
    <t>leader_trait_intolerant</t>
  </si>
  <si>
    <t>作为内阁官员的帝国效应：信任度上限-30</t>
  </si>
  <si>
    <t>leader_trait_intolerant_2</t>
  </si>
  <si>
    <r>
      <rPr>
        <sz val="12"/>
        <color rgb="FFFF0000"/>
        <rFont val="方正公文黑体"/>
        <charset val="134"/>
      </rPr>
      <t xml:space="preserve">听风是雨
</t>
    </r>
    <r>
      <rPr>
        <sz val="8"/>
        <color rgb="FFFF0000"/>
        <rFont val="方正公文黑体"/>
        <charset val="134"/>
      </rPr>
      <t>（信息泄漏；数据泄漏）</t>
    </r>
  </si>
  <si>
    <t>作为内阁官员的帝国效应：加密-1</t>
  </si>
  <si>
    <t>leader_trait_gullible</t>
  </si>
  <si>
    <t>作为内阁官员的帝国效应：加密-2</t>
  </si>
  <si>
    <t>leader_trait_gullible_2</t>
  </si>
  <si>
    <r>
      <rPr>
        <sz val="12"/>
        <color rgb="FFFF0000"/>
        <rFont val="方正公文黑体"/>
        <charset val="134"/>
      </rPr>
      <t xml:space="preserve">喜怒无常
</t>
    </r>
    <r>
      <rPr>
        <sz val="8"/>
        <color rgb="FFFF0000"/>
        <rFont val="方正公文黑体"/>
        <charset val="134"/>
      </rPr>
      <t>（暴力本性；无穷侵略循环）</t>
    </r>
  </si>
  <si>
    <t>作为内阁官员的帝国效应：凝聚力-5%</t>
  </si>
  <si>
    <t>leader_trait_volatile</t>
  </si>
  <si>
    <t>作为内阁官员的帝国效应：凝聚力-10%</t>
  </si>
  <si>
    <t>leader_trait_volatile_2</t>
  </si>
  <si>
    <r>
      <rPr>
        <sz val="12"/>
        <color rgb="FFFF0000"/>
        <rFont val="方正公文黑体"/>
        <charset val="134"/>
      </rPr>
      <t xml:space="preserve">消极被动
</t>
    </r>
    <r>
      <rPr>
        <sz val="8"/>
        <color rgb="FFFF0000"/>
        <rFont val="方正公文黑体"/>
        <charset val="134"/>
      </rPr>
      <t>（被动）</t>
    </r>
  </si>
  <si>
    <t>作为内阁官员的帝国效应：内阁议程速度-10%</t>
  </si>
  <si>
    <t>leader_trait_passive</t>
  </si>
  <si>
    <t>作为内阁官员的帝国效应：内阁议程速度-20%</t>
  </si>
  <si>
    <t>leader_trait_passive_2</t>
  </si>
  <si>
    <r>
      <rPr>
        <sz val="12"/>
        <color rgb="FFFF0000"/>
        <rFont val="方正公文黑体"/>
        <charset val="134"/>
      </rPr>
      <t xml:space="preserve">飞扬跋扈
</t>
    </r>
    <r>
      <rPr>
        <sz val="8"/>
        <color rgb="FFFF0000"/>
        <rFont val="方正公文黑体"/>
        <charset val="134"/>
      </rPr>
      <t>（定额分发）</t>
    </r>
  </si>
  <si>
    <t>人民公仆，回馈循环</t>
  </si>
  <si>
    <t>作为内阁官员的帝国效应：幸福度-5%</t>
  </si>
  <si>
    <t>leader_trait_tyrannical</t>
  </si>
  <si>
    <t>作为内阁官员的帝国效应：幸福度-10%</t>
  </si>
  <si>
    <t>leader_trait_tyrannical_2</t>
  </si>
  <si>
    <r>
      <rPr>
        <sz val="12"/>
        <color rgb="FFFF0000"/>
        <rFont val="方正公文黑体"/>
        <charset val="134"/>
      </rPr>
      <t xml:space="preserve">官僚主义
</t>
    </r>
    <r>
      <rPr>
        <sz val="8"/>
        <color rgb="FFFF0000"/>
        <rFont val="方正公文黑体"/>
        <charset val="134"/>
      </rPr>
      <t>（通讯不良；传输错码）</t>
    </r>
  </si>
  <si>
    <t>作为内阁官员的帝国效应：人口产生的帝国规模+5%</t>
  </si>
  <si>
    <t>leader_trait_bureaucratic</t>
  </si>
  <si>
    <t>作为内阁官员的帝国效应：人口产生的帝国规模+15%</t>
  </si>
  <si>
    <t>leader_trait_bureaucratic_2</t>
  </si>
  <si>
    <t>时间永驻</t>
  </si>
  <si>
    <t>事件</t>
  </si>
  <si>
    <t>这位领袖的预期寿命：不朽</t>
  </si>
  <si>
    <t>leader_trait_intemporal</t>
  </si>
  <si>
    <r>
      <rPr>
        <sz val="12"/>
        <color theme="1"/>
        <rFont val="方正公文黑体"/>
        <charset val="134"/>
      </rPr>
      <t xml:space="preserve">开拓精神
</t>
    </r>
    <r>
      <rPr>
        <sz val="8"/>
        <color theme="1"/>
        <rFont val="方正公文黑体"/>
        <charset val="134"/>
      </rPr>
      <t>（殖民专精）</t>
    </r>
  </si>
  <si>
    <t>作为内阁官员的帝国效应：殖民船建造花费-25%，殖民地发展速度+15%</t>
  </si>
  <si>
    <t>trait_ruler_frontier_spirit</t>
  </si>
  <si>
    <t>00_governor_traits.txt</t>
  </si>
  <si>
    <r>
      <rPr>
        <sz val="12"/>
        <color theme="1"/>
        <rFont val="方正公文黑体"/>
        <charset val="134"/>
      </rPr>
      <t xml:space="preserve">知识分子
</t>
    </r>
    <r>
      <rPr>
        <sz val="8"/>
        <color theme="1"/>
        <rFont val="方正公文黑体"/>
        <charset val="134"/>
      </rPr>
      <t>（任务管理者；认知支援方程）</t>
    </r>
  </si>
  <si>
    <t>行星效果：岗位产出的物理&amp;社会&amp;工程学研究+10%</t>
  </si>
  <si>
    <t>leader_trait_intellectual</t>
  </si>
  <si>
    <r>
      <rPr>
        <sz val="12"/>
        <color theme="1"/>
        <rFont val="方正公文黑体"/>
        <charset val="134"/>
      </rPr>
      <t xml:space="preserve">上下同心
</t>
    </r>
    <r>
      <rPr>
        <sz val="8"/>
        <color theme="1"/>
        <rFont val="方正公文黑体"/>
        <charset val="134"/>
      </rPr>
      <t>（集中注意；信号增强）</t>
    </r>
  </si>
  <si>
    <t>每技能等级行星效果：岗位生产的凝聚力+5%；每技能等级星域效果：岗位生产的凝聚力+2.5%</t>
  </si>
  <si>
    <t>leader_trait_bureaucrat</t>
  </si>
  <si>
    <r>
      <rPr>
        <sz val="12"/>
        <color theme="1"/>
        <rFont val="方正公文黑体"/>
        <charset val="134"/>
      </rPr>
      <t xml:space="preserve">退伍老兵
</t>
    </r>
    <r>
      <rPr>
        <sz val="8"/>
        <color theme="1"/>
        <rFont val="方正公文黑体"/>
        <charset val="134"/>
      </rPr>
      <t>（战争工蜂；战甲修复师）</t>
    </r>
  </si>
  <si>
    <t>退伍海军军官</t>
  </si>
  <si>
    <t>作为内阁官员的帝国效应：陆军建造速度+25%，陆军花费-10%，防御部队伤害+25%</t>
  </si>
  <si>
    <t>leader_trait_army_veteran</t>
  </si>
  <si>
    <r>
      <rPr>
        <sz val="12"/>
        <color theme="1"/>
        <rFont val="方正公文黑体"/>
        <charset val="134"/>
      </rPr>
      <t xml:space="preserve">退伍海军军官
</t>
    </r>
    <r>
      <rPr>
        <sz val="8"/>
        <color theme="1"/>
        <rFont val="方正公文黑体"/>
        <charset val="134"/>
      </rPr>
      <t>（造船工蜂；人工智能辅助设计）</t>
    </r>
  </si>
  <si>
    <t>退伍老兵</t>
  </si>
  <si>
    <t>作为内阁官员的帝国效应：舰船建造速度+20%，舰船初始经验+200</t>
  </si>
  <si>
    <t>leader_trait_retired_fleet_officer</t>
  </si>
  <si>
    <r>
      <rPr>
        <sz val="12"/>
        <color theme="1"/>
        <rFont val="方正公文黑体"/>
        <charset val="134"/>
      </rPr>
      <t xml:space="preserve">土地培育师
</t>
    </r>
    <r>
      <rPr>
        <sz val="8"/>
        <color theme="1"/>
        <rFont val="方正公文黑体"/>
        <charset val="134"/>
      </rPr>
      <t>（农业专精）</t>
    </r>
  </si>
  <si>
    <t>非生体荒野，在领袖池</t>
  </si>
  <si>
    <t>行星效果：岗位生产食物+20%；督管星域首府时星域效果：岗位生产食物+10%</t>
  </si>
  <si>
    <t>leader_trait_agrarian_upbringing</t>
  </si>
  <si>
    <r>
      <rPr>
        <sz val="12"/>
        <color theme="1"/>
        <rFont val="方正公文黑体"/>
        <charset val="134"/>
      </rPr>
      <t xml:space="preserve">重视农耕
</t>
    </r>
    <r>
      <rPr>
        <sz val="8"/>
        <color theme="1"/>
        <rFont val="方正公文黑体"/>
        <charset val="134"/>
      </rPr>
      <t>（动态增长；高速组装器）</t>
    </r>
  </si>
  <si>
    <t>作为内阁官员的帝国效应：人口增长速度+5%（机械人口组装速度+5%）；岗位生产的食物+15%</t>
  </si>
  <si>
    <t>trait_ruler_fertility_preacher</t>
  </si>
  <si>
    <r>
      <rPr>
        <sz val="12"/>
        <color theme="1"/>
        <rFont val="方正公文黑体"/>
        <charset val="134"/>
      </rPr>
      <t xml:space="preserve">正义凛然
</t>
    </r>
    <r>
      <rPr>
        <sz val="8"/>
        <color theme="1"/>
        <rFont val="方正公文黑体"/>
        <charset val="134"/>
      </rPr>
      <t>（刚正不阿；例行修补）</t>
    </r>
  </si>
  <si>
    <t>贪婪腐败</t>
  </si>
  <si>
    <t>leader_trait_righteous</t>
  </si>
  <si>
    <t>行星效果：犯罪度-50；督管星域首府时星域效果：犯罪度-25</t>
  </si>
  <si>
    <t>leader_trait_righteous_2</t>
  </si>
  <si>
    <t>铁拳</t>
  </si>
  <si>
    <t>非格式塔，政策允许奴役</t>
  </si>
  <si>
    <t>行星效果：奴隶人口资源产出+20%；督管星域首府时星域效果：奴隶人口资源产出+10%</t>
  </si>
  <si>
    <t>leader_trait_iron_fist</t>
  </si>
  <si>
    <t>行星效果：奴隶人口资源产出+35%；督管星域首府时星域效果：奴隶人口资源产出+15%</t>
  </si>
  <si>
    <t>leader_trait_iron_fist_2</t>
  </si>
  <si>
    <r>
      <rPr>
        <sz val="12"/>
        <color theme="1"/>
        <rFont val="方正公文黑体"/>
        <charset val="134"/>
      </rPr>
      <t xml:space="preserve">环境工程师
</t>
    </r>
    <r>
      <rPr>
        <sz val="8"/>
        <color theme="1"/>
        <rFont val="方正公文黑体"/>
        <charset val="134"/>
      </rPr>
      <t>（推土机）</t>
    </r>
  </si>
  <si>
    <t>拥有任一环境改造科技</t>
  </si>
  <si>
    <t>行星效果：清除障碍花费-35%，清理地块障碍速度+35%；
督管星域首府时星域效果：清除障碍花费-15%，清理地块障碍速度+15%</t>
  </si>
  <si>
    <t>leader_trait_environmental_engineer</t>
  </si>
  <si>
    <r>
      <rPr>
        <sz val="12"/>
        <color theme="1"/>
        <rFont val="方正公文黑体"/>
        <charset val="134"/>
      </rPr>
      <t xml:space="preserve">征募者
</t>
    </r>
    <r>
      <rPr>
        <sz val="8"/>
        <color theme="1"/>
        <rFont val="方正公文黑体"/>
        <charset val="134"/>
      </rPr>
      <t>（陆军发展专精）</t>
    </r>
  </si>
  <si>
    <t>行星效果：陆军建造速度+20%，陆军花费-20%，士兵岗位+200
督管星域首府时星域效果：陆军建造速度+10%，陆军花费-10%，士兵岗位+100</t>
  </si>
  <si>
    <t>leader_trait_enlister</t>
  </si>
  <si>
    <r>
      <rPr>
        <sz val="12"/>
        <color theme="1"/>
        <rFont val="方正公文黑体"/>
        <charset val="134"/>
      </rPr>
      <t xml:space="preserve">造舰高手
</t>
    </r>
    <r>
      <rPr>
        <sz val="8"/>
        <color theme="1"/>
        <rFont val="方正公文黑体"/>
        <charset val="134"/>
      </rPr>
      <t>（造舰专精）</t>
    </r>
  </si>
  <si>
    <t>友善</t>
  </si>
  <si>
    <t>作为内阁官员的帝国效应：舰船建造速度+10%</t>
  </si>
  <si>
    <t>leader_trait_shipwright</t>
  </si>
  <si>
    <r>
      <rPr>
        <sz val="12"/>
        <color theme="1"/>
        <rFont val="方正公文黑体"/>
        <charset val="134"/>
      </rPr>
      <t xml:space="preserve">建筑学爱好者
</t>
    </r>
    <r>
      <rPr>
        <sz val="8"/>
        <color theme="1"/>
        <rFont val="方正公文黑体"/>
        <charset val="134"/>
      </rPr>
      <t>（高效建设者）</t>
    </r>
  </si>
  <si>
    <t>拖延症</t>
  </si>
  <si>
    <t>行星效果：建筑与区划维护费-20%，行星建造速度+20%；
督管星域首府时星域效果：建筑与区划维护费-10%，行星建造速度+10%</t>
  </si>
  <si>
    <t>leader_trait_architectural_interest</t>
  </si>
  <si>
    <t>商贸专精</t>
  </si>
  <si>
    <t>行星效果：贸易额+15%；督管星域首府时星域效果：贸易额+7.5%</t>
  </si>
  <si>
    <t>leader_trait_trade_focus</t>
  </si>
  <si>
    <t>行星效果：贸易额+25%；督管星域首府时星域效果：贸易额+12.5%</t>
  </si>
  <si>
    <t>leader_trait_trade_focus_2</t>
  </si>
  <si>
    <r>
      <rPr>
        <sz val="12"/>
        <color theme="1"/>
        <rFont val="方正公文黑体"/>
        <charset val="134"/>
      </rPr>
      <t xml:space="preserve">开拓精神
</t>
    </r>
    <r>
      <rPr>
        <sz val="8"/>
        <color theme="1"/>
        <rFont val="方正公文黑体"/>
        <charset val="134"/>
      </rPr>
      <t>（殖民化子例程）</t>
    </r>
  </si>
  <si>
    <t>国务顾问</t>
  </si>
  <si>
    <t>作为内阁官员的帝国效应：殖民船建造花费-10%，殖民地发展速度+33%，自动重新安置几率+25%</t>
  </si>
  <si>
    <t>leader_trait_frontier_spirit</t>
  </si>
  <si>
    <t>作为内阁官员的帝国效应：殖民船建造花费-10%，殖民地发展速度+50%，自动重新安置几率+50%</t>
  </si>
  <si>
    <t>leader_trait_frontier_spirit_2</t>
  </si>
  <si>
    <r>
      <rPr>
        <sz val="12"/>
        <color theme="1"/>
        <rFont val="方正公文黑体"/>
        <charset val="134"/>
      </rPr>
      <t xml:space="preserve">文宣专精
</t>
    </r>
    <r>
      <rPr>
        <sz val="8"/>
        <color theme="1"/>
        <rFont val="方正公文黑体"/>
        <charset val="134"/>
      </rPr>
      <t>（专注统一）</t>
    </r>
  </si>
  <si>
    <t>作为内阁官员的帝国效应：岗位生产凝聚力+10%</t>
  </si>
  <si>
    <t>leader_trait_cultural_focus</t>
  </si>
  <si>
    <t>作为内阁官员的帝国效应：岗位生产凝聚力+15%</t>
  </si>
  <si>
    <t>leader_trait_cultural_focus_2</t>
  </si>
  <si>
    <t>作为内阁官员的帝国效应：岗位生产凝聚力+25%</t>
  </si>
  <si>
    <t>leader_trait_cultural_focus_3</t>
  </si>
  <si>
    <r>
      <rPr>
        <sz val="12"/>
        <color theme="1"/>
        <rFont val="方正公文黑体"/>
        <charset val="134"/>
      </rPr>
      <t xml:space="preserve">投资者
</t>
    </r>
    <r>
      <rPr>
        <sz val="8"/>
        <color theme="1"/>
        <rFont val="方正公文黑体"/>
        <charset val="134"/>
      </rPr>
      <t>（优化体；工作优化单元）</t>
    </r>
  </si>
  <si>
    <t>作为内阁官员的帝国效应：贸易额+10%（格式塔国家：岗位产出的资源+2.5%）</t>
  </si>
  <si>
    <t>trait_ruler_investor</t>
  </si>
  <si>
    <t>作为内阁官员的帝国效应：贸易额+15%（格式塔国家：岗位产出的资源+5%）</t>
  </si>
  <si>
    <t>trait_ruler_investor_2</t>
  </si>
  <si>
    <t>作为内阁官员的帝国效应：贸易额+25%（格式塔国家：岗位产出的资源+10%）</t>
  </si>
  <si>
    <t>trait_ruler_investor_3</t>
  </si>
  <si>
    <r>
      <rPr>
        <sz val="12"/>
        <color theme="1"/>
        <rFont val="方正公文黑体"/>
        <charset val="134"/>
      </rPr>
      <t xml:space="preserve">重视建筑
</t>
    </r>
    <r>
      <rPr>
        <sz val="8"/>
        <color theme="1"/>
        <rFont val="方正公文黑体"/>
        <charset val="134"/>
      </rPr>
      <t>（建筑专精）</t>
    </r>
  </si>
  <si>
    <t>作为内阁官员的帝国效应：建筑花费-10%，区划花费-10%，行星建造速度+15%</t>
  </si>
  <si>
    <t>trait_ruler_architectural_sense</t>
  </si>
  <si>
    <t>作为内阁官员的帝国效应：建筑花费-10%，区划花费-10%，建筑维护费-5%，区划维护费-5%，行星建造速度+25%</t>
  </si>
  <si>
    <t>trait_ruler_architectural_sense_2</t>
  </si>
  <si>
    <t>作为内阁官员的帝国效应：建筑花费-15%，区划花费-15%，建筑维护费-10%，区划维护费-10%，行星建造速度+33%</t>
  </si>
  <si>
    <t>trait_ruler_architectural_sense_3</t>
  </si>
  <si>
    <r>
      <rPr>
        <sz val="12"/>
        <color theme="1"/>
        <rFont val="方正公文黑体"/>
        <charset val="134"/>
      </rPr>
      <t xml:space="preserve">关系深厚
</t>
    </r>
    <r>
      <rPr>
        <sz val="8"/>
        <color theme="1"/>
        <rFont val="方正公文黑体"/>
        <charset val="134"/>
      </rPr>
      <t>（深度神经网络；深度网络解析）</t>
    </r>
  </si>
  <si>
    <t>作为内阁官员的帝国效应：每月影响力+0.50</t>
  </si>
  <si>
    <t>trait_ruler_deep_connections</t>
  </si>
  <si>
    <t>作为内阁官员的帝国效应：每月影响力+0.75</t>
  </si>
  <si>
    <t>trait_ruler_deep_connections_2</t>
  </si>
  <si>
    <t>作为内阁官员的帝国效应：每月影响力+1</t>
  </si>
  <si>
    <t>trait_ruler_deep_connections_3</t>
  </si>
  <si>
    <t>改革家</t>
  </si>
  <si>
    <t>作为内阁官员的帝国效应：每月凝聚力+5%，主流思潮吸引力+35%</t>
  </si>
  <si>
    <t>leader_trait_reformer</t>
  </si>
  <si>
    <t>作为内阁官员的帝国效应：每月凝聚力+10%，主流思潮吸引力+50%</t>
  </si>
  <si>
    <t>leader_trait_reformer_2</t>
  </si>
  <si>
    <t>作为内阁官员的帝国效应：每月凝聚力+15%，主流思潮吸引力+75%</t>
  </si>
  <si>
    <t>leader_trait_reformer_3</t>
  </si>
  <si>
    <r>
      <rPr>
        <sz val="12"/>
        <color theme="1"/>
        <rFont val="方正公文黑体"/>
        <charset val="134"/>
      </rPr>
      <t xml:space="preserve">外语学家
</t>
    </r>
    <r>
      <rPr>
        <sz val="8"/>
        <color theme="1"/>
        <rFont val="方正公文黑体"/>
        <charset val="134"/>
      </rPr>
      <t>（能言善辩；电子辞海）</t>
    </r>
  </si>
  <si>
    <t>非灭绝政体，非排外主义</t>
  </si>
  <si>
    <t>心胸狭隘</t>
  </si>
  <si>
    <t>作为内阁官员的帝国效应：信任度上限+35</t>
  </si>
  <si>
    <t>leader_trait_courtroom_training</t>
  </si>
  <si>
    <t>作为内阁官员的帝国效应：信任度上限+50</t>
  </si>
  <si>
    <t>leader_trait_courtroom_training_2</t>
  </si>
  <si>
    <t>作为内阁官员的帝国效应：信任度上限+75</t>
  </si>
  <si>
    <t>leader_trait_courtroom_training_3</t>
  </si>
  <si>
    <r>
      <rPr>
        <sz val="12"/>
        <color theme="1"/>
        <rFont val="方正公文黑体"/>
        <charset val="134"/>
      </rPr>
      <t xml:space="preserve">矿业专精
</t>
    </r>
    <r>
      <rPr>
        <sz val="8"/>
        <color theme="1"/>
        <rFont val="方正公文黑体"/>
        <charset val="134"/>
      </rPr>
      <t>（采矿专精）</t>
    </r>
  </si>
  <si>
    <t>与其他总督专精互斥</t>
  </si>
  <si>
    <t>行星效果：岗位生产的矿物+15%；督管星域首府时星域效果：岗位生产的矿物+7.5%</t>
  </si>
  <si>
    <t>leader_trait_mining_focus</t>
  </si>
  <si>
    <t>行星效果：岗位生产的矿物+25%；督管星域首府时星域效果：岗位生产的矿物+12.5%</t>
  </si>
  <si>
    <t>leader_trait_mining_focus_2</t>
  </si>
  <si>
    <t>行星效果：岗位生产的矿物+45%；督管星域首府时星域效果：岗位生产的矿物+22.5%</t>
  </si>
  <si>
    <t>leader_trait_mining_focus_3</t>
  </si>
  <si>
    <t>发电专精</t>
  </si>
  <si>
    <t>行星效果：岗位生产的能量币+15%；督管星域首府时星域效果：岗位生产的能量币+7.5%</t>
  </si>
  <si>
    <t>leader_trait_generator_focus</t>
  </si>
  <si>
    <t>行星效果：岗位生产的能量币+25%；督管星域首府时星域效果：岗位生产的能量币+12.5%</t>
  </si>
  <si>
    <t>leader_trait_generator_focus_2</t>
  </si>
  <si>
    <t>行星效果：岗位生产的能量币+45%；督管星域首府时星域效果：岗位生产的能量币+22.5%</t>
  </si>
  <si>
    <t>leader_trait_generator_focus_3</t>
  </si>
  <si>
    <r>
      <rPr>
        <sz val="12"/>
        <color theme="1"/>
        <rFont val="方正公文黑体"/>
        <charset val="134"/>
      </rPr>
      <t xml:space="preserve">农学专精
</t>
    </r>
    <r>
      <rPr>
        <sz val="8"/>
        <color theme="1"/>
        <rFont val="方正公文黑体"/>
        <charset val="134"/>
      </rPr>
      <t>（耕种专精）</t>
    </r>
  </si>
  <si>
    <t>行星效果：岗位生产的食物+15%；督管星域首府时星域效果：岗位生产的食物+7.5%</t>
  </si>
  <si>
    <t>leader_trait_farming_focus</t>
  </si>
  <si>
    <t>行星效果：岗位生产的食物+25%；督管星域首府时星域效果：岗位生产的食物+12.5%</t>
  </si>
  <si>
    <t>leader_trait_farming_focus_2</t>
  </si>
  <si>
    <t>leader_trait_farming_focus_3</t>
  </si>
  <si>
    <r>
      <rPr>
        <sz val="12"/>
        <color theme="1"/>
        <rFont val="方正公文黑体"/>
        <charset val="134"/>
      </rPr>
      <t xml:space="preserve">安居佑民
</t>
    </r>
    <r>
      <rPr>
        <sz val="8"/>
        <color theme="1"/>
        <rFont val="方正公文黑体"/>
        <charset val="134"/>
      </rPr>
      <t>（定居者）</t>
    </r>
  </si>
  <si>
    <t>产业专员</t>
  </si>
  <si>
    <t>行星效果：住房+400，舒适度+1000；督管星域首府时星域效果：住房+200，舒适度+500</t>
  </si>
  <si>
    <t>leader_trait_settler</t>
  </si>
  <si>
    <t>行星效果：住房+600，舒适度+1500；督管星域首府时星域效果：住房+300，舒适度+700</t>
  </si>
  <si>
    <t>leader_trait_settler_2</t>
  </si>
  <si>
    <t>行星效果：住房+1000，舒适度+2500；督管星域首府时星域效果：住房+500，舒适度+1000</t>
  </si>
  <si>
    <t>leader_trait_settler_3</t>
  </si>
  <si>
    <r>
      <rPr>
        <sz val="12"/>
        <color theme="1"/>
        <rFont val="方正公文黑体"/>
        <charset val="134"/>
      </rPr>
      <t xml:space="preserve">测绘专家
</t>
    </r>
    <r>
      <rPr>
        <sz val="8"/>
        <color theme="1"/>
        <rFont val="方正公文黑体"/>
        <charset val="134"/>
      </rPr>
      <t>（环境改造专精）</t>
    </r>
  </si>
  <si>
    <t>国务顾问；统计学家</t>
  </si>
  <si>
    <t>作为内阁官员的帝国效果：环境改造速度+25%，清理地块障碍速度+10%</t>
  </si>
  <si>
    <t>leader_trait_cartographer</t>
  </si>
  <si>
    <t>作为内阁官员的帝国效果：环境改造速度+33%，清理地块障碍速度+25%</t>
  </si>
  <si>
    <t>leader_trait_cartographer_2</t>
  </si>
  <si>
    <t>作为内阁官员的帝国效果：环境改造速度+50%，清理地块障碍速度+33%</t>
  </si>
  <si>
    <t>leader_trait_cartographer_3</t>
  </si>
  <si>
    <r>
      <rPr>
        <sz val="12"/>
        <color theme="1"/>
        <rFont val="方正公文黑体"/>
        <charset val="134"/>
      </rPr>
      <t xml:space="preserve">自然主义
</t>
    </r>
    <r>
      <rPr>
        <sz val="8"/>
        <color theme="1"/>
        <rFont val="方正公文黑体"/>
        <charset val="134"/>
      </rPr>
      <t>（和谐共存；保护程序）</t>
    </r>
  </si>
  <si>
    <t>产业专员；分析专员</t>
  </si>
  <si>
    <t>行星效果：产自天然存在的障碍的凝聚力+3；督管星域首府时星域效果：产自天然存在的障碍的凝聚力+1.5</t>
  </si>
  <si>
    <t>leader_trait_naturalist</t>
  </si>
  <si>
    <t>行星效果：产自天然存在的障碍的凝聚力+6；督管星域首府时星域效果：产自天然存在的障碍的凝聚力+3</t>
  </si>
  <si>
    <t>leader_trait_naturalist_2</t>
  </si>
  <si>
    <t>行星效果：产自天然存在的障碍的凝聚力+12；督管星域首府时星域效果：产自天然存在的障碍的凝聚力+6</t>
  </si>
  <si>
    <t>leader_trait_naturalist_3</t>
  </si>
  <si>
    <t>冶金专精</t>
  </si>
  <si>
    <t>行星效果：岗位生产的合金+10%；督管星域首府时星域效果：岗位生产的合金+5%</t>
  </si>
  <si>
    <t>leader_trait_forge_focus</t>
  </si>
  <si>
    <t>行星效果：岗位生产的合金+20%；督管星域首府时星域效果：岗位生产的合金+10%</t>
  </si>
  <si>
    <t>leader_trait_forge_focus_2</t>
  </si>
  <si>
    <t>行星效果：岗位生产的合金+35%；督管星域首府时星域效果：岗位生产的合金+17.5%</t>
  </si>
  <si>
    <t>leader_trait_forge_focus_3</t>
  </si>
  <si>
    <t>工业专精</t>
  </si>
  <si>
    <t>行星效果：岗位生产的消费品+10%；督管星域首府时星域效果：岗位生产的消费品+5%</t>
  </si>
  <si>
    <t>leader_trait_industrial_focus</t>
  </si>
  <si>
    <t>行星效果：岗位生产的消费品+20%；督管星域首府时星域效果：岗位生产的消费品+10%</t>
  </si>
  <si>
    <t>leader_trait_industrial_focus_2</t>
  </si>
  <si>
    <t>行星效果：岗位生产的消费品+35%；督管星域首府时星域效果：岗位生产的消费品+17.5%</t>
  </si>
  <si>
    <t>leader_trait_industrial_focus_3</t>
  </si>
  <si>
    <t>精炼专精</t>
  </si>
  <si>
    <t>行星效果：岗位产出的异星天然气\稀有水晶\易爆微粒+10%；督管星域首府时星域效果：岗位产出的异星天然气\稀有水晶\易爆微粒+5%</t>
  </si>
  <si>
    <t>leader_trait_refinement_focus</t>
  </si>
  <si>
    <t>行星效果：岗位产出的异星天然气\稀有水晶\易爆微粒+20%；督管星域首府时星域效果：岗位产出的异星天然气\稀有水晶\易爆微粒+10%</t>
  </si>
  <si>
    <t>leader_trait_refinement_focus_2</t>
  </si>
  <si>
    <t>行星效果：岗位产出的异星天然气\稀有水晶\易爆微粒+35%；督管星域首府时星域效果：岗位产出的异星天然气\稀有水晶\易爆微粒+17.5%</t>
  </si>
  <si>
    <t>leader_trait_refinement_focus_3</t>
  </si>
  <si>
    <r>
      <rPr>
        <sz val="12"/>
        <color theme="1"/>
        <rFont val="方正公文黑体"/>
        <charset val="134"/>
      </rPr>
      <t xml:space="preserve">城建专家
</t>
    </r>
    <r>
      <rPr>
        <sz val="8"/>
        <color theme="1"/>
        <rFont val="方正公文黑体"/>
        <charset val="134"/>
      </rPr>
      <t>（城建工蜂；城建单元）</t>
    </r>
  </si>
  <si>
    <t>行星效果：区划产生的帝国规模-75%，建筑维护费-50%，区划维护费-50%；
督管星域首府时星域效果：区划产生的帝国规模-37.5%，建筑维护费-25%，区划维护费-25%</t>
  </si>
  <si>
    <t>leader_trait_urbanist</t>
  </si>
  <si>
    <r>
      <rPr>
        <sz val="12"/>
        <color theme="1"/>
        <rFont val="方正公文黑体"/>
        <charset val="134"/>
      </rPr>
      <t xml:space="preserve">组装专家
</t>
    </r>
    <r>
      <rPr>
        <sz val="8"/>
        <color theme="1"/>
        <rFont val="方正公文黑体"/>
        <charset val="134"/>
      </rPr>
      <t>（培养；组装程序）</t>
    </r>
  </si>
  <si>
    <t>行星效果：人口组装速度+15%；督管星域首府时星域效果：人口组装速度+7.5%</t>
  </si>
  <si>
    <t>leader_trait_assembler</t>
  </si>
  <si>
    <t>行星效果：人口组装速度+25%；督管星域首府时星域效果：人口组装速度+12.5%</t>
  </si>
  <si>
    <t>leader_trait_assembler_2</t>
  </si>
  <si>
    <t>行星效果：人口组装速度+40%；督管星域首府时星域效果：人口组装速度+20%</t>
  </si>
  <si>
    <t>leader_trait_assembler_3</t>
  </si>
  <si>
    <r>
      <rPr>
        <sz val="12"/>
        <color theme="1"/>
        <rFont val="方正公文黑体"/>
        <charset val="134"/>
      </rPr>
      <t xml:space="preserve">高效委派
</t>
    </r>
    <r>
      <rPr>
        <sz val="8"/>
        <color theme="1"/>
        <rFont val="方正公文黑体"/>
        <charset val="134"/>
      </rPr>
      <t>（工蜂首领；分配算法）</t>
    </r>
  </si>
  <si>
    <t>行星效果：劳工人口资源产出+5%；督管星域首府时星域效果：劳工人口资源产出+2.5%</t>
  </si>
  <si>
    <t>leader_trait_pop_focused</t>
  </si>
  <si>
    <t>行星效果：劳工人口资源产出+10%，专家人口资源产出+5%；
督管星域首府时星域效果：劳工人口资源产出+5%，专家人口资源产出+2.5%</t>
  </si>
  <si>
    <t>leader_trait_pop_focused_2</t>
  </si>
  <si>
    <t>行星效果：劳工人口资源产出+15%，专家人口资源产出+10%，精英人口资源产出+5%；
督管星域首府时星域效果：劳工人口资源产出+7.5%，专家人口资源产出+5%，精英人口资源产出+2.5%</t>
  </si>
  <si>
    <t>leader_trait_pop_focused_3</t>
  </si>
  <si>
    <r>
      <rPr>
        <sz val="12"/>
        <color theme="1"/>
        <rFont val="方正公文黑体"/>
        <charset val="134"/>
      </rPr>
      <t xml:space="preserve">资源分发规划
</t>
    </r>
    <r>
      <rPr>
        <sz val="8"/>
        <color theme="1"/>
        <rFont val="方正公文黑体"/>
        <charset val="134"/>
      </rPr>
      <t>（资源分配员；供给计算）</t>
    </r>
  </si>
  <si>
    <t>行星效果：工匠维护费-5%，冶金师维护费-5%；督管星域首府时星域效果：工匠维护费-2.5%，冶金师维护费-2.5%</t>
  </si>
  <si>
    <t>leader_trait_distribution_lines</t>
  </si>
  <si>
    <t>行星效果：工匠维护费-10%，制造者维护费-10%；督管星域首府时星域效果：工匠维护费-5%，冶金师维护费-5%</t>
  </si>
  <si>
    <t>leader_trait_distribution_lines_2</t>
  </si>
  <si>
    <t>行星效果：工匠维护费-20%，制造者维护费-20%；督管星域首府时星域效果：工匠维护费-10%，冶金师维护费-10%</t>
  </si>
  <si>
    <t>leader_trait_distribution_lines_3</t>
  </si>
  <si>
    <t>精英施益者</t>
  </si>
  <si>
    <t>行星效果：精英人口资源产出+50%，精英政治权利+0.15；
督管星域首府时星域效果：统治者人口资源产出+25%，统治者政治权利+0.075</t>
  </si>
  <si>
    <t>leader_trait_efficient</t>
  </si>
  <si>
    <t>冷酷开发者</t>
  </si>
  <si>
    <t>行星效果：劳工人口资源产出+50%，奴隶人口资源产出+50%，人口维护费-35%，幸福度-10%，人口增长-5%；
督管星域首府时星域效果：劳工人口资源产出+25%，奴隶人口资源产出+25%，人口维护费-17.5%，幸福度-5%，人口增长-2.5%</t>
  </si>
  <si>
    <t>leader_trait_arbiter</t>
  </si>
  <si>
    <t>乌托邦理想家</t>
  </si>
  <si>
    <t>行星效果：幸福度+20%，自动强制迁移目标概率+50%（个械帝国：幸福度+20%，机械人口组装速度+5%，自动强制迁移目标概率+20%）；
督管星域首府时星域效果：幸福度+10%，自动强制迁移目标概率+25%（个械帝国：幸福度+10%，机械人口组装速度+2.5%，自动强制迁移目标概率+10%）</t>
  </si>
  <si>
    <t>leader_trait_utopian_idealist</t>
  </si>
  <si>
    <t>异种调停者</t>
  </si>
  <si>
    <t>分析专员；产业专员；督管专员</t>
  </si>
  <si>
    <t>行星效果：星球上每有多一个物种，幸福度+2%，演艺人员岗位效率+2%；
督管星域首府时星域效果：星球上每有多一个物种，幸福度+1%，演艺人员岗位效率+1%</t>
  </si>
  <si>
    <t>leader_trait_mediator</t>
  </si>
  <si>
    <t>虚境布道者</t>
  </si>
  <si>
    <t>每10年让1人口获得灵能潜势特质；
行星效果：人口产出的资源+25%；督管星域首府时星域效果：人口产出的资源+12.5%</t>
  </si>
  <si>
    <t>leader_trait_shroud_preacher</t>
  </si>
  <si>
    <t>深藏功名</t>
  </si>
  <si>
    <t>作为内阁官员的帝国效应：外交权重+20%，信任度上限+50，可派遣的特使+2</t>
  </si>
  <si>
    <t>leader_trait_master_diplomat</t>
  </si>
  <si>
    <t>幕后主使</t>
  </si>
  <si>
    <t>leader_trait_supreme_organizer</t>
  </si>
  <si>
    <t>激人奋进</t>
  </si>
  <si>
    <t>行星效果：劳工&amp;专家&amp;精英产出的凝聚力+0.5，幸福度+5%；
督管星域首府时星域效果：劳工&amp;专家&amp;精英产出的凝聚力+0.25，幸福度+5%</t>
  </si>
  <si>
    <t>leader_trait_galvanizer</t>
  </si>
  <si>
    <r>
      <rPr>
        <sz val="12"/>
        <color rgb="FFFF0000"/>
        <rFont val="方正公文黑体"/>
        <charset val="134"/>
      </rPr>
      <t xml:space="preserve">贪婪腐败
</t>
    </r>
    <r>
      <rPr>
        <sz val="8"/>
        <color rgb="FFFF0000"/>
        <rFont val="方正公文黑体"/>
        <charset val="134"/>
      </rPr>
      <t>（腐化工蜂；腐化单元）</t>
    </r>
  </si>
  <si>
    <r>
      <rPr>
        <sz val="10"/>
        <color rgb="FFFF0000"/>
        <rFont val="标准粗黑"/>
        <charset val="134"/>
      </rPr>
      <t>法外之徒</t>
    </r>
    <r>
      <rPr>
        <sz val="10"/>
        <rFont val="标准粗黑"/>
        <charset val="134"/>
      </rPr>
      <t>，正义凛然，纪律森严</t>
    </r>
  </si>
  <si>
    <t>leader_trait_corrupt</t>
  </si>
  <si>
    <t>leader_trait_corrupt_2</t>
  </si>
  <si>
    <t>污染者</t>
  </si>
  <si>
    <t>行星效果：人口增长速度-5%；督管星域首府时星域效果：人口增长速度-2.5%</t>
  </si>
  <si>
    <t>leader_trait_polluter</t>
  </si>
  <si>
    <t>行星效果：人口增长速度-15%；督管星域首府时星域效果：人口增长速度-7.5%</t>
  </si>
  <si>
    <t>leader_trait_polluter_2</t>
  </si>
  <si>
    <r>
      <rPr>
        <sz val="12"/>
        <color rgb="FFFF0000"/>
        <rFont val="方正公文黑体"/>
        <charset val="134"/>
      </rPr>
      <t xml:space="preserve">残忍
</t>
    </r>
    <r>
      <rPr>
        <sz val="8"/>
        <color rgb="FFFF0000"/>
        <rFont val="方正公文黑体"/>
        <charset val="134"/>
      </rPr>
      <t>（暴虐成性；受虐机器）</t>
    </r>
  </si>
  <si>
    <t>正义凛然</t>
  </si>
  <si>
    <t>行星效果：稳定度-5；督管星域首府时星域效果：稳定度-2.5</t>
  </si>
  <si>
    <t>leader_trait_sadistic</t>
  </si>
  <si>
    <t>行星效果：稳定度-10；督管星域首府时星域效果：稳定度-5</t>
  </si>
  <si>
    <t>leader_trait_sadistic_2</t>
  </si>
  <si>
    <r>
      <rPr>
        <sz val="12"/>
        <color rgb="FFFF0000"/>
        <rFont val="方正公文黑体"/>
        <charset val="134"/>
      </rPr>
      <t xml:space="preserve">挥霍
</t>
    </r>
    <r>
      <rPr>
        <sz val="8"/>
        <color rgb="FFFF0000"/>
        <rFont val="方正公文黑体"/>
        <charset val="134"/>
      </rPr>
      <t>（维护费增加；无人机维护费增加）</t>
    </r>
  </si>
  <si>
    <t>行星效果：岗位消费品维护费+10%（格式塔国家：人口舒适度使用+10%）；
督管星域首府时星域效果：岗位消费品维护费+5%（格式塔国家：人口舒适度使用+5%）</t>
  </si>
  <si>
    <t>leader_trait_profligate</t>
  </si>
  <si>
    <t>行星效果：岗位消费品维护费+25%（格式塔国家：人口舒适度使用+25%）；
督管星域首府时星域效果：岗位消费品维护费+12.5%（格式塔国家：人口舒适度使用+12.5%）</t>
  </si>
  <si>
    <t>leader_trait_profligate_2</t>
  </si>
  <si>
    <r>
      <rPr>
        <sz val="12"/>
        <color rgb="FFFF0000"/>
        <rFont val="方正公文黑体"/>
        <charset val="134"/>
      </rPr>
      <t xml:space="preserve">拖延症
</t>
    </r>
    <r>
      <rPr>
        <sz val="8"/>
        <color rgb="FFFF0000"/>
        <rFont val="方正公文黑体"/>
        <charset val="134"/>
      </rPr>
      <t>（规划迟缓）</t>
    </r>
  </si>
  <si>
    <t>建筑学爱好者，商贸专精Ⅱ</t>
  </si>
  <si>
    <t>行星效果：行星基础设施建造速度-10%；督管星域首府时星域效果：行星基础设施建造速度-5%</t>
  </si>
  <si>
    <t>leader_trait_procrastinator</t>
  </si>
  <si>
    <t>建筑学爱好者</t>
  </si>
  <si>
    <t>行星效果：行星基础设施建造速度-30%；督管星域首府时星域效果：行星基础设施建造速度-15%</t>
  </si>
  <si>
    <t>leader_trait_procrastinator_2</t>
  </si>
  <si>
    <r>
      <rPr>
        <sz val="12"/>
        <color rgb="FFFF0000"/>
        <rFont val="方正公文黑体"/>
        <charset val="134"/>
      </rPr>
      <t xml:space="preserve">内幕交易
</t>
    </r>
    <r>
      <rPr>
        <sz val="8"/>
        <color rgb="FFFF0000"/>
        <rFont val="方正公文黑体"/>
        <charset val="134"/>
      </rPr>
      <t>（低效产出；低无人机产出）</t>
    </r>
  </si>
  <si>
    <t>投资者，商贸专精</t>
  </si>
  <si>
    <t>行星效果：岗位产出的贸易-10%（格式塔国家：岗位产出的资源-5%）；
督管星域首府时星域效果：岗位产出的贸易-5%（格式塔国家：岗位产出的资源-2.5%）</t>
  </si>
  <si>
    <t>leader_trait_insider_trading</t>
  </si>
  <si>
    <t>行星效果：岗位产出的贸易-25%（格式塔国家：岗位产出的资源-10%）；
督管星域首府时星域效果：岗位产出的贸易-12.5%（格式塔国家：岗位产出的资源-5%）</t>
  </si>
  <si>
    <t>leader_trait_insider_trading_2</t>
  </si>
  <si>
    <r>
      <rPr>
        <sz val="12"/>
        <color rgb="FFFF0000"/>
        <rFont val="方正公文黑体"/>
        <charset val="134"/>
      </rPr>
      <t xml:space="preserve">友善
</t>
    </r>
    <r>
      <rPr>
        <sz val="8"/>
        <color rgb="FFFF0000"/>
        <rFont val="方正公文黑体"/>
        <charset val="134"/>
      </rPr>
      <t>（抗拒冲突；和平协议）</t>
    </r>
  </si>
  <si>
    <t>造舰高手</t>
  </si>
  <si>
    <t>作为内阁官员的帝国效应：舰船建造速度-10%，造舰费用+5%</t>
  </si>
  <si>
    <t>leader_trait_irenic</t>
  </si>
  <si>
    <t>作为内阁官员的帝国效应：舰船建造速度-25%，造舰费用+10%</t>
  </si>
  <si>
    <t>leader_trait_irenic_2</t>
  </si>
  <si>
    <t>命中注定相会</t>
  </si>
  <si>
    <t>时之螶事件链</t>
  </si>
  <si>
    <t>军用舰队效果：亚光速航行+25%</t>
  </si>
  <si>
    <t>leader_trait_foredoomed_to_a_rendezvous</t>
  </si>
  <si>
    <t>00_horizonsignal_leader_traits.txt</t>
  </si>
  <si>
    <t>太空矿工</t>
  </si>
  <si>
    <t>作为内阁官员的帝国效应：开采站产出+10%，开采站建造花费-25%</t>
  </si>
  <si>
    <t>trait_ruler_space_miner</t>
  </si>
  <si>
    <t>00_scientist_traits.txt</t>
  </si>
  <si>
    <t>星辰大海</t>
  </si>
  <si>
    <t>作为内阁官员的帝国效应：恒星基地模块花费-20%，恒星基地升级费用-10%</t>
  </si>
  <si>
    <t>trait_ruler_home_in_the_sky</t>
  </si>
  <si>
    <r>
      <rPr>
        <sz val="12"/>
        <color theme="1"/>
        <rFont val="方正公文黑体"/>
        <charset val="134"/>
      </rPr>
      <t xml:space="preserve">无忧无虑
</t>
    </r>
    <r>
      <rPr>
        <sz val="8"/>
        <color theme="1"/>
        <rFont val="方正公文黑体"/>
        <charset val="134"/>
      </rPr>
      <t>（迅捷思维；极速计算）</t>
    </r>
  </si>
  <si>
    <r>
      <rPr>
        <sz val="10"/>
        <color theme="1"/>
        <rFont val="标准粗黑"/>
        <charset val="134"/>
      </rPr>
      <t>细致，</t>
    </r>
    <r>
      <rPr>
        <sz val="10"/>
        <color rgb="FFFF0000"/>
        <rFont val="标准粗黑"/>
        <charset val="134"/>
      </rPr>
      <t>神经过敏</t>
    </r>
  </si>
  <si>
    <t>科研船效果：异常现象研究速度+20%</t>
  </si>
  <si>
    <t>leader_trait_carefree</t>
  </si>
  <si>
    <t>科研船效果：异常现象研究速度+35%</t>
  </si>
  <si>
    <t>leader_trait_carefree_2</t>
  </si>
  <si>
    <r>
      <rPr>
        <sz val="12"/>
        <color theme="1"/>
        <rFont val="方正公文黑体"/>
        <charset val="134"/>
      </rPr>
      <t xml:space="preserve">漫游者
</t>
    </r>
    <r>
      <rPr>
        <sz val="8"/>
        <color theme="1"/>
        <rFont val="方正公文黑体"/>
        <charset val="134"/>
      </rPr>
      <t>（编目员；编目程序）</t>
    </r>
  </si>
  <si>
    <t>神经过敏</t>
  </si>
  <si>
    <t>科研船效果：调查速度+20%</t>
  </si>
  <si>
    <t>leader_trait_roamer</t>
  </si>
  <si>
    <t>科研船效果：调查速度+35%</t>
  </si>
  <si>
    <t>leader_trait_roamer_2</t>
  </si>
  <si>
    <r>
      <rPr>
        <sz val="12"/>
        <color theme="1"/>
        <rFont val="方正公文黑体"/>
        <charset val="134"/>
      </rPr>
      <t xml:space="preserve">考古学家
</t>
    </r>
    <r>
      <rPr>
        <sz val="8"/>
        <color theme="1"/>
        <rFont val="方正公文黑体"/>
        <charset val="134"/>
      </rPr>
      <t>（考古工蜂；考古学单元）</t>
    </r>
  </si>
  <si>
    <t>科研船效果：考古发掘速度+20%</t>
  </si>
  <si>
    <t>leader_trait_archaeologist</t>
  </si>
  <si>
    <t>科研船效果：考古发掘速度+35%</t>
  </si>
  <si>
    <t>leader_trait_archaeologist_2</t>
  </si>
  <si>
    <r>
      <rPr>
        <sz val="12"/>
        <color theme="1"/>
        <rFont val="方正公文黑体"/>
        <charset val="134"/>
      </rPr>
      <t xml:space="preserve">细致
</t>
    </r>
    <r>
      <rPr>
        <sz val="8"/>
        <color theme="1"/>
        <rFont val="方正公文黑体"/>
        <charset val="134"/>
      </rPr>
      <t>（细致计算）</t>
    </r>
  </si>
  <si>
    <t>无忧无虑</t>
  </si>
  <si>
    <t>科研船效果：异常现象发现机会+10%</t>
  </si>
  <si>
    <t>leader_trait_meticulous</t>
  </si>
  <si>
    <t>科研船效果：异常现象发现机会+15%</t>
  </si>
  <si>
    <t>leader_trait_meticulous_2</t>
  </si>
  <si>
    <t>定制人工智能助理</t>
  </si>
  <si>
    <t>需要科技自我演化逻辑</t>
  </si>
  <si>
    <t>智慧人工智能助手</t>
  </si>
  <si>
    <t>科研船效果：调查速度+10%，异常现象研究速度+10%</t>
  </si>
  <si>
    <t>leader_trait_custom_AI_assistant</t>
  </si>
  <si>
    <t>需要科技正电子人工智能；人工智能政策不为非法</t>
  </si>
  <si>
    <t>科研船效果：调查速度+15%，异常现象研究速度+15%</t>
  </si>
  <si>
    <t>leader_trait_sapient_AI_assistant</t>
  </si>
  <si>
    <r>
      <rPr>
        <sz val="12"/>
        <color theme="1"/>
        <rFont val="方正公文黑体"/>
        <charset val="134"/>
      </rPr>
      <t xml:space="preserve">来去自如
</t>
    </r>
    <r>
      <rPr>
        <sz val="8"/>
        <color theme="1"/>
        <rFont val="方正公文黑体"/>
        <charset val="134"/>
      </rPr>
      <t>（应急协议）</t>
    </r>
  </si>
  <si>
    <t>探索者</t>
  </si>
  <si>
    <t>科研船效果：战斗撤离几率+50%，撤离机会+1，船体值+50%</t>
  </si>
  <si>
    <t>leader_trait_slippery</t>
  </si>
  <si>
    <t>科研船效果：战斗撤离几率+100%，撤离机会+2，船体值+100%</t>
  </si>
  <si>
    <t>leader_trait_slippery_2</t>
  </si>
  <si>
    <t>资源勘探</t>
  </si>
  <si>
    <t>科研船效果：完成调查时研究贮藏发现概率+20%</t>
  </si>
  <si>
    <t>leader_trait_prospector</t>
  </si>
  <si>
    <t>科研船效果：完成调查时研究贮藏发现概率+35%</t>
  </si>
  <si>
    <t>leader_trait_prospector_2</t>
  </si>
  <si>
    <t>科研船效果：完成调查时研究贮藏发现概率+50%</t>
  </si>
  <si>
    <t>leader_trait_prospector_3</t>
  </si>
  <si>
    <r>
      <rPr>
        <sz val="12"/>
        <color theme="1"/>
        <rFont val="方正公文黑体"/>
        <charset val="134"/>
      </rPr>
      <t xml:space="preserve">观察敏锐
</t>
    </r>
    <r>
      <rPr>
        <sz val="8"/>
        <color theme="1"/>
        <rFont val="方正公文黑体"/>
        <charset val="134"/>
      </rPr>
      <t>（深度扫描）</t>
    </r>
  </si>
  <si>
    <t>科研船效果：探测范围+2，舰船超空间探测距离+3，超空间跳跃充能时间-15%</t>
  </si>
  <si>
    <t>leader_trait_observant</t>
  </si>
  <si>
    <t>科研船效果：探测范围+3，舰船超空间探测距离+4，超空间跳跃充能时间-25%</t>
  </si>
  <si>
    <t>leader_trait_observant_2</t>
  </si>
  <si>
    <t>发掘专家</t>
  </si>
  <si>
    <t>前沿学者</t>
  </si>
  <si>
    <t>科研船效果：考古技能+1</t>
  </si>
  <si>
    <t>leader_trait_academic_dig_site_expert</t>
  </si>
  <si>
    <t>科研船效果：考古技能+2</t>
  </si>
  <si>
    <t>leader_trait_academic_dig_site_expert_2</t>
  </si>
  <si>
    <t>科研船效果：考古技能+3</t>
  </si>
  <si>
    <t>leader_trait_academic_dig_site_expert_3</t>
  </si>
  <si>
    <t>文物学者</t>
  </si>
  <si>
    <t>科研船效果：考古时发现稀有文物几率+5%</t>
  </si>
  <si>
    <t>leader_trait_academic_minor_artifacts_expert</t>
  </si>
  <si>
    <t>科研船效果：考古时发现稀有文物几率+10%</t>
  </si>
  <si>
    <t>leader_trait_academic_minor_artifacts_expert_2</t>
  </si>
  <si>
    <t>科研船效果：考古时发现稀有文物几率+15%</t>
  </si>
  <si>
    <t>leader_trait_academic_minor_artifacts_expert_3</t>
  </si>
  <si>
    <r>
      <rPr>
        <sz val="12"/>
        <color theme="1"/>
        <rFont val="方正公文黑体"/>
        <charset val="134"/>
      </rPr>
      <t xml:space="preserve">引擎调谐
</t>
    </r>
    <r>
      <rPr>
        <sz val="8"/>
        <color theme="1"/>
        <rFont val="方正公文黑体"/>
        <charset val="134"/>
      </rPr>
      <t>（调谐者）</t>
    </r>
  </si>
  <si>
    <t>科研船效果：亚光速航速+35%</t>
  </si>
  <si>
    <t>leader_trait_tuner</t>
  </si>
  <si>
    <t>科研船效果：亚光速航速+50%</t>
  </si>
  <si>
    <t>leader_trait_tuner_2</t>
  </si>
  <si>
    <t>机密研究</t>
  </si>
  <si>
    <t>需要科技基础隐形场</t>
  </si>
  <si>
    <t>科研船效果：隐形强度+2</t>
  </si>
  <si>
    <t>leader_trait_explorer_cloaking_focus</t>
  </si>
  <si>
    <t>科研船效果：隐形强度+3</t>
  </si>
  <si>
    <t>leader_trait_explorer_cloaking_focus_2</t>
  </si>
  <si>
    <t>科研船效果：隐形强度+3，最大隐形造成的护盾无效化50%</t>
  </si>
  <si>
    <t>leader_trait_explorer_cloaking_focus_3</t>
  </si>
  <si>
    <r>
      <rPr>
        <sz val="12"/>
        <color theme="1"/>
        <rFont val="方正公文黑体"/>
        <charset val="134"/>
      </rPr>
      <t xml:space="preserve">研究协作
</t>
    </r>
    <r>
      <rPr>
        <sz val="8"/>
        <color theme="1"/>
        <rFont val="方正公文黑体"/>
        <charset val="134"/>
      </rPr>
      <t>（突触连结；计算互联）</t>
    </r>
  </si>
  <si>
    <t>分析专员</t>
  </si>
  <si>
    <t>固执己见</t>
  </si>
  <si>
    <t>行星效果：岗位科研产出+5%；督管星域首府时星域效果：岗位科研产出+2.5%</t>
  </si>
  <si>
    <t>leader_trait_collaborator</t>
  </si>
  <si>
    <t>行星效果：岗位科研产出+7.5%；督管星域首府时星域效果：岗位科研产出+3.75%</t>
  </si>
  <si>
    <t>leader_trait_collaborator_2</t>
  </si>
  <si>
    <t>行星效果：岗位科研产出+10%；督管星域首府时星域效果：岗位科研产出+5%</t>
  </si>
  <si>
    <t>leader_trait_collaborator_3</t>
  </si>
  <si>
    <r>
      <rPr>
        <sz val="12"/>
        <color theme="1"/>
        <rFont val="方正公文黑体"/>
        <charset val="134"/>
      </rPr>
      <t xml:space="preserve">民用制造
</t>
    </r>
    <r>
      <rPr>
        <sz val="8"/>
        <color theme="1"/>
        <rFont val="方正公文黑体"/>
        <charset val="134"/>
      </rPr>
      <t>（辅助保养；辅助维护）</t>
    </r>
  </si>
  <si>
    <t>行星效果：舒适度+1000；督管星域首府时星域效果：舒适度+500</t>
  </si>
  <si>
    <t>leader_trait_manufacturer</t>
  </si>
  <si>
    <t>行星效果：舒适度+2000；督管星域首府时星域效果：舒适度+1000</t>
  </si>
  <si>
    <t>leader_trait_manufacturer_2</t>
  </si>
  <si>
    <t>行星效果：舒适度+4000；督管星域首府时星域效果：舒适度+2000</t>
  </si>
  <si>
    <t>leader_trait_manufacturer_3</t>
  </si>
  <si>
    <r>
      <rPr>
        <sz val="12"/>
        <color theme="1"/>
        <rFont val="方正公文黑体"/>
        <charset val="134"/>
      </rPr>
      <t xml:space="preserve">残骸打捞
</t>
    </r>
    <r>
      <rPr>
        <sz val="8"/>
        <color theme="1"/>
        <rFont val="方正公文黑体"/>
        <charset val="134"/>
      </rPr>
      <t>（打捞者；打捞狂）</t>
    </r>
  </si>
  <si>
    <t>科研船效果：亚光速航速+5%，恒星系效果：打捞或研究残骸完成时出现舰船的概率为10%；只会打捞其他帝国的军舰</t>
  </si>
  <si>
    <t>leader_trait_salvager</t>
  </si>
  <si>
    <t>科研船效果：亚光速航速+15%，恒星系效果：打捞或研究残骸完成时出现舰船的概率为20%；只会打捞其他帝国的军舰</t>
  </si>
  <si>
    <t>leader_trait_salvager_2</t>
  </si>
  <si>
    <t>科研船效果：亚光速航速+25%，恒星系效果：打捞或研究残骸完成时出现舰船的概率为30%；只会打捞其他帝国的军舰</t>
  </si>
  <si>
    <t>leader_trait_salvager_3</t>
  </si>
  <si>
    <r>
      <rPr>
        <sz val="12"/>
        <color theme="1"/>
        <rFont val="方正公文黑体"/>
        <charset val="134"/>
      </rPr>
      <t xml:space="preserve">地质专家
</t>
    </r>
    <r>
      <rPr>
        <sz val="8"/>
        <color theme="1"/>
        <rFont val="方正公文黑体"/>
        <charset val="134"/>
      </rPr>
      <t>（地理测绘）</t>
    </r>
  </si>
  <si>
    <t>行星效果：每100矿工产出的矿物+0.25（生体荒野国家：岗位产出的矿物+2.5%）；
督管星域首府时星域效果：每100矿工产出的矿物+0.125（生体荒野国家：岗位产出的矿物+1.5%）</t>
  </si>
  <si>
    <t>leader_trait_space_miner</t>
  </si>
  <si>
    <t>行星效果：每100矿工产出的矿物+0.5（生体荒野国家：岗位产出的矿物+5%）；
督管星域首府时星域效果：每100矿工产出的矿物+0.25（生体荒野国家：岗位产出的矿物+2.5%）</t>
  </si>
  <si>
    <t>leader_trait_space_miner_2</t>
  </si>
  <si>
    <t>行星效果：每100矿工产出的矿物+1（生体荒野国家：岗位产出的矿物+7.5%）；
督管星域首府时星域效果：每100矿工产出的矿物+0.5（生体荒野国家：岗位产出的矿物+4.5%）</t>
  </si>
  <si>
    <t>leader_trait_space_miner_3</t>
  </si>
  <si>
    <r>
      <rPr>
        <sz val="12"/>
        <color theme="1"/>
        <rFont val="方正公文黑体"/>
        <charset val="134"/>
      </rPr>
      <t xml:space="preserve">求知若渴
</t>
    </r>
    <r>
      <rPr>
        <sz val="8"/>
        <color theme="1"/>
        <rFont val="方正公文黑体"/>
        <charset val="134"/>
      </rPr>
      <t>（开放性思维；精于分析）</t>
    </r>
  </si>
  <si>
    <t>统计学家</t>
  </si>
  <si>
    <t>视野狭隘</t>
  </si>
  <si>
    <t>作为内阁官员的帝国效应：研究速度+2%，备选科技+1</t>
  </si>
  <si>
    <t>leader_trait_inquisitive</t>
  </si>
  <si>
    <t>作为内阁官员的帝国效应：研究速度+4%，备选科技+1</t>
  </si>
  <si>
    <t>leader_trait_inquisitive_2</t>
  </si>
  <si>
    <t>作为内阁官员的帝国效应：研究速度+6%，备选科技+1</t>
  </si>
  <si>
    <t>leader_trait_inquisitive_3</t>
  </si>
  <si>
    <r>
      <rPr>
        <sz val="12"/>
        <color theme="1"/>
        <rFont val="方正公文黑体"/>
        <charset val="134"/>
      </rPr>
      <t xml:space="preserve">癫狂
</t>
    </r>
    <r>
      <rPr>
        <sz val="8"/>
        <color theme="1"/>
        <rFont val="方正公文黑体"/>
        <charset val="134"/>
      </rPr>
      <t>（神经超载；超频计算）</t>
    </r>
  </si>
  <si>
    <t>偏执</t>
  </si>
  <si>
    <t>作为内阁官员的帝国效应：研究速度+5%（发现危险科技的概率增加）</t>
  </si>
  <si>
    <t>leader_trait_maniacal</t>
  </si>
  <si>
    <t>作为内阁官员的帝国效应：研究速度+8%（发现危险科技的概率增加）</t>
  </si>
  <si>
    <t>leader_trait_maniacal_2</t>
  </si>
  <si>
    <t>作为内阁官员的帝国效应：研究速度+10%（发现危险科技的概率增加）</t>
  </si>
  <si>
    <t>leader_trait_maniacal_3</t>
  </si>
  <si>
    <r>
      <rPr>
        <sz val="12"/>
        <color theme="1"/>
        <rFont val="方正公文黑体"/>
        <charset val="134"/>
      </rPr>
      <t xml:space="preserve">扩张主义者
</t>
    </r>
    <r>
      <rPr>
        <sz val="8"/>
        <color theme="1"/>
        <rFont val="方正公文黑体"/>
        <charset val="134"/>
      </rPr>
      <t>（侵略性思维；扩张计划）</t>
    </r>
  </si>
  <si>
    <t>作为内阁官员的帝国效应：哨站建造花费-5%，恒星基地影响力花费-5%</t>
  </si>
  <si>
    <t>trait_ruler_expansionist</t>
  </si>
  <si>
    <t>作为内阁官员的帝国效应：哨站建造花费-7.5%，恒星基地影响力花费-7.5%</t>
  </si>
  <si>
    <t>trait_ruler_expansionist_2</t>
  </si>
  <si>
    <t>作为内阁官员的帝国效应：哨站建造花费-10%，恒星基地影响力花费-10%</t>
  </si>
  <si>
    <t>trait_ruler_expansionist_3</t>
  </si>
  <si>
    <r>
      <rPr>
        <sz val="12"/>
        <color theme="1"/>
        <rFont val="方正公文黑体"/>
        <charset val="134"/>
      </rPr>
      <t xml:space="preserve">档案管理
</t>
    </r>
    <r>
      <rPr>
        <sz val="8"/>
        <color theme="1"/>
        <rFont val="方正公文黑体"/>
        <charset val="134"/>
      </rPr>
      <t>（科研回路；科研单元优化）</t>
    </r>
  </si>
  <si>
    <t>作为内阁官员的帝国效应：考古技能+1，科学家经验获得+5%</t>
  </si>
  <si>
    <t>leader_trait_science_communicator</t>
  </si>
  <si>
    <t>作为内阁官员的帝国效应：考古技能+1，科学家经验获得+15%</t>
  </si>
  <si>
    <t>leader_trait_science_communicator_2</t>
  </si>
  <si>
    <t>作为内阁官员的帝国效应：考古技能+2，科学家经验获得+25%</t>
  </si>
  <si>
    <t>leader_trait_science_communicator_3</t>
  </si>
  <si>
    <t>工程专精</t>
  </si>
  <si>
    <t>与其他科学官专精互斥</t>
  </si>
  <si>
    <t>行星效果：岗位产生的工程学研究+10%；督管星域首府时星域效果：岗位产生的工程学研究+5%</t>
  </si>
  <si>
    <t>leader_trait_engineering_focus</t>
  </si>
  <si>
    <t>行星效果：岗位产生的工程学研究+20%；督管星域首府时星域效果：岗位产生的工程学研究+10%</t>
  </si>
  <si>
    <t>leader_trait_engineering_focus_2</t>
  </si>
  <si>
    <t>行星效果：岗位产生的工程学研究+30%；督管星域首府时星域效果：岗位产生的工程学研究+15%</t>
  </si>
  <si>
    <t>leader_trait_engineering_focus_3</t>
  </si>
  <si>
    <t>物理专精</t>
  </si>
  <si>
    <t>行星效果：岗位产生的物理学研究+10%；督管星域首府时星域效果：岗位产生的物理学研究+5%</t>
  </si>
  <si>
    <t>leader_trait_physics_focus</t>
  </si>
  <si>
    <t>行星效果：岗位产生的物理学研究+20%；督管星域首府时星域效果：岗位产生的物理学研究+10%</t>
  </si>
  <si>
    <t>leader_trait_physics_focus_2</t>
  </si>
  <si>
    <t>行星效果：岗位产生的物理学研究+30%；督管星域首府时星域效果：岗位产生的物理学研究+15%</t>
  </si>
  <si>
    <t>leader_trait_physics_focus_3</t>
  </si>
  <si>
    <t>社会专精</t>
  </si>
  <si>
    <t>行星效果：岗位产生的社会学研究+10%；督管星域首府时星域效果：岗位产生的社会学研究+5%</t>
  </si>
  <si>
    <t>leader_trait_society_focus</t>
  </si>
  <si>
    <t>行星效果：岗位产生的社会学研究+20%；督管星域首府时星域效果：岗位产生的社会学研究+10%</t>
  </si>
  <si>
    <t>leader_trait_society_focus_2</t>
  </si>
  <si>
    <t>行星效果：岗位产生的社会学研究+30%；督管星域首府时星域效果：岗位产生的社会学研究+15%</t>
  </si>
  <si>
    <t>leader_trait_society_focus_3</t>
  </si>
  <si>
    <t>专长：材料科学</t>
  </si>
  <si>
    <t>与其他工程学专长互斥</t>
  </si>
  <si>
    <t>作为内阁官员的帝国效应：研究速度（材料学）+15%，材料科学研究选项出现的概率25%</t>
  </si>
  <si>
    <t>leader_trait_expertise_materials</t>
  </si>
  <si>
    <t>作为内阁官员的帝国效应：研究速度（材料学）+30%，材料科学研究选项出现的概率35%</t>
  </si>
  <si>
    <t>leader_trait_expertise_materials_2</t>
  </si>
  <si>
    <t>作为内阁官员的帝国效应：研究速度（材料学）+50%，材料科学研究选项出现的概率75%</t>
  </si>
  <si>
    <t>leader_trait_expertise_materials_3</t>
  </si>
  <si>
    <t>专长：推进力学</t>
  </si>
  <si>
    <t>作为内阁官员的帝国效应：研究速度（推进力学）+15%，推进力学研究选项出现的概率25%</t>
  </si>
  <si>
    <t>leader_trait_expertise_propulsion</t>
  </si>
  <si>
    <t>作为内阁官员的帝国效应：研究速度（推进力学）+30%，推进力学研究选项出现的概率35%</t>
  </si>
  <si>
    <t>leader_trait_expertise_propulsion_2</t>
  </si>
  <si>
    <t>作为内阁官员的帝国效应：研究速度（推进力学）+50%，推进力学研究选项出现的概率75%</t>
  </si>
  <si>
    <t>leader_trait_expertise_propulsion_3</t>
  </si>
  <si>
    <t>专长：宇航技术</t>
  </si>
  <si>
    <t>作为内阁官员的帝国效应：研究速度（宇航技术）+15%，宇航技术研究选项出现的概率25%</t>
  </si>
  <si>
    <t>leader_trait_expertise_voidcraft</t>
  </si>
  <si>
    <t>作为内阁官员的帝国效应：研究速度（宇航技术）+30%，宇航技术研究选项出现的概率35%</t>
  </si>
  <si>
    <t>leader_trait_expertise_voidcraft_2</t>
  </si>
  <si>
    <t>作为内阁官员的帝国效应：研究速度（宇航技术）+50%，宇航技术研究选项出现的概率75%</t>
  </si>
  <si>
    <t>leader_trait_expertise_voidcraft_3</t>
  </si>
  <si>
    <t>专长：工业</t>
  </si>
  <si>
    <t>作为内阁官员的帝国效应：研究速度（工业）+15%，工业研究选项出现的概率25%</t>
  </si>
  <si>
    <t>leader_trait_expertise_industry</t>
  </si>
  <si>
    <t>作为内阁官员的帝国效应：研究速度（工业）+30%，工业研究选项出现的概率35%</t>
  </si>
  <si>
    <t>leader_trait_expertise_industry_2</t>
  </si>
  <si>
    <t>作为内阁官员的帝国效应：研究速度（工业）+50%，工业研究选项出现的概率75%</t>
  </si>
  <si>
    <t>leader_trait_expertise_industry_3</t>
  </si>
  <si>
    <t>专长：力场操控</t>
  </si>
  <si>
    <t>与其他物理学专长互斥</t>
  </si>
  <si>
    <t>作为内阁官员的帝国效应：研究速度（力场操控）+15%，力场操控研究选项出现的概率25%</t>
  </si>
  <si>
    <t>leader_trait_expertise_field_manipulation</t>
  </si>
  <si>
    <t>作为内阁官员的帝国效应：研究速度（力场操控）+30%，力场操控研究选项出现的概率35%</t>
  </si>
  <si>
    <t>leader_trait_expertise_field_manipulation_2</t>
  </si>
  <si>
    <t>作为内阁官员的帝国效应：研究速度（力场操控）+50%，力场操控研究选项出现的概率75%</t>
  </si>
  <si>
    <t>leader_trait_expertise_field_manipulation_3</t>
  </si>
  <si>
    <t>专长：粒子物理</t>
  </si>
  <si>
    <t>作为内阁官员的帝国效应：研究速度（粒子物理）+15%，粒子物理研究选项出现的概率25%</t>
  </si>
  <si>
    <t>leader_trait_expertise_particles</t>
  </si>
  <si>
    <t>作为内阁官员的帝国效应：研究速度（粒子物理）+30%，粒子物理研究选项出现的概率35%</t>
  </si>
  <si>
    <t>leader_trait_expertise_particles_2</t>
  </si>
  <si>
    <t>作为内阁官员的帝国效应：研究速度（粒子物理）+50%，粒子物理研究选项出现的概率75%</t>
  </si>
  <si>
    <t>leader_trait_expertise_particles_3</t>
  </si>
  <si>
    <t>专长：计算技术</t>
  </si>
  <si>
    <t>作为内阁官员的帝国效应：研究速度（计算技术）+15%，计算技术研究选项出现的概率25%</t>
  </si>
  <si>
    <t>leader_trait_expertise_computing</t>
  </si>
  <si>
    <t>作为内阁官员的帝国效应：研究速度（计算技术）+30%，计算技术研究选项出现的概率35%</t>
  </si>
  <si>
    <t>leader_trait_expertise_computing_2</t>
  </si>
  <si>
    <t>作为内阁官员的帝国效应：研究速度（计算技术）+50%，计算技术研究选项出现的概率75%</t>
  </si>
  <si>
    <t>leader_trait_expertise_computing_3</t>
  </si>
  <si>
    <t>专长：灵能理论</t>
  </si>
  <si>
    <t>与其他社会学专长互斥</t>
  </si>
  <si>
    <t>作为内阁官员的帝国效应：研究速度（灵能理论）+15%，灵能理论研究选项出现的概率50%</t>
  </si>
  <si>
    <t>leader_trait_expertise_psionics</t>
  </si>
  <si>
    <t>作为内阁官员的帝国效应：研究速度（灵能理论）+30%，灵能理论研究选项出现的概率100%</t>
  </si>
  <si>
    <t>leader_trait_expertise_psionics_2</t>
  </si>
  <si>
    <t>作为内阁官员的帝国效应：研究速度（灵能理论）+50%，灵能理论研究选项出现的概率200%</t>
  </si>
  <si>
    <t>leader_trait_expertise_psionics_3</t>
  </si>
  <si>
    <t>专长：新世界理论</t>
  </si>
  <si>
    <t>作为内阁官员的帝国效应：研究速度（新世界理论）+15%，新世界理论研究选项出现的概率25%</t>
  </si>
  <si>
    <t>leader_trait_expertise_new_worlds</t>
  </si>
  <si>
    <t>作为内阁官员的帝国效应：研究速度（新世界理论）+30%，新世界理论研究选项出现的概率35%</t>
  </si>
  <si>
    <t>leader_trait_expertise_new_worlds_2</t>
  </si>
  <si>
    <t>作为内阁官员的帝国效应：研究速度（新世界理论）+50%，新世界理论研究选项出现的概率75%</t>
  </si>
  <si>
    <t>leader_trait_expertise_new_worlds_3</t>
  </si>
  <si>
    <t>专长：治国术</t>
  </si>
  <si>
    <t>作为内阁官员的帝国效应：研究速度（治国术）+15%，治国术研究选项出现的概率25%</t>
  </si>
  <si>
    <t>leader_trait_expertise_statecraft</t>
  </si>
  <si>
    <t>作为内阁官员的帝国效应：研究速度（治国术）+30%，治国术研究选项出现的概率35%</t>
  </si>
  <si>
    <t>leader_trait_expertise_statecraft_2</t>
  </si>
  <si>
    <t>作为内阁官员的帝国效应：研究速度（治国术）+50%，治国术研究选项出现的概率75%</t>
  </si>
  <si>
    <t>leader_trait_expertise_statecraft_3</t>
  </si>
  <si>
    <t>专长：生物学</t>
  </si>
  <si>
    <t>作为内阁官员的帝国效应：研究速度（生物学）+15%，生物学研究选项出现的概率25%</t>
  </si>
  <si>
    <t>leader_trait_expertise_biology</t>
  </si>
  <si>
    <t>作为内阁官员的帝国效应：研究速度（生物学）+30%，生物学研究选项出现的概率35%</t>
  </si>
  <si>
    <t>leader_trait_expertise_biology_2</t>
  </si>
  <si>
    <t>作为内阁官员的帝国效应：研究速度（生物学）+50%，生物学研究选项出现的概率75%</t>
  </si>
  <si>
    <t>leader_trait_expertise_biology_3</t>
  </si>
  <si>
    <t>专长：军事理论</t>
  </si>
  <si>
    <t>作为内阁官员的帝国效应：研究速度（军事理论）+15%，军事理论研究选项出现的概率25%</t>
  </si>
  <si>
    <t>leader_trait_expertise_military_theory</t>
  </si>
  <si>
    <t>作为内阁官员的帝国效应：研究速度（军事理论）+30%，军事理论研究选项出现的概率35%</t>
  </si>
  <si>
    <t>leader_trait_expertise_military_theory_2</t>
  </si>
  <si>
    <t>作为内阁官员的帝国效应：研究速度（军事理论）+50%，军事理论研究选项出现的概率75%</t>
  </si>
  <si>
    <t>leader_trait_expertise_military_theory_3</t>
  </si>
  <si>
    <t>专长：远古学</t>
  </si>
  <si>
    <t>作为内阁官员的帝国效应：研究速度（远古学）+15%，远古学研究选项出现的概率+15%，舰队稀有文物花费-5%（技术治国国家：行星效果：岗位产出的的稀有文物+10%；督管星域首府时星域效果：岗位产出的稀有文物+5%）</t>
  </si>
  <si>
    <t>leader_trait_expertise_archaeostudies</t>
  </si>
  <si>
    <t>作为内阁官员的帝国效应：研究速度（远古学）+30%，远古学研究选项出现的概率+20%，舰队稀有文物花费-7.5%（技术治国国家：行星效果：岗位产出的的稀有文物+20%；督管星域首府时星域效果：岗位产出的稀有文物+10%）</t>
  </si>
  <si>
    <t>leader_trait_expertise_archaeostudies_2</t>
  </si>
  <si>
    <t>作为内阁官员的帝国效应：研究速度（远古学）+50%，远古学研究选项出现的概率+35%，舰队稀有文物花费-10%（技术治国国家：行星效果：岗位产出的的稀有文物+30%；督管星域首府时星域效果：岗位产出的稀有文物+15%）</t>
  </si>
  <si>
    <t>leader_trait_expertise_archaeostudies_3</t>
  </si>
  <si>
    <r>
      <rPr>
        <sz val="12"/>
        <color theme="1"/>
        <rFont val="方正公文黑体"/>
        <charset val="134"/>
      </rPr>
      <t xml:space="preserve">行星分析师
</t>
    </r>
    <r>
      <rPr>
        <sz val="8"/>
        <color theme="1"/>
        <rFont val="方正公文黑体"/>
        <charset val="134"/>
      </rPr>
      <t>（星球勘测）</t>
    </r>
  </si>
  <si>
    <t>产业专员；督管专员</t>
  </si>
  <si>
    <t>行星效果：每100技工的物理学产出+0.5，每100农夫的社会学产出+0.5，每100矿工的工程学产出+0.5；
督管星域首府时星域效果：每00技工的物理学产出+0.25，每100农夫的社会学产出+0.25，每100矿工的工程学产出+0.25</t>
  </si>
  <si>
    <t>leader_trait_surveyor</t>
  </si>
  <si>
    <t>活力讲古人</t>
  </si>
  <si>
    <t>科研船效果：异常现象研究速度+25%，完成异常现象时所有科学家获得经验+300</t>
  </si>
  <si>
    <t>leader_trait_midas_touch</t>
  </si>
  <si>
    <r>
      <rPr>
        <sz val="12"/>
        <color theme="1"/>
        <rFont val="方正公文黑体"/>
        <charset val="134"/>
      </rPr>
      <t xml:space="preserve">细致入微
</t>
    </r>
    <r>
      <rPr>
        <sz val="8"/>
        <color theme="1"/>
        <rFont val="方正公文黑体"/>
        <charset val="134"/>
      </rPr>
      <t>（集体记忆；共享数据库）</t>
    </r>
  </si>
  <si>
    <t>科研船效果：考古发掘速度-15%，在发掘考古遗址的时候获得每月社会学研究+15和稀有文物+5</t>
  </si>
  <si>
    <t>leader_trait_collective_wisdom</t>
  </si>
  <si>
    <t>致力教育家</t>
  </si>
  <si>
    <t>作为内阁官员的帝国效应：领袖经验获得+25%</t>
  </si>
  <si>
    <t>leader_trait_knowledge_for_the_masses</t>
  </si>
  <si>
    <t>机器人之王</t>
  </si>
  <si>
    <t>是个体机械，或义体人，或拥有科技人造劳动力</t>
  </si>
  <si>
    <t>行星效果：岗位效率+30%；督管星域首府时星域效果：岗位效率+15%</t>
  </si>
  <si>
    <t>leader_trait_robotist</t>
  </si>
  <si>
    <t>大研究者</t>
  </si>
  <si>
    <t>作为内阁官员的帝国效应：研究速度+10%</t>
  </si>
  <si>
    <t>leader_trait_great_researcher</t>
  </si>
  <si>
    <t>异种编目家</t>
  </si>
  <si>
    <t>科研船效果：调查速度+50%，亚光速航速+50%，异常现象发现机会+15%</t>
  </si>
  <si>
    <t>leader_trait_xeno_cataloger</t>
  </si>
  <si>
    <t>边疆冒险家</t>
  </si>
  <si>
    <t>这位领袖每月稀有文物+1；科研船效果：调查速度+25%，亚光速航速+25%，闪避率+15</t>
  </si>
  <si>
    <t>leader_trait_frontier_adventurer</t>
  </si>
  <si>
    <t>卓越造船家</t>
  </si>
  <si>
    <t>作为内阁官员的帝国效应：宇航技术研究选项的概率+100%，研究速度(宇航技术)+15%，舰船建造速度+33%</t>
  </si>
  <si>
    <t>leader_trait_brilliant_shipwright</t>
  </si>
  <si>
    <t>真理探求者</t>
  </si>
  <si>
    <t>行星效果：岗位产出的资源+25%，唯心主义思潮吸引力+50%，岗位产出的舒适度+20%；
督管星域首府时星域效果：岗位产出的资源+12.5%，唯心主义思潮吸引力+25%，岗位产出的舒适度+10%</t>
  </si>
  <si>
    <t>leader_trait_truth_seeker</t>
  </si>
  <si>
    <r>
      <rPr>
        <sz val="12"/>
        <color rgb="FFFF0000"/>
        <rFont val="方正公文黑体"/>
        <charset val="134"/>
      </rPr>
      <t xml:space="preserve">偏执
</t>
    </r>
    <r>
      <rPr>
        <sz val="8"/>
        <color rgb="FFFF0000"/>
        <rFont val="方正公文黑体"/>
        <charset val="134"/>
      </rPr>
      <t>（加密协议；超额安全协议）</t>
    </r>
  </si>
  <si>
    <t>灵光一闪，癫狂</t>
  </si>
  <si>
    <t>作为内阁官员的帝国效应：研究速度-5%</t>
  </si>
  <si>
    <t>leader_trait_paranoid</t>
  </si>
  <si>
    <t>作为内阁官员的帝国效应：研究速度-10%</t>
  </si>
  <si>
    <t>leader_trait_paranoid_2</t>
  </si>
  <si>
    <r>
      <rPr>
        <sz val="12"/>
        <color rgb="FFFF0000"/>
        <rFont val="方正公文黑体"/>
        <charset val="134"/>
      </rPr>
      <t xml:space="preserve">视野狭隘
</t>
    </r>
    <r>
      <rPr>
        <sz val="8"/>
        <color rgb="FFFF0000"/>
        <rFont val="方正公文黑体"/>
        <charset val="134"/>
      </rPr>
      <t>（思路狭窄；主机失灵）</t>
    </r>
  </si>
  <si>
    <t>求知若渴</t>
  </si>
  <si>
    <t>leader_trait_narrow_minded</t>
  </si>
  <si>
    <t>作为内阁官员的帝国效应：研究速度-5%，备选科技-1</t>
  </si>
  <si>
    <t>leader_trait_narrow_minded_2</t>
  </si>
  <si>
    <r>
      <rPr>
        <sz val="12"/>
        <color rgb="FFFF0000"/>
        <rFont val="方正公文黑体"/>
        <charset val="134"/>
      </rPr>
      <t xml:space="preserve">神经过敏
</t>
    </r>
    <r>
      <rPr>
        <sz val="8"/>
        <color rgb="FFFF0000"/>
        <rFont val="方正公文黑体"/>
        <charset val="134"/>
      </rPr>
      <t>（无序探索；瑕疵探索协议）</t>
    </r>
  </si>
  <si>
    <t>无忧无虑，漫游者</t>
  </si>
  <si>
    <t>科研船效果：调查速度-5%，异常现象研究速度-5%</t>
  </si>
  <si>
    <t>leader_trait_neurotic</t>
  </si>
  <si>
    <t>科研船效果：调查速度-20%，异常现象研究速度-20%</t>
  </si>
  <si>
    <t>leader_trait_neurotic_2</t>
  </si>
  <si>
    <r>
      <rPr>
        <sz val="12"/>
        <color rgb="FFFF0000"/>
        <rFont val="方正公文黑体"/>
        <charset val="134"/>
      </rPr>
      <t xml:space="preserve">固执己见
</t>
    </r>
    <r>
      <rPr>
        <sz val="8"/>
        <color rgb="FFFF0000"/>
        <rFont val="方正公文黑体"/>
        <charset val="134"/>
      </rPr>
      <t>（突触冲突；数据冲突）</t>
    </r>
  </si>
  <si>
    <t>研究协作</t>
  </si>
  <si>
    <t>行星效果：岗位生产的科研点数-5%；督管星域首府时星域效果：岗位生产的科研点数-2.5%</t>
  </si>
  <si>
    <t>leader_trait_opinionated</t>
  </si>
  <si>
    <t>行星效果：岗位生产的科研点数-7.5%；督管星域首府时星域效果：岗位生产的科研点数-3.75%</t>
  </si>
  <si>
    <t>leader_trait_opinionated_2</t>
  </si>
  <si>
    <t>设备杀手</t>
  </si>
  <si>
    <t>这位领袖合金维护费+5</t>
  </si>
  <si>
    <t>leader_trait_destructive</t>
  </si>
  <si>
    <t>这位领袖合金维护费+10</t>
  </si>
  <si>
    <t>leader_trait_destructive_2</t>
  </si>
  <si>
    <t>毛巾携带者</t>
  </si>
  <si>
    <t>科研船效果：调查速度+42%</t>
  </si>
  <si>
    <t>leader_trait_towel</t>
  </si>
  <si>
    <t>敲击维护者</t>
  </si>
  <si>
    <t>作为内阁官员的帝国效应：研究速度(计算技术)+10%，考古发掘速度+10%，领袖经验获得-10%</t>
  </si>
  <si>
    <t>leader_trait_percussive_maintainer</t>
  </si>
  <si>
    <t>延长寿命</t>
  </si>
  <si>
    <t>星界裂隙或虚境</t>
  </si>
  <si>
    <t>这位领袖的预期寿命+40年</t>
  </si>
  <si>
    <t>leader_trait_shroud_age</t>
  </si>
  <si>
    <t>00_special_leader_traits.txt</t>
  </si>
  <si>
    <t>义体人，半义体人，合成人</t>
  </si>
  <si>
    <t>行星效果：人口维护费-10%；人口舒适度使用-10%
督管星域首府时星域效果：人口维护费-5%；人口舒适度使用-5%
【统治者】作为内阁官员的帝国效应：备选科技+1；
【行政官】星海共同体效果：人口产生的外交权重+5%，联邦效果：联邦每月经验+1
【指挥官】军用舰队效果：舰船武器射速+10%，战斗撤离几率+10%；陆军效果：陆军所受伤害-10%，陆军撤退几率+10%；
【科学家】额外领袖特质选项+1，领袖经验获得+10%</t>
  </si>
  <si>
    <t>leader_trait_erudite</t>
  </si>
  <si>
    <t>义体飞升</t>
  </si>
  <si>
    <t>博学多识，天选之人，半义体人，灵媒，合成人</t>
  </si>
  <si>
    <t>领袖预期寿命：+40，行星效果：岗位生产的科研产出+10%；督管星域首府时星域效果：岗位生产的科研产出+5%；
【统治者】作为内阁官员的帝国效应：建筑与区划维护费-25%，区划产生的帝国规模-5%；
【行政官】星海共同体效果：科技产生的外交权重+10%，联邦效果：联邦每月经验+1
【指挥官】军用舰队效果：舰船武器伤害+10%，舰船武器射程+15%，轨道轰炸伤害+20%；陆军效果：行星战斗宽度+2
【科学家】科研船效果：异常现象发现几率+25%</t>
  </si>
  <si>
    <t>leader_trait_cyborg</t>
  </si>
  <si>
    <t>合成人</t>
  </si>
  <si>
    <t>机械飞升</t>
  </si>
  <si>
    <t>博学多识，天选之人，义体人，半义体人，灵媒</t>
  </si>
  <si>
    <t>行星效果：岗位产出的资源+5%
督管星域首府时星域效果：岗位产出的资源+2.5%
【统治者】作为内阁官员的帝国效应：每月机械人口组装+1；
【行政官】星海共同体效果：经济产生的外交权重+5%，联邦效果：联邦每月经验+1
【指挥官】军用舰队效果：舰船武器射速+10%，装甲硬化+10%；陆军效果：陆军伤害+10%，陆军连带伤害+10%；
【科学家】异常现象研究速度+10%，考古发掘速度+10%，星界裂隙探索速度+10%</t>
  </si>
  <si>
    <t>leader_trait_synthetic</t>
  </si>
  <si>
    <t>灵媒</t>
  </si>
  <si>
    <t>灵能飞升</t>
  </si>
  <si>
    <t>行星效果：岗位产出的凝聚力+10%；督管星域首府时星域效果：岗位产出的凝聚力+5%；
【统治者】作为内阁官员的帝国效应：主流思潮吸引力+10%，每月影响力+0.5；
【行政官】星海共同体效果：星海共同体议案行动花费-10%，联邦效果：联邦每月经验+1
【指挥官】军用舰队效果：舰船武器射速+10%，护盾硬化+10%；陆军效果：陆军士气+10%，陆军士气伤害+10%；
【科学家】科研船效果：调查速度+10%，考古技能+1，星界裂隙技能+1</t>
  </si>
  <si>
    <t>leader_trait_psionic</t>
  </si>
  <si>
    <t>天选之人</t>
  </si>
  <si>
    <t>虚境</t>
  </si>
  <si>
    <t>这位领袖的预期寿命：不朽，行星效果：岗位产出的凝聚力+20%；督管星域首府时星域效果：岗位产出的凝聚力+10%；
【统治者】作为内阁官员的帝国效应：主流思潮吸引力+20%，每月影响力+1；
【行政官】星海共同体效果：星海共同体议案行动花费-20%，联邦效果：联邦每月经验+1，对立思潮惩罚效果-25%
【指挥官】军用舰队效果：舰船武器伤害+20%，护盾硬化+20%；陆军效果：陆军士气+20%，陆军士气伤害+20%；
【科学家】科研船效果：调查速度+20%，考古技能+2，星界裂隙技能+2</t>
  </si>
  <si>
    <t>leader_trait_chosen</t>
  </si>
  <si>
    <t>织缕谕使</t>
  </si>
  <si>
    <t>这位领袖的预期寿命：不朽，行星效果：人口增长速度+5%，岗位生产的资源+5%；督管星域首府时星域效果：人口增长速度+2.5%，岗位生产的资源+2.5%；
【统治者】作为内阁官员的帝国效应：领袖寿命+50年，领袖经验获得+20%，三种领袖上限各+1；
【行政官】星海共同体效果:星海共同体议案花费-10%，生态保护议案投票权重+25%
联邦代表效果:每月经验:+1，思潮导致团结度惩罚-25%
【指挥官】军用舰队效果:每日船体再生+10%，每日装甲再生+20%，陆军效果：陆军生命值+40%，陆军伤害+20%；
【科学家】每月易爆微粒&amp;异星天然气&amp;稀有水晶+2；科研船效果：调查速度+20%</t>
  </si>
  <si>
    <t>leader_trait_composer_chosen</t>
  </si>
  <si>
    <t>器具谕使</t>
  </si>
  <si>
    <t>这位领袖的预期寿命：不朽，行星效果：奴隶人口资源产出+20%，稳定度+5；督管星域首府时星域效果：奴隶人口资源产出+10%，稳定度+2.5；
【统治者】作为内阁官员的帝国效应：幸福度+20%，岗位产出的贸易+20%；
【行政官】星海共同体效果:星海共同体议案花费-10%，星系贸易议案投票权重+25%
联邦代表效果:每月经验:+1，思潮导致团结度惩罚-25%
【指挥官】军用舰队效果:亚光速航速+20%，超空间跳跃充能时间-20%，紧急撤离受损风险-20%，战斗撤离几率+20%，陆军效果:，陆军士气:+10%，陆军士气伤害+10%
【科学家】每月泽洛+2，调查速度+20%</t>
  </si>
  <si>
    <t>leader_trait_instrument_chosen</t>
  </si>
  <si>
    <t>喰煞谕使</t>
  </si>
  <si>
    <t>这位领袖的预期寿命：不朽，行星效果：每10个人口+1士兵岗位；督管星域首府时星域效果：每20个人口+1士兵岗位；
【统治者】作为内阁官员的帝国效应：舰船维护费-10%，造舰费用-10%，舰船建造速度+20%；
【行政官】星海共同体效果:星海共同体议案花费-10%，共同防御议案投票权重+25%，联邦代表效果:每月经验+1，思潮导致团结度惩罚-25%
【指挥官】军用舰队效果：舰船武器伤害+40%，命中率+10；陆军效果：陆军士气+40%，陆军士气伤害+40%，陆军伤害+40%；
【科学家】调查速度+10%，考古技能+1，星界裂隙技能+1</t>
  </si>
  <si>
    <t>leader_trait_eater_chosen</t>
  </si>
  <si>
    <t>低语谕使</t>
  </si>
  <si>
    <t>这位领袖的预期寿命：不朽，行星效果：岗位产出的科学研究+10%；督管星域首府时星域效果：岗位产出的科学研究+5%；
【统治者】作为内阁官员的帝国效应：行动花费-20%，每月影响力+1，加密+1；
【行政官】星海共同体效果:星海共同体议案花费-10%，解放知识议案投票权重+25%；联邦代表效果:每月经验+1，思潮导致团结度惩罚-25%
【指挥官】军用舰队效果：探测范围+3，闪避概率+40%；陆军效果：陆军伤害+20%，陆军撤退几率+20%；
【科学家】科研船效果：异常现象发现机会+50%，考古技能+3，星界裂隙技能+3</t>
  </si>
  <si>
    <t>leader_trait_whisperers_chosen</t>
  </si>
  <si>
    <t>佣兵战士</t>
  </si>
  <si>
    <t>军用舰队效果：闪避+10%，舰船武器射速+10%；陆军效果：陆军伤害+10%</t>
  </si>
  <si>
    <t>leader_trait_mercenary_warrior</t>
  </si>
  <si>
    <t>这位领袖的预期寿命：不朽，不计入领袖上限</t>
  </si>
  <si>
    <t>leader_trait_ruler_hive_mind</t>
  </si>
  <si>
    <t>大可汗</t>
  </si>
  <si>
    <t>觉醒掠夺者</t>
  </si>
  <si>
    <t>这位领袖的预期寿命：不朽，作为内阁官员的帝国效应：陆军士气+25%，舰船武器伤害+5%</t>
  </si>
  <si>
    <t>leader_trait_ruler_great_khan</t>
  </si>
  <si>
    <t>leader_trait_ruler_machine_intelligence</t>
  </si>
  <si>
    <t>古代知识</t>
  </si>
  <si>
    <t>【行政官】行星效果：岗位生产的资源+5%，人口舒适度使用-5%，奴隶人口资源产出+10%；
督管星域首府时星域效果：岗位生产的资源+2.5%，人口舒适度使用-2.5%，奴隶人口资源产出+5%；
【指挥官】军用舰队效果：闪避概率+10%，舰队指挥上限-15%，每日装甲再生+10%，轨道轰炸伤害+10%；陆军效果：陆军士气+10%，陆军维护费-15%；
【科学家】科研船效果：异常现象研究速度+15%，考古发掘速度+10%；
行星效果：岗位生产的科研+10%；督管星域首府时星域效果：岗位生产的科研+5%</t>
  </si>
  <si>
    <t>leader_trait_ancient_knowledge</t>
  </si>
  <si>
    <t>义体傀儡</t>
  </si>
  <si>
    <t>领袖维护费+20%，领袖经验获得-20%，领袖负面特质上限+2</t>
  </si>
  <si>
    <t>leader_trait_hacked</t>
  </si>
  <si>
    <t>神经防火墙</t>
  </si>
  <si>
    <t>领袖经验获得-10%，领袖负面特质上限-1，每月凝聚力+2，能量币维护费+2</t>
  </si>
  <si>
    <t>leader_trait_firewalled</t>
  </si>
  <si>
    <t>虚拟领袖</t>
  </si>
  <si>
    <t>这位领袖的预期寿命：不朽，行星效果：岗位生产的科研+10%，督管星域首府时星域效果：岗位生产的科研+5%；
【统治者】作为内阁官员的帝国效应：每月影响力+0.5，加密+1；
【行政官】星海共同体：科技产生的外交权重+10%，联邦：每月经验+1
【指挥官】军用舰队效果：战斗撤离几率+10%，舰船武器射速+10%，陆军效果：陆军所受伤害-10%，陆军撤退几率+10%
【科学家】科研船效果：异常现象研究速度+10%，考古发掘速度+10%，星界裂隙探索速度+10%</t>
  </si>
  <si>
    <t>leader_trait_virtual</t>
  </si>
  <si>
    <r>
      <rPr>
        <sz val="12"/>
        <color theme="1"/>
        <rFont val="方正公文黑体"/>
        <charset val="134"/>
      </rPr>
      <t xml:space="preserve">恪守底线
</t>
    </r>
    <r>
      <rPr>
        <sz val="8"/>
        <color theme="1"/>
        <rFont val="方正公文黑体"/>
        <charset val="134"/>
      </rPr>
      <t>（稳定发育；校验模块）</t>
    </r>
  </si>
  <si>
    <t>作为内阁官员的帝国效应：稳定度+2</t>
  </si>
  <si>
    <t>leader_trait_principled</t>
  </si>
  <si>
    <t>00_starting_ruler_traits.txt</t>
  </si>
  <si>
    <t>作为内阁官员的帝国效应：稳定度+4</t>
  </si>
  <si>
    <t>leader_trait_principled_2</t>
  </si>
  <si>
    <t>舰队组织者</t>
  </si>
  <si>
    <t>作为内阁官员的帝国效应：海军容量+5%</t>
  </si>
  <si>
    <t>leader_trait_fleet_organizer</t>
  </si>
  <si>
    <t>作为内阁官员的帝国效应：海军容量+15%</t>
  </si>
  <si>
    <t>leader_trait_fleet_organizer_2</t>
  </si>
  <si>
    <r>
      <rPr>
        <sz val="12"/>
        <color theme="1"/>
        <rFont val="方正公文黑体"/>
        <charset val="134"/>
      </rPr>
      <t xml:space="preserve">谍战专家
</t>
    </r>
    <r>
      <rPr>
        <sz val="8"/>
        <color theme="1"/>
        <rFont val="方正公文黑体"/>
        <charset val="134"/>
      </rPr>
      <t>（情报专家；间谍程序）</t>
    </r>
  </si>
  <si>
    <t>作为内阁官员的帝国效应：渗透速度+15%，行动花费-5%</t>
  </si>
  <si>
    <t>leader_trait_spycraft</t>
  </si>
  <si>
    <t>作为内阁官员的帝国效应：渗透速度+25%，行动花费-10%</t>
  </si>
  <si>
    <t>leader_trait_spycraft_2</t>
  </si>
  <si>
    <t>灵光一闪</t>
  </si>
  <si>
    <t>作为内阁官员的帝国效应：研究速度+3%</t>
  </si>
  <si>
    <t>leader_trait_spark_of_genius</t>
  </si>
  <si>
    <t>作为内阁官员的帝国效应：研究速度+6%</t>
  </si>
  <si>
    <t>leader_trait_spark_of_genius_2</t>
  </si>
  <si>
    <r>
      <rPr>
        <sz val="12"/>
        <color theme="1"/>
        <rFont val="方正公文黑体"/>
        <charset val="134"/>
      </rPr>
      <t xml:space="preserve">矿业狂潮
</t>
    </r>
    <r>
      <rPr>
        <sz val="8"/>
        <color theme="1"/>
        <rFont val="方正公文黑体"/>
        <charset val="134"/>
      </rPr>
      <t>（采集工；累积器）</t>
    </r>
  </si>
  <si>
    <t>作为内阁官员的帝国效应：岗位生产的矿物+2.5%</t>
  </si>
  <si>
    <t>trait_ruler_industrialist</t>
  </si>
  <si>
    <t>作为内阁官员的帝国效应：岗位生产的矿物+7.5%</t>
  </si>
  <si>
    <t>trait_ruler_industrialist_2</t>
  </si>
  <si>
    <r>
      <rPr>
        <sz val="12"/>
        <color theme="1"/>
        <rFont val="方正公文黑体"/>
        <charset val="134"/>
      </rPr>
      <t xml:space="preserve">好战
</t>
    </r>
    <r>
      <rPr>
        <sz val="8"/>
        <color theme="1"/>
        <rFont val="方正公文黑体"/>
        <charset val="134"/>
      </rPr>
      <t>（战斗狂蜂；战争机器）</t>
    </r>
  </si>
  <si>
    <t>作为内阁官员的帝国效应：船舰武器伤害+5%，陆军伤害+5%</t>
  </si>
  <si>
    <t>trait_ruler_warlike</t>
  </si>
  <si>
    <t>作为内阁官员的帝国效应：船舰武器伤害+7.5%，陆军伤害+15%</t>
  </si>
  <si>
    <t>trait_ruler_warlike_2</t>
  </si>
  <si>
    <r>
      <rPr>
        <sz val="12"/>
        <color theme="1"/>
        <rFont val="方正公文黑体"/>
        <charset val="134"/>
      </rPr>
      <t xml:space="preserve">魅力非凡
</t>
    </r>
    <r>
      <rPr>
        <sz val="8"/>
        <color theme="1"/>
        <rFont val="方正公文黑体"/>
        <charset val="134"/>
      </rPr>
      <t>（信号增强神经元；信号增强模块）</t>
    </r>
  </si>
  <si>
    <t>作为内阁官员的帝国效应：法令维护费-7.5%，法令经费+15</t>
  </si>
  <si>
    <t>trait_ruler_charismatic</t>
  </si>
  <si>
    <t>作为内阁官员的帝国效应：法令维护费-10%，法令经费+35</t>
  </si>
  <si>
    <t>trait_ruler_charismatic_2</t>
  </si>
  <si>
    <t>回馈循环</t>
  </si>
  <si>
    <t>是格式塔</t>
  </si>
  <si>
    <t>作为内阁官员的帝国效应：稳定度+1，舒适度+100</t>
  </si>
  <si>
    <t>trait_ruler_feedback_loop</t>
  </si>
  <si>
    <t>作为内阁官员的帝国效应：稳定度+2，舒适度+300</t>
  </si>
  <si>
    <t>trait_ruler_feedback_loop_2</t>
  </si>
  <si>
    <r>
      <rPr>
        <sz val="12"/>
        <color theme="1"/>
        <rFont val="方正公文黑体"/>
        <charset val="134"/>
      </rPr>
      <t xml:space="preserve">深通后勤
</t>
    </r>
    <r>
      <rPr>
        <sz val="8"/>
        <color theme="1"/>
        <rFont val="方正公文黑体"/>
        <charset val="134"/>
      </rPr>
      <t>（后勤优化算法）</t>
    </r>
  </si>
  <si>
    <t>作为内阁官员的帝国效应：驻港舰船维护费-5%，陆军维护费-10%</t>
  </si>
  <si>
    <t>trait_ruler_logistic_understanding</t>
  </si>
  <si>
    <t>作为内阁官员的帝国效应：驻港舰船维护费-10%，陆军维护费-15%</t>
  </si>
  <si>
    <t>trait_ruler_logistic_understanding_2</t>
  </si>
  <si>
    <r>
      <rPr>
        <sz val="12"/>
        <color theme="1"/>
        <rFont val="方正公文黑体"/>
        <charset val="134"/>
      </rPr>
      <t xml:space="preserve">伯乐之眼
</t>
    </r>
    <r>
      <rPr>
        <sz val="8"/>
        <color theme="1"/>
        <rFont val="方正公文黑体"/>
        <charset val="134"/>
      </rPr>
      <t>（信息采集；信息处理）</t>
    </r>
  </si>
  <si>
    <t>作为内阁官员的帝国效应：领袖经验获得+5%</t>
  </si>
  <si>
    <t>trait_ruler_eye_for_talent</t>
  </si>
  <si>
    <t>作为内阁官员的帝国效应：领袖经验获得+10%</t>
  </si>
  <si>
    <t>trait_ruler_eye_for_talent_2</t>
  </si>
  <si>
    <t>这位领袖内阁官员经验增长+15%，额外领袖特质+1；
【统治者】作为内阁官员的帝国效应：内阁议程速度+10%，内阁官员经验增长+15%；
【行政官】行星效果：行星基础设施建造速度+10%；督管星域首府时星域效果：行星基础设施建造速度+5%；
【指挥官】军用舰队效果：舰船武器射速+5%，闪避概率+5%；陆军效果：陆军维护费-15%；
【科学家】科研船效果：调查速度+10%，异常现象研究速度+10%</t>
  </si>
  <si>
    <t>leader_trait_brainslug</t>
  </si>
  <si>
    <t>06_distant_stars_traits.txt</t>
  </si>
  <si>
    <t>地狱雄心</t>
  </si>
  <si>
    <t>军用舰队效果：舰船武器射速+10%，舰船武器伤害+10%，亚光速航速+10%，闪避概率-5%，战斗撤离几率-33%，物资掠夺和残舰拆解产出额外50%资源</t>
  </si>
  <si>
    <t>leader_trait_admiral_hells_heart</t>
  </si>
  <si>
    <t>腐蚀幸存者</t>
  </si>
  <si>
    <t>这位领袖的预期寿命：不朽，作为内阁官员的帝国效应：每日装甲再生+5%，装甲硬化+15%，探测范围+1，舰船超空间探测距离+2</t>
  </si>
  <si>
    <t>leader_trait_admiral_warform</t>
  </si>
  <si>
    <t>腐蚀幸存者的教导</t>
  </si>
  <si>
    <t>格式塔事件</t>
  </si>
  <si>
    <t>leader_trait_admiral_warform_node</t>
  </si>
  <si>
    <t>纳米机器个体</t>
  </si>
  <si>
    <t>小灰</t>
  </si>
  <si>
    <t>这位领袖的预期寿命：不朽；
行星效果：建筑花费-40%，行星基础设施建造速度+40%，岗位产出的能量币&amp;矿物+15%，清除障碍花费-40%，清理地块障碍速度+40%；
督管星域首府时星域效果：建筑花费-20%，行星基础设施建设建造速度+20%，岗位生产的能量币&amp;矿物+7.5%，清除障碍花费-20%，清理地块障碍速度+20%</t>
  </si>
  <si>
    <t>leader_trait_governor_gray</t>
  </si>
  <si>
    <t>这位领袖的预期寿命：不朽，作为内阁官员的帝国效应：人口增长速度+5%，人口舒适度使用-10%；
【行政官】行星效果：岗位消费品维护费-10%（格式塔国家：人口舒适度使用-10%）；督管星域首府时星域效果：岗位消费品维护费-5%（格式塔国家：人口舒适度使用-5%）</t>
  </si>
  <si>
    <t>leader_trait_govenor_caretaker</t>
  </si>
  <si>
    <t>守护者的教导</t>
  </si>
  <si>
    <t>这位领袖的预期寿命：不朽，作为内阁官员的帝国效应：人口增长速度+5%，人口舒适度使用-10%</t>
  </si>
  <si>
    <t>leader_trait_govenor_caretaker_node</t>
  </si>
  <si>
    <t>行商拦截者</t>
  </si>
  <si>
    <t>摧毁行商联盟</t>
  </si>
  <si>
    <t>军用舰队效果：紧急超光速脱离受损风险-10%</t>
  </si>
  <si>
    <t>leader_trait_caravan_counter</t>
  </si>
  <si>
    <t>07_megacorp_traits.txt</t>
  </si>
  <si>
    <t>废物处理专家</t>
  </si>
  <si>
    <t>行商</t>
  </si>
  <si>
    <t>星球效果：建筑维护费-10%；督管星域首府时星域效果：建筑维护费-5%</t>
  </si>
  <si>
    <t>leader_trait_waste_management_specialist</t>
  </si>
  <si>
    <t>拜金教商人</t>
  </si>
  <si>
    <t>星球效果：岗位产出的贸易+10%，人口消费品维护费-10%；督管星域首府时星域效果：岗位产出的贸易+5%，人口消费品维护费-5%</t>
  </si>
  <si>
    <t>leader_trait_nuumismatic_priest</t>
  </si>
  <si>
    <t>精神创伤</t>
  </si>
  <si>
    <t>考古/星界裂隙</t>
  </si>
  <si>
    <t>科研船效果：异常现象研究速度-10%，考古发掘速度-30%，星界裂隙探索速度-30%</t>
  </si>
  <si>
    <t>leader_trait_traumatized</t>
  </si>
  <si>
    <t>08_ancrel_traits.txt</t>
  </si>
  <si>
    <t>科研船效果：异常现象研究速度-20%，考古发掘速度-100%，星界裂隙探索速度-100%</t>
  </si>
  <si>
    <t>leader_trait_traumatized_2</t>
  </si>
  <si>
    <t>伤残</t>
  </si>
  <si>
    <t>这位领袖预期寿命-40年</t>
  </si>
  <si>
    <t>leader_trait_maimed</t>
  </si>
  <si>
    <t>受启发的考古学家</t>
  </si>
  <si>
    <t>这位领袖获得的经验+20%，科研船效果：考古发掘速度+30%</t>
  </si>
  <si>
    <t>leader_trait_inspired_archaeologist</t>
  </si>
  <si>
    <t>受启发的研究员</t>
  </si>
  <si>
    <t>这位领袖获得的经验+20%，作为内阁官员的帝国效应：研究速度+5%</t>
  </si>
  <si>
    <t>leader_trait_inspired_researcher</t>
  </si>
  <si>
    <t>受启发的调查员</t>
  </si>
  <si>
    <t>这位领袖获得的经验+20%，科研船效果：异常现象研究速度+10%</t>
  </si>
  <si>
    <t>leader_trait_inspired_surveyor</t>
  </si>
  <si>
    <t>神谕</t>
  </si>
  <si>
    <t>这位领袖的预期寿命：不朽；
行星效果：稳定度+10，幸福度-10%，专家人口资源产出+10%，犯罪度-45；
督管星域首府时星域效果：稳定度+5，幸福度-5%，专家人口资源产出+5%，犯罪度-22.5</t>
  </si>
  <si>
    <t>leader_trait_governor_oracle</t>
  </si>
  <si>
    <t>戍邦守望者</t>
  </si>
  <si>
    <t>附庸特化</t>
  </si>
  <si>
    <t>军用舰队效果：位于友方恒星系闪避+15%，位于友方恒星系追踪+15%，探测范围+1</t>
  </si>
  <si>
    <t>leader_trait_bulwark_watcher</t>
  </si>
  <si>
    <t>09_overlord_traits.txt</t>
  </si>
  <si>
    <t>戍邦反击大师</t>
  </si>
  <si>
    <t>军用舰队效果：位于友方恒星系舰船武器射速+30%</t>
  </si>
  <si>
    <t>leader_trait_bulwark_retaliator</t>
  </si>
  <si>
    <t>戍邦哨兵</t>
  </si>
  <si>
    <t>军用舰队效果：位于友方恒星系护盾承受值+30%</t>
  </si>
  <si>
    <t>leader_trait_bulwark_sentinel</t>
  </si>
  <si>
    <t>学邦调查员</t>
  </si>
  <si>
    <t>行星效果：岗位产出的科研+25%；督管星域首府时星域效果：岗位生产的科研+12.5%</t>
  </si>
  <si>
    <t>leader_trait_scholarium_investigator</t>
  </si>
  <si>
    <t>学邦探险家</t>
  </si>
  <si>
    <t>leader_trait_scholarium_explorer</t>
  </si>
  <si>
    <t>学邦观察者</t>
  </si>
  <si>
    <t>科研船效果：异常现象研究速度+25%，异常现象发现机会+5%</t>
  </si>
  <si>
    <t>leader_trait_scholarium_observer</t>
  </si>
  <si>
    <t>勘探邦开采员</t>
  </si>
  <si>
    <t>行星效果：岗位生产的能量币&amp;矿物&amp;合金各+20%；督管星域首府时星域效果：岗位生产的能量币&amp;矿物&amp;合金各+10%</t>
  </si>
  <si>
    <t>leader_trait_prospectorium_extractor</t>
  </si>
  <si>
    <t>勘探邦优化员</t>
  </si>
  <si>
    <t>行星效果：岗位所需维护费-15%；督管星域首府时星域效果：岗位所需维护费-7.5%</t>
  </si>
  <si>
    <t>leader_trait_prospectorium_optimizer</t>
  </si>
  <si>
    <t>勘探邦精炼师</t>
  </si>
  <si>
    <t>行星效果：化合&amp;精炼&amp;透镜子个体产出+25%；督管星域首府时星域效果：化合&amp;精炼&amp;透镜子个体产出+12.5%</t>
  </si>
  <si>
    <t>leader_trait_prospectorium_refiner</t>
  </si>
  <si>
    <t>触碰虚境的指挥官</t>
  </si>
  <si>
    <t>穿梭虚境隧道</t>
  </si>
  <si>
    <t>军用舰队效果：闪避概率+20%，追踪+20%，舰船维护费+20%</t>
  </si>
  <si>
    <t>leader_trait_admiral_mind_wipe_01</t>
  </si>
  <si>
    <t>军用舰队效果：舰船武器射程+10%，舰船武器射速+10%，舰船维护费+10%</t>
  </si>
  <si>
    <t>leader_trait_admiral_mind_wipe_02</t>
  </si>
  <si>
    <t>陆军效果：陆军伤害+25%，陆军连带伤害+10%，陆军士气-10%</t>
  </si>
  <si>
    <t>leader_trait_general_mind_wipe_0l</t>
  </si>
  <si>
    <t>陆军效果：陆军撤离几率+20%，陆军士气+10%，陆军维护费+15%</t>
  </si>
  <si>
    <t>leader_trait_general_mind_wipe_02</t>
  </si>
  <si>
    <t>触碰虚境的科学家</t>
  </si>
  <si>
    <t>作为内阁官员的帝国效应：研究速度+10%，研究速度（灵能理论）+25%</t>
  </si>
  <si>
    <t>leader_trait_scientist_mind_wipe_01</t>
  </si>
  <si>
    <t>科研船效果：考古发掘速度+20%，考古技能+1</t>
  </si>
  <si>
    <t>leader_trait_scientist_mind_wipe_02</t>
  </si>
  <si>
    <t>触碰虚境的构筑师</t>
  </si>
  <si>
    <t>作为内阁官员的帝国效应：行星基础设施花费-15%，帝国规模+10%</t>
  </si>
  <si>
    <t>leader_trait_ruler_mind_wipe_01</t>
  </si>
  <si>
    <t>触碰虚境的后勤家</t>
  </si>
  <si>
    <t>作为内阁官员的帝国效应：舰船武器伤害+15%，陆军伤害+15%，帝国规模+10%</t>
  </si>
  <si>
    <t>leader_trait_ruler_mind_wipe_02</t>
  </si>
  <si>
    <t>触碰虚境的海军子个体</t>
  </si>
  <si>
    <t>军用舰队效果：闪避+20%，追踪+20%，舰船维护费+20%</t>
  </si>
  <si>
    <t>gestalt_trait_commander_mind_wipe_0l</t>
  </si>
  <si>
    <t>gestalt_trait_commander_mind_wipe_02</t>
  </si>
  <si>
    <t>触碰虚境的攻击子个体</t>
  </si>
  <si>
    <t>gestalt_trait_general_mind_wipe_0l</t>
  </si>
  <si>
    <t>gestalt_trait_general_mind_wipe_02</t>
  </si>
  <si>
    <t>触碰虚境的研究子个体</t>
  </si>
  <si>
    <t>科研船效果：考古技能+1，考古发掘速度+20%，调查速度-25%</t>
  </si>
  <si>
    <t>gestalt_trait_scientist_mind_wipe_02</t>
  </si>
  <si>
    <t>触碰虚境的指挥子个体</t>
  </si>
  <si>
    <t>gestalt_trait_ruler_mind_wipe_0l</t>
  </si>
  <si>
    <t>gestalt_trait_ruler_mind_wipe_02</t>
  </si>
  <si>
    <t>人工智能助理“戈尔基”</t>
  </si>
  <si>
    <t>这位领袖获得经验+10%；行星效果：岗位产出的科研+10%；督管星域首府时星域效果：岗位产出的科研+5%</t>
  </si>
  <si>
    <t>leader_trait_gorky</t>
  </si>
  <si>
    <t>10_paragon_traits.txt</t>
  </si>
  <si>
    <t>光耀者</t>
  </si>
  <si>
    <t>起源君临天下</t>
  </si>
  <si>
    <t>leader_trait_legendary_leader</t>
  </si>
  <si>
    <t>光耀者血脉</t>
  </si>
  <si>
    <t>这位领袖的预期寿命+20年，领袖经验获得+25%</t>
  </si>
  <si>
    <t>leader_trait_legendary_offspring</t>
  </si>
  <si>
    <t>灵能交流</t>
  </si>
  <si>
    <t>凝望者</t>
  </si>
  <si>
    <t>义体人，合成人</t>
  </si>
  <si>
    <t>行星效果：稳定度+10；督管星域首府时星域效果：稳定度+5</t>
  </si>
  <si>
    <t>leader_trait_governor_psionic_communion</t>
  </si>
  <si>
    <t>环境改造之核3</t>
  </si>
  <si>
    <t>这位领袖每月食物+30，剩下3个花苞</t>
  </si>
  <si>
    <t>leader_trait_legendary_terraformation_nucleus_3_buds</t>
  </si>
  <si>
    <t>环境改造之核2</t>
  </si>
  <si>
    <t>这位领袖每月食物+20，剩下2个花苞</t>
  </si>
  <si>
    <t>leader_trait_legendary_terraformation_nucleus_2_buds</t>
  </si>
  <si>
    <t>环境改造之核1</t>
  </si>
  <si>
    <t>这位领袖每月食物+30，剩下1个花苞</t>
  </si>
  <si>
    <t>leader_trait_legendary_terraformation_nucleus_1_bud</t>
  </si>
  <si>
    <t>朦胧过往</t>
  </si>
  <si>
    <t>这位领袖的预期寿命+10年，科研船效果：亚光速航速+25%，任务失踪耗时-50%，考古发掘速度+25%</t>
  </si>
  <si>
    <t>leader_traitlegendary_far_from_home</t>
  </si>
  <si>
    <t>远祖流传</t>
  </si>
  <si>
    <t>这位领袖的预期寿命+25年；
【行政官】每月社会学研究+40；行星效果：专家人口资源产出+20%，岗位所需维护费-10%，档案管理员岗位+400；督管星域首府时星域效果：专家人口资源产出+10%，岗位所需维护费-5%，档案管理员岗位+200；
【指挥官】行星战斗宽度+10，每月物理学研究+50，每月工程学研究+50；军用舰队效果：任务中失踪耗时-50%，装甲硬化+30%，护盾硬化+30%；陆军效果：陆军士气+150%，陆军生命值+75%，陆军连带伤害-85%；
【科学家】每月物理学/社会学/工程学+40；科研船效果：亚光速航速+25%，任务中失踪耗时-50%，考古发掘速度+75%</t>
  </si>
  <si>
    <t>leader_trait_legendary_ancestors_knowledge</t>
  </si>
  <si>
    <t>卓越将军</t>
  </si>
  <si>
    <t>起源君临天下，军国主义</t>
  </si>
  <si>
    <t>作为内阁官员的帝国效应：舰队指挥上限+10，海军容量+5%，舰船初始经验+75</t>
  </si>
  <si>
    <t>leader_trait_legendary_military_knowledge</t>
  </si>
  <si>
    <t>作为内阁官员的帝国效应：舰队指挥上限+15，海军容量+10%，舰船初始经验+150</t>
  </si>
  <si>
    <t>leader_trait_legendary_military_knowledge_2</t>
  </si>
  <si>
    <t>作为内阁官员的帝国效应：舰队指挥上限+20，海军容量+15%，舰船初始经验+300</t>
  </si>
  <si>
    <t>leader_trait_legendary_military_knowledge_3</t>
  </si>
  <si>
    <t>坚定进攻者</t>
  </si>
  <si>
    <t>作为内阁官员的帝国效应：舰船武器射速+5%，追踪+5，命中率+5</t>
  </si>
  <si>
    <t>leader_trait_legendary_foe_hammer</t>
  </si>
  <si>
    <t>作为内阁官员的帝国效应：舰船武器射速+10%，追踪+7，命中率+7</t>
  </si>
  <si>
    <t>leader_trait_legendary_foe_hammer_2</t>
  </si>
  <si>
    <t>作为内阁官员的帝国效应：舰船武器射速+15%，追踪+10，命中率+10</t>
  </si>
  <si>
    <t>leader_trait_legendary_foe_hammer_3</t>
  </si>
  <si>
    <t>智慧导师</t>
  </si>
  <si>
    <t>起源君临天下，唯心主义</t>
  </si>
  <si>
    <t>作为内阁官员的帝国效应：领袖经验获得+10%，领袖维护费-10%，三种领袖上限各+1</t>
  </si>
  <si>
    <t>leader_trait_legendary_great_teacher</t>
  </si>
  <si>
    <t>作为内阁官员的帝国效应：领袖经验获得+15%，领袖维护费-15%，三种领袖上限各+1</t>
  </si>
  <si>
    <t>leader_trait_legendary_great_teacher_2</t>
  </si>
  <si>
    <t>作为内阁官员的帝国效应：领袖经验获得+25%，领袖维护费-25%，三种领袖上限各+1</t>
  </si>
  <si>
    <t>leader_trait_legendary_great_teacher_3</t>
  </si>
  <si>
    <t>虔诚禁欲</t>
  </si>
  <si>
    <t>作为内阁官员的帝国效应：人口舒适度使用-10%，人口住房使用使用-10%，每100祭祀产出的社会学+0.5</t>
  </si>
  <si>
    <t>leader_trait_legendary_pious_ascet</t>
  </si>
  <si>
    <t>作为内阁官员的帝国效应：人口舒适度使用-15%，人口住房使用使用-15%，每100祭祀产出的社会学+1</t>
  </si>
  <si>
    <t>leader_trait_legendary_pious_ascet_2</t>
  </si>
  <si>
    <t>作为内阁官员的帝国效应：人口舒适度使用-20%，人口住房使用使用-20%，每100祭祀产出的社会学+2</t>
  </si>
  <si>
    <t>leader_trait_legendary_pious_ascet_3</t>
  </si>
  <si>
    <t>威风堂堂</t>
  </si>
  <si>
    <t>起源君临天下，威权主义</t>
  </si>
  <si>
    <t>作为内阁官员的帝国效应：附庸每月忠诚度+0.4，外交接受度+5</t>
  </si>
  <si>
    <t>leader_trait_legendary_commanding_presence</t>
  </si>
  <si>
    <t>作为内阁官员的帝国效应：附庸每月忠诚度+0.6，外交接受度+10</t>
  </si>
  <si>
    <t>leader_trait_legendary_commanding_presence_2</t>
  </si>
  <si>
    <t>作为内阁官员的帝国效应：附庸每月忠诚度+1，外交接受度+15</t>
  </si>
  <si>
    <t>leader_trait_legendary_commanding_presence_3</t>
  </si>
  <si>
    <t>至高王</t>
  </si>
  <si>
    <t>作为内阁官员的帝国效应：稳定+3，精英幸福度+5%，精英人口资源产出+10%</t>
  </si>
  <si>
    <t>leader_trait_legendary_high_king</t>
  </si>
  <si>
    <t>作为内阁官员的帝国效应：稳定+5，精英幸福度+10%，精英人口资源产出+20%</t>
  </si>
  <si>
    <t>leader_trait_legendary_high_king 2</t>
  </si>
  <si>
    <t>作为内阁官员的帝国效应：稳定+8，精英幸福度+20%，精英人口资源产出+30%</t>
  </si>
  <si>
    <t>leader_trait_legendary_high_king 3</t>
  </si>
  <si>
    <t>炮舰外交</t>
  </si>
  <si>
    <t>起源君临天下，亲外主义</t>
  </si>
  <si>
    <t>作为内阁官员的帝国效应：舰队实力产生的外交权重+10%，力量投射产出的最大影响力+0.25，舰船维护费-5%</t>
  </si>
  <si>
    <t>leader_trait_legendary_gunboat_diplomacy</t>
  </si>
  <si>
    <t>作为内阁官员的帝国效应：舰队实力产生的外交权重+15%，力量投射产出的最大影响力+0.5，舰船维护费-10%</t>
  </si>
  <si>
    <t>leader_trait_legendary_gunboat_diplomacy_2</t>
  </si>
  <si>
    <t>作为内阁官员的帝国效应：舰队实力产生的外交权重+25%，力量投射产出的最大影响力+1，舰船维护费-20%</t>
  </si>
  <si>
    <t>leader_trait_legendary_gunboat_diplomacy_3</t>
  </si>
  <si>
    <t>人才虹吸</t>
  </si>
  <si>
    <t>作为内阁官员的帝国效应：科技产生的外交权重+10%，研究速度+5%，移民条约产出3物理/社会/工程研究点</t>
  </si>
  <si>
    <t>leader_trait legendary_scientific diplomacy</t>
  </si>
  <si>
    <t>作为内阁官员的帝国效应：科技产生的外交权重+15%，研究速度+7.5%，移民条约产出9物理/社会/工程研究点</t>
  </si>
  <si>
    <t>leader_trait legendary_scientific diplomacy_2</t>
  </si>
  <si>
    <t>作为内阁官员的帝国效应：科技产生的外交权重+20%，研究速度+10%，移民条约产出18物理/社会/工程研究点</t>
  </si>
  <si>
    <t>leader_trait legendary_scientific diplomacy_3</t>
  </si>
  <si>
    <t>自给经济派</t>
  </si>
  <si>
    <t>起源君临天下，和平主义</t>
  </si>
  <si>
    <t>作为内阁官员的帝国效应：舒适度+5%，岗位生产的食物+10%</t>
  </si>
  <si>
    <t>leader_trait_legendary_autarky</t>
  </si>
  <si>
    <t>作为内阁官员的帝国效应：舒适度+10%，岗位生产的食物+15%</t>
  </si>
  <si>
    <t>leader_trait_legendary_autarky_2</t>
  </si>
  <si>
    <t>作为内阁官员的帝国效应：舒适度+20%，岗位生产的食物+30%</t>
  </si>
  <si>
    <t>leader_trait_legendary_autarky_3</t>
  </si>
  <si>
    <t>开明统治者</t>
  </si>
  <si>
    <t>作为内阁官员的帝国效应：稳定度+2.5，岗位所需的维护费-5%，主流思潮吸引力+10%</t>
  </si>
  <si>
    <t>leader_trait_legendary_natural_ruler</t>
  </si>
  <si>
    <t>作为内阁官员的帝国效应：稳定度+3.5，岗位所需的维护费-10%，主流思潮吸引力+20%</t>
  </si>
  <si>
    <t>leader_trait_legendary_natural_ruler_2</t>
  </si>
  <si>
    <t>作为内阁官员的帝国效应：稳定度+5，岗位所需的维护费-20%，主流思潮吸引力+40%</t>
  </si>
  <si>
    <t>leader_trait_legendary_natural_ruler_3</t>
  </si>
  <si>
    <t>工业巨头</t>
  </si>
  <si>
    <t>起源君临天下，唯物主义</t>
  </si>
  <si>
    <t>作为内阁官员的帝国效应：岗位生产的矿物+10%，合金+5%，消费品+5%</t>
  </si>
  <si>
    <t>leader_trait_legendary_industry_titan</t>
  </si>
  <si>
    <t>作为内阁官员的帝国效应：岗位生产的矿物+15%，合金+10%，消费品+10%</t>
  </si>
  <si>
    <t>leader_trait_legendary_industry_titan 2</t>
  </si>
  <si>
    <t>作为内阁官员的帝国效应：岗位生产的矿物+30%，合金+15%，消费品+15%</t>
  </si>
  <si>
    <t>leader_trait_legendary_industry_titan 3</t>
  </si>
  <si>
    <t>大发明家</t>
  </si>
  <si>
    <t>作为内阁官员的帝国效应：机械人口组装速度+5%，每100机器人专家产出的工程学+0.50，机器人专家产生的舒适度+1%</t>
  </si>
  <si>
    <t>leader_trait_legendary_great inventor</t>
  </si>
  <si>
    <t>作为内阁官员的帝国效应：机械人口组装速度+10%，每100机器人专家产出的工程学+1，机器人专家产生他舒适度+2%</t>
  </si>
  <si>
    <t>leader_trait_legendary_great inventor_2</t>
  </si>
  <si>
    <t>作为内阁官员的帝国效应：机械人口组装速度+15%，每100机器人专家产出的工程学+2，机器人专家产生他舒适度+3%</t>
  </si>
  <si>
    <t>leader_trait_legendary_great inventor_3</t>
  </si>
  <si>
    <t>基因艺术家</t>
  </si>
  <si>
    <t>起源君临天下，排外主义</t>
  </si>
  <si>
    <t>作为内阁官员的帝国效应：有机体物种修饰点+1，人口维护费-10%</t>
  </si>
  <si>
    <t>leader_trait_legendary_genetic_purist</t>
  </si>
  <si>
    <t>作为内阁官员的帝国效应：有机体物种修饰点+2，人口维护费-15%</t>
  </si>
  <si>
    <t>leader_trait_legendary_genetic_purist_2</t>
  </si>
  <si>
    <t>作为内阁官员的帝国效应：有机体物种修饰点+2,，有机体物种特质选择+1，人口维护费-25%</t>
  </si>
  <si>
    <t>leader_trait_legendary_genetic_purist_3</t>
  </si>
  <si>
    <t>警钟长鸣</t>
  </si>
  <si>
    <t>leader_trait_legendary_evervigilant</t>
  </si>
  <si>
    <t>leader_trait_legendary_evervigilant_2</t>
  </si>
  <si>
    <t>作为内阁官员的帝国效应：破译+2，加密+4</t>
  </si>
  <si>
    <t>leader_trait_legendary_evervigilant_3</t>
  </si>
  <si>
    <t>直言不讳</t>
  </si>
  <si>
    <t>作为内阁官员的帝国效应：外交权重-25%，可派遣特使-1</t>
  </si>
  <si>
    <t>leader_trait_legendary_unfriendly</t>
  </si>
  <si>
    <t>战争贩子</t>
  </si>
  <si>
    <t>作为内阁官员的帝国效应：公民人口幸福度-10%</t>
  </si>
  <si>
    <t>leader_trait_legendary_warmonger</t>
  </si>
  <si>
    <t>健忘</t>
  </si>
  <si>
    <t>作为内阁官员的帝国效应：劳工人口资源产出-10%，研究人员维护费+20%</t>
  </si>
  <si>
    <t>leader_trait_legendary_dreamlike</t>
  </si>
  <si>
    <t>粗暴</t>
  </si>
  <si>
    <t>作为内阁官员的帝国效应：犯罪度+20，执法者和灵能使降低2.5%幸福度</t>
  </si>
  <si>
    <t>leader_trait_legendary_harsh_ruler</t>
  </si>
  <si>
    <t>幼稚</t>
  </si>
  <si>
    <t>作为内阁官员的帝国效应：加密-2，人口维护费+15%</t>
  </si>
  <si>
    <t>leader_trait_legendary_too_open</t>
  </si>
  <si>
    <t>胆小</t>
  </si>
  <si>
    <t>作为内阁官员的帝国效应：舰船维护费+15%，海军容量-10%</t>
  </si>
  <si>
    <t>leader_trait_legendary_hoplofobia</t>
  </si>
  <si>
    <t>精英主义</t>
  </si>
  <si>
    <t>作为内阁官员的帝国效应：领袖维护费+30%，人口舒适度使用+20%</t>
  </si>
  <si>
    <t>leader_trait_legendary_bad_meritocracy</t>
  </si>
  <si>
    <t>刚愎自用</t>
  </si>
  <si>
    <t>每级+0.5稳定度，-1.5犯罪度，-0.5%凝聚力，-1%幸福度</t>
  </si>
  <si>
    <t>leader_trait_legendary_delusional</t>
  </si>
  <si>
    <t>装置徒刑</t>
  </si>
  <si>
    <t>这位领袖的预期寿命：不朽，能量币维护费+50</t>
  </si>
  <si>
    <t>leader_trait_the_apparatus_luminary</t>
  </si>
  <si>
    <t>无尽升级</t>
  </si>
  <si>
    <t>这位领袖的预期寿命：不朽，能量币维护费+50；
作为内阁官员的帝国效应：领袖储备规模+1，三种领袖上限各+1，领袖维护-25%，领袖花费+10%，领袖经验获得-25%</t>
  </si>
  <si>
    <t>leader_trait_the_cybernetic_luminary</t>
  </si>
  <si>
    <t>虚境借道者</t>
  </si>
  <si>
    <t>这位领袖的预期寿命：不朽，泽珞维护费+3；
作为内阁官员的帝国效应：每月影响力+2，主流思潮吸引力+10%，犯罪度-20，破译+2，加密+2</t>
  </si>
  <si>
    <t>leader_trait_the_psionic_luminary</t>
  </si>
  <si>
    <t>合成觉醒</t>
  </si>
  <si>
    <t>这位领袖的预期寿命：不朽，合金维护费+25；
作为内阁官员的帝国效应：岗位生产的资源+25%，思潮转化几率+25%，每月机械人口组装+1，幸福度-15%</t>
  </si>
  <si>
    <t>leader_trait_the_synth_luminary</t>
  </si>
  <si>
    <t>基因完美</t>
  </si>
  <si>
    <t>这位领袖的预期寿命：不朽，食物维护费+100；
作为内阁官员的帝国效应：有机体物种修饰点+1，有机体物种特质选择+1，物种修饰特殊项目花费-10%，人口增长速度-15%</t>
  </si>
  <si>
    <t>leader_trait_the_genetic_luminary</t>
  </si>
  <si>
    <t>不圣</t>
  </si>
  <si>
    <t>作为内阁官员的帝国效应：对塞塔娜的伤害+15%，对合成女王塞塔娜造成的伤害+15%，对塞塔娜护航队的伤害+15%，对塞塔娜哨站的伤害+15%</t>
  </si>
  <si>
    <t>leader_trait_unholy</t>
  </si>
  <si>
    <t>不圣教导</t>
  </si>
  <si>
    <t>leader_trait_unholy_node</t>
  </si>
  <si>
    <t>狡猾</t>
  </si>
  <si>
    <t>起源黑暗之怖</t>
  </si>
  <si>
    <t>作为内阁官员的帝国效果：研究速度+5%，能够提高发现物理领域相关的隐形科技线索概率</t>
  </si>
  <si>
    <t>leader_trait_fotd_scientist</t>
  </si>
  <si>
    <t>11_first_contact_traits.txt</t>
  </si>
  <si>
    <t>军用舰队效果：轨道轰炸伤害+50%，舰船武器射速+5%，隐形强度+2</t>
  </si>
  <si>
    <t>leader_trait_fotd_commander</t>
  </si>
  <si>
    <t>商业头脑</t>
  </si>
  <si>
    <t>起源粉碎的枷锁</t>
  </si>
  <si>
    <t>行星效果：岗位产出的贸易+15%，人口消费品维护费-5%；督管星域首府时星域效果：岗位产出的贸易+7.5%，人口消费品维护费-2.5%</t>
  </si>
  <si>
    <t>leader_trait_preftl_haggler</t>
  </si>
  <si>
    <t>狂热教众</t>
  </si>
  <si>
    <t>行星效果：稳定度+10，反常度-10，主流思潮吸引力+20%，官僚产出的凝聚力+10%；
督管星域首府时星域效果：稳定度+5，反常度-5，主流思潮吸引力+10%，官僚产出的凝聚力+5%</t>
  </si>
  <si>
    <t>leader_trait_zealot</t>
  </si>
  <si>
    <t>战疫之将</t>
  </si>
  <si>
    <t>陆军效果：陆军士气+25%，陆军伤害+15%，陆军撤退几率-20%</t>
  </si>
  <si>
    <t>leader_trait_plague_hardened</t>
  </si>
  <si>
    <t>裂隙扭曲</t>
  </si>
  <si>
    <t>星界裂隙</t>
  </si>
  <si>
    <t>领袖寿命+50年，领袖经验获得+10%，不计入领袖上限</t>
  </si>
  <si>
    <t>leader_trait_rift_warped</t>
  </si>
  <si>
    <t>12_astral_planes_traits.txt</t>
  </si>
  <si>
    <t>部分被消化</t>
  </si>
  <si>
    <t>领袖寿命-20%，作为内阁官员的帝国效果：研究速度（生物学）+20%</t>
  </si>
  <si>
    <t>leader_trait_partially_digested</t>
  </si>
  <si>
    <t>尖塔的诅咒</t>
  </si>
  <si>
    <t>作为内阁官员的帝国效果：每月能量币+10%，只要这位领袖还是内阁官员，每年就要向黑方尖碑献祭1个人口</t>
  </si>
  <si>
    <t>leader_trait_obelisk_curse</t>
  </si>
  <si>
    <t>位面理论家</t>
  </si>
  <si>
    <t>裂隙探球，非统治者</t>
  </si>
  <si>
    <t>科研船效果：星际裂隙探索速度+10%；作为内阁官员的帝国效应：研究速度（粒子物理）+5%</t>
  </si>
  <si>
    <t>leader_trait_planar_theorist</t>
  </si>
  <si>
    <t>科研船效果：星际裂隙探索速度+20%；作为内阁官员的帝国效应：研究速度（粒子物理）+10%</t>
  </si>
  <si>
    <t>leader_trait_planar_theorist 2</t>
  </si>
  <si>
    <t>裂隙行者</t>
  </si>
  <si>
    <t>裂隙探球</t>
  </si>
  <si>
    <t>科研船效果：星际裂隙技能+1</t>
  </si>
  <si>
    <t>leader_trait_academic_astral_rift_expert</t>
  </si>
  <si>
    <t>科研船效果：星际裂隙技能+2</t>
  </si>
  <si>
    <t>leader_trait_academic_astral_rift_expert_2</t>
  </si>
  <si>
    <t>科研船效果：星际裂隙技能+3</t>
  </si>
  <si>
    <t>leader_trait_academic_astral_rift_expert_3</t>
  </si>
  <si>
    <t>外来意识</t>
  </si>
  <si>
    <t>科研船效果：星际裂隙探索速度+25%，星际裂隙技能+2</t>
  </si>
  <si>
    <t>leader_trait_foreign_consciousness</t>
  </si>
  <si>
    <t>黑光盲症</t>
  </si>
  <si>
    <t>科研船效果：调查速度-50%，星际裂隙探索速度-50%，星际裂隙技能-2，考古发掘速度-50%，考古技能-2</t>
  </si>
  <si>
    <t>leader_trait_black_light_blinded</t>
  </si>
  <si>
    <t>清洁无人机助手</t>
  </si>
  <si>
    <t>科研船效果：异常现象研究速度+5%，星际裂隙技能+1；
作为内阁官员的帝国效应：研究速度（生物学）+7.5%，星际裂隙探索速度+20%</t>
  </si>
  <si>
    <t>leader_trait_sanitary_drone</t>
  </si>
  <si>
    <t>空间弯曲者</t>
  </si>
  <si>
    <t>乍狄伽</t>
  </si>
  <si>
    <t>这位领袖不需要维护费，每月星界丝缕+10，军用舰队效果：跃迁引擎范围+50%，跃迁引擎冷却-90%</t>
  </si>
  <si>
    <t>leader_trait_spacebender</t>
  </si>
  <si>
    <t>能量武器专家</t>
  </si>
  <si>
    <t>凝望者/乍狄伽</t>
  </si>
  <si>
    <t>军用舰队效果：能量武器伤害+10%，能量武器射速+10%</t>
  </si>
  <si>
    <t>leader_trait_energy_weapon_specialist</t>
  </si>
  <si>
    <t>布洛葛的洞见</t>
  </si>
  <si>
    <t>领袖寿命：不朽
作为内阁官员的帝国效应：破译+2，基础情报等级+15，外交权重-5%；与人类帝国的评价-25</t>
  </si>
  <si>
    <t>leader_trait_blorg_insight</t>
  </si>
  <si>
    <t>风暴骑士</t>
  </si>
  <si>
    <t>起源追风者</t>
  </si>
  <si>
    <t>当这位领袖在宇宙风暴内时效果将会提升，领袖经验获得+15%，领袖寿命-10；
军用舰队效果：闪避概率-15%
行星效果：宇宙风暴破坏度-30%；督管星域首府时星域效果：宇宙风暴破坏度-15%
作为内阁官员的帝国效应：亚光速航速+10%</t>
  </si>
  <si>
    <t>leader_trait_storm_rider_commander</t>
  </si>
  <si>
    <t>13_cosmic_storms_traits.txt</t>
  </si>
  <si>
    <t>当这位领袖在宇宙风暴内时效果将会提升，领袖经验获得+15%，领袖寿命-10；
科研船效果：考古发掘速度+5%，异常现象调查速度+5%；
作为内阁官员的帝国效应：领袖经验获得+10%</t>
  </si>
  <si>
    <t>leader_trait_storm_rider_scientist</t>
  </si>
  <si>
    <t>当这位领袖在宇宙风暴内时效果将会提升，领袖经验获得+15%，领袖寿命-10；
行星效果：演艺人员岗位的岗位效率+10%，维护子个体的岗位效率+10%；督管星域首府时星域效果：演艺人员岗位的岗位效率+5%，维护子个体的岗位效率+5%；
作为内阁官员的帝国效应：法令维护费-10%</t>
  </si>
  <si>
    <t>leader_trait_storm_rider_official</t>
  </si>
  <si>
    <t>半义体人</t>
  </si>
  <si>
    <t>灵媒，天选之人</t>
  </si>
  <si>
    <t>领袖维护费-10%，领袖经验获得+10%
【统治者】唯心主义思潮吸引度+25%，区划产生的帝国规模-5%</t>
  </si>
  <si>
    <t>leader_trait_limited_cyborg</t>
  </si>
  <si>
    <t>14_grand_archive_traits.txt</t>
  </si>
  <si>
    <t>机器代理</t>
  </si>
  <si>
    <t>起源合成繁衍</t>
  </si>
  <si>
    <t>领袖经验获得-25%，领袖负面特质上限-1；
作为内阁官员的帝国效应：工程学家的岗位效率+5%，官僚岗位的岗位效率+5%，内阁议程速度-10%</t>
  </si>
  <si>
    <t>leader_trait_robotic_surrogate</t>
  </si>
  <si>
    <t>起源义体信条</t>
  </si>
  <si>
    <t>行星效果：岗位产出的科研+5%，督管星域首府时星域效果：岗位产出的科研+2.5%；
【统治者】作为内阁官员的帝国效应：行星基础设施维护费-10%，区划产生的帝国规模-5%；
【行政官】星海共同体：科技产生的外交权重+5%；联邦效果：每月联邦经验+0.5；
【指挥官】行星战斗宽度+1，军用舰队效果：舰船武器伤害+5%，舰船武器射程+10%，轨道轰炸伤害+15%；
【科学家】科研船效果：异常发现概率+15%</t>
  </si>
  <si>
    <t>leader_trait_ritualistic_implants_cyborg</t>
  </si>
  <si>
    <t>海盗</t>
  </si>
  <si>
    <t>起源寻宝猎人</t>
  </si>
  <si>
    <t>作为内阁官员的帝国效应：摧毁敌对舰船规模获得的能量币+25</t>
  </si>
  <si>
    <t>leader_trait_buccaneer</t>
  </si>
  <si>
    <t>作为内阁官员的帝国效应：摧毁敌对舰船规模获得的能量币+50</t>
  </si>
  <si>
    <t>leader_trait_buccaneer_2</t>
  </si>
  <si>
    <t>作为内阁官员的帝国效应：摧毁敌对舰船规模获得的能量币+75</t>
  </si>
  <si>
    <t>leader_trait_buccaneer_3</t>
  </si>
  <si>
    <t>开路者</t>
  </si>
  <si>
    <t>作为内阁官员的帝国效应：探测范围+1，舰船超空间航道探测+1，亚光速航速+10%</t>
  </si>
  <si>
    <t>leader_trait_trailblazer</t>
  </si>
  <si>
    <t>作为内阁官员的帝国效应：探测范围+2，舰船超空间航道探测+2，亚光速航速+20%</t>
  </si>
  <si>
    <t>leader_trait_trailblazer_2</t>
  </si>
  <si>
    <t>作为内阁官员的帝国效应：探测范围+3，舰船超空间航道探测+3，亚光速航速+30%</t>
  </si>
  <si>
    <t>leader_trait_trailblazer_3</t>
  </si>
  <si>
    <t>夺宝奇兵</t>
  </si>
  <si>
    <t>作为内阁官员的帝国效应：完成调查时，有概率提升资源矿藏规模+10%</t>
  </si>
  <si>
    <t>leader_trait_treasure_hoarder</t>
  </si>
  <si>
    <t>作为内阁官员的帝国效应：完成调查时，有概率提升资源矿藏规模+20%</t>
  </si>
  <si>
    <t>leader_trait_treasure_hoarder_2</t>
  </si>
  <si>
    <t>作为内阁官员的帝国效应：完成调查时，有概率提升资源矿藏规模+30%</t>
  </si>
  <si>
    <t>leader_trait_treasure_hoarder_3</t>
  </si>
  <si>
    <t>海盗女王</t>
  </si>
  <si>
    <t>传奇领袖</t>
  </si>
  <si>
    <t>军用舰队效果：窃取敌舰概率+10%，舰船武器伤害+15%</t>
  </si>
  <si>
    <t>leader_trait_pirate_queen</t>
  </si>
  <si>
    <t>战利品猎人</t>
  </si>
  <si>
    <t>军用舰队效果：对太空兽群的伤害+30%，追踪+30%，命中+30%</t>
  </si>
  <si>
    <t>leader_trait_trophy_hunter</t>
  </si>
  <si>
    <t>天生捕手</t>
  </si>
  <si>
    <t>科研船效果：兽群捕获率+25%，亚光速航速+10%，重力陷阱冷却-25%，捕获太空兽群时科学官经验+10</t>
  </si>
  <si>
    <t>leader_trait_gifted_trapper</t>
  </si>
  <si>
    <t>虚空猎手</t>
  </si>
  <si>
    <t>与任一太空动物建立联系</t>
  </si>
  <si>
    <t>军用舰队效果：对太空兽群的伤害+10%，亚光速航速+5%，舰船武器射程+5%</t>
  </si>
  <si>
    <t>leader_trait_void_hunter</t>
  </si>
  <si>
    <t>军用舰队效果：对太空兽群的伤害+20%，亚光速航速+5%，舰船武器射程+15%</t>
  </si>
  <si>
    <t>leader_trait_void_hunter_2</t>
  </si>
  <si>
    <t>虚空追迹者</t>
  </si>
  <si>
    <t>需要科技重力陷阱</t>
  </si>
  <si>
    <t>科研船效果：重力陷阱花费-10%，重力陷阱冷却-10%，兽群捕获率+10%，兽群捕获数量+1</t>
  </si>
  <si>
    <t>leader_trait_void_tracker</t>
  </si>
  <si>
    <t>科研船效果：重力陷阱花费-25%，重力陷阱冷却-25%，兽群捕获率+25%，兽群捕获数量+2</t>
  </si>
  <si>
    <t>leader_trait_void_tracker_2</t>
  </si>
  <si>
    <t>岩居兽受害者</t>
  </si>
  <si>
    <t>事件，非格式塔</t>
  </si>
  <si>
    <t>领袖寿命-20%；
作为内阁官员的帝国效应：研究速度（生物学）+20%</t>
  </si>
  <si>
    <t>leader_trait_cutholoid_victim</t>
  </si>
  <si>
    <t>重获生机</t>
  </si>
  <si>
    <t>这位领袖被他们的独特生理机能救了一命，但是不会再有下一次了</t>
  </si>
  <si>
    <t>trait_leader_second_chanced</t>
  </si>
  <si>
    <t>15_biogenesis_leader_traits.txt</t>
  </si>
  <si>
    <t>备用克隆体</t>
  </si>
  <si>
    <t>克隆Ⅲ</t>
  </si>
  <si>
    <t>有效领袖技能等级+2；
【行政官】作为内阁官员的帝国效应：每月贸易+15%；
【指挥官】作为内阁官员的帝国效应：海军容量+5%；
【科学家】作为内阁官员的帝国效应：每月科研+5%；</t>
  </si>
  <si>
    <t>leader_trait_has_backup_clone</t>
  </si>
  <si>
    <t>克隆领袖</t>
  </si>
  <si>
    <t>领袖寿命-25%，领袖经验获得-5%，领袖技能等级-1，领袖维护费-25%</t>
  </si>
  <si>
    <t>leader_trait_backup_clone</t>
  </si>
  <si>
    <t>领袖寿命-50%，领袖经验获得-10%，领袖技能等级-2，领袖维护费-25%</t>
  </si>
  <si>
    <t>leader_trait_backup_clone_2</t>
  </si>
  <si>
    <t>领袖寿命-75%，领袖经验获得-15%，领袖技能等级-3，领袖维护费-25%</t>
  </si>
  <si>
    <t>leader_trait_backup_clone_3</t>
  </si>
  <si>
    <t>顶级掠食者</t>
  </si>
  <si>
    <t>起源演化猎手</t>
  </si>
  <si>
    <t>从顶级掠食者胜利中获得额外的洞见</t>
  </si>
  <si>
    <t>trait_ruler_apex_predator</t>
  </si>
  <si>
    <t>基因纯净派</t>
  </si>
  <si>
    <t>每使用1生物修饰点数：
民主制：领袖维护费-5%，领袖获得经验+5%；
寡头制：内阁议程速度+5%；
独裁制：犯罪度-5，稳定度+5；</t>
  </si>
  <si>
    <t>trait_leader_genetic_purist</t>
  </si>
  <si>
    <t>起源强制重置</t>
  </si>
  <si>
    <t>军用舰队效果：舰船武器射速+20%</t>
  </si>
  <si>
    <t>leader_trait_unplugged_cybernetic_positives_3</t>
  </si>
  <si>
    <t>15_unplugged_traits.txt</t>
  </si>
  <si>
    <t>军用舰队效果：舰船武器射速+10%</t>
  </si>
  <si>
    <t>leader_trait_unplugged_cybernetic_positives_2</t>
  </si>
  <si>
    <t>军用舰队效果：舰船武器射速+5%</t>
  </si>
  <si>
    <t>leader_trait_unplugged_cybernetic_positives_1</t>
  </si>
  <si>
    <t>【职业】舰队司令</t>
  </si>
  <si>
    <t>职业</t>
  </si>
  <si>
    <t>军用舰队效果：舰船武器伤害+5%，舰船武器射速+5%；战斗撤离几率+5%</t>
  </si>
  <si>
    <t>subclass_commander_admiral</t>
  </si>
  <si>
    <t>20_leader_subclasses.txt</t>
  </si>
  <si>
    <t>【职业】陆军司令</t>
  </si>
  <si>
    <t>军用舰队效果：对恒星基地伤害+5%，轨道轰炸射速+5%；陆军效果：陆军伤害+5%</t>
  </si>
  <si>
    <t>subclass_commander_general</t>
  </si>
  <si>
    <t>【职业】督管专员</t>
  </si>
  <si>
    <t>行星效果：每100士兵岗位产出的稳定度+1；督管星域首府时星域效果：每100士兵岗位产出的稳定度+0.5</t>
  </si>
  <si>
    <t>subclass_commander_governor</t>
  </si>
  <si>
    <t>【职业】战略家</t>
  </si>
  <si>
    <t>作为内阁官员的帝国效果：军用舰船建造速度+10%</t>
  </si>
  <si>
    <t>subclass_commander_councilor</t>
  </si>
  <si>
    <t>【职业】帝国代表</t>
  </si>
  <si>
    <t>星海共同体使者效果：外交权重+5%；联邦代表效果：每月团结度+0.5</t>
  </si>
  <si>
    <t>subclass_official_delegate</t>
  </si>
  <si>
    <r>
      <rPr>
        <sz val="12"/>
        <color theme="1"/>
        <rFont val="方正公文黑体"/>
        <charset val="134"/>
      </rPr>
      <t xml:space="preserve">【职业】产业专员
</t>
    </r>
    <r>
      <rPr>
        <sz val="8"/>
        <color theme="1"/>
        <rFont val="方正公文黑体"/>
        <charset val="134"/>
      </rPr>
      <t>（生产监察；效率回路）</t>
    </r>
  </si>
  <si>
    <t>行星效果：专家人口资源产出+5%，人口舒适度使用-10%；
督管星域首府时星域效果：专家人口资源产出+2.5%，人口舒适度使用-5%</t>
  </si>
  <si>
    <t>subclass_official_governor</t>
  </si>
  <si>
    <t>【职业】外交节使</t>
  </si>
  <si>
    <t>作为内阁官员的帝国效果：信任度增长+5%</t>
  </si>
  <si>
    <t>subclass_official_diplomacy_councilor</t>
  </si>
  <si>
    <t>【职业】国务顾问</t>
  </si>
  <si>
    <t>作为内阁官员的帝国效果：人口维护费-5%，岗位产出的贸易+5%</t>
  </si>
  <si>
    <t>subclass_official_economy_councilor</t>
  </si>
  <si>
    <t>【职业】探索者</t>
  </si>
  <si>
    <t>科研船效果：探测范围+1，调查速度+10%，异常现象发现机会+10%</t>
  </si>
  <si>
    <t>subclass_scientist_explorer</t>
  </si>
  <si>
    <t>【职业】前沿学者</t>
  </si>
  <si>
    <t>科研船效果：异常现象研究速度+10%，考古发掘速度+10%，星界裂隙探索速度+10%</t>
  </si>
  <si>
    <t>subclass_scientist scholar</t>
  </si>
  <si>
    <r>
      <rPr>
        <sz val="12"/>
        <color theme="1"/>
        <rFont val="方正公文黑体"/>
        <charset val="134"/>
      </rPr>
      <t xml:space="preserve">【职业】分析专员
</t>
    </r>
    <r>
      <rPr>
        <sz val="8"/>
        <color theme="1"/>
        <rFont val="方正公文黑体"/>
        <charset val="134"/>
      </rPr>
      <t>（分析工蜂；分析单元）</t>
    </r>
  </si>
  <si>
    <t>行星效果：岗位产出的科研+10%；督管星域首府时星域效果：岗位产出的科研+5%</t>
  </si>
  <si>
    <t>subclass_scientist_governor</t>
  </si>
  <si>
    <r>
      <rPr>
        <sz val="12"/>
        <color theme="1"/>
        <rFont val="方正公文黑体"/>
        <charset val="134"/>
      </rPr>
      <t xml:space="preserve">【职业】统计学家
</t>
    </r>
    <r>
      <rPr>
        <sz val="8"/>
        <color theme="1"/>
        <rFont val="方正公文黑体"/>
        <charset val="134"/>
      </rPr>
      <t>（统计工蜂；统计单元）</t>
    </r>
  </si>
  <si>
    <t>作为内阁官员的帝国效果：研究速度+5%</t>
  </si>
  <si>
    <t>subclass_scientist_councilor</t>
  </si>
  <si>
    <t>哨兵训练</t>
  </si>
  <si>
    <t>哨兵</t>
  </si>
  <si>
    <t>军用舰队效果：对普雷索林生物的伤害+20%</t>
  </si>
  <si>
    <t>leader_trait_sentinel</t>
  </si>
  <si>
    <t>30_npc_crisis_leader_traits.txt</t>
  </si>
  <si>
    <t>蜂巢亲和</t>
  </si>
  <si>
    <t>leader_trait_hive_affinity</t>
  </si>
  <si>
    <t>军用舰队效果：亚光速航速+20%</t>
  </si>
  <si>
    <t>leader_trait_void_swimmer</t>
  </si>
  <si>
    <t>虚无缥缈</t>
  </si>
  <si>
    <t>高维恶魔</t>
  </si>
  <si>
    <t>军用舰队效果：闪避概率+20%</t>
  </si>
  <si>
    <t>leader_trait_ethereal</t>
  </si>
  <si>
    <t>次元巡航</t>
  </si>
  <si>
    <t>leader_trait_dimensional_stutter</t>
  </si>
  <si>
    <t>赛博勒克斯数据库</t>
  </si>
  <si>
    <t>军用舰队效果：对肃正协议伤害+20%，闪避概率+10%，舰船武器射速+10%</t>
  </si>
  <si>
    <t>leader_trait_cybrex</t>
  </si>
  <si>
    <t>这位领袖的预期寿命：不朽；
军用舰队效果：舰船武器射速+20%，亚光速航速+20%，舰船武器伤害+20%，闪避概率+30%，船体值+20%，每日船体再生+10%，每日装甲再生+10%，舰船武器射程+20%</t>
  </si>
  <si>
    <t>leader_trait_great_khan</t>
  </si>
  <si>
    <t>耳目众多</t>
  </si>
  <si>
    <t>获取其他帝国情报速度+25%</t>
  </si>
  <si>
    <t>leader_trait_ambassador_ear_to_the_ground</t>
  </si>
  <si>
    <t>100_ambassador_traits.txt</t>
  </si>
  <si>
    <t>获取其他帝国情报速度+50%</t>
  </si>
  <si>
    <t>leader_trait_ambassador_ear_to_the_ground_2</t>
  </si>
  <si>
    <t>获取其他帝国情报速度+100%</t>
  </si>
  <si>
    <t>leader_trait_ambassador_ear_to_the_ground_3</t>
  </si>
  <si>
    <t>巧舌如簧</t>
  </si>
  <si>
    <t>基础情报等级+5</t>
  </si>
  <si>
    <t>leader_trait_ambassador_whisper_networks</t>
  </si>
  <si>
    <t>基础情报等级+10</t>
  </si>
  <si>
    <t>leader_trait_ambassador_whisper_networks_2</t>
  </si>
  <si>
    <t>基础情报等级+20</t>
  </si>
  <si>
    <t>leader_trait_ambassador_whisper_networks_3</t>
  </si>
  <si>
    <t>煽风点火</t>
  </si>
  <si>
    <t>作为内阁官员的帝国效应：对宿敌的伤害+5%，宿敌产生的凝聚力+5</t>
  </si>
  <si>
    <t>leader_trait_ambassador_bully</t>
  </si>
  <si>
    <t>作为内阁官员的帝国效应：对宿敌的伤害+10%，宿敌产生的凝聚力+10</t>
  </si>
  <si>
    <t>leader_trait_ambassador_bully_2</t>
  </si>
  <si>
    <t>作为内阁官员的帝国效应：对宿敌的伤害+15%，宿敌产生的凝聚力+15</t>
  </si>
  <si>
    <t>leader_trait_ambassador_bully_3</t>
  </si>
  <si>
    <t>见机行事</t>
  </si>
  <si>
    <t>作为内阁官员的帝国效应：特使改善关系每月有0.25%概率获得一个外交支持</t>
  </si>
  <si>
    <t>leader_trait_ambassador_favor_maker</t>
  </si>
  <si>
    <t>作为内阁官员的帝国效应：特使改善关系每月有0.5%概率获得一个外交支持</t>
  </si>
  <si>
    <t>leader_trait_ambassador_favor_maker_2</t>
  </si>
  <si>
    <t>作为内阁官员的帝国效应：特使改善关系每月有1%概率获得一个外交支持</t>
  </si>
  <si>
    <t>leader_trait_ambassador_favor_maker_3</t>
  </si>
  <si>
    <t>温文尔雅</t>
  </si>
  <si>
    <t>作为内阁官员的帝国效应：外交协议影响力维护费-10%</t>
  </si>
  <si>
    <t>leader_trait_ambassador_pact_keeper</t>
  </si>
  <si>
    <t>作为内阁官员的帝国效应：外交协议影响力维护费-20%</t>
  </si>
  <si>
    <t>leader_trait_ambassador_pact_keeper_2</t>
  </si>
  <si>
    <t>作为内阁官员的帝国效应：外交协议影响力维护费-30%</t>
  </si>
  <si>
    <t>leader_trait_ambassador_pact_keeper_3</t>
  </si>
  <si>
    <t>企业精神</t>
  </si>
  <si>
    <t>作为内阁官员的帝国效应：商业协议效率+5%</t>
  </si>
  <si>
    <t>leader_trait_ambassador_commercial_pact_focus</t>
  </si>
  <si>
    <t>作为内阁官员的帝国效应：商业协议效率+15%</t>
  </si>
  <si>
    <t>leader_trait_ambassador_commercial_pact_focus_2</t>
  </si>
  <si>
    <t>作为内阁官员的帝国效应：商业协议效率+25%</t>
  </si>
  <si>
    <t>leader_trait_ambassador_commercial_pact_focus_3</t>
  </si>
  <si>
    <t>研究交流</t>
  </si>
  <si>
    <t>作为内阁官员的帝国效应：协议带来的研究共享+5%</t>
  </si>
  <si>
    <t>leader_trait_ambassador_research_pact_focus</t>
  </si>
  <si>
    <t>作为内阁官员的帝国效应：协议带来的研究共享+15%</t>
  </si>
  <si>
    <t>leader_trait_ambassador_research_pact_focus_2</t>
  </si>
  <si>
    <t>作为内阁官员的帝国效应：协议带来的研究共享+25%</t>
  </si>
  <si>
    <t>leader_trait_ambassador_research_pact_focus_3</t>
  </si>
  <si>
    <t>随从团队</t>
  </si>
  <si>
    <t>作为内阁官员的帝国效应：特使改善关系+5%，特使损害关系+5%</t>
  </si>
  <si>
    <t>leader_trait_ambassador_extra_envoys</t>
  </si>
  <si>
    <t>作为内阁官员的帝国效应：特使改善关系+10%，特使损害关系+10%</t>
  </si>
  <si>
    <t>leader_trait_ambassador_extra_envoys_2</t>
  </si>
  <si>
    <t>作为内阁官员的帝国效应：特使改善关系+15%，特使损害关系+15%</t>
  </si>
  <si>
    <t>leader_trait_ambassador_extra_envoys_3</t>
  </si>
  <si>
    <t>专精：星系贸易</t>
  </si>
  <si>
    <t>帝国代表</t>
  </si>
  <si>
    <t>是星海共同体成员</t>
  </si>
  <si>
    <t>星海共同体使者效果：星系贸易议案的投票权重+100%；</t>
  </si>
  <si>
    <t>leader_trait_resolution_category_commerce_focus</t>
  </si>
  <si>
    <t>100_delegate_traits.txt</t>
  </si>
  <si>
    <t>星海共同体使者效果：星系贸易议案的投票权重+200%；</t>
  </si>
  <si>
    <t>leader_trait_resolution_category_commerce_focus_2</t>
  </si>
  <si>
    <t>星海共同体使者效果：星系贸易议案的投票权重+500%；</t>
  </si>
  <si>
    <t>leader_trait_resolution_category_commerce_focus_3</t>
  </si>
  <si>
    <t>专精：工业发展</t>
  </si>
  <si>
    <t>星海共同体使者效果：工业发展议案的投票权重+100%；</t>
  </si>
  <si>
    <t>leader_trait_resolution_category_industry_focus</t>
  </si>
  <si>
    <t>星海共同体使者效果：工业发展议案的投票权重+200%；</t>
  </si>
  <si>
    <t>leader_trait_resolution_category_industry_focus_2</t>
  </si>
  <si>
    <t>星海共同体使者效果：工业发展议案的投票权重+500%；</t>
  </si>
  <si>
    <t>leader_trait_resolution_category_industry_focus_3</t>
  </si>
  <si>
    <t>专精：权术传统</t>
  </si>
  <si>
    <t>星海共同体使者效果：共同体先锋/宪法豁免/发展援助/星海威胁委员会议案的投票权重+100%</t>
  </si>
  <si>
    <t>leader_trait_resolution_category_politics_traditions_focus</t>
  </si>
  <si>
    <t>星海共同体使者效果：共同体先锋/宪法豁免/发展援助/星海威胁委员会议案的投票权重+200%</t>
  </si>
  <si>
    <t>leader_trait_resolution_category_politics_traditions_focus_2</t>
  </si>
  <si>
    <t>星海共同体使者效果：共同体先锋/宪法豁免/发展援助/星海威胁委员会议案的投票权重+500%</t>
  </si>
  <si>
    <t>leader_trait_resolution_category_politics_traditions_focus_3</t>
  </si>
  <si>
    <t>专精：上上善道</t>
  </si>
  <si>
    <t>星海共同体使者效果：上山善道议案的投票权重+100%；</t>
  </si>
  <si>
    <t>leader_trait_resolution_category_greatergood__focus</t>
  </si>
  <si>
    <t>星海共同体使者效果：上山善道议案的投票权重+200%；</t>
  </si>
  <si>
    <t>leader_trait_resolution_category_greatergood__focus_2</t>
  </si>
  <si>
    <t>星海共同体使者效果：上山善道议案的投票权重+500%；</t>
  </si>
  <si>
    <t>leader_trait_resolution_category_greatergood__focus_3</t>
  </si>
  <si>
    <t>专精：星系改革</t>
  </si>
  <si>
    <t>星海共同体使者效果：泛星系贸易市场/星系改革/天灾指定/更改星系焦点议案的投票权重+100%</t>
  </si>
  <si>
    <t>leader_trait_resolution_category_galacticreforms_focus</t>
  </si>
  <si>
    <t>星海共同体使者效果：泛星系贸易市场/星系改革/天灾指定/更改星系焦点议案的投票权重+200%</t>
  </si>
  <si>
    <t>leader_trait_resolution_category_galacticreforms_focus_2</t>
  </si>
  <si>
    <t>星海共同体使者效果：泛星系贸易市场议案投票权重+200%，星系改革/天灾指定/更改星系焦点议案的投票权重+500%</t>
  </si>
  <si>
    <t>leader_trait_resolution_category_galacticreforms_focus_3</t>
  </si>
  <si>
    <t>专精：生态保护</t>
  </si>
  <si>
    <t>星海共同体使者效果：生态保护议案的投票权重+100%</t>
  </si>
  <si>
    <t>leader_trait_resolution_category_ecology_focus</t>
  </si>
  <si>
    <t>星海共同体使者效果：生态保护议案的投票权重+200%</t>
  </si>
  <si>
    <t>leader_trait_resolution_category_ecology_focus_2</t>
  </si>
  <si>
    <t>星海共同体使者效果：生态保护议案的投票权重+500%</t>
  </si>
  <si>
    <t>leader_trait_resolution_category_ecology_focus_3</t>
  </si>
  <si>
    <t>专精：解放知识</t>
  </si>
  <si>
    <t>星海共同体使者效果：解放知识议案的投票权重+100%</t>
  </si>
  <si>
    <t>leader_trait_resolution_category_galacticstudies_focus</t>
  </si>
  <si>
    <t>星海共同体使者效果：解放知识议案的投票权重+200%</t>
  </si>
  <si>
    <t>leader_trait_resolution_category_galacticstudies_focus_2</t>
  </si>
  <si>
    <t>星海共同体使者效果：解放知识议案的投票权重+500%</t>
  </si>
  <si>
    <t>leader_trait_resolution_category_galacticstudies_focus_3</t>
  </si>
  <si>
    <t>专精：生命之神圣</t>
  </si>
  <si>
    <t>星海共同体使者效果：生命之神圣议案的投票权重+100%</t>
  </si>
  <si>
    <t>leader_trait_resolution_category_divinity_focus</t>
  </si>
  <si>
    <t>星海共同体使者效果：生命之神圣议案的投票权重+200%</t>
  </si>
  <si>
    <t>leader_trait_resolution_category_divinity_focus_2</t>
  </si>
  <si>
    <t>星海共同体使者效果：生命之神圣议案的投票权重+500%</t>
  </si>
  <si>
    <t>leader_trait_resolution_category_divinity_focus_3</t>
  </si>
  <si>
    <t>专精：共同防御</t>
  </si>
  <si>
    <t>星海共同体使者效果：共同防御议案的投票权重+100%</t>
  </si>
  <si>
    <t>leader_trait_resolution_category_mutualdefense_focus</t>
  </si>
  <si>
    <t>星海共同体使者效果：共同防御议案的投票权重+200%</t>
  </si>
  <si>
    <t>leader_trait_resolution_category_mutualdefense_focus_2</t>
  </si>
  <si>
    <t>星海共同体使者效果：共同防御议案的投票权重+500%</t>
  </si>
  <si>
    <t>leader_trait_resolution_category_mutualdefense_focus_3</t>
  </si>
  <si>
    <t>专精：战争规则</t>
  </si>
  <si>
    <t>星海共同体使者效果：战争规则议案的投票权重+100%</t>
  </si>
  <si>
    <t>leader_trait_resolution_category_rulesofwar_focus</t>
  </si>
  <si>
    <t>星海共同体使者效果：战争规则议案的投票权重+200%</t>
  </si>
  <si>
    <t>leader_trait_resolution_category_rulesofwar_focus_2</t>
  </si>
  <si>
    <t>星海共同体使者效果：战争规则议案的投票权重+500%</t>
  </si>
  <si>
    <t>leader_trait_resolution_category_rulesofwar_focus_3</t>
  </si>
  <si>
    <t>专精：防卫私有化</t>
  </si>
  <si>
    <t>星海共同体使者效果：防卫私有化议案的投票权重+100%</t>
  </si>
  <si>
    <t>leader_trait_resolution_category_defenseprivatization_focus</t>
  </si>
  <si>
    <t>星海共同体使者效果：防卫私有化议案的投票权重+200%</t>
  </si>
  <si>
    <t>leader_trait_resolution_category_defenseprivatization_focus_2</t>
  </si>
  <si>
    <t>星海共同体使者效果：防卫私有化议案的投票权重+500%</t>
  </si>
  <si>
    <t>leader_trait_resolution_category_defenseprivatization_focus_3</t>
  </si>
  <si>
    <t>专精：星系间指令</t>
  </si>
  <si>
    <t>星海共同体使者效果：星系间指令议案的投票权重+100%</t>
  </si>
  <si>
    <t>leader_trait_resolution_category_intergalacticdirective_focus</t>
  </si>
  <si>
    <t>星海共同体使者效果：星系间指令议案的投票权重+200%</t>
  </si>
  <si>
    <t>leader_trait_resolution_category_intergalacticdirective_focus_2</t>
  </si>
  <si>
    <t>星海共同体使者效果：星系间指令议案的投票权重+500%</t>
  </si>
  <si>
    <t>leader_trait_resolution_category_intergalacticdirective_focus_3</t>
  </si>
  <si>
    <t>专精：官僚监视</t>
  </si>
  <si>
    <t>星海共同体使者效果：官僚监视议案的投票权重+100%</t>
  </si>
  <si>
    <t>leader_trait_resolution_category_bureaucraticsurveillance_focus</t>
  </si>
  <si>
    <t>星海共同体使者效果：官僚监视议案的投票权重+200%</t>
  </si>
  <si>
    <t>leader_trait_resolution_category_bureaucraticsurveillance_focus_2</t>
  </si>
  <si>
    <t>星海共同体使者效果：官僚监视议案的投票权重+500%</t>
  </si>
  <si>
    <t>leader_trait_resolution_category_bureaucraticsurveillance_focus_3</t>
  </si>
  <si>
    <t>专精：前超光速文明立场</t>
  </si>
  <si>
    <t>星海共同体使者效果：前超光速文明l立场议案的投票权重+100%</t>
  </si>
  <si>
    <t>leader_trait_resolution_category_pre_ftl_stances_focus</t>
  </si>
  <si>
    <t>星海共同体使者效果：前超光速文明立场议案的投票权重+200%</t>
  </si>
  <si>
    <t>leader_trait_resolution_category_pre_ftl_stances_focus_2</t>
  </si>
  <si>
    <t>星海共同体使者效果：前超光速文明立场议案的投票权重+500%</t>
  </si>
  <si>
    <t>leader_trait_resolution_category_pre_ftl_stances_focus_3</t>
  </si>
  <si>
    <t>专精：制裁</t>
  </si>
  <si>
    <t>星海共同体使者效果：对星际制裁议案的投票权重+100%</t>
  </si>
  <si>
    <t>leader_trait_resolution_category_sanctions_focus</t>
  </si>
  <si>
    <t>星海共同体使者效果：对星际制裁议案的投票权重+200%</t>
  </si>
  <si>
    <t>leader_trait_resolution_category_sanctions_focus_2</t>
  </si>
  <si>
    <t>星海共同体使者效果：对星际制裁议案的投票权重+500%</t>
  </si>
  <si>
    <t>leader_trait_resolution_category_sanctions_focus_3</t>
  </si>
  <si>
    <t>袍泽之情</t>
  </si>
  <si>
    <t>是联邦成员</t>
  </si>
  <si>
    <t>联邦代表效果：每月经验+0.25</t>
  </si>
  <si>
    <t>leader_trait_federal_negotiator</t>
  </si>
  <si>
    <t>联邦代表效果：每月经验+0.5</t>
  </si>
  <si>
    <t>leader_trait_federal_negotiator_2</t>
  </si>
  <si>
    <t>联邦代表效果：每月经验+1</t>
  </si>
  <si>
    <t>leader_trait_federal_negotiator_3</t>
  </si>
  <si>
    <t>古道热肠</t>
  </si>
  <si>
    <t>联邦代表效果：因加入而造成的联邦团结度补正-5%</t>
  </si>
  <si>
    <t>leader_trait_federal_greeter</t>
  </si>
  <si>
    <t>联邦代表效果：因加入而造成的联邦团结度补正-10%</t>
  </si>
  <si>
    <t>leader_trait_federal_greeter_2</t>
  </si>
  <si>
    <t>联邦代表效果：因加入而造成的联邦团结度补正-15%</t>
  </si>
  <si>
    <t>leader_trait_federal_greeter_3</t>
  </si>
  <si>
    <t>干戈玉帛</t>
  </si>
  <si>
    <t>联邦代表效果：思潮导致的团结度惩罚-5%</t>
  </si>
  <si>
    <t>leader_trait_federal_sweet_talker</t>
  </si>
  <si>
    <t>联邦代表效果：思潮导致的团结度惩罚-10%</t>
  </si>
  <si>
    <t>leader_trait_federal_sweet_talker_2</t>
  </si>
  <si>
    <t>联邦代表效果：思潮导致的团结度惩罚-15%</t>
  </si>
  <si>
    <t>leader_trait_federal_sweet_talker_3</t>
  </si>
  <si>
    <t>联合演训</t>
  </si>
  <si>
    <t>联邦代表效果：联邦海军容量贡献+5%，联邦舰队上限修正+10</t>
  </si>
  <si>
    <t>leader_trait_federal_joint_navy</t>
  </si>
  <si>
    <t>联邦代表效果：联邦海军容量贡献+15%，联邦舰队上限修正+25</t>
  </si>
  <si>
    <t>leader_trait_federal_joint_navy_2</t>
  </si>
  <si>
    <t>联邦代表效果：联邦海军容量贡献+25%，联邦舰队上限修正+50</t>
  </si>
  <si>
    <t>leader_trait_federal_joint_navy_3</t>
  </si>
  <si>
    <t>星海共同体使者效果：外交权重+40%</t>
  </si>
  <si>
    <t>leader_trait_diplo_weight</t>
  </si>
  <si>
    <t>相互支援</t>
  </si>
  <si>
    <t>星海共同体使者效果：支持议案通过时获得来自提案国的1个外交支持和5信任度</t>
  </si>
  <si>
    <t>leader_trait_supporting_voter</t>
  </si>
  <si>
    <t>4.0.22星球区划特化建筑代码（2025.08.22）</t>
  </si>
  <si>
    <t>注：本条目收录了恒星类型，行星类型，星球模型，区划，特化，建筑条目，并对每栏目进行了自适应化（条目太多，并且生成需要很多其他条目辅助，因此做成自适应型）。</t>
  </si>
  <si>
    <t>改变恒星类型</t>
  </si>
  <si>
    <t>对选中行星进行 地爆天星</t>
  </si>
  <si>
    <t>注：选中恒星输入，下拉菜单可选择其他恒星类型，实际上只改变了恒星BUFF与大地图的星系外观，例如黑洞如果输入下方的改变星球类型，仍然为黑洞星系。</t>
  </si>
  <si>
    <t>event planet_destruction.100</t>
  </si>
  <si>
    <t>B型恒星</t>
  </si>
  <si>
    <t>对选中行星进行 安乐天使</t>
  </si>
  <si>
    <t>改变星球类型</t>
  </si>
  <si>
    <t>event planet_destruction.200</t>
  </si>
  <si>
    <t>注：选中星球输入，下拉菜单可选择其他恒星类型。</t>
  </si>
  <si>
    <t>改变为宜居星球</t>
  </si>
  <si>
    <t>对选中行星执行 中子灭杀</t>
  </si>
  <si>
    <t>改变为其他星球</t>
  </si>
  <si>
    <t>气态巨行星</t>
  </si>
  <si>
    <t>event planet_destruction.300</t>
  </si>
  <si>
    <t>改变为恒星类型星球</t>
  </si>
  <si>
    <t>M型红巨星</t>
  </si>
  <si>
    <t>对选中行星执行 神圣激素</t>
  </si>
  <si>
    <t>改变星球模型</t>
  </si>
  <si>
    <t>event planet_destruction.400</t>
  </si>
  <si>
    <t>注：选中星球输入，该条目仅改变星球外观；不同物种类型的环世界，理想城，居住站有差异，可以通过更改图形文化换成对应模型；人工星球类模型建议只输入给人工星球。</t>
  </si>
  <si>
    <t>设定栏</t>
  </si>
  <si>
    <t>模型类别</t>
  </si>
  <si>
    <t>人工星球模型</t>
  </si>
  <si>
    <t>模型名称</t>
  </si>
  <si>
    <t>环世界框架（单段）</t>
  </si>
  <si>
    <t>对选中行星执行 纳米灾疫</t>
  </si>
  <si>
    <t>生成栏</t>
  </si>
  <si>
    <t>event planet_destruction.500</t>
  </si>
  <si>
    <t>生成星球</t>
  </si>
  <si>
    <t>对选中行星执行 天洪浩荡</t>
  </si>
  <si>
    <t>注：选中恒星输入，设定后即可生成。</t>
  </si>
  <si>
    <t>event planet_destruction.700</t>
  </si>
  <si>
    <t>星球类型</t>
  </si>
  <si>
    <t>熔融星球</t>
  </si>
  <si>
    <t>星球名称</t>
  </si>
  <si>
    <t>"测试"</t>
  </si>
  <si>
    <t>星球大小</t>
  </si>
  <si>
    <t>生成距离</t>
  </si>
  <si>
    <t>生成角度</t>
  </si>
  <si>
    <t>偏移角度</t>
  </si>
  <si>
    <t>对选中行星执行 毒流天降</t>
  </si>
  <si>
    <t>是否生成行星环</t>
  </si>
  <si>
    <t>yes</t>
  </si>
  <si>
    <t>是否清除障碍</t>
  </si>
  <si>
    <t>是否清除行星修正</t>
  </si>
  <si>
    <t>event planet_destruction.800</t>
  </si>
  <si>
    <t>对选中行星执行 降智光束</t>
  </si>
  <si>
    <t>添加星球区划</t>
  </si>
  <si>
    <t>event planet_destruction.900</t>
  </si>
  <si>
    <t>注：选中星球输入，对于设定请查看右侧图片，可以通过筛选来快速找到对应区划，也可直接在“区划名称”中直接输入对应名称，不满足条件的区划过月会被合并。一些次要区划在特化以后会更换名称，但代码上仍然按照无特化时添加，因此筛选中不加入此类别的区划。</t>
  </si>
  <si>
    <t>区划设定规则（对下方生成特化与建筑也适用）</t>
  </si>
  <si>
    <t>区划位置筛选</t>
  </si>
  <si>
    <t>主区划</t>
  </si>
  <si>
    <t>区划星球筛选</t>
  </si>
  <si>
    <t>忽略筛选</t>
  </si>
  <si>
    <t>对选中恒星执行 焚天神兵</t>
  </si>
  <si>
    <t>区划名称</t>
  </si>
  <si>
    <t>智链都会</t>
  </si>
  <si>
    <t>生成数量</t>
  </si>
  <si>
    <t>effect solar_system = { destroy_star_system = yes }</t>
  </si>
  <si>
    <t>直接 移除 选中 星球</t>
  </si>
  <si>
    <t>添加区划特化</t>
  </si>
  <si>
    <t>effect remove_planet = yes</t>
  </si>
  <si>
    <t>注：选中星球输入，对于设定请查看上方图片，可以通过筛选来快速找到对应特化，也可直接在“特化名称”中直接输入对应名称，不满足条件的特化过月不会消失，如果忽略主次区划添加会导致UI显示异常，例如将理想城次区划的特化加入主区划后会显示异常，但不影响正常游戏，区划筛选是为了将特化生成进指定区划，槽位选择请看图片显示位置。</t>
  </si>
  <si>
    <t>特化位置定位筛选</t>
  </si>
  <si>
    <t>特化星球类别筛选</t>
  </si>
  <si>
    <t>环形世界</t>
  </si>
  <si>
    <t>移除 除了恒星外 的 所有星球 （范围：当前恒星系统）</t>
  </si>
  <si>
    <t>添加到该槽位</t>
  </si>
  <si>
    <t>添加到该区划</t>
  </si>
  <si>
    <t>未特化理想城3</t>
  </si>
  <si>
    <t>特化名称</t>
  </si>
  <si>
    <t>能源发电（环形世界）</t>
  </si>
  <si>
    <t>effect = { solar_system = { every_system_planet = { limit = { is_star = no } remove_planet = yes }}}</t>
  </si>
  <si>
    <t>直接 移除 选中 星球中的所有建筑与人口</t>
  </si>
  <si>
    <t>添加建筑</t>
  </si>
  <si>
    <t>注：选中星球输入，对于设定请查看上方图片，可以通过筛选来快速找到对应建筑，也可直接在“建筑名称”中直接输入对应名称，不满足条件的建筑过月会消失，筛选区划和特化是为了精确定位生成位置，但无法更精确定位到哪个建筑槽，只能通过连续添加三个建筑来调整摆放顺序（使用前需删除已存在的建筑）。</t>
  </si>
  <si>
    <t>建筑填入区划位置筛选</t>
  </si>
  <si>
    <t>建筑填入区划星球筛选</t>
  </si>
  <si>
    <t>基础区划</t>
  </si>
  <si>
    <t>建筑填入区划名称</t>
  </si>
  <si>
    <t>城市区划</t>
  </si>
  <si>
    <t>增加或减少 选中星球破坏度（输入负值则减）</t>
  </si>
  <si>
    <t>建筑填入特化位置筛选</t>
  </si>
  <si>
    <t>建筑填入特化星球筛选</t>
  </si>
  <si>
    <t>常规星球</t>
  </si>
  <si>
    <t>建筑填入特化名称</t>
  </si>
  <si>
    <t>政府特区</t>
  </si>
  <si>
    <t>effect add_planet_devastation = 100</t>
  </si>
  <si>
    <t>建筑来源筛选</t>
  </si>
  <si>
    <t>基础建筑</t>
  </si>
  <si>
    <t>建筑类别筛选</t>
  </si>
  <si>
    <t>军事建筑</t>
  </si>
  <si>
    <t>建筑名称（单）</t>
  </si>
  <si>
    <t>军事学院</t>
  </si>
  <si>
    <t>建筑名称1</t>
  </si>
  <si>
    <t>建筑名称2</t>
  </si>
  <si>
    <t>建筑名称3</t>
  </si>
  <si>
    <t>打开或关闭 选中星球的土星环模型</t>
  </si>
  <si>
    <t>添加单个建筑</t>
  </si>
  <si>
    <t>连续添加三个建筑</t>
  </si>
  <si>
    <t>设置选中星球的飞升等级</t>
  </si>
  <si>
    <t>planet_ascension_tier 10</t>
  </si>
  <si>
    <t>添加企业与宗主建筑</t>
  </si>
  <si>
    <t>注：企业和宗主国如未创建分部/协议，先输入前三行代码，已建立则忽视；之后选中星球输入即可。</t>
  </si>
  <si>
    <t>设置选中星球的规模大小</t>
  </si>
  <si>
    <t>设定分部/条款来源国家</t>
  </si>
  <si>
    <t>planet_size 30</t>
  </si>
  <si>
    <t>选中星球创建分部（企业）</t>
  </si>
  <si>
    <t>effect establish_branch_office = event_target:playercountry</t>
  </si>
  <si>
    <t>选中星球创建协议（宗主国）</t>
  </si>
  <si>
    <t>effect = { root.owner = { set_subject_of = { who = event_target:playercountry allow_instant_negotiation = yes preset = preset_vassal }</t>
  </si>
  <si>
    <t>企业分部建筑</t>
  </si>
  <si>
    <t>建筑名称</t>
  </si>
  <si>
    <t>私人矿业财团</t>
  </si>
  <si>
    <t>恒星类型</t>
  </si>
  <si>
    <t>恒星代码</t>
  </si>
  <si>
    <t>星球代码</t>
  </si>
  <si>
    <t>区划代码</t>
  </si>
  <si>
    <t>区划位置1</t>
  </si>
  <si>
    <t>区划位置2</t>
  </si>
  <si>
    <t>区划控制</t>
  </si>
  <si>
    <t>特化控制</t>
  </si>
  <si>
    <t>建筑控制</t>
  </si>
  <si>
    <t>sc_b</t>
  </si>
  <si>
    <t>沙漠星球</t>
  </si>
  <si>
    <t>pc_desert</t>
  </si>
  <si>
    <t>突触凝炼机区划</t>
  </si>
  <si>
    <t>district_cosmogenesis_goverment</t>
  </si>
  <si>
    <t>无区划</t>
  </si>
  <si>
    <t>天灾区划</t>
  </si>
  <si>
    <t>A型恒星</t>
  </si>
  <si>
    <t>sc_a</t>
  </si>
  <si>
    <t>干旱星球</t>
  </si>
  <si>
    <t>pc_arid</t>
  </si>
  <si>
    <t>神经之门</t>
  </si>
  <si>
    <t>district_cosmogenesis_world_science</t>
  </si>
  <si>
    <t>F型恒星</t>
  </si>
  <si>
    <t>sc_f</t>
  </si>
  <si>
    <t>草原星球</t>
  </si>
  <si>
    <t>pc_savannah</t>
  </si>
  <si>
    <t>扩充思维区</t>
  </si>
  <si>
    <t>district_cosmogenesis_world_logic</t>
  </si>
  <si>
    <t>G型恒星</t>
  </si>
  <si>
    <t>sc_g</t>
  </si>
  <si>
    <t>热带星球</t>
  </si>
  <si>
    <t>pc_tropical</t>
  </si>
  <si>
    <t>district_mindlink</t>
  </si>
  <si>
    <t>K型恒星</t>
  </si>
  <si>
    <t>sc_k</t>
  </si>
  <si>
    <t>陆地星球</t>
  </si>
  <si>
    <t>pc_continental</t>
  </si>
  <si>
    <t>district_city</t>
  </si>
  <si>
    <t>M型恒星</t>
  </si>
  <si>
    <t>sc_m</t>
  </si>
  <si>
    <t>海洋星球</t>
  </si>
  <si>
    <t>pc_ocean</t>
  </si>
  <si>
    <t>拾荒站</t>
  </si>
  <si>
    <t>district_crashed_slaver_ship</t>
  </si>
  <si>
    <t>sc_m_giant</t>
  </si>
  <si>
    <t>苔原星球</t>
  </si>
  <si>
    <t>pc_tundra</t>
  </si>
  <si>
    <t>起居区划</t>
  </si>
  <si>
    <t>district_resort</t>
  </si>
  <si>
    <t>特殊星球区划</t>
  </si>
  <si>
    <t>T型褐矮星</t>
  </si>
  <si>
    <t>sc_t</t>
  </si>
  <si>
    <t>极地星球</t>
  </si>
  <si>
    <t>pc_arctic</t>
  </si>
  <si>
    <t>景点区划1</t>
  </si>
  <si>
    <t>district_resort_1</t>
  </si>
  <si>
    <t>次区划1</t>
  </si>
  <si>
    <t>黑洞</t>
  </si>
  <si>
    <t>sc_black_hole</t>
  </si>
  <si>
    <t>高山星球</t>
  </si>
  <si>
    <t>pc_alpine</t>
  </si>
  <si>
    <t>景点区划2</t>
  </si>
  <si>
    <t>district_resort_2</t>
  </si>
  <si>
    <t>次区划2</t>
  </si>
  <si>
    <t>中子星</t>
  </si>
  <si>
    <t>sc_neutron_star</t>
  </si>
  <si>
    <t>死寂星球</t>
  </si>
  <si>
    <t>pc_nuked</t>
  </si>
  <si>
    <t>景点区划3</t>
  </si>
  <si>
    <t>district_resort_3</t>
  </si>
  <si>
    <t>次区划3</t>
  </si>
  <si>
    <t>脉冲星</t>
  </si>
  <si>
    <t>sc_pulsar</t>
  </si>
  <si>
    <t>pc_hive</t>
  </si>
  <si>
    <t>监狱区划</t>
  </si>
  <si>
    <t>district_prison</t>
  </si>
  <si>
    <t>双星1（A型恒星+脉冲星）</t>
  </si>
  <si>
    <t>sc_binary_1</t>
  </si>
  <si>
    <t>机械星球</t>
  </si>
  <si>
    <t>pc_machine</t>
  </si>
  <si>
    <t>奴隶居住区划</t>
  </si>
  <si>
    <t>district_slave</t>
  </si>
  <si>
    <t>双星2（B型恒星+中子星）</t>
  </si>
  <si>
    <t>sc_binary_2</t>
  </si>
  <si>
    <t>盖亚星球</t>
  </si>
  <si>
    <t>pc_gaia</t>
  </si>
  <si>
    <t>蜂巢集群</t>
  </si>
  <si>
    <t>district_hive</t>
  </si>
  <si>
    <t>蜂巢星球区划</t>
  </si>
  <si>
    <t>双星3（M型红巨星+脉冲星）</t>
  </si>
  <si>
    <t>sc_binary_3</t>
  </si>
  <si>
    <t>环形区段（赛博勒克斯）</t>
  </si>
  <si>
    <t>pc_cybrex</t>
  </si>
  <si>
    <t>未特化集群1</t>
  </si>
  <si>
    <t>district_hive_1</t>
  </si>
  <si>
    <t>双星4（M型红巨星+F型恒星）</t>
  </si>
  <si>
    <t>sc_binary_4</t>
  </si>
  <si>
    <t>纳米星球</t>
  </si>
  <si>
    <t>pc_nanotech</t>
  </si>
  <si>
    <t>未特化集群2</t>
  </si>
  <si>
    <t>district_hive_2</t>
  </si>
  <si>
    <t>双星5（B型恒星+B型恒星）</t>
  </si>
  <si>
    <t>sc_binary_5</t>
  </si>
  <si>
    <t>环形区段（居住段）</t>
  </si>
  <si>
    <t>pc_ringworld_habitable</t>
  </si>
  <si>
    <t>未特化集群3</t>
  </si>
  <si>
    <t>district_hive_3</t>
  </si>
  <si>
    <t>双星6（M型恒星+G型恒星）</t>
  </si>
  <si>
    <t>sc_binary_6</t>
  </si>
  <si>
    <t>破碎之环区段</t>
  </si>
  <si>
    <t>pc_shattered_ring_habitable</t>
  </si>
  <si>
    <t>中央枢纽</t>
  </si>
  <si>
    <t>district_nexus</t>
  </si>
  <si>
    <t>机械与纳米星球区划</t>
  </si>
  <si>
    <t>双星7（K型恒星+F型恒星）</t>
  </si>
  <si>
    <t>sc_binary_7</t>
  </si>
  <si>
    <t>轨道居住站</t>
  </si>
  <si>
    <t>pc_habitat</t>
  </si>
  <si>
    <t>未特化枢纽1</t>
  </si>
  <si>
    <t>district_nexus_1</t>
  </si>
  <si>
    <t>双星8（G型恒星+F型恒星）</t>
  </si>
  <si>
    <t>sc_binary_8</t>
  </si>
  <si>
    <t>突触凝炼机</t>
  </si>
  <si>
    <t>pc_cosmogenesis_world</t>
  </si>
  <si>
    <t>未特化枢纽2</t>
  </si>
  <si>
    <t>district_nexus_2</t>
  </si>
  <si>
    <t>双星9（A型恒星+F型恒星）</t>
  </si>
  <si>
    <t>sc_binary_9</t>
  </si>
  <si>
    <t>（无名居住站1）</t>
  </si>
  <si>
    <t>pc_crystal_habitat</t>
  </si>
  <si>
    <t>未特化枢纽3</t>
  </si>
  <si>
    <t>district_nexus_3</t>
  </si>
  <si>
    <t>双星10（A型恒星+T型褐矮星）</t>
  </si>
  <si>
    <t>sc_binary_10</t>
  </si>
  <si>
    <t>（无名居住站2）</t>
  </si>
  <si>
    <t>pc_warden_guardian</t>
  </si>
  <si>
    <t>居住理想城</t>
  </si>
  <si>
    <t>district_arcology_housing</t>
  </si>
  <si>
    <t>理想城区划</t>
  </si>
  <si>
    <t>三合星1（G型恒星+M型恒星+K型恒星）</t>
  </si>
  <si>
    <t>sc_trinary_1</t>
  </si>
  <si>
    <t>都市星球</t>
  </si>
  <si>
    <t>pc_city</t>
  </si>
  <si>
    <t>未特化理想城1</t>
  </si>
  <si>
    <t>district_arcology_urban_1</t>
  </si>
  <si>
    <t>三合星2（B型恒星+A型恒星+F型恒星）</t>
  </si>
  <si>
    <t>sc_trinary_2</t>
  </si>
  <si>
    <t>遗落星球</t>
  </si>
  <si>
    <t>pc_relic</t>
  </si>
  <si>
    <t>未特化理想城2</t>
  </si>
  <si>
    <t>district_arcology_urban_2</t>
  </si>
  <si>
    <t>三合星3（K型恒星+F型恒星+G型恒星）</t>
  </si>
  <si>
    <t>sc_trinary_3</t>
  </si>
  <si>
    <t>pc_gas_giant</t>
  </si>
  <si>
    <t>district_arcology_urban_3</t>
  </si>
  <si>
    <t>三合星4（B型恒星+K型恒星+T型褐矮星）</t>
  </si>
  <si>
    <t>sc_trinary_4</t>
  </si>
  <si>
    <t>小行星1</t>
  </si>
  <si>
    <t>pc_asteroid</t>
  </si>
  <si>
    <t>发电区划</t>
  </si>
  <si>
    <t>district_generator</t>
  </si>
  <si>
    <t>翠光使</t>
  </si>
  <si>
    <t>sc_toxoid_star</t>
  </si>
  <si>
    <t>冰晶小行星</t>
  </si>
  <si>
    <t>pc_ice_asteroid</t>
  </si>
  <si>
    <t>发电区划（无上限）</t>
  </si>
  <si>
    <t>district_generator_uncapped</t>
  </si>
  <si>
    <t>星界细缝</t>
  </si>
  <si>
    <t>sc_rift_star</t>
  </si>
  <si>
    <t>晶态小行星</t>
  </si>
  <si>
    <t>pc_rare_crystal_asteroid</t>
  </si>
  <si>
    <t>采矿区划</t>
  </si>
  <si>
    <t>district_mining</t>
  </si>
  <si>
    <t>pc_molten</t>
  </si>
  <si>
    <t>采矿区划（无上限）</t>
  </si>
  <si>
    <t>district_mining_uncapped</t>
  </si>
  <si>
    <t>荒芜星球</t>
  </si>
  <si>
    <t>pc_barren</t>
  </si>
  <si>
    <t>农业区划</t>
  </si>
  <si>
    <t>district_farming</t>
  </si>
  <si>
    <t>荒芜星球（冷冻）</t>
  </si>
  <si>
    <t>pc_barren_cold</t>
  </si>
  <si>
    <t>农业区划（无上限）</t>
  </si>
  <si>
    <t>district_farming_uncapped</t>
  </si>
  <si>
    <t>剧毒星球</t>
  </si>
  <si>
    <t>pc_toxic</t>
  </si>
  <si>
    <t>居住站区划</t>
  </si>
  <si>
    <t>district_hab_housing</t>
  </si>
  <si>
    <t>随机双星星系</t>
  </si>
  <si>
    <t>rl_binary_stars</t>
  </si>
  <si>
    <t>冰封星球</t>
  </si>
  <si>
    <t>pc_frozen</t>
  </si>
  <si>
    <t>反应堆区划</t>
  </si>
  <si>
    <t>district_hab_energy</t>
  </si>
  <si>
    <t>随机三星星系</t>
  </si>
  <si>
    <t>rl_trinary_stars</t>
  </si>
  <si>
    <t>崩坏的人工智能星球</t>
  </si>
  <si>
    <t>pc_machine_broken</t>
  </si>
  <si>
    <t>航天采矿湾</t>
  </si>
  <si>
    <t>district_hab_mining</t>
  </si>
  <si>
    <t>随机标准星系</t>
  </si>
  <si>
    <t>rl_standard_stars</t>
  </si>
  <si>
    <t>屏障星球</t>
  </si>
  <si>
    <t>pc_shielded</t>
  </si>
  <si>
    <t>研究区划</t>
  </si>
  <si>
    <t>district_hab_science</t>
  </si>
  <si>
    <t>随机恒星星系</t>
  </si>
  <si>
    <t>rl_starting_stars</t>
  </si>
  <si>
    <t>人工智能星球</t>
  </si>
  <si>
    <t>pc_ai</t>
  </si>
  <si>
    <t>城市区段</t>
  </si>
  <si>
    <t>district_rw_city</t>
  </si>
  <si>
    <t>环世界区划</t>
  </si>
  <si>
    <t>随机恒星双星星系</t>
  </si>
  <si>
    <t>rl_binary_starting_stars</t>
  </si>
  <si>
    <t>pc_infested</t>
  </si>
  <si>
    <t>蜂巢区段</t>
  </si>
  <si>
    <t>district_rw_hive</t>
  </si>
  <si>
    <t>随机特殊星系</t>
  </si>
  <si>
    <t>rl_special_stars</t>
  </si>
  <si>
    <t>破损的环形区段（居住段）</t>
  </si>
  <si>
    <t>pc_ringworld_habitable_damaged</t>
  </si>
  <si>
    <t>中枢区段</t>
  </si>
  <si>
    <t>district_rw_nexus</t>
  </si>
  <si>
    <t>随机矮星系</t>
  </si>
  <si>
    <t>rl_dwarf_stars</t>
  </si>
  <si>
    <t>环形区段（辅助1）</t>
  </si>
  <si>
    <t>pc_ringworld_tech</t>
  </si>
  <si>
    <t>未特化区段1</t>
  </si>
  <si>
    <t>district_rw_urban_1</t>
  </si>
  <si>
    <t>随心全部单星星系</t>
  </si>
  <si>
    <t>rl_all_stars</t>
  </si>
  <si>
    <t>破损的环形区段（辅助1）</t>
  </si>
  <si>
    <t>pc_ringworld_tech_damaged</t>
  </si>
  <si>
    <t>未特化区段2</t>
  </si>
  <si>
    <t>district_rw_urban_2</t>
  </si>
  <si>
    <t>环形区段（辅助2）</t>
  </si>
  <si>
    <t>pc_ringworld_seam</t>
  </si>
  <si>
    <t>未特化区段3</t>
  </si>
  <si>
    <t>district_rw_urban_3</t>
  </si>
  <si>
    <t>破损的环形区段（辅助2）</t>
  </si>
  <si>
    <t>pc_ringworld_seam_damaged</t>
  </si>
  <si>
    <t>共栖群落</t>
  </si>
  <si>
    <t>district_craglands</t>
  </si>
  <si>
    <t>荒野区划</t>
  </si>
  <si>
    <t>虚境星球</t>
  </si>
  <si>
    <t>pc_shrouded</t>
  </si>
  <si>
    <t>光合原野</t>
  </si>
  <si>
    <t>district_photosynthesis_fields</t>
  </si>
  <si>
    <t>崩坏星球</t>
  </si>
  <si>
    <t>pc_broken</t>
  </si>
  <si>
    <t>光合原野（完成纯净）</t>
  </si>
  <si>
    <t>district_photosynthesis_fields_uncapped</t>
  </si>
  <si>
    <t>粉碎星球1</t>
  </si>
  <si>
    <t>pc_shattered</t>
  </si>
  <si>
    <t>中空山岭</t>
  </si>
  <si>
    <t>district_hollow_mountains</t>
  </si>
  <si>
    <t>纳米星球（灰蛊）</t>
  </si>
  <si>
    <t>pc_gray_goo</t>
  </si>
  <si>
    <t>中空山岭（完成纯净）</t>
  </si>
  <si>
    <t>district_hollow_mountains_uncapped</t>
  </si>
  <si>
    <t>破碎星球</t>
  </si>
  <si>
    <t>pc_egg_cracked</t>
  </si>
  <si>
    <t>硕果森林</t>
  </si>
  <si>
    <t>district_orchard_forests</t>
  </si>
  <si>
    <t>晶态小行星（利维坦）</t>
  </si>
  <si>
    <t>pc_crystal_asteroid</t>
  </si>
  <si>
    <t>硕果森林（完成纯净）</t>
  </si>
  <si>
    <t>district_orchard_forests_uncapped</t>
  </si>
  <si>
    <t>被屏蔽的环形世界区段</t>
  </si>
  <si>
    <t>pc_ringworld_shielded</t>
  </si>
  <si>
    <t>被屏蔽的居住站</t>
  </si>
  <si>
    <t>pc_habitat_shielded</t>
  </si>
  <si>
    <t>粉碎星球2</t>
  </si>
  <si>
    <t>pc_shattered_2</t>
  </si>
  <si>
    <t>小行星2</t>
  </si>
  <si>
    <t>pc_cutholoid</t>
  </si>
  <si>
    <t>垃圾之月</t>
  </si>
  <si>
    <t>pc_junk</t>
  </si>
  <si>
    <t>pc_b_star</t>
  </si>
  <si>
    <t>pc_a_star</t>
  </si>
  <si>
    <t>pc_f_star</t>
  </si>
  <si>
    <t>pc_g_star</t>
  </si>
  <si>
    <t>随机普通宜居星球</t>
  </si>
  <si>
    <t>rl_habitable_normal</t>
  </si>
  <si>
    <t>pc_k_star</t>
  </si>
  <si>
    <t>随机特殊宜居星球</t>
  </si>
  <si>
    <t>rl_habitable_special</t>
  </si>
  <si>
    <t>pc_m_star</t>
  </si>
  <si>
    <t>随机不宜居星球</t>
  </si>
  <si>
    <t>rl_unhabitable_planets</t>
  </si>
  <si>
    <t>pc_m_giant_star</t>
  </si>
  <si>
    <t>随机荒芜星球</t>
  </si>
  <si>
    <t>rl_barren_planets</t>
  </si>
  <si>
    <t>pc_t_star</t>
  </si>
  <si>
    <t>随机全部星球</t>
  </si>
  <si>
    <t>rl_all_planets</t>
  </si>
  <si>
    <t>pc_black_hole</t>
  </si>
  <si>
    <t>随机虚空孳孽之卵</t>
  </si>
  <si>
    <t>rl_voidspawn_egg</t>
  </si>
  <si>
    <t>pc_neutron_star</t>
  </si>
  <si>
    <t>随机无大气星球</t>
  </si>
  <si>
    <t>rl_no_atmosphere_planets</t>
  </si>
  <si>
    <t>pc_pulsar</t>
  </si>
  <si>
    <t>随机寒冷类型星球</t>
  </si>
  <si>
    <t>rl_cool_moist_planets</t>
  </si>
  <si>
    <t>pc_toxoid_star</t>
  </si>
  <si>
    <t>随机全部普通星球</t>
  </si>
  <si>
    <t>rl_all_normal_planets</t>
  </si>
  <si>
    <t>星界细缝（恒星）</t>
  </si>
  <si>
    <t>pc_rift_star</t>
  </si>
  <si>
    <t>特化代码</t>
  </si>
  <si>
    <t>特化位置1</t>
  </si>
  <si>
    <t>特化位置2</t>
  </si>
  <si>
    <t>建筑代码</t>
  </si>
  <si>
    <t>建筑来源</t>
  </si>
  <si>
    <t>建筑类别</t>
  </si>
  <si>
    <t>zone_default</t>
  </si>
  <si>
    <t>常规星球，特殊星球，蜂巢星球，机械与纳米星球，居住站，都市星球，环形世界</t>
  </si>
  <si>
    <t>舰船改装庇护所</t>
  </si>
  <si>
    <t>building_colony_shelter</t>
  </si>
  <si>
    <t>首府建筑</t>
  </si>
  <si>
    <t>城市扩张</t>
  </si>
  <si>
    <t>zone_urban</t>
  </si>
  <si>
    <t>行星首府</t>
  </si>
  <si>
    <t>building_capital</t>
  </si>
  <si>
    <t>混合工业</t>
  </si>
  <si>
    <t>zone_industrial</t>
  </si>
  <si>
    <t>行星都城</t>
  </si>
  <si>
    <t>building_major_capital</t>
  </si>
  <si>
    <t>重工业</t>
  </si>
  <si>
    <t>zone_foundry</t>
  </si>
  <si>
    <t>复合型恒星系首府</t>
  </si>
  <si>
    <t>building_system_capital</t>
  </si>
  <si>
    <t>民用工业</t>
  </si>
  <si>
    <t>zone_factory</t>
  </si>
  <si>
    <t>部署前哨</t>
  </si>
  <si>
    <t>building_deployment_post</t>
  </si>
  <si>
    <t>档案馆</t>
  </si>
  <si>
    <t>zone_research_unity</t>
  </si>
  <si>
    <t>管理阵列</t>
  </si>
  <si>
    <t>building_machine_capital</t>
  </si>
  <si>
    <t>科研聚落</t>
  </si>
  <si>
    <t>zone_research</t>
  </si>
  <si>
    <t>行星处理器</t>
  </si>
  <si>
    <t>building_machine_major_capital</t>
  </si>
  <si>
    <t>物理学研究特化</t>
  </si>
  <si>
    <t>zone_research_physics</t>
  </si>
  <si>
    <t>主区划，次区划3</t>
  </si>
  <si>
    <t>主控枢纽</t>
  </si>
  <si>
    <t>building_machine_system_capital</t>
  </si>
  <si>
    <t>社会学研究特化</t>
  </si>
  <si>
    <t>zone_research_society</t>
  </si>
  <si>
    <t>蜂巢核心</t>
  </si>
  <si>
    <t>building_hive_capital</t>
  </si>
  <si>
    <t>工程学研究特化</t>
  </si>
  <si>
    <t>zone_research_engineering</t>
  </si>
  <si>
    <t>蜂巢枢纽</t>
  </si>
  <si>
    <t>building_hive_major_capital</t>
  </si>
  <si>
    <t>行政中心</t>
  </si>
  <si>
    <t>zone_unity</t>
  </si>
  <si>
    <t>居住站行政中心</t>
  </si>
  <si>
    <t>building_hab_capital</t>
  </si>
  <si>
    <t>唯心聚落</t>
  </si>
  <si>
    <t>zone_unity_spiritualist</t>
  </si>
  <si>
    <t>居住站控制中心</t>
  </si>
  <si>
    <t>building_hab_major_capital</t>
  </si>
  <si>
    <t>庇护聚居地</t>
  </si>
  <si>
    <t>zone_unity_bio_trophy</t>
  </si>
  <si>
    <t>居住站系统中控</t>
  </si>
  <si>
    <t>building_hab_system_capital</t>
  </si>
  <si>
    <t>行星防御工事</t>
  </si>
  <si>
    <t>zone_fortress</t>
  </si>
  <si>
    <t>度假星管理处</t>
  </si>
  <si>
    <t>building_resort_capital</t>
  </si>
  <si>
    <t>贸易枢纽</t>
  </si>
  <si>
    <t>zone_trade</t>
  </si>
  <si>
    <t>度假星首都综合区</t>
  </si>
  <si>
    <t>building_resort_major_capital</t>
  </si>
  <si>
    <t>度假综合区</t>
  </si>
  <si>
    <t>zone_resort</t>
  </si>
  <si>
    <t>特殊星球</t>
  </si>
  <si>
    <t>总督宫殿</t>
  </si>
  <si>
    <t>building_slave_capital</t>
  </si>
  <si>
    <t>娱乐大剧院</t>
  </si>
  <si>
    <t>zone_resort_entertainment</t>
  </si>
  <si>
    <t>总督庄园</t>
  </si>
  <si>
    <t>building_slave_major_capital</t>
  </si>
  <si>
    <t>巨型动物园</t>
  </si>
  <si>
    <t>zone_resort_zoo</t>
  </si>
  <si>
    <t>次区划1，次区划2，次区划3</t>
  </si>
  <si>
    <t>帝国宫殿</t>
  </si>
  <si>
    <t>building_imperial_capital</t>
  </si>
  <si>
    <t>记忆殿堂</t>
  </si>
  <si>
    <t>zone_resort_grand_museum</t>
  </si>
  <si>
    <t>帝国中枢</t>
  </si>
  <si>
    <t>building_imperial_machine_capital</t>
  </si>
  <si>
    <t>大狩猎公园</t>
  </si>
  <si>
    <t>zone_resort_hunting_ground</t>
  </si>
  <si>
    <t>帝国主巢</t>
  </si>
  <si>
    <t>building_imperial_hive_capital</t>
  </si>
  <si>
    <t>宁静圣所</t>
  </si>
  <si>
    <t>zone_resort_spiritual_retreat</t>
  </si>
  <si>
    <t>机器人组装厂</t>
  </si>
  <si>
    <t>building_robot_assembly_plant</t>
  </si>
  <si>
    <t>组装建筑</t>
  </si>
  <si>
    <t>修复太空城邦</t>
  </si>
  <si>
    <t>zone_resort_restoration_enclave</t>
  </si>
  <si>
    <t>机器人装配复合体</t>
  </si>
  <si>
    <t>building_robot_assembly_complex</t>
  </si>
  <si>
    <t>试验之所</t>
  </si>
  <si>
    <t>zone_resort_proving_grounds</t>
  </si>
  <si>
    <t>机械组装厂</t>
  </si>
  <si>
    <t>building_machine_assembly_plant</t>
  </si>
  <si>
    <t>矿物提取</t>
  </si>
  <si>
    <t>zone_minerals</t>
  </si>
  <si>
    <t>常规星球，居住站</t>
  </si>
  <si>
    <t>机械组装复合体</t>
  </si>
  <si>
    <t>building_machine_assembly_complex</t>
  </si>
  <si>
    <t>贝塞里安处理</t>
  </si>
  <si>
    <t>zone_betharian</t>
  </si>
  <si>
    <t>产卵池</t>
  </si>
  <si>
    <t>building_spawning_pool</t>
  </si>
  <si>
    <t>稀有水晶提取</t>
  </si>
  <si>
    <t>zone_rare_crystals</t>
  </si>
  <si>
    <t>子嗣巢穴</t>
  </si>
  <si>
    <t>building_offspring_nest</t>
  </si>
  <si>
    <t>起源建筑</t>
  </si>
  <si>
    <t>能源发电</t>
  </si>
  <si>
    <t>zone_energy</t>
  </si>
  <si>
    <t>升格之室</t>
  </si>
  <si>
    <t>building_necrophage_elevation_chamber</t>
  </si>
  <si>
    <t>易爆微粒收集</t>
  </si>
  <si>
    <t>zone_volatile_motes</t>
  </si>
  <si>
    <t>尸解仙堂</t>
  </si>
  <si>
    <t>building_necrophage_house_of_apotheosis</t>
  </si>
  <si>
    <t>食物聚焦</t>
  </si>
  <si>
    <t>zone_food</t>
  </si>
  <si>
    <t>克隆舱</t>
  </si>
  <si>
    <t>building_clone_vats</t>
  </si>
  <si>
    <t>水产养殖</t>
  </si>
  <si>
    <t>zone_anglers</t>
  </si>
  <si>
    <t>远古克隆舱</t>
  </si>
  <si>
    <t>building_clone_army_clone_vat</t>
  </si>
  <si>
    <t>异星天然气捕获</t>
  </si>
  <si>
    <t>zone_exotic_gases</t>
  </si>
  <si>
    <t>死后就业中心</t>
  </si>
  <si>
    <t>building_posthumous_employment_center</t>
  </si>
  <si>
    <t>国策建筑</t>
  </si>
  <si>
    <t>繁殖特区（城区）</t>
  </si>
  <si>
    <t>zone_spawning</t>
  </si>
  <si>
    <t>诱变重构池</t>
  </si>
  <si>
    <t>building_toxic_bath_hive</t>
  </si>
  <si>
    <t>装配特区</t>
  </si>
  <si>
    <t>zone_machine_replication</t>
  </si>
  <si>
    <t>机械与纳米星球</t>
  </si>
  <si>
    <t>building_toxic_bath_machine</t>
  </si>
  <si>
    <t>地底城区</t>
  </si>
  <si>
    <t>zone_subterranean_urban</t>
  </si>
  <si>
    <t>自动化建筑</t>
  </si>
  <si>
    <t>building_automation_1</t>
  </si>
  <si>
    <t>农业村庄</t>
  </si>
  <si>
    <t>zone_agrarian_urban</t>
  </si>
  <si>
    <t>优化建筑</t>
  </si>
  <si>
    <t>building_automation_2</t>
  </si>
  <si>
    <t>沿海村落</t>
  </si>
  <si>
    <t>zone_agrarian_anglers</t>
  </si>
  <si>
    <t>自动化建筑（城市）</t>
  </si>
  <si>
    <t>building_automation_city_1</t>
  </si>
  <si>
    <t>政府特区（突触凝练机）</t>
  </si>
  <si>
    <t>zone_cosmogenesis_default</t>
  </si>
  <si>
    <t>突触凝练机</t>
  </si>
  <si>
    <t>优化建筑（城市）</t>
  </si>
  <si>
    <t>building_automation_city_2</t>
  </si>
  <si>
    <t>生物研究支援</t>
  </si>
  <si>
    <t>zone_food_biology</t>
  </si>
  <si>
    <t>自动化建筑（能源）</t>
  </si>
  <si>
    <t>building_automation_generator_1</t>
  </si>
  <si>
    <t>矿物研究支援</t>
  </si>
  <si>
    <t>zone_minerals_engineering</t>
  </si>
  <si>
    <t>主区划，次区划2</t>
  </si>
  <si>
    <t>优化建筑（能源）</t>
  </si>
  <si>
    <t>building_automation_generator_2</t>
  </si>
  <si>
    <t>能量研究支援</t>
  </si>
  <si>
    <t>zone_energy_physics</t>
  </si>
  <si>
    <t>主区划，次区划1</t>
  </si>
  <si>
    <t>自动化建筑（采矿）</t>
  </si>
  <si>
    <t>building_automation_mining_1</t>
  </si>
  <si>
    <t>发电支持</t>
  </si>
  <si>
    <t>zone_urban_energy</t>
  </si>
  <si>
    <t>常规星球，特殊星球，蜂巢星球，机械与纳米星球，居住站，环形世界</t>
  </si>
  <si>
    <t>优化建筑（采矿）</t>
  </si>
  <si>
    <t>building_automation_mining_2</t>
  </si>
  <si>
    <t>矿业支持</t>
  </si>
  <si>
    <t>zone_urban_minerals</t>
  </si>
  <si>
    <t>常规星球，特殊星球，蜂巢星球，机械与纳米星球，居住站</t>
  </si>
  <si>
    <t>自动化建筑（农业）</t>
  </si>
  <si>
    <t>building_automation_farming_1</t>
  </si>
  <si>
    <t>农业支持</t>
  </si>
  <si>
    <t>zone_urban_food</t>
  </si>
  <si>
    <t>优化建筑（农业）</t>
  </si>
  <si>
    <t>building_automation_farming_2</t>
  </si>
  <si>
    <t>骑士团辖地</t>
  </si>
  <si>
    <t>zone_habitat_knights</t>
  </si>
  <si>
    <t>居住站</t>
  </si>
  <si>
    <t>贵族庄园</t>
  </si>
  <si>
    <t>building_noble_estates</t>
  </si>
  <si>
    <t>政府建筑</t>
  </si>
  <si>
    <t>太阳能耕种舱</t>
  </si>
  <si>
    <t>zone_habitat_hydroponics</t>
  </si>
  <si>
    <t>奴隶处理设施</t>
  </si>
  <si>
    <t>building_slave_processing</t>
  </si>
  <si>
    <t>zone_habitat_research</t>
  </si>
  <si>
    <t>警署</t>
  </si>
  <si>
    <t>building_precinct_house</t>
  </si>
  <si>
    <t>zone_habitat_research_unity</t>
  </si>
  <si>
    <t>审判厅</t>
  </si>
  <si>
    <t>building_hall_judgment</t>
  </si>
  <si>
    <t>提升中心</t>
  </si>
  <si>
    <t>zone_payback_enlightenment</t>
  </si>
  <si>
    <t>国立学院</t>
  </si>
  <si>
    <t>building_state_academy</t>
  </si>
  <si>
    <t>挣脱桎梏纪念</t>
  </si>
  <si>
    <t>zone_broken_shackles_memorial</t>
  </si>
  <si>
    <t>指引中心</t>
  </si>
  <si>
    <t>building_center_of_guidance</t>
  </si>
  <si>
    <t>中央尖塔</t>
  </si>
  <si>
    <t>zone_central_spire</t>
  </si>
  <si>
    <t>护卫哨所</t>
  </si>
  <si>
    <t>building_sentinel_posts</t>
  </si>
  <si>
    <t>林心</t>
  </si>
  <si>
    <t>zone_urban_wilderness</t>
  </si>
  <si>
    <t>荒野星球</t>
  </si>
  <si>
    <t>骑士团主城</t>
  </si>
  <si>
    <t>building_order_keep</t>
  </si>
  <si>
    <t>熔肠</t>
  </si>
  <si>
    <t>zone_foundry_wilderness</t>
  </si>
  <si>
    <t>骑士团城堡</t>
  </si>
  <si>
    <t>building_order_castle</t>
  </si>
  <si>
    <t>思茎</t>
  </si>
  <si>
    <t>zone_research_wilderness</t>
  </si>
  <si>
    <t>building_psi_corps</t>
  </si>
  <si>
    <t>飞升建筑</t>
  </si>
  <si>
    <t>咏崖</t>
  </si>
  <si>
    <t>zone_unity_wilderness</t>
  </si>
  <si>
    <t>大使馆大楼</t>
  </si>
  <si>
    <t>building_embassy</t>
  </si>
  <si>
    <t>谐核</t>
  </si>
  <si>
    <t>zone_research_unity_wilderness</t>
  </si>
  <si>
    <t>宏伟大使馆大楼</t>
  </si>
  <si>
    <t>building_grand_embassy</t>
  </si>
  <si>
    <t>须径</t>
  </si>
  <si>
    <t>zone_trade_wilderness</t>
  </si>
  <si>
    <t>盖亚播种器-一期阶段</t>
  </si>
  <si>
    <t>building_gaiaseeders_1</t>
  </si>
  <si>
    <t>令苞</t>
  </si>
  <si>
    <t>zone_fortress_wilderness</t>
  </si>
  <si>
    <t>盖亚播种器-二期阶段</t>
  </si>
  <si>
    <t>building_gaiaseeders_2</t>
  </si>
  <si>
    <t>矿脊</t>
  </si>
  <si>
    <t>zone_minerals_wilderness</t>
  </si>
  <si>
    <t>盖亚播种器-三期阶段</t>
  </si>
  <si>
    <t>building_gaiaseeders_3</t>
  </si>
  <si>
    <t>光肺</t>
  </si>
  <si>
    <t>zone_energy_wilderness</t>
  </si>
  <si>
    <t>盖亚播种器-四期阶段</t>
  </si>
  <si>
    <t>building_gaiaseeders_4</t>
  </si>
  <si>
    <t>花锦</t>
  </si>
  <si>
    <t>zone_food_wilderness</t>
  </si>
  <si>
    <t>盖亚播种器-收尾阶段</t>
  </si>
  <si>
    <t>building_gaiaseeders_pc_gaia</t>
  </si>
  <si>
    <t>混合工业（都市星球）</t>
  </si>
  <si>
    <t>zone_industrial_arcology</t>
  </si>
  <si>
    <t>水培农场</t>
  </si>
  <si>
    <t>building_hydroponics_farm</t>
  </si>
  <si>
    <t>一产资源建筑</t>
  </si>
  <si>
    <t>重工业（都市星球）</t>
  </si>
  <si>
    <t>zone_foundry_arcology</t>
  </si>
  <si>
    <t>食物加工厂</t>
  </si>
  <si>
    <t>building_food_processing_facility</t>
  </si>
  <si>
    <t>民用工业（都市星球）</t>
  </si>
  <si>
    <t>zone_factory_arcology</t>
  </si>
  <si>
    <t>食物处理中心</t>
  </si>
  <si>
    <t>building_food_processing_center</t>
  </si>
  <si>
    <t>科研聚落（都市星球）</t>
  </si>
  <si>
    <t>zone_research_arcology</t>
  </si>
  <si>
    <t>作物发育中心</t>
  </si>
  <si>
    <t>building_farming_districts_1</t>
  </si>
  <si>
    <t>物理学研究特化（都市星球）</t>
  </si>
  <si>
    <t>zone_research_physics_arcology</t>
  </si>
  <si>
    <t>土壤回收中心</t>
  </si>
  <si>
    <t>building_farming_districts_2</t>
  </si>
  <si>
    <t>社会学研究特化（都市星球）</t>
  </si>
  <si>
    <t>zone_research_society_arcology</t>
  </si>
  <si>
    <t>自动农业复合体</t>
  </si>
  <si>
    <t>building_farming_districts_3</t>
  </si>
  <si>
    <t>工程学研究特化（都市星球）</t>
  </si>
  <si>
    <t>zone_research_engineering_arcology</t>
  </si>
  <si>
    <t>行星耕作网络</t>
  </si>
  <si>
    <t>building_farming_districts_4</t>
  </si>
  <si>
    <t>行政中心（都市星球）</t>
  </si>
  <si>
    <t>zone_unity_arcology</t>
  </si>
  <si>
    <t>巴奥有机工厂</t>
  </si>
  <si>
    <t>building_baol_organic_plant</t>
  </si>
  <si>
    <t>先驱者建筑</t>
  </si>
  <si>
    <t>唯心聚落（都市星球）</t>
  </si>
  <si>
    <t>zone_unity_spiritualist_arcology</t>
  </si>
  <si>
    <t>地表采石站</t>
  </si>
  <si>
    <t>building_mine_generic</t>
  </si>
  <si>
    <t>庇护聚居地（都市星球）</t>
  </si>
  <si>
    <t>zone_unity_bio_trophy_arcology</t>
  </si>
  <si>
    <t>矿物处理站</t>
  </si>
  <si>
    <t>building_mineral_purification_plant</t>
  </si>
  <si>
    <t>行星防御工事（都市星球）</t>
  </si>
  <si>
    <t>zone_fortress_arcology</t>
  </si>
  <si>
    <t>矿物处理中心</t>
  </si>
  <si>
    <t>building_mineral_purification_hub</t>
  </si>
  <si>
    <t>贸易枢纽（都市星球）</t>
  </si>
  <si>
    <t>zone_trade_arcology</t>
  </si>
  <si>
    <t>工业采矿站</t>
  </si>
  <si>
    <t>building_mining_districts_1</t>
  </si>
  <si>
    <t>混合工业（环形世界）</t>
  </si>
  <si>
    <t>zone_industrial_ring_world</t>
  </si>
  <si>
    <t>地核钻穿阵列</t>
  </si>
  <si>
    <t>building_mining_districts_2</t>
  </si>
  <si>
    <t>重工业（环形世界）</t>
  </si>
  <si>
    <t>zone_foundry_ring_world</t>
  </si>
  <si>
    <t>地震挖掘场</t>
  </si>
  <si>
    <t>building_mining_districts_3</t>
  </si>
  <si>
    <t>民用工业（环形世界）</t>
  </si>
  <si>
    <t>zone_factory_ring_world</t>
  </si>
  <si>
    <t>深壳提取网络</t>
  </si>
  <si>
    <t>building_mining_districts_4</t>
  </si>
  <si>
    <t>科研聚落（环形世界）</t>
  </si>
  <si>
    <t>zone_research_ring_world</t>
  </si>
  <si>
    <t>发电园区</t>
  </si>
  <si>
    <t>building_generator_generic</t>
  </si>
  <si>
    <t>物理学研究特化（环形世界）</t>
  </si>
  <si>
    <t>zone_research_physics_ring_world</t>
  </si>
  <si>
    <t>输电网络</t>
  </si>
  <si>
    <t>building_energy_grid</t>
  </si>
  <si>
    <t>社会学研究特化（环形世界）</t>
  </si>
  <si>
    <t>zone_research_society_ring_world</t>
  </si>
  <si>
    <t>能源中枢</t>
  </si>
  <si>
    <t>building_energy_nexus</t>
  </si>
  <si>
    <t>工程学研究特化（环形世界）</t>
  </si>
  <si>
    <t>zone_research_engineering_ring_world</t>
  </si>
  <si>
    <t>传导工程复合体</t>
  </si>
  <si>
    <t>building_generator_districts_1</t>
  </si>
  <si>
    <t>行政中心（环形世界）</t>
  </si>
  <si>
    <t>zone_unity_ring_world</t>
  </si>
  <si>
    <t>变继电综合体</t>
  </si>
  <si>
    <t>building_generator_districts_2</t>
  </si>
  <si>
    <t>唯心聚落（环形世界）</t>
  </si>
  <si>
    <t>zone_unity_spiritualist_ring_world</t>
  </si>
  <si>
    <t>等离子约束阵列</t>
  </si>
  <si>
    <t>building_generator_districts_3</t>
  </si>
  <si>
    <t>庇护聚居地（环形世界）</t>
  </si>
  <si>
    <t>zone_unity_bio_trophy_ring_world</t>
  </si>
  <si>
    <t>行星中枢</t>
  </si>
  <si>
    <t>building_generator_districts_4</t>
  </si>
  <si>
    <t>行星防御工事（环形世界）</t>
  </si>
  <si>
    <t>zone_fortress_ring_world</t>
  </si>
  <si>
    <t>资源仓库</t>
  </si>
  <si>
    <t>building_resource_silo</t>
  </si>
  <si>
    <t>贸易枢纽（环形世界）</t>
  </si>
  <si>
    <t>zone_trade_ring_world</t>
  </si>
  <si>
    <t>生物反应堆</t>
  </si>
  <si>
    <t>building_bio_reactor</t>
  </si>
  <si>
    <t>食物聚焦（环形世界）</t>
  </si>
  <si>
    <t>zone_food_ring_world</t>
  </si>
  <si>
    <t>先进生物反应堆</t>
  </si>
  <si>
    <t>building_bio_reactor_2</t>
  </si>
  <si>
    <t>zone_energy_ring_world</t>
  </si>
  <si>
    <t>合金铸造厂</t>
  </si>
  <si>
    <t>building_foundry_1</t>
  </si>
  <si>
    <t>二产资源建筑</t>
  </si>
  <si>
    <t>混合工业（机械与纳米星球）</t>
  </si>
  <si>
    <t>zone_industrial_nexus</t>
  </si>
  <si>
    <t>巨型合金熔炉</t>
  </si>
  <si>
    <t>building_foundry_2</t>
  </si>
  <si>
    <t>重工业（机械与纳米星球）</t>
  </si>
  <si>
    <t>zone_foundry_nexus</t>
  </si>
  <si>
    <t>纳米合金工厂</t>
  </si>
  <si>
    <t>building_foundry_3</t>
  </si>
  <si>
    <t>民用工业（机械与纳米星球）</t>
  </si>
  <si>
    <t>zone_factory_nexus</t>
  </si>
  <si>
    <t>民用工业体</t>
  </si>
  <si>
    <t>building_factory_1</t>
  </si>
  <si>
    <t>科研聚落（机械与纳米星球）</t>
  </si>
  <si>
    <t>zone_research_nexus</t>
  </si>
  <si>
    <t>民用工业中心</t>
  </si>
  <si>
    <t>building_factory_2</t>
  </si>
  <si>
    <t>物理学研究特化（机械与纳米星球）</t>
  </si>
  <si>
    <t>zone_research_physics_nexus</t>
  </si>
  <si>
    <t>民用工业复制厂群</t>
  </si>
  <si>
    <t>building_factory_3</t>
  </si>
  <si>
    <t>社会学研究特化（机械与纳米星球）</t>
  </si>
  <si>
    <t>zone_research_society_nexus</t>
  </si>
  <si>
    <t>异星天然气精炼厂</t>
  </si>
  <si>
    <t>building_refinery</t>
  </si>
  <si>
    <t>稀有资源建筑</t>
  </si>
  <si>
    <t>工程学研究特化（机械与纳米星球）</t>
  </si>
  <si>
    <t>zone_research_engineering_nexus</t>
  </si>
  <si>
    <t>化学厂</t>
  </si>
  <si>
    <t>building_chemical_plant</t>
  </si>
  <si>
    <t>行政中心（机械与纳米星球）</t>
  </si>
  <si>
    <t>zone_unity_nexus</t>
  </si>
  <si>
    <t>水晶合成厂</t>
  </si>
  <si>
    <t>building_crystal_plant</t>
  </si>
  <si>
    <t>唯心聚落（机械与纳米星球）</t>
  </si>
  <si>
    <t>zone_unity_spiritualist_nexus</t>
  </si>
  <si>
    <t>纳米变形器</t>
  </si>
  <si>
    <t>building_nanite_transmuter</t>
  </si>
  <si>
    <t>庇护聚居地（机械与纳米星球）</t>
  </si>
  <si>
    <t>zone_unity_bio_trophy_nexus</t>
  </si>
  <si>
    <t>生产部</t>
  </si>
  <si>
    <t>building_ministry_production</t>
  </si>
  <si>
    <t>行星防御工事（机械与纳米星球）</t>
  </si>
  <si>
    <t>zone_fortress_nexus</t>
  </si>
  <si>
    <t>资源处理中心</t>
  </si>
  <si>
    <t>building_production_center</t>
  </si>
  <si>
    <t>贸易枢纽（机械与纳米星球）</t>
  </si>
  <si>
    <t>zone_trade_nexus</t>
  </si>
  <si>
    <t>协同物流中心</t>
  </si>
  <si>
    <t>building_coordinated_fulfillment_center_1</t>
  </si>
  <si>
    <t>矿物提取（机械与纳米星球）</t>
  </si>
  <si>
    <t>zone_minerals_nexus</t>
  </si>
  <si>
    <t>统一生产力调度设施</t>
  </si>
  <si>
    <t>building_coordinated_fulfillment_center_2</t>
  </si>
  <si>
    <t>能源发电（机械与纳米星球）</t>
  </si>
  <si>
    <t>zone_energy_nexus</t>
  </si>
  <si>
    <t>远古精炼厂</t>
  </si>
  <si>
    <t>building_archaeo_refinery</t>
  </si>
  <si>
    <t>混合工业（蜂巢星球）</t>
  </si>
  <si>
    <t>zone_industrial_hive</t>
  </si>
  <si>
    <t>合金回收厂</t>
  </si>
  <si>
    <t>building_foundry_upkeep_1</t>
  </si>
  <si>
    <t>重工业（蜂巢星球）</t>
  </si>
  <si>
    <t>zone_foundry_hive</t>
  </si>
  <si>
    <t>冶金研究实验室</t>
  </si>
  <si>
    <t>building_foundry_efficiency_1</t>
  </si>
  <si>
    <t>民用工业（蜂巢星球）</t>
  </si>
  <si>
    <t>zone_factory_hive</t>
  </si>
  <si>
    <t>再利用中心</t>
  </si>
  <si>
    <t>building_factory_upkeep_1</t>
  </si>
  <si>
    <t>科研聚落（蜂巢星球）</t>
  </si>
  <si>
    <t>zone_research_hive</t>
  </si>
  <si>
    <t>分布式设计中心</t>
  </si>
  <si>
    <t>building_factory_efficiency_1</t>
  </si>
  <si>
    <t>物理学研究特化（蜂巢星球）</t>
  </si>
  <si>
    <t>zone_research_physics_hive</t>
  </si>
  <si>
    <t>研究实验室</t>
  </si>
  <si>
    <t>building_research_lab_1</t>
  </si>
  <si>
    <t>科研建筑</t>
  </si>
  <si>
    <t>社会学研究特化（蜂巢星球）</t>
  </si>
  <si>
    <t>zone_research_society_hive</t>
  </si>
  <si>
    <t>研究大楼</t>
  </si>
  <si>
    <t>building_research_lab_2</t>
  </si>
  <si>
    <t>工程学研究特化（蜂巢星球）</t>
  </si>
  <si>
    <t>zone_research_engineering_hive</t>
  </si>
  <si>
    <t>高级研究大楼</t>
  </si>
  <si>
    <t>building_research_lab_3</t>
  </si>
  <si>
    <t>行政中心（蜂巢星球）</t>
  </si>
  <si>
    <t>zone_unity_hive</t>
  </si>
  <si>
    <t>研究中心</t>
  </si>
  <si>
    <t>building_institute</t>
  </si>
  <si>
    <t>行星防御工事（蜂巢星球）</t>
  </si>
  <si>
    <t>zone_fortress_hive</t>
  </si>
  <si>
    <t>星球超级计算机</t>
  </si>
  <si>
    <t>building_supercomputer</t>
  </si>
  <si>
    <t>贸易枢纽（蜂巢星球）</t>
  </si>
  <si>
    <t>zone_trade_hive</t>
  </si>
  <si>
    <t>远古学院</t>
  </si>
  <si>
    <t>building_archaeostudies_faculty</t>
  </si>
  <si>
    <t>食物聚焦（蜂巢星球）</t>
  </si>
  <si>
    <t>zone_food_hive</t>
  </si>
  <si>
    <t>沃陶姆现实计算机</t>
  </si>
  <si>
    <t>building_vultaum_reality_computer</t>
  </si>
  <si>
    <t>矿物提取（蜂巢星球）</t>
  </si>
  <si>
    <t>zone_minerals_hive</t>
  </si>
  <si>
    <t>场动力学中心</t>
  </si>
  <si>
    <t>building_physics_lab_1</t>
  </si>
  <si>
    <t>能源发电（蜂巢星球）</t>
  </si>
  <si>
    <t>zone_energy_hive</t>
  </si>
  <si>
    <t>量子关联学辅楼</t>
  </si>
  <si>
    <t>building_physics_lab_2</t>
  </si>
  <si>
    <t>繁殖特区（蜂巢星球）</t>
  </si>
  <si>
    <t>zone_spawning_hive</t>
  </si>
  <si>
    <t>基础科研枢纽</t>
  </si>
  <si>
    <t>building_physics_lab_3</t>
  </si>
  <si>
    <t>异星生物实验室</t>
  </si>
  <si>
    <t>building_biolab_1</t>
  </si>
  <si>
    <t>神经遗传学院</t>
  </si>
  <si>
    <t>building_biolab_2</t>
  </si>
  <si>
    <t>生命系统综合楼</t>
  </si>
  <si>
    <t>building_biolab_3</t>
  </si>
  <si>
    <t>材料学工坊</t>
  </si>
  <si>
    <t>building_engineering_facility_1</t>
  </si>
  <si>
    <t>应用机械学院</t>
  </si>
  <si>
    <t>building_engineering_facility_2</t>
  </si>
  <si>
    <t>高等工程综合楼</t>
  </si>
  <si>
    <t>building_engineering_facility_3</t>
  </si>
  <si>
    <t>护林员小屋</t>
  </si>
  <si>
    <t>building_ranger_lodge</t>
  </si>
  <si>
    <t>科研补给站</t>
  </si>
  <si>
    <t>building_research_upkeep_1</t>
  </si>
  <si>
    <t>数据驱动理论研究所</t>
  </si>
  <si>
    <t>building_research_efficiency_1</t>
  </si>
  <si>
    <t>商业区</t>
  </si>
  <si>
    <t>building_commercial_zone</t>
  </si>
  <si>
    <t>贸易建筑</t>
  </si>
  <si>
    <t>超级商业复合区</t>
  </si>
  <si>
    <t>building_commercial_megaplex</t>
  </si>
  <si>
    <t xml:space="preserve"> </t>
  </si>
  <si>
    <t>星际交易所</t>
  </si>
  <si>
    <t>building_galactic_stock_exchange</t>
  </si>
  <si>
    <t>物流中心</t>
  </si>
  <si>
    <t>building_maintenance_depot</t>
  </si>
  <si>
    <t>奢侈住所</t>
  </si>
  <si>
    <t>building_luxury_residence</t>
  </si>
  <si>
    <t>舒适度建筑</t>
  </si>
  <si>
    <t>乐土园</t>
  </si>
  <si>
    <t>building_paradise_dome</t>
  </si>
  <si>
    <t>building_private_mining_consortium</t>
  </si>
  <si>
    <t>公共住房</t>
  </si>
  <si>
    <t>building_communal_housing</t>
  </si>
  <si>
    <t>快餐连锁</t>
  </si>
  <si>
    <t>building_food_conglomerate</t>
  </si>
  <si>
    <t>乌托邦式公共住房</t>
  </si>
  <si>
    <t>building_communal_housing_large</t>
  </si>
  <si>
    <t>虚拟娱乐工作室</t>
  </si>
  <si>
    <t>building_virtual_entertainment_studios</t>
  </si>
  <si>
    <t>无人机库</t>
  </si>
  <si>
    <t>building_drone_storage</t>
  </si>
  <si>
    <t>私人军工厂</t>
  </si>
  <si>
    <t>building_private_shipyards</t>
  </si>
  <si>
    <t>升级版无人机库</t>
  </si>
  <si>
    <t>building_drone_megastorage</t>
  </si>
  <si>
    <t>佣兵联络处</t>
  </si>
  <si>
    <t>building_military_contractors</t>
  </si>
  <si>
    <t>蜂巢养殖场</t>
  </si>
  <si>
    <t>building_hive_warren</t>
  </si>
  <si>
    <t>工业子公司</t>
  </si>
  <si>
    <t>building_industrial_subsidiary</t>
  </si>
  <si>
    <t>拓展养殖场</t>
  </si>
  <si>
    <t>building_expanded_warren</t>
  </si>
  <si>
    <t>公关公司</t>
  </si>
  <si>
    <t>building_public_relations_office</t>
  </si>
  <si>
    <t>全息影像剧场</t>
  </si>
  <si>
    <t>building_holo_theatres</t>
  </si>
  <si>
    <t>私人研究所</t>
  </si>
  <si>
    <t>building_private_research_initiative</t>
  </si>
  <si>
    <t>极乐广场</t>
  </si>
  <si>
    <t>building_hyper_entertainment_forum</t>
  </si>
  <si>
    <t>游乐城</t>
  </si>
  <si>
    <t>building_amusement_megaplex</t>
  </si>
  <si>
    <t>医疗中心</t>
  </si>
  <si>
    <t>building_medical_1</t>
  </si>
  <si>
    <t>商业论坛</t>
  </si>
  <si>
    <t>building_commercial_forum</t>
  </si>
  <si>
    <t>基因诊所</t>
  </si>
  <si>
    <t>building_medical_2</t>
  </si>
  <si>
    <t>企业大使馆</t>
  </si>
  <si>
    <t>building_corporate_embassy</t>
  </si>
  <si>
    <t>细胞修复中心</t>
  </si>
  <si>
    <t>building_medical_3</t>
  </si>
  <si>
    <t>私营安保公司</t>
  </si>
  <si>
    <t>building_private_security</t>
  </si>
  <si>
    <t>监工住宅</t>
  </si>
  <si>
    <t>building_overseer_homes</t>
  </si>
  <si>
    <t>非法开采作业</t>
  </si>
  <si>
    <t>building_wildcat_miners</t>
  </si>
  <si>
    <t>building_toxic_bath</t>
  </si>
  <si>
    <t>有机回收中心</t>
  </si>
  <si>
    <t>building_bio_reprocessing_facilities</t>
  </si>
  <si>
    <t>先驱者纪念碑</t>
  </si>
  <si>
    <t>building_autochthon_monument</t>
  </si>
  <si>
    <t>凝聚力建筑</t>
  </si>
  <si>
    <t>地下制毒工厂</t>
  </si>
  <si>
    <t>building_underground_chemists</t>
  </si>
  <si>
    <t>传承遗迹</t>
  </si>
  <si>
    <t>building_heritage_site</t>
  </si>
  <si>
    <t>拆解厂</t>
  </si>
  <si>
    <t>building_wrecking_yards</t>
  </si>
  <si>
    <t>超光速通讯论坛</t>
  </si>
  <si>
    <t>building_hypercomms_forum</t>
  </si>
  <si>
    <t>海盗自由港</t>
  </si>
  <si>
    <t>building_pirate_haven</t>
  </si>
  <si>
    <t>行政办公楼</t>
  </si>
  <si>
    <t>building_bureaucratic_1</t>
  </si>
  <si>
    <t>地下俱乐部</t>
  </si>
  <si>
    <t>building_underground_clubs</t>
  </si>
  <si>
    <t>行政园区</t>
  </si>
  <si>
    <t>building_bureaucratic_2</t>
  </si>
  <si>
    <t>犯罪集团皮包公司</t>
  </si>
  <si>
    <t>building_syndicate_outreach_office</t>
  </si>
  <si>
    <t>复合型行政区</t>
  </si>
  <si>
    <t>building_bureaucratic_3</t>
  </si>
  <si>
    <t>非法研究实验室</t>
  </si>
  <si>
    <t>building_illicit_research_labs</t>
  </si>
  <si>
    <t>寺庙</t>
  </si>
  <si>
    <t>building_temple</t>
  </si>
  <si>
    <t>走私港</t>
  </si>
  <si>
    <t>building_smuggling_rings</t>
  </si>
  <si>
    <t>全息神殿</t>
  </si>
  <si>
    <t>building_holotemple</t>
  </si>
  <si>
    <t>假情报中心</t>
  </si>
  <si>
    <t>building_disinformation_center</t>
  </si>
  <si>
    <t>神圣中枢</t>
  </si>
  <si>
    <t>building_sacred_nexus</t>
  </si>
  <si>
    <t>邪教神殿</t>
  </si>
  <si>
    <t>building_subversive_shrine</t>
  </si>
  <si>
    <t>上行链路节点</t>
  </si>
  <si>
    <t>building_uplink_node</t>
  </si>
  <si>
    <t>繁荣神殿</t>
  </si>
  <si>
    <t>building_temple_of_prosperity</t>
  </si>
  <si>
    <t>网络枢纽</t>
  </si>
  <si>
    <t>building_network_junction</t>
  </si>
  <si>
    <t>高管度假村</t>
  </si>
  <si>
    <t>building_executive_retreat</t>
  </si>
  <si>
    <t>系统汇流中心</t>
  </si>
  <si>
    <t>building_system_conflux</t>
  </si>
  <si>
    <t>外星拓展中介</t>
  </si>
  <si>
    <t>building_xeno_tourism_agency</t>
  </si>
  <si>
    <t>突触节点</t>
  </si>
  <si>
    <t>building_hive_node</t>
  </si>
  <si>
    <t>帝国特许口岸</t>
  </si>
  <si>
    <t>building_imperial_concession_port</t>
  </si>
  <si>
    <t>突触群</t>
  </si>
  <si>
    <t>building_hive_cluster</t>
  </si>
  <si>
    <t>骑士游乐场</t>
  </si>
  <si>
    <t>building_knightly_theme_park</t>
  </si>
  <si>
    <t>思想集簇</t>
  </si>
  <si>
    <t>building_hive_confluence</t>
  </si>
  <si>
    <t>企业诊所</t>
  </si>
  <si>
    <t>building_corporate_clinics</t>
  </si>
  <si>
    <t>祭祀之殿</t>
  </si>
  <si>
    <t>building_sacrificial_temple_1</t>
  </si>
  <si>
    <t>外域植入体中心</t>
  </si>
  <si>
    <t>building_augmentation_bazaars_branch</t>
  </si>
  <si>
    <t>恐怖全息神庙</t>
  </si>
  <si>
    <t>building_sacrificial_temple_2</t>
  </si>
  <si>
    <t>人工智能商埠</t>
  </si>
  <si>
    <t>building_ai_emporium</t>
  </si>
  <si>
    <t>大祭祀之殿</t>
  </si>
  <si>
    <t>building_sacrificial_temple_3</t>
  </si>
  <si>
    <t>思想清理诊所</t>
  </si>
  <si>
    <t>building_clear_thought_clinic</t>
  </si>
  <si>
    <t>长眠庇护所</t>
  </si>
  <si>
    <t>building_galactic_memorial_1</t>
  </si>
  <si>
    <t>宗主驻营</t>
  </si>
  <si>
    <t>holding_garrison</t>
  </si>
  <si>
    <t>宗主分部建筑</t>
  </si>
  <si>
    <t>静谧之柱</t>
  </si>
  <si>
    <t>building_galactic_memorial_2</t>
  </si>
  <si>
    <t>轨道装配复合体</t>
  </si>
  <si>
    <t>holding_orbital_assembly_complex</t>
  </si>
  <si>
    <t>星海纪念堂</t>
  </si>
  <si>
    <t>building_galactic_memorial_3</t>
  </si>
  <si>
    <t>真理部</t>
  </si>
  <si>
    <t>holding_propaganda_office</t>
  </si>
  <si>
    <t>模拟站点</t>
  </si>
  <si>
    <t>building_simulation_1</t>
  </si>
  <si>
    <t>卫星园区</t>
  </si>
  <si>
    <t>holding_satellite_campus</t>
  </si>
  <si>
    <t>模拟中心</t>
  </si>
  <si>
    <t>building_simulation_2</t>
  </si>
  <si>
    <t>商埠</t>
  </si>
  <si>
    <t>holding_emporium</t>
  </si>
  <si>
    <t>模拟复合体</t>
  </si>
  <si>
    <t>building_simulation_3</t>
  </si>
  <si>
    <t>援助机构</t>
  </si>
  <si>
    <t>holding_aid_agency</t>
  </si>
  <si>
    <t>企业文化馆</t>
  </si>
  <si>
    <t>building_corporate_monument</t>
  </si>
  <si>
    <t>能量部</t>
  </si>
  <si>
    <t>holding_energy_requisitorium</t>
  </si>
  <si>
    <t>商业管理枢纽</t>
  </si>
  <si>
    <t>building_corporate_site</t>
  </si>
  <si>
    <t>提炼部</t>
  </si>
  <si>
    <t>holding_material_requisitorium</t>
  </si>
  <si>
    <t>协同论坛</t>
  </si>
  <si>
    <t>building_corporate_forum</t>
  </si>
  <si>
    <t>收获部</t>
  </si>
  <si>
    <t>holding_produce_requisitorium</t>
  </si>
  <si>
    <t>感知站点</t>
  </si>
  <si>
    <t>building_sensorium_1</t>
  </si>
  <si>
    <t>分离蜂巢</t>
  </si>
  <si>
    <t>holding_splinter_hive</t>
  </si>
  <si>
    <t>感知中心</t>
  </si>
  <si>
    <t>building_sensorium_2</t>
  </si>
  <si>
    <t>分布式处理器</t>
  </si>
  <si>
    <t>holding_distributed_processing</t>
  </si>
  <si>
    <t>感知复合体</t>
  </si>
  <si>
    <t>building_sensorium_3</t>
  </si>
  <si>
    <t>子嗣巢穴（分部）</t>
  </si>
  <si>
    <t>holding_offspring_nest</t>
  </si>
  <si>
    <t>自新博物馆</t>
  </si>
  <si>
    <t>building_autocurating_vault</t>
  </si>
  <si>
    <t>外域铸造厂</t>
  </si>
  <si>
    <t>holding_offworld_foundry</t>
  </si>
  <si>
    <t>信念堡垒</t>
  </si>
  <si>
    <t>building_citadel_of_faith</t>
  </si>
  <si>
    <t>警戒指挥部</t>
  </si>
  <si>
    <t>holding_overlord_vigil_command</t>
  </si>
  <si>
    <t>收藏宝库</t>
  </si>
  <si>
    <t>building_corporate_vault</t>
  </si>
  <si>
    <t>科研部</t>
  </si>
  <si>
    <t>holding_parasitic_algorithms</t>
  </si>
  <si>
    <t>阿尔法枢纽</t>
  </si>
  <si>
    <t>building_alpha_hub</t>
  </si>
  <si>
    <t>贵族行宫</t>
  </si>
  <si>
    <t>holding_noble_vacation_homes</t>
  </si>
  <si>
    <t>有机庇护所</t>
  </si>
  <si>
    <t>building_organic_sanctuary</t>
  </si>
  <si>
    <t>恐惧前哨</t>
  </si>
  <si>
    <t>holding_dread_outpost</t>
  </si>
  <si>
    <t>有机天堂</t>
  </si>
  <si>
    <t>building_organic_paradise</t>
  </si>
  <si>
    <t>公共住房计划推广</t>
  </si>
  <si>
    <t>holding_communal_housing_outreach</t>
  </si>
  <si>
    <t>创造性展览仓</t>
  </si>
  <si>
    <t>building_trophy_vault</t>
  </si>
  <si>
    <t>盖亚播种器前哨</t>
  </si>
  <si>
    <t>holding_idyllic_bloom</t>
  </si>
  <si>
    <t>第一联盟归档办公室</t>
  </si>
  <si>
    <t>building_league_offices</t>
  </si>
  <si>
    <t>再就业中心</t>
  </si>
  <si>
    <t>holding_reemployment_center</t>
  </si>
  <si>
    <t>building_military_academy</t>
  </si>
  <si>
    <t>招募办公室</t>
  </si>
  <si>
    <t>holding_recruitment_office</t>
  </si>
  <si>
    <t>恐惧营地</t>
  </si>
  <si>
    <t>building_dread_encampment</t>
  </si>
  <si>
    <t>护林员小屋（分部）</t>
  </si>
  <si>
    <t>holding_park_ranger_lodge</t>
  </si>
  <si>
    <t>要塞</t>
  </si>
  <si>
    <t>building_stronghold</t>
  </si>
  <si>
    <t>生命之树苗</t>
  </si>
  <si>
    <t>holding_tree_of_life_sapling</t>
  </si>
  <si>
    <t>堡垒</t>
  </si>
  <si>
    <t>building_fortress</t>
  </si>
  <si>
    <t>实验性坑洞</t>
  </si>
  <si>
    <t>holding_experimental_crater</t>
  </si>
  <si>
    <t>行星护盾生成器</t>
  </si>
  <si>
    <t>building_planetary_shield_generator</t>
  </si>
  <si>
    <t>有机庇护所（分部）</t>
  </si>
  <si>
    <t>holding_organic_sanctuary</t>
  </si>
  <si>
    <t>微粒捕获阱</t>
  </si>
  <si>
    <t>building_mote_harvesters</t>
  </si>
  <si>
    <t>连锁企业总部</t>
  </si>
  <si>
    <t>holding_franchise_headquarters</t>
  </si>
  <si>
    <t>气体采集井</t>
  </si>
  <si>
    <t>building_gas_extractors</t>
  </si>
  <si>
    <t>祭献神龛</t>
  </si>
  <si>
    <t>holding_sacrificial_shrine</t>
  </si>
  <si>
    <t>水晶矿井</t>
  </si>
  <si>
    <t>building_crystal_mines</t>
  </si>
  <si>
    <t>诱变水疗中心（分部）</t>
  </si>
  <si>
    <t>holding_toxic_bath</t>
  </si>
  <si>
    <t>贝赛里安发电站</t>
  </si>
  <si>
    <t>building_betharian_power_plant</t>
  </si>
  <si>
    <t>诱变重构池（分部）</t>
  </si>
  <si>
    <t>holding_toxic_bath_hive</t>
  </si>
  <si>
    <t>异星动物园</t>
  </si>
  <si>
    <t>building_xeno_zoo</t>
  </si>
  <si>
    <t>超润滑洗槽（分部）</t>
  </si>
  <si>
    <t>holding_toxic_bath_machine</t>
  </si>
  <si>
    <t>简陋棚屋</t>
  </si>
  <si>
    <t>building_crude_huts</t>
  </si>
  <si>
    <t>前超光速文明建筑</t>
  </si>
  <si>
    <t>骑士团支部</t>
  </si>
  <si>
    <t>holding_knight_commandery</t>
  </si>
  <si>
    <t>粗糙住房</t>
  </si>
  <si>
    <t>building_primitive_dwellings</t>
  </si>
  <si>
    <t>基因组服务外延</t>
  </si>
  <si>
    <t>holding_transcendental_retreat</t>
  </si>
  <si>
    <t>石头宫殿</t>
  </si>
  <si>
    <t>building_stone_palace</t>
  </si>
  <si>
    <t>荒野林地</t>
  </si>
  <si>
    <t>holding_wilderness_glade</t>
  </si>
  <si>
    <t>基础工厂</t>
  </si>
  <si>
    <t>building_primitive_factory</t>
  </si>
  <si>
    <t>基础办公室</t>
  </si>
  <si>
    <t>building_primitive_offices</t>
  </si>
  <si>
    <t>基础研究实验室</t>
  </si>
  <si>
    <t>building_primitive_research</t>
  </si>
  <si>
    <t>原始矿坑</t>
  </si>
  <si>
    <t>building_primitive_mine</t>
  </si>
  <si>
    <t>原始发电厂</t>
  </si>
  <si>
    <t>building_primitive_power_plant</t>
  </si>
  <si>
    <t>原始农场</t>
  </si>
  <si>
    <t>building_primitive_farm</t>
  </si>
  <si>
    <t>地方首府</t>
  </si>
  <si>
    <t>building_primitive_capital</t>
  </si>
  <si>
    <t>市区住宅</t>
  </si>
  <si>
    <t>building_urban_dwellings</t>
  </si>
  <si>
    <t>射电望远镜阵列</t>
  </si>
  <si>
    <t>building_pre_ftl_radio_telescope</t>
  </si>
  <si>
    <t>简单蜂巢</t>
  </si>
  <si>
    <t>building_hive_crude_huts</t>
  </si>
  <si>
    <t>早期群落</t>
  </si>
  <si>
    <t>building_hive_primitive_dwellings</t>
  </si>
  <si>
    <t>石制蜂巢</t>
  </si>
  <si>
    <t>building_hive_stone_palace</t>
  </si>
  <si>
    <t>基础工厂（蜂巢土著）</t>
  </si>
  <si>
    <t>building_hive_primitive_factory</t>
  </si>
  <si>
    <t>原始矿坑（蜂巢土著）</t>
  </si>
  <si>
    <t>building_hive_primitive_mine</t>
  </si>
  <si>
    <t>原始发电厂（蜂巢土著）</t>
  </si>
  <si>
    <t>building_hive_primitive_power_plant</t>
  </si>
  <si>
    <t>原始农场（蜂巢土著）</t>
  </si>
  <si>
    <t>building_hive_primitive_farm</t>
  </si>
  <si>
    <t>大陆节点</t>
  </si>
  <si>
    <t>building_hive_primitive_capital</t>
  </si>
  <si>
    <t>工蜂储仓</t>
  </si>
  <si>
    <t>building_hive_urban_dwellings</t>
  </si>
  <si>
    <t>简单突触节点</t>
  </si>
  <si>
    <t>building_hive_primitive_node</t>
  </si>
  <si>
    <t>简单上行链路节点</t>
  </si>
  <si>
    <t>building_machine_primitive_node</t>
  </si>
  <si>
    <t>基因诊所（土著）</t>
  </si>
  <si>
    <t>building_primitive_clinic</t>
  </si>
  <si>
    <t>盖亚播种器</t>
  </si>
  <si>
    <t>building_solarpunk_gaiaseeder</t>
  </si>
  <si>
    <t>自然保护区小屋</t>
  </si>
  <si>
    <t>building_solarpunk_ranger_lodge</t>
  </si>
  <si>
    <t>伟大树苗</t>
  </si>
  <si>
    <t>building_solarpunk_sapling</t>
  </si>
  <si>
    <t>悬吊城市</t>
  </si>
  <si>
    <t>building_solarpunk_organic_paradise</t>
  </si>
  <si>
    <t>星球模型附表</t>
  </si>
  <si>
    <t>垃圾堆</t>
  </si>
  <si>
    <t>building_junkheap</t>
  </si>
  <si>
    <t>特殊建筑</t>
  </si>
  <si>
    <t>圣地1</t>
  </si>
  <si>
    <t>consecrated_1_planet_entity</t>
  </si>
  <si>
    <t>其他模型</t>
  </si>
  <si>
    <t>欧米茄同调装置</t>
  </si>
  <si>
    <t>building_akx_worm_3</t>
  </si>
  <si>
    <t>圣地2</t>
  </si>
  <si>
    <t>consecrated_2_planet_entity</t>
  </si>
  <si>
    <t>大金字塔</t>
  </si>
  <si>
    <t>building_great_pyramid</t>
  </si>
  <si>
    <t>圣地3</t>
  </si>
  <si>
    <t>consecrated_3_planet_entity</t>
  </si>
  <si>
    <t>文化中心</t>
  </si>
  <si>
    <t>building_artist_patron</t>
  </si>
  <si>
    <t>行星环</t>
  </si>
  <si>
    <t>gas_giant_rings_01_entity</t>
  </si>
  <si>
    <t>废物回收中心</t>
  </si>
  <si>
    <t>building_waste_reprocessing_center</t>
  </si>
  <si>
    <t>轨道轰炸</t>
  </si>
  <si>
    <t>orbital_bombardment_effects</t>
  </si>
  <si>
    <t>拜金教神龛</t>
  </si>
  <si>
    <t>building_nuumismatic_shrine</t>
  </si>
  <si>
    <t>shroud_planet_01_entity</t>
  </si>
  <si>
    <t>非宜居星球模型</t>
  </si>
  <si>
    <t>卡兰卡水晶工厂</t>
  </si>
  <si>
    <t>building_crystal_plant_2</t>
  </si>
  <si>
    <t>ai_planet_01_entity</t>
  </si>
  <si>
    <t>织缕圣所</t>
  </si>
  <si>
    <t>building_composer_sanctum</t>
  </si>
  <si>
    <t>machine_planet_01_entity</t>
  </si>
  <si>
    <t>宜居星球模型</t>
  </si>
  <si>
    <t>喰煞圣所</t>
  </si>
  <si>
    <t>building_eater_sanctum</t>
  </si>
  <si>
    <t>gaia_planet_01_entity</t>
  </si>
  <si>
    <t>器具圣所</t>
  </si>
  <si>
    <t>building_instrument_sanctum</t>
  </si>
  <si>
    <t>极地星球1</t>
  </si>
  <si>
    <t>arctic_planet_01_entity</t>
  </si>
  <si>
    <t>低语圣所</t>
  </si>
  <si>
    <t>building_whisperers_sanctum</t>
  </si>
  <si>
    <t>极地星球2</t>
  </si>
  <si>
    <t>arctic_planet_02_entity</t>
  </si>
  <si>
    <t>远古控制中心</t>
  </si>
  <si>
    <t>building_ancient_control_center</t>
  </si>
  <si>
    <t>失落帝国建筑</t>
  </si>
  <si>
    <t>极地星球3</t>
  </si>
  <si>
    <t>arctic_planet_03_entity</t>
  </si>
  <si>
    <t>庄严核心</t>
  </si>
  <si>
    <t>building_ancient_hive_capital</t>
  </si>
  <si>
    <t>高山星球1</t>
  </si>
  <si>
    <t>alpine_planet_01_entity</t>
  </si>
  <si>
    <t>远古宫殿</t>
  </si>
  <si>
    <t>building_ancient_palace</t>
  </si>
  <si>
    <t>高山星球2</t>
  </si>
  <si>
    <t>alpine_planet_02_entity</t>
  </si>
  <si>
    <t>外星保护区</t>
  </si>
  <si>
    <t>building_fe_xeno_zoo</t>
  </si>
  <si>
    <t>草原星球1</t>
  </si>
  <si>
    <t>savannah_planet_01_entity</t>
  </si>
  <si>
    <t>居住站行政中心（失落）</t>
  </si>
  <si>
    <t>building_hab_fe_capital</t>
  </si>
  <si>
    <t>草原星球2</t>
  </si>
  <si>
    <t>savannah_planet_02_entity</t>
  </si>
  <si>
    <t>主档案库</t>
  </si>
  <si>
    <t>building_master_archive</t>
  </si>
  <si>
    <t>干旱星球1</t>
  </si>
  <si>
    <t>arid_planet_01_entity</t>
  </si>
  <si>
    <t>相移九天神殿</t>
  </si>
  <si>
    <t>building_empyrean_shrine</t>
  </si>
  <si>
    <t>干旱星球2</t>
  </si>
  <si>
    <t>arid_planet_02_entity</t>
  </si>
  <si>
    <t>远古冷冻室</t>
  </si>
  <si>
    <t>building_ancient_cryo_chamber</t>
  </si>
  <si>
    <t>干旱星球3</t>
  </si>
  <si>
    <t>arid_planet_03_entity</t>
  </si>
  <si>
    <t>富足商埠</t>
  </si>
  <si>
    <t>building_affluence_emporium</t>
  </si>
  <si>
    <t>荒芜星球1</t>
  </si>
  <si>
    <t>barren_planet_01_entity</t>
  </si>
  <si>
    <t>财富中心</t>
  </si>
  <si>
    <t>building_affluence_center</t>
  </si>
  <si>
    <t>荒芜星球2</t>
  </si>
  <si>
    <t>barren_planet_02_entity</t>
  </si>
  <si>
    <t>营养复合体</t>
  </si>
  <si>
    <t>building_nourishment_complex</t>
  </si>
  <si>
    <t>荒芜星球3</t>
  </si>
  <si>
    <t>barren_planet_03_entity</t>
  </si>
  <si>
    <t>营养中心</t>
  </si>
  <si>
    <t>building_nourishment_center</t>
  </si>
  <si>
    <t>荒芜星球（火星）</t>
  </si>
  <si>
    <t>barren_planet_mars_entity</t>
  </si>
  <si>
    <t>特殊星球模型</t>
  </si>
  <si>
    <t>次元复制机</t>
  </si>
  <si>
    <t>building_dimensional_replicator</t>
  </si>
  <si>
    <t>continental_planet_mars_entity</t>
  </si>
  <si>
    <t>次元制造机</t>
  </si>
  <si>
    <t>building_dimensional_fabricator</t>
  </si>
  <si>
    <t>alpine_planet_mars_entity</t>
  </si>
  <si>
    <t>三级奇点</t>
  </si>
  <si>
    <t>building_class_3_singularity</t>
  </si>
  <si>
    <t>arctic_planet_mars_entity</t>
  </si>
  <si>
    <t>四级奇点</t>
  </si>
  <si>
    <t>building_class_4_singularity</t>
  </si>
  <si>
    <t>arid_planet_mars_entity</t>
  </si>
  <si>
    <t>超级铸造厂</t>
  </si>
  <si>
    <t>building_micro_forge</t>
  </si>
  <si>
    <t>desert_planet_mars_entity</t>
  </si>
  <si>
    <t>纳米熔炉</t>
  </si>
  <si>
    <t>building_nano_forge</t>
  </si>
  <si>
    <t>ocean_planet_mars_entity</t>
  </si>
  <si>
    <t>天空穹顶</t>
  </si>
  <si>
    <t>building_fe_sky_dome</t>
  </si>
  <si>
    <t>savannah_planet_mars_entity</t>
  </si>
  <si>
    <t>九天穹顶</t>
  </si>
  <si>
    <t>building_fe_dome</t>
  </si>
  <si>
    <t>tropical_planet_mars_entity</t>
  </si>
  <si>
    <t>重盾垣壁</t>
  </si>
  <si>
    <t>building_fe_fortress</t>
  </si>
  <si>
    <t>tundra_planet_mars_entity</t>
  </si>
  <si>
    <t>神盾基地</t>
  </si>
  <si>
    <t>building_fe_stronghold</t>
  </si>
  <si>
    <t>荒芜星球（寒冷）1</t>
  </si>
  <si>
    <t>cold_barren_planet_01_entity</t>
  </si>
  <si>
    <t>全晓管理机构</t>
  </si>
  <si>
    <t>building_fe_administration_1</t>
  </si>
  <si>
    <t>荒芜星球（寒冷）2</t>
  </si>
  <si>
    <t>cold_barren_planet_02_entity</t>
  </si>
  <si>
    <t>全知管理机构</t>
  </si>
  <si>
    <t>building_fe_administration_2</t>
  </si>
  <si>
    <t>荒芜星球（寒冷）3</t>
  </si>
  <si>
    <t>cold_barren_planet_03_entity</t>
  </si>
  <si>
    <t>假突触集簇</t>
  </si>
  <si>
    <t>building_fe_administration_hive_1</t>
  </si>
  <si>
    <t>荒芜星球（寒冷）月球</t>
  </si>
  <si>
    <t>cold_barren_planet_luna_entity</t>
  </si>
  <si>
    <t>假突触轴突</t>
  </si>
  <si>
    <t>building_fe_administration_hive_2</t>
  </si>
  <si>
    <t>shielded_planet_01_entity</t>
  </si>
  <si>
    <t>分型协调点</t>
  </si>
  <si>
    <t>building_fe_administration_machine_1</t>
  </si>
  <si>
    <t>陆地星球1</t>
  </si>
  <si>
    <t>continental_planet_01_entity</t>
  </si>
  <si>
    <t>量子协调点</t>
  </si>
  <si>
    <t>building_fe_administration_machine_2</t>
  </si>
  <si>
    <t>陆地星球2</t>
  </si>
  <si>
    <t>continental_planet_02_entity</t>
  </si>
  <si>
    <t>天国圣所</t>
  </si>
  <si>
    <t>building_fe_temple_1</t>
  </si>
  <si>
    <t>陆地星球3</t>
  </si>
  <si>
    <t>continental_planet_03_entity</t>
  </si>
  <si>
    <t>天国圣堂</t>
  </si>
  <si>
    <t>building_fe_temple_2</t>
  </si>
  <si>
    <t>陆地星球4</t>
  </si>
  <si>
    <t>continental_planet_04_entity</t>
  </si>
  <si>
    <t>机器人生产节点</t>
  </si>
  <si>
    <t>building_fe_assembly_1</t>
  </si>
  <si>
    <t>陆地星球（地球）</t>
  </si>
  <si>
    <t>continental_planet_earth_entity</t>
  </si>
  <si>
    <t>机器人量子生产中心</t>
  </si>
  <si>
    <t>building_fe_assembly_2</t>
  </si>
  <si>
    <t>沙漠星球（地球）</t>
  </si>
  <si>
    <t>desert_planet_earth_entity</t>
  </si>
  <si>
    <t>分子焕活所</t>
  </si>
  <si>
    <t>building_fe_clinic_1</t>
  </si>
  <si>
    <t>高山星球（地球）</t>
  </si>
  <si>
    <t>alpine_planet_earth_entity</t>
  </si>
  <si>
    <t>生物再生所</t>
  </si>
  <si>
    <t>building_fe_clinic_2</t>
  </si>
  <si>
    <t>干旱星球（地球）</t>
  </si>
  <si>
    <t>arid_planet_earth_entity</t>
  </si>
  <si>
    <t>司法复合体</t>
  </si>
  <si>
    <t>building_fe_security_1</t>
  </si>
  <si>
    <t>极地星球（地球）</t>
  </si>
  <si>
    <t>arctic_planet_earth_entity</t>
  </si>
  <si>
    <t>司法殿堂</t>
  </si>
  <si>
    <t>building_fe_security_2</t>
  </si>
  <si>
    <t>热带星球（地球）</t>
  </si>
  <si>
    <t>tropical_planet_earth_entity</t>
  </si>
  <si>
    <t>星系贸易中心</t>
  </si>
  <si>
    <t>building_fe_market_1</t>
  </si>
  <si>
    <t>苔原星球（地球）</t>
  </si>
  <si>
    <t>tundra_planet_earth_entity</t>
  </si>
  <si>
    <t>星际贸易枢纽</t>
  </si>
  <si>
    <t>building_fe_market_2</t>
  </si>
  <si>
    <t>草原星球（地球）</t>
  </si>
  <si>
    <t>savannah_planet_earth_entity</t>
  </si>
  <si>
    <t>皱缩空间仓库</t>
  </si>
  <si>
    <t>building_fe_silo_1</t>
  </si>
  <si>
    <t>海洋星球（地球）</t>
  </si>
  <si>
    <t>ocean_planet_earth_entity</t>
  </si>
  <si>
    <t>高维度仓库</t>
  </si>
  <si>
    <t>building_fe_silo_2</t>
  </si>
  <si>
    <t>沙漠星球1</t>
  </si>
  <si>
    <t>desert_planet_01_entity</t>
  </si>
  <si>
    <t>虚拟极乐广场</t>
  </si>
  <si>
    <t>building_fe_entertainment_1</t>
  </si>
  <si>
    <t>沙漠星球2</t>
  </si>
  <si>
    <t>desert_planet_02_entity</t>
  </si>
  <si>
    <t>无尽极乐枢纽</t>
  </si>
  <si>
    <t>building_fe_entertainment_2</t>
  </si>
  <si>
    <t>沙漠星球3</t>
  </si>
  <si>
    <t>desert_planet_03_entity</t>
  </si>
  <si>
    <t>量子创新枢纽</t>
  </si>
  <si>
    <t>building_fe_lab_1</t>
  </si>
  <si>
    <t>冰封星球1</t>
  </si>
  <si>
    <t>frozen_planet_01_entity</t>
  </si>
  <si>
    <t>超然创新部</t>
  </si>
  <si>
    <t>building_fe_lab_2</t>
  </si>
  <si>
    <t>冰封星球2</t>
  </si>
  <si>
    <t>frozen_planet_02_entity</t>
  </si>
  <si>
    <t>量子钻穿工厂</t>
  </si>
  <si>
    <t>building_fe_mine_1</t>
  </si>
  <si>
    <t>冰封星球3</t>
  </si>
  <si>
    <t>frozen_planet_03_entity</t>
  </si>
  <si>
    <t>量子钻穿中心</t>
  </si>
  <si>
    <t>building_fe_mine_2</t>
  </si>
  <si>
    <t>熔融星球1</t>
  </si>
  <si>
    <t>molten_planet_01_entity</t>
  </si>
  <si>
    <t>废金精炼厂</t>
  </si>
  <si>
    <t>building_low_tech_scrap_refinery</t>
  </si>
  <si>
    <t>熔融星球2</t>
  </si>
  <si>
    <t>molten_planet_02_entity</t>
  </si>
  <si>
    <t>building_low_tech_admin_hub</t>
  </si>
  <si>
    <t>熔融星球3</t>
  </si>
  <si>
    <t>molten_planet_03_entity</t>
  </si>
  <si>
    <t>发电站</t>
  </si>
  <si>
    <t>building_low_tech_power_plant</t>
  </si>
  <si>
    <t>熔融星球（水星）</t>
  </si>
  <si>
    <t>molten_planet_mercury_entity</t>
  </si>
  <si>
    <t>应急农场</t>
  </si>
  <si>
    <t>building_low_tech_farm</t>
  </si>
  <si>
    <t>海洋星球1</t>
  </si>
  <si>
    <t>ocean_planet_01_entity</t>
  </si>
  <si>
    <t>指挥中心</t>
  </si>
  <si>
    <t>building_low_tech_capital</t>
  </si>
  <si>
    <t>海洋星球2</t>
  </si>
  <si>
    <t>ocean_planet_02_entity</t>
  </si>
  <si>
    <t>实验中心</t>
  </si>
  <si>
    <t>building_low_tech_research_lab</t>
  </si>
  <si>
    <t>海洋星球3</t>
  </si>
  <si>
    <t>ocean_planet_03_entity</t>
  </si>
  <si>
    <t>building_paragon_memory_vaults</t>
  </si>
  <si>
    <t>剧毒星球1</t>
  </si>
  <si>
    <t>toxic_planet_01_entity</t>
  </si>
  <si>
    <t>低语金字塔</t>
  </si>
  <si>
    <t>building_the_beholder</t>
  </si>
  <si>
    <t>剧毒星球2</t>
  </si>
  <si>
    <t>toxic_planet_02_entity</t>
  </si>
  <si>
    <t>受控生态圈</t>
  </si>
  <si>
    <t>building_contained_ecosphere</t>
  </si>
  <si>
    <t>剧毒星球3</t>
  </si>
  <si>
    <t>toxic_planet_03_entity</t>
  </si>
  <si>
    <t>星界虹吸</t>
  </si>
  <si>
    <t>building_astral_siphon_1</t>
  </si>
  <si>
    <t>剧毒星球4</t>
  </si>
  <si>
    <t>toxic_planet_04_entity</t>
  </si>
  <si>
    <t>星界漏斗</t>
  </si>
  <si>
    <t>building_astral_siphon_2</t>
  </si>
  <si>
    <t>剧毒星球（金星）</t>
  </si>
  <si>
    <t>toxic_planet_venus_entity</t>
  </si>
  <si>
    <t>星界节点</t>
  </si>
  <si>
    <t>building_astral_siphon_3</t>
  </si>
  <si>
    <t>热带星球1</t>
  </si>
  <si>
    <t>tropical_planet_01_entity</t>
  </si>
  <si>
    <t>风暴吸引中心</t>
  </si>
  <si>
    <t>building_storm_attraction_center</t>
  </si>
  <si>
    <t>热带星球2</t>
  </si>
  <si>
    <t>tropical_planet_02_entity</t>
  </si>
  <si>
    <t>先进风暴吸引中心</t>
  </si>
  <si>
    <t>building_advanced_storm_attraction_center</t>
  </si>
  <si>
    <t>热带星球3</t>
  </si>
  <si>
    <t>tropical_planet_03_entity</t>
  </si>
  <si>
    <t>风暴驱斥中心</t>
  </si>
  <si>
    <t>building_storm_repellent_center</t>
  </si>
  <si>
    <t>苔原星球1</t>
  </si>
  <si>
    <t>tundra_planet_01_entity</t>
  </si>
  <si>
    <t>先进风暴驱斥中心</t>
  </si>
  <si>
    <t>building_advanced_storm_repellent_center</t>
  </si>
  <si>
    <t>苔原星球2</t>
  </si>
  <si>
    <t>tundra_planet_02_entity</t>
  </si>
  <si>
    <t>风暴救援中心</t>
  </si>
  <si>
    <t>building_storm_resistant_production</t>
  </si>
  <si>
    <t>苔原星球3</t>
  </si>
  <si>
    <t>tundra_planet_03_entity</t>
  </si>
  <si>
    <t>风暴抑制器</t>
  </si>
  <si>
    <t>building_advanced_storm_resistant_production</t>
  </si>
  <si>
    <t>气态巨行星1</t>
  </si>
  <si>
    <t>gas_giant_01_entity</t>
  </si>
  <si>
    <t>爱国庆典学院</t>
  </si>
  <si>
    <t>building_adakkaria_patriotic_institute</t>
  </si>
  <si>
    <t>气态巨行星2</t>
  </si>
  <si>
    <t>gas_giant_02_entity</t>
  </si>
  <si>
    <t>星际气象观测台</t>
  </si>
  <si>
    <t>building_astrometeorology_observation_center</t>
  </si>
  <si>
    <t>气态巨行星3</t>
  </si>
  <si>
    <t>gas_giant_03_entity</t>
  </si>
  <si>
    <t>风暴召唤剧场</t>
  </si>
  <si>
    <t>building_storm_summoning_theater</t>
  </si>
  <si>
    <t>气态巨行星4</t>
  </si>
  <si>
    <t>gas_giant_04_entity</t>
  </si>
  <si>
    <t>全息风暴展厅</t>
  </si>
  <si>
    <t>building_storm_holo_theater</t>
  </si>
  <si>
    <t>气态巨行星5</t>
  </si>
  <si>
    <t>gas_giant_05_entity</t>
  </si>
  <si>
    <t>宏伟风暴剧场</t>
  </si>
  <si>
    <t>building_storm_grand_theater</t>
  </si>
  <si>
    <t>气态巨行星（木星）</t>
  </si>
  <si>
    <t>gas_giant_jupiter_entity</t>
  </si>
  <si>
    <t>building_augmentation_bazaars</t>
  </si>
  <si>
    <t>气态巨行星（海王星）</t>
  </si>
  <si>
    <t>gas_giant_neptune_entity</t>
  </si>
  <si>
    <t>染色体服务中心</t>
  </si>
  <si>
    <t>building_transcendental_retreat</t>
  </si>
  <si>
    <t>气态巨行星（天王星）1</t>
  </si>
  <si>
    <t>gas_giant_uranus_entity</t>
  </si>
  <si>
    <t>基因组保存养殖场</t>
  </si>
  <si>
    <t>building_hive_transcendental_retreat</t>
  </si>
  <si>
    <t>气态巨行星（天王星）2</t>
  </si>
  <si>
    <t>gas_giant_uranus_section_entity</t>
  </si>
  <si>
    <t>思想殿堂</t>
  </si>
  <si>
    <t>building_amphitheater_of_the_mind</t>
  </si>
  <si>
    <t>asteroid_01_entity</t>
  </si>
  <si>
    <t>思宏礼堂</t>
  </si>
  <si>
    <t>building_grand_concert_hall_of_the_mind</t>
  </si>
  <si>
    <t>asteroid_entity</t>
  </si>
  <si>
    <t>钢铁营房</t>
  </si>
  <si>
    <t>building_battlement_of_steel</t>
  </si>
  <si>
    <t>小行星3</t>
  </si>
  <si>
    <t>meteor_entity</t>
  </si>
  <si>
    <t>钢铁圣营</t>
  </si>
  <si>
    <t>building_grand_battlements_of_steel</t>
  </si>
  <si>
    <t>孵化星球1</t>
  </si>
  <si>
    <t>infested_planet_01_entity</t>
  </si>
  <si>
    <t>劳力圣所</t>
  </si>
  <si>
    <t>building_sanctuary_of_toil</t>
  </si>
  <si>
    <t>崩坏星球1</t>
  </si>
  <si>
    <t>broken_planet_01_entity</t>
  </si>
  <si>
    <t>劳力圣堂</t>
  </si>
  <si>
    <t>building_grand_cathedral_of_toil</t>
  </si>
  <si>
    <t>死寂星球1</t>
  </si>
  <si>
    <t>nuked_planet_01_entity</t>
  </si>
  <si>
    <t>使团熔炉</t>
  </si>
  <si>
    <t>building_forge_of_the_fellowship</t>
  </si>
  <si>
    <t>ringworld_construction_entity</t>
  </si>
  <si>
    <t>使团巨炉</t>
  </si>
  <si>
    <t>building_grand_forge_of_the_fellowship</t>
  </si>
  <si>
    <t>环世界框架（三段）</t>
  </si>
  <si>
    <t>ringworld_3x_seams_entity</t>
  </si>
  <si>
    <t>强化之圣堂</t>
  </si>
  <si>
    <t>building_the_sanctum_of_augmentation</t>
  </si>
  <si>
    <t>环世界框架（完整）</t>
  </si>
  <si>
    <t>ringworld_seam_entity_01_full_entity</t>
  </si>
  <si>
    <t>联合强化之圣堂</t>
  </si>
  <si>
    <t>building_the_united_sanctum_of_augmentation</t>
  </si>
  <si>
    <t>环世界宜居区段（单段）</t>
  </si>
  <si>
    <t>ringworld_habitable_entity_01_entity</t>
  </si>
  <si>
    <t>人格仓库</t>
  </si>
  <si>
    <t>building_identity_repository</t>
  </si>
  <si>
    <t>环世界云实体</t>
  </si>
  <si>
    <t>ringworld_habitable_entity_01_clouds_entity</t>
  </si>
  <si>
    <t>废弃基因诊所</t>
  </si>
  <si>
    <t>building_abandoned_gene_clinic</t>
  </si>
  <si>
    <t>环世界辅助段1（单段）</t>
  </si>
  <si>
    <t>ringworld_tech_entity_01_entity</t>
  </si>
  <si>
    <t>处理单元</t>
  </si>
  <si>
    <t>building_lathe_capital</t>
  </si>
  <si>
    <t>凝练机建筑</t>
  </si>
  <si>
    <t>环世界辅助段2（单段）</t>
  </si>
  <si>
    <t>ringworld_seam_entity_01_entity</t>
  </si>
  <si>
    <t>处理单元：并行</t>
  </si>
  <si>
    <t>building_lathe_major_capital</t>
  </si>
  <si>
    <t>环世界宜居区段（三段）</t>
  </si>
  <si>
    <t>ringworld_phase_3_construction_entity</t>
  </si>
  <si>
    <t>处理单元：矢量</t>
  </si>
  <si>
    <t>building_lathe_super_capital</t>
  </si>
  <si>
    <t>损毁的环世界宜居区段（三段）</t>
  </si>
  <si>
    <t>ringworld_destroyed_entity</t>
  </si>
  <si>
    <t>突触共振器</t>
  </si>
  <si>
    <t>building_lathe_resonator</t>
  </si>
  <si>
    <t>环世界（完整）</t>
  </si>
  <si>
    <t>mammalian_01_ringworld_full_entity</t>
  </si>
  <si>
    <t>神经稳定器</t>
  </si>
  <si>
    <t>building_lathe_stabilisator</t>
  </si>
  <si>
    <t>损毁的环世界宜居区段（单段）</t>
  </si>
  <si>
    <t>ringworld_habitable_damaged_entity_01_entity</t>
  </si>
  <si>
    <t>突触超频器</t>
  </si>
  <si>
    <t>building_lathe_overclocker</t>
  </si>
  <si>
    <t>损毁的环世界辅助段2（单段）</t>
  </si>
  <si>
    <t>ringworld_seam_damaged_entity_01_entity</t>
  </si>
  <si>
    <t>突触保存器</t>
  </si>
  <si>
    <t>building_lathe_preserver</t>
  </si>
  <si>
    <t>损毁的环世界辅助段1（单段）</t>
  </si>
  <si>
    <t>ringworld_tech_damaged_entity_01_entity</t>
  </si>
  <si>
    <t>扩展反应堆</t>
  </si>
  <si>
    <t>building_lathe_reactor</t>
  </si>
  <si>
    <t>损毁的环世界（完整）</t>
  </si>
  <si>
    <t>ringworld_01_damaged_full_entity</t>
  </si>
  <si>
    <t>突触维持器</t>
  </si>
  <si>
    <t>building_lathe_life_support</t>
  </si>
  <si>
    <t>理想城（默认）</t>
  </si>
  <si>
    <t>city_planet_01_entity</t>
  </si>
  <si>
    <t>突触沉思器</t>
  </si>
  <si>
    <t>building_lathe_cogitator</t>
  </si>
  <si>
    <t>理想城（船只）</t>
  </si>
  <si>
    <t>city_planet_surface_ships_entity</t>
  </si>
  <si>
    <t>突触验证器</t>
  </si>
  <si>
    <t>building_lathe_validator</t>
  </si>
  <si>
    <t>理想城</t>
  </si>
  <si>
    <t>city_planet_entity</t>
  </si>
  <si>
    <t>building_augmentation_center</t>
  </si>
  <si>
    <t>遗落星球1</t>
  </si>
  <si>
    <t>relic_world_01_entity</t>
  </si>
  <si>
    <t>义体斗兽场</t>
  </si>
  <si>
    <t>building_cyberdome</t>
  </si>
  <si>
    <t>海洋星球（仿徨海）</t>
  </si>
  <si>
    <t>ocean_planet_sea_of_conciousness_entity</t>
  </si>
  <si>
    <t>人格复合体</t>
  </si>
  <si>
    <t>building_identity_complex</t>
  </si>
  <si>
    <t>海洋星球（海洋天堂）</t>
  </si>
  <si>
    <t>ocean_paradise_planet_01_entity</t>
  </si>
  <si>
    <t>纳米研究设施</t>
  </si>
  <si>
    <t>building_nanolab_1</t>
  </si>
  <si>
    <t>蜂巢星球1</t>
  </si>
  <si>
    <t>hive_world_planet_01_entity</t>
  </si>
  <si>
    <t>纳米研究复合体</t>
  </si>
  <si>
    <t>building_nanolab_2</t>
  </si>
  <si>
    <t>恒星爆炸</t>
  </si>
  <si>
    <t>star_explosion_entity</t>
  </si>
  <si>
    <t>纳米熔炉（纳米）</t>
  </si>
  <si>
    <t>building_nanotech_cauldron</t>
  </si>
  <si>
    <t>a_star_class_star_entity</t>
  </si>
  <si>
    <t>恒星模型</t>
  </si>
  <si>
    <t>全息地质博物馆</t>
  </si>
  <si>
    <t>xeno_geology_holomuseum</t>
  </si>
  <si>
    <t>b_star_class_star_entity</t>
  </si>
  <si>
    <t>全息惊奇博物馆</t>
  </si>
  <si>
    <t>aesthetic_wonders_holomuseum</t>
  </si>
  <si>
    <t>f_star_class_star_entity</t>
  </si>
  <si>
    <t>全息历史博物馆</t>
  </si>
  <si>
    <t>galactic_history_holomuseum</t>
  </si>
  <si>
    <t>g_star_class_star_entity</t>
  </si>
  <si>
    <t>野生动物农场</t>
  </si>
  <si>
    <t>wildlife_ranch</t>
  </si>
  <si>
    <t>k_star_class_star_entity</t>
  </si>
  <si>
    <t>野生动物地段</t>
  </si>
  <si>
    <t>wildlife_ranch_2</t>
  </si>
  <si>
    <t>m_star_class_star_entity</t>
  </si>
  <si>
    <t>野生动物中枢</t>
  </si>
  <si>
    <t>wildlife_ranch_3</t>
  </si>
  <si>
    <t>neutron_star_entity</t>
  </si>
  <si>
    <t>狩猎场</t>
  </si>
  <si>
    <t>hunting_grounds</t>
  </si>
  <si>
    <t>中子星脉冲</t>
  </si>
  <si>
    <t>neutron_outbursts_entity</t>
  </si>
  <si>
    <t>狩猎地段</t>
  </si>
  <si>
    <t>hunting_grounds_2</t>
  </si>
  <si>
    <t>脉冲星脉冲</t>
  </si>
  <si>
    <t>pulsar_outbursts_entity</t>
  </si>
  <si>
    <t>狩猎中枢</t>
  </si>
  <si>
    <t>hunting_grounds_3</t>
  </si>
  <si>
    <t>pulsar_entity</t>
  </si>
  <si>
    <t>野生动物保护区</t>
  </si>
  <si>
    <t>wildlife_sanctuary</t>
  </si>
  <si>
    <t>虚境裂隙恒星</t>
  </si>
  <si>
    <t>ed_star_class_star_entity</t>
  </si>
  <si>
    <t>先进保护区</t>
  </si>
  <si>
    <t>wildlife_sanctuary_2</t>
  </si>
  <si>
    <t>toxoid_star_class_star_entity</t>
  </si>
  <si>
    <t>中枢保护区</t>
  </si>
  <si>
    <t>wildlife_sanctuary_3</t>
  </si>
  <si>
    <t>屏障模型1</t>
  </si>
  <si>
    <t>planet_shield_effect_entity</t>
  </si>
  <si>
    <t>野性竞技场</t>
  </si>
  <si>
    <t>primal_arena</t>
  </si>
  <si>
    <t>屏障模型2</t>
  </si>
  <si>
    <t>planet_shield_alpha_override_effect_entity</t>
  </si>
  <si>
    <t>野性驯兽场</t>
  </si>
  <si>
    <t>primal_arena_2</t>
  </si>
  <si>
    <t>环世界屏障模型1</t>
  </si>
  <si>
    <t>ringworld_shield_effect_entity</t>
  </si>
  <si>
    <t>野性斗兽场</t>
  </si>
  <si>
    <t>primal_arena_3</t>
  </si>
  <si>
    <t>环世界屏障模型2</t>
  </si>
  <si>
    <t>ringworld_shield_alpha_override_effect_entity</t>
  </si>
  <si>
    <t>共生节点</t>
  </si>
  <si>
    <t>symbiosis_nexus</t>
  </si>
  <si>
    <t>居住站屏障模型1</t>
  </si>
  <si>
    <t>habitat_shield_effect_entity</t>
  </si>
  <si>
    <t>共生地带</t>
  </si>
  <si>
    <t>symbiosis_nexus_2</t>
  </si>
  <si>
    <t>居住站屏障模型2</t>
  </si>
  <si>
    <t>habitat_shield_alpha_override_effect_entity</t>
  </si>
  <si>
    <t>共生中枢</t>
  </si>
  <si>
    <t>symbiosis_nexus_3</t>
  </si>
  <si>
    <t>碎裂的相撞星球</t>
  </si>
  <si>
    <t>collided_xplanet_01_entity</t>
  </si>
  <si>
    <t>行星卷须</t>
  </si>
  <si>
    <t>building_colony_shelter_wilderness</t>
  </si>
  <si>
    <t>相撞星球</t>
  </si>
  <si>
    <t>collided_planet_entity</t>
  </si>
  <si>
    <t>行星根束</t>
  </si>
  <si>
    <t>building_capital_wilderness</t>
  </si>
  <si>
    <t>shattered_planet_01_entity</t>
  </si>
  <si>
    <t>行星根簇</t>
  </si>
  <si>
    <t>building_major_capital_wilderness</t>
  </si>
  <si>
    <t>陆地星球（以前环境改造过的行星）</t>
  </si>
  <si>
    <t>previously_terraformed_planet_entity</t>
  </si>
  <si>
    <t>行星根枢</t>
  </si>
  <si>
    <t>building_system_capital_wilderness</t>
  </si>
  <si>
    <t>沙漠星球（金属行星）</t>
  </si>
  <si>
    <t>metallic_planet_entity</t>
  </si>
  <si>
    <t>帝国主巢（荒野）</t>
  </si>
  <si>
    <t>building_imperial_capital_wilderness</t>
  </si>
  <si>
    <t>热带星球（树栖星球）</t>
  </si>
  <si>
    <t>wooden_planet_entity</t>
  </si>
  <si>
    <t>再生源地</t>
  </si>
  <si>
    <t>building_cradle_of_rebirth</t>
  </si>
  <si>
    <t>纳米星球1</t>
  </si>
  <si>
    <t>gray_goo_planet_01_entity</t>
  </si>
  <si>
    <t>卷须源地</t>
  </si>
  <si>
    <t>building_tendril_cradle_1</t>
  </si>
  <si>
    <t>虚空孳孽星球（阶段1）</t>
  </si>
  <si>
    <t>infected_planet_01_stage_1_entity</t>
  </si>
  <si>
    <t>须网地带</t>
  </si>
  <si>
    <t>building_tendril_cradle_2</t>
  </si>
  <si>
    <t>虚空孳孽星球（阶段2）</t>
  </si>
  <si>
    <t>infected_planet_01_stage_2_entity</t>
  </si>
  <si>
    <t>输根巢穴</t>
  </si>
  <si>
    <t>building_tendril_cradle_3</t>
  </si>
  <si>
    <t>虚空孳孽星球（阶段3）</t>
  </si>
  <si>
    <t>infected_planet_01_stage_3_entity</t>
  </si>
  <si>
    <t>行星须核</t>
  </si>
  <si>
    <t>building_tendril_cradle_4</t>
  </si>
  <si>
    <t>虚空孳孽星球（孵化）</t>
  </si>
  <si>
    <t>shattered_infected_planet_01_entity</t>
  </si>
  <si>
    <t>科研蔓生</t>
  </si>
  <si>
    <t>building_brain_node_1</t>
  </si>
  <si>
    <t>冰晶小行星1</t>
  </si>
  <si>
    <t>asteroid_ice_large_01_entity</t>
  </si>
  <si>
    <t>科研密林</t>
  </si>
  <si>
    <t>building_brain_node_2</t>
  </si>
  <si>
    <t>冰晶小行星2</t>
  </si>
  <si>
    <t>asteroid_ice_small_01_entity</t>
  </si>
  <si>
    <t>异星科研包络</t>
  </si>
  <si>
    <t>building_brain_node_3</t>
  </si>
  <si>
    <t>冰晶小行星3</t>
  </si>
  <si>
    <t>asteroid_ice_small_02_entity</t>
  </si>
  <si>
    <t>高级研究围场</t>
  </si>
  <si>
    <t>building_brain_node_4</t>
  </si>
  <si>
    <t>冰晶小行星4</t>
  </si>
  <si>
    <t>asteroid_ice_small_03_entity</t>
  </si>
  <si>
    <t>共栖林间地</t>
  </si>
  <si>
    <t>building_commensal_clearing_1</t>
  </si>
  <si>
    <t>冰晶小行星5</t>
  </si>
  <si>
    <t>asteroid_ice_small_04_entity</t>
  </si>
  <si>
    <t>共栖密林</t>
  </si>
  <si>
    <t>building_commensal_clearing_2</t>
  </si>
  <si>
    <t>晶态小行星1</t>
  </si>
  <si>
    <t>asteroid_crystal_large_01_entity</t>
  </si>
  <si>
    <t>共栖山谷</t>
  </si>
  <si>
    <t>building_commensal_clearing_3</t>
  </si>
  <si>
    <t>晶态小行星2</t>
  </si>
  <si>
    <t>asteroid_crystal_small_01_entity</t>
  </si>
  <si>
    <t>共栖群系</t>
  </si>
  <si>
    <t>building_commensal_clearing_4</t>
  </si>
  <si>
    <t>晶态小行星3</t>
  </si>
  <si>
    <t>asteroid_crystal_small_02_entity</t>
  </si>
  <si>
    <t>营养溪谷</t>
  </si>
  <si>
    <t>building_massive_growth_1</t>
  </si>
  <si>
    <t>晶态小行星4</t>
  </si>
  <si>
    <t>asteroid_crystal_small_03_entity</t>
  </si>
  <si>
    <t>营养灌丛</t>
  </si>
  <si>
    <t>building_massive_growth_2</t>
  </si>
  <si>
    <t>m_giant_star_class_star_entity</t>
  </si>
  <si>
    <t>巨型梯田</t>
  </si>
  <si>
    <t>building_massive_growth_3</t>
  </si>
  <si>
    <t>t_star_class_star_entity</t>
  </si>
  <si>
    <t>森林学种植园</t>
  </si>
  <si>
    <t>building_massive_growth_4</t>
  </si>
  <si>
    <t>black_hole_entity</t>
  </si>
  <si>
    <t>叶绿体适应器</t>
  </si>
  <si>
    <t>building_bioelectric_stimulator_1</t>
  </si>
  <si>
    <t>黑洞环</t>
  </si>
  <si>
    <t>black_hole_rings_entity</t>
  </si>
  <si>
    <t>叶绿体加速器</t>
  </si>
  <si>
    <t>building_bioelectric_stimulator_2</t>
  </si>
  <si>
    <t>黑洞视界</t>
  </si>
  <si>
    <t>black_hole_grav_lens_entity</t>
  </si>
  <si>
    <t>叶绿体透镜阵列</t>
  </si>
  <si>
    <t>building_bioelectric_stimulator_3</t>
  </si>
  <si>
    <t>黑洞视界（动态）</t>
  </si>
  <si>
    <t>black_hole_grav_animation_entity</t>
  </si>
  <si>
    <t>叶绿包囊</t>
  </si>
  <si>
    <t>building_bioelectric_stimulator_4</t>
  </si>
  <si>
    <t>孵化星球雾气</t>
  </si>
  <si>
    <t>infested_planet_effect_mesh_entity</t>
  </si>
  <si>
    <t>石质钻孔</t>
  </si>
  <si>
    <t>building_churning_tunnels_1</t>
  </si>
  <si>
    <t>翠光使光晕特效</t>
  </si>
  <si>
    <t>toxoid_class_star_entity</t>
  </si>
  <si>
    <t>石质滤筛</t>
  </si>
  <si>
    <t>building_churning_tunnels_2</t>
  </si>
  <si>
    <t>空模型</t>
  </si>
  <si>
    <t>toxoid_class_star_wave_entity</t>
  </si>
  <si>
    <t>石质研磨器</t>
  </si>
  <si>
    <t>building_churning_tunnels_3</t>
  </si>
  <si>
    <t>轰炸</t>
  </si>
  <si>
    <t>ship_aura_minefield_entity</t>
  </si>
  <si>
    <t>石质采盆</t>
  </si>
  <si>
    <t>building_churning_tunnels_4</t>
  </si>
  <si>
    <t>天然虫洞</t>
  </si>
  <si>
    <t>natural_wormhole_entity</t>
  </si>
  <si>
    <t>熔炼热池</t>
  </si>
  <si>
    <t>building_natural_furnace_0</t>
  </si>
  <si>
    <t>古怪虫洞</t>
  </si>
  <si>
    <t>strange_wormhole_entity</t>
  </si>
  <si>
    <t>熔炼热窑</t>
  </si>
  <si>
    <t>building_natural_furnace_1</t>
  </si>
  <si>
    <t>星界裂隙1</t>
  </si>
  <si>
    <t>astral_rift_entity</t>
  </si>
  <si>
    <t>固态光冶炼炉</t>
  </si>
  <si>
    <t>building_natural_furnace_2</t>
  </si>
  <si>
    <t>星界裂隙2</t>
  </si>
  <si>
    <t>astral_rift_2_entity</t>
  </si>
  <si>
    <t>纳米熔炉（荒野）</t>
  </si>
  <si>
    <t>building_natural_furnace_3</t>
  </si>
  <si>
    <t>星界裂隙3</t>
  </si>
  <si>
    <t>astral_rift_3_entity</t>
  </si>
  <si>
    <t>化身摇篮</t>
  </si>
  <si>
    <t>building_avatar_chamber_1</t>
  </si>
  <si>
    <t>星界裂隙4</t>
  </si>
  <si>
    <t>astral_rift_4_entity</t>
  </si>
  <si>
    <t>化身洞窟</t>
  </si>
  <si>
    <t>building_avatar_chamber_2</t>
  </si>
  <si>
    <t>星界裂隙5</t>
  </si>
  <si>
    <t>astral_rift_5_entity</t>
  </si>
  <si>
    <t>化身密林</t>
  </si>
  <si>
    <t>building_avatar_chamber_3</t>
  </si>
  <si>
    <t>星界裂隙6</t>
  </si>
  <si>
    <t>astral_rift_6_entity</t>
  </si>
  <si>
    <t>化身皮层</t>
  </si>
  <si>
    <t>building_avatar_chamber_4</t>
  </si>
  <si>
    <t>水晶裂隙</t>
  </si>
  <si>
    <t>crystal_rift_entity</t>
  </si>
  <si>
    <t>化学消化器</t>
  </si>
  <si>
    <t>building_mote_aggravator</t>
  </si>
  <si>
    <t>星界细缝1</t>
  </si>
  <si>
    <t>astral_scar_entity</t>
  </si>
  <si>
    <t>异星天然气滤网</t>
  </si>
  <si>
    <t>building_churning_stomach</t>
  </si>
  <si>
    <t>星界细缝2</t>
  </si>
  <si>
    <t>astral_scar_2_entity</t>
  </si>
  <si>
    <t>水晶矿床</t>
  </si>
  <si>
    <t>building_crystal_growth</t>
  </si>
  <si>
    <t>星界细缝3</t>
  </si>
  <si>
    <t>astral_scar_3_entity</t>
  </si>
  <si>
    <t>骸骨驻地</t>
  </si>
  <si>
    <t>building_planetary_carapace</t>
  </si>
  <si>
    <t>星界细缝4</t>
  </si>
  <si>
    <t>astral_scar_4_entity</t>
  </si>
  <si>
    <t>骸骨堡垒</t>
  </si>
  <si>
    <t>building_planetary_carapace_2</t>
  </si>
  <si>
    <t>habitat_phase_01_entity</t>
  </si>
  <si>
    <t>行星护盾天幕</t>
  </si>
  <si>
    <t>building_ozone_thickener</t>
  </si>
  <si>
    <t>熔融星球（电弧熔炉阶段1）</t>
  </si>
  <si>
    <t>arc_crucible_stage_1_entity</t>
  </si>
  <si>
    <t>风暴救援中心（荒野）</t>
  </si>
  <si>
    <t>building_wilderness_storm_relief</t>
  </si>
  <si>
    <t>熔融星球（电弧熔炉阶段2）</t>
  </si>
  <si>
    <t>arc_crucible_stage_2_entity</t>
  </si>
  <si>
    <t>地下贮库</t>
  </si>
  <si>
    <t>building_subterranean_cache</t>
  </si>
  <si>
    <t>熔融星球（电弧熔炉阶段3）</t>
  </si>
  <si>
    <t>arc_crucible_stage_3_entity</t>
  </si>
  <si>
    <t>擎天堡上行链路</t>
  </si>
  <si>
    <t>building_citadel_uplink</t>
  </si>
  <si>
    <t>熔融星球（电弧熔炉阶段4）</t>
  </si>
  <si>
    <t>arc_crucible_stage_4_entity</t>
  </si>
  <si>
    <t>building_genomic_facility</t>
  </si>
  <si>
    <t>熔融星球（电弧熔炉损坏）</t>
  </si>
  <si>
    <t>arc_crucible_destroyed_entity</t>
  </si>
  <si>
    <t>戴森云</t>
  </si>
  <si>
    <t>dyson_swarm_phase_3_entity</t>
  </si>
  <si>
    <t>突触凝练机（等级1）</t>
  </si>
  <si>
    <t>neural_calculator_phase_1_entity</t>
  </si>
  <si>
    <t>突触凝练机（等级2）</t>
  </si>
  <si>
    <t>neural_calculator_phase_2_entity</t>
  </si>
  <si>
    <t>突触凝练机（等级3）</t>
  </si>
  <si>
    <t>neural_calculator_phase_3_entity</t>
  </si>
  <si>
    <t>突触凝练机（损坏）</t>
  </si>
  <si>
    <t>neural_calculator_destroyed_entity</t>
  </si>
  <si>
    <t>4.0.21科技代码（2025.07.09）</t>
  </si>
  <si>
    <t>添加可学科技代码：</t>
  </si>
  <si>
    <t>research_all_technologies</t>
  </si>
  <si>
    <t>添加全部科技代码：</t>
  </si>
  <si>
    <t>research_all_technologies 1</t>
  </si>
  <si>
    <t>添加x层循环科技：</t>
  </si>
  <si>
    <t>research_all_technologies 0 x</t>
  </si>
  <si>
    <t>物理学</t>
  </si>
  <si>
    <t>力场操控</t>
  </si>
  <si>
    <t>安乐天使</t>
  </si>
  <si>
    <t>t5</t>
  </si>
  <si>
    <t>tech_pk_shielder</t>
  </si>
  <si>
    <t>t2</t>
  </si>
  <si>
    <t>tech_rift_sphere</t>
  </si>
  <si>
    <t>稀有</t>
  </si>
  <si>
    <t>风暴操控</t>
  </si>
  <si>
    <t>tech_storm_manipulation</t>
  </si>
  <si>
    <t>先进风暴操控</t>
  </si>
  <si>
    <t>t3</t>
  </si>
  <si>
    <t>tech_advanced_storm_manipulation</t>
  </si>
  <si>
    <t>试验性超空间导航</t>
  </si>
  <si>
    <t>tech_experimental_subspace_navigation</t>
  </si>
  <si>
    <t>暗物质偏导护盾</t>
  </si>
  <si>
    <t>tech_dark_matter_deflector</t>
  </si>
  <si>
    <t>tech_fe_silo_1</t>
  </si>
  <si>
    <t>tech_fe_silo_2</t>
  </si>
  <si>
    <t>基础隐形场</t>
  </si>
  <si>
    <t>tech_cloaking_1</t>
  </si>
  <si>
    <t>高级隐形场</t>
  </si>
  <si>
    <t>tech_cloaking_2</t>
  </si>
  <si>
    <t>精英隐形场</t>
  </si>
  <si>
    <t>t4</t>
  </si>
  <si>
    <t>tech_cloaking_3</t>
  </si>
  <si>
    <t>暗物质隐形场</t>
  </si>
  <si>
    <t>tech_cloaking_dark_matter</t>
  </si>
  <si>
    <t>危险</t>
  </si>
  <si>
    <t>重力陷阱</t>
  </si>
  <si>
    <t>tech_gravity_wells</t>
  </si>
  <si>
    <t>微型奇点强化</t>
  </si>
  <si>
    <t>tech_gravity_snare_capacity_1</t>
  </si>
  <si>
    <t>重力操纵优化</t>
  </si>
  <si>
    <t>tech_gravity_snare_capacity_2</t>
  </si>
  <si>
    <t>收容系统改进</t>
  </si>
  <si>
    <t>tech_gravity_snare_capacity_3</t>
  </si>
  <si>
    <t>策展人收容协议</t>
  </si>
  <si>
    <t>tech_containment_vessel</t>
  </si>
  <si>
    <t>熵递归</t>
  </si>
  <si>
    <t>tech_akx_worm_1</t>
  </si>
  <si>
    <t>戴森球</t>
  </si>
  <si>
    <t>tech_dyson_sphere</t>
  </si>
  <si>
    <t>物质解压器</t>
  </si>
  <si>
    <t>tech_matter_decompressor</t>
  </si>
  <si>
    <t>量子计算</t>
  </si>
  <si>
    <t>t1</t>
  </si>
  <si>
    <t>tech_physics_1</t>
  </si>
  <si>
    <t>统一场理论</t>
  </si>
  <si>
    <t>tech_physics_2</t>
  </si>
  <si>
    <t>量子重力波</t>
  </si>
  <si>
    <t>tech_physics_3</t>
  </si>
  <si>
    <t>偏射盾</t>
  </si>
  <si>
    <t>t0</t>
  </si>
  <si>
    <t>tech_shields_1</t>
  </si>
  <si>
    <t>改良偏射盾</t>
  </si>
  <si>
    <t>tech_shields_2</t>
  </si>
  <si>
    <t>护盾</t>
  </si>
  <si>
    <t>tech_shields_3</t>
  </si>
  <si>
    <t>先进护盾</t>
  </si>
  <si>
    <t>tech_shields_4</t>
  </si>
  <si>
    <t>超级护盾</t>
  </si>
  <si>
    <t>tech_shields_5</t>
  </si>
  <si>
    <t>护盾电容</t>
  </si>
  <si>
    <t>tech_shield_rechargers_1</t>
  </si>
  <si>
    <t>tech_shield_hardeners_1</t>
  </si>
  <si>
    <t>先进护盾硬化</t>
  </si>
  <si>
    <t>tech_shield_hardeners_2</t>
  </si>
  <si>
    <t>行星护盾</t>
  </si>
  <si>
    <t>tech_planetary_shield_generator</t>
  </si>
  <si>
    <t>高能电容器</t>
  </si>
  <si>
    <t>tech_power_plant_1</t>
  </si>
  <si>
    <t>力场调制</t>
  </si>
  <si>
    <t>tech_power_plant_2</t>
  </si>
  <si>
    <t>量子能态</t>
  </si>
  <si>
    <t>tech_power_plant_3</t>
  </si>
  <si>
    <t>量子场操控</t>
  </si>
  <si>
    <t>tech_power_plant_4</t>
  </si>
  <si>
    <t>全球能源管理</t>
  </si>
  <si>
    <t>tech_power_hub_1</t>
  </si>
  <si>
    <t>行星电力网</t>
  </si>
  <si>
    <t>tech_power_hub_2</t>
  </si>
  <si>
    <t>超导应用</t>
  </si>
  <si>
    <t>tech_repeatable_improved_tile_energy_output</t>
  </si>
  <si>
    <t>循环</t>
  </si>
  <si>
    <t>护盾数率分析</t>
  </si>
  <si>
    <t>tech_repeatable_improved_shield_output</t>
  </si>
  <si>
    <t>暗物质收集</t>
  </si>
  <si>
    <t>tech_mine_dark_matter</t>
  </si>
  <si>
    <t>计算技术</t>
  </si>
  <si>
    <t>宇宙天气模型</t>
  </si>
  <si>
    <t>tech_storm_prediction_1</t>
  </si>
  <si>
    <t>概率流</t>
  </si>
  <si>
    <t>tech_storm_prediction_2</t>
  </si>
  <si>
    <t>量子创新中心</t>
  </si>
  <si>
    <t>tech_fe_lab_1</t>
  </si>
  <si>
    <t>tech_fe_lab_2</t>
  </si>
  <si>
    <t>探测阵列</t>
  </si>
  <si>
    <t>tech_detection_array</t>
  </si>
  <si>
    <t>先进探测算法</t>
  </si>
  <si>
    <t>tech_assisted_detection</t>
  </si>
  <si>
    <t>新数字</t>
  </si>
  <si>
    <t>tech_new_numbers</t>
  </si>
  <si>
    <t>土著</t>
  </si>
  <si>
    <t>三元计算技术</t>
  </si>
  <si>
    <t>tech_trinary_computing</t>
  </si>
  <si>
    <t>大气轨道力学</t>
  </si>
  <si>
    <t>tech_atmospheric_orbital_mechanics</t>
  </si>
  <si>
    <t>传感器生物整合</t>
  </si>
  <si>
    <t>tech_sensors_bio_integration</t>
  </si>
  <si>
    <t>战斗计算机生物整合</t>
  </si>
  <si>
    <t>tech_combat_computers_bio_integration</t>
  </si>
  <si>
    <t>神秘编码器</t>
  </si>
  <si>
    <t>tech_enigmatic_encoder</t>
  </si>
  <si>
    <t>神秘解码器</t>
  </si>
  <si>
    <t>tech_enigmatic_decoder</t>
  </si>
  <si>
    <t>塞塔娜之思</t>
  </si>
  <si>
    <t>tech_synth_queen_knowledge</t>
  </si>
  <si>
    <t>指数理论学习</t>
  </si>
  <si>
    <t>tech_cosmogenesis_crisis_1</t>
  </si>
  <si>
    <t>重力笔刷</t>
  </si>
  <si>
    <t>tech_cosmogenesis_crisis_2</t>
  </si>
  <si>
    <t>无限理论课题</t>
  </si>
  <si>
    <t>tech_cosmogenesis_crisis_3</t>
  </si>
  <si>
    <t>现实法则</t>
  </si>
  <si>
    <t>tech_cosmogenesis_crisis_4</t>
  </si>
  <si>
    <t>新生宇宙</t>
  </si>
  <si>
    <t>tech_cosmogenesis_crisis_5</t>
  </si>
  <si>
    <t>应用无限课题</t>
  </si>
  <si>
    <t>tech_cosmogenesis_thesis</t>
  </si>
  <si>
    <t>tech_lathe_resonator</t>
  </si>
  <si>
    <t>tech_lathe_overclocker</t>
  </si>
  <si>
    <t>tech_lathe_validator</t>
  </si>
  <si>
    <t>tech_dyson_swarm</t>
  </si>
  <si>
    <t>科学枢纽</t>
  </si>
  <si>
    <t>tech_science_nexus</t>
  </si>
  <si>
    <t>哨兵阵列</t>
  </si>
  <si>
    <t>tech_sentry_array</t>
  </si>
  <si>
    <t>科学方法</t>
  </si>
  <si>
    <t>tech_basic_science_lab_1</t>
  </si>
  <si>
    <t>外星材料实验室</t>
  </si>
  <si>
    <t>tech_basic_science_lab_2</t>
  </si>
  <si>
    <t>多维研究</t>
  </si>
  <si>
    <t>tech_basic_science_lab_3</t>
  </si>
  <si>
    <t>跨行星研究倡议</t>
  </si>
  <si>
    <t>tech_global_research_initiative</t>
  </si>
  <si>
    <t>策展人探索实验室</t>
  </si>
  <si>
    <t>tech_curator_lab</t>
  </si>
  <si>
    <t>策展人考古实验室</t>
  </si>
  <si>
    <t>tech_archeology_lab</t>
  </si>
  <si>
    <t>零重力实验室</t>
  </si>
  <si>
    <t>tech_space_science_1</t>
  </si>
  <si>
    <t>微型遏制力场</t>
  </si>
  <si>
    <t>tech_space_science_2</t>
  </si>
  <si>
    <t>量子探测器</t>
  </si>
  <si>
    <t>tech_space_science_3</t>
  </si>
  <si>
    <t>自主运行空间站协议</t>
  </si>
  <si>
    <t>tech_space_science_4</t>
  </si>
  <si>
    <t>多维分析</t>
  </si>
  <si>
    <t>tech_space_science_5</t>
  </si>
  <si>
    <t>管理型人工智能</t>
  </si>
  <si>
    <t>tech_administrative_ai</t>
  </si>
  <si>
    <t>自动化殖民船</t>
  </si>
  <si>
    <t>幼苗孵化（荒野）</t>
  </si>
  <si>
    <t>tech_cryostasis_1</t>
  </si>
  <si>
    <t>自我意识殖民船</t>
  </si>
  <si>
    <t>永久孵化（荒野）</t>
  </si>
  <si>
    <t>tech_cryostasis_2</t>
  </si>
  <si>
    <t>自我演化逻辑</t>
  </si>
  <si>
    <t>tech_self_aware_logic</t>
  </si>
  <si>
    <t>自动探索协议</t>
  </si>
  <si>
    <t>tech_automated_exploration</t>
  </si>
  <si>
    <t>正电子人工智能</t>
  </si>
  <si>
    <t>tech_sapient_ai</t>
  </si>
  <si>
    <t>正电子脑植入体</t>
  </si>
  <si>
    <t>tech_positronic_implants</t>
  </si>
  <si>
    <t>特种作战计算机</t>
  </si>
  <si>
    <t>tech_combat_computers_1</t>
  </si>
  <si>
    <t>拓展战斗算法</t>
  </si>
  <si>
    <t>tech_combat_computers_2</t>
  </si>
  <si>
    <t>智慧战斗模拟</t>
  </si>
  <si>
    <t>tech_combat_computers_3</t>
  </si>
  <si>
    <t>自律舰船智能</t>
  </si>
  <si>
    <t>tech_combat_computers_autonomous</t>
  </si>
  <si>
    <t>辅助火控</t>
  </si>
  <si>
    <t>tech_auxiliary_fire_control</t>
  </si>
  <si>
    <t>同步防御</t>
  </si>
  <si>
    <t>tech_synchronized_defences</t>
  </si>
  <si>
    <t>市场分析算法</t>
  </si>
  <si>
    <t>tech_consumer_good_refinement_1</t>
  </si>
  <si>
    <t>预测消费</t>
  </si>
  <si>
    <t>tech_consumer_good_refinement_2</t>
  </si>
  <si>
    <t>量子神经链接</t>
  </si>
  <si>
    <t>tech_neuro_quantum_links</t>
  </si>
  <si>
    <t>量子防火墙</t>
  </si>
  <si>
    <t>tech_encryption_1</t>
  </si>
  <si>
    <t>同时崩塌存储</t>
  </si>
  <si>
    <t>tech_encryption_2</t>
  </si>
  <si>
    <t>负时间密钥</t>
  </si>
  <si>
    <t>tech_encryption_3</t>
  </si>
  <si>
    <t>量子骇客</t>
  </si>
  <si>
    <t>tech_decryption_1</t>
  </si>
  <si>
    <t>模拟社会工程</t>
  </si>
  <si>
    <t>tech_decryption_2</t>
  </si>
  <si>
    <t>准维映射</t>
  </si>
  <si>
    <t>tech_decryption_3</t>
  </si>
  <si>
    <t>重力传感器</t>
  </si>
  <si>
    <t>tech_sensors_2</t>
  </si>
  <si>
    <t>亚空间传感器</t>
  </si>
  <si>
    <t>tech_sensors_3</t>
  </si>
  <si>
    <t>快子传感器</t>
  </si>
  <si>
    <t>tech_sensors_4</t>
  </si>
  <si>
    <t>引力分析</t>
  </si>
  <si>
    <t>tech_repeatable_reduced_building_cost</t>
  </si>
  <si>
    <t>主动反制</t>
  </si>
  <si>
    <t>哨卫拍炮（生物）</t>
  </si>
  <si>
    <t>tech_pd_tracking_1</t>
  </si>
  <si>
    <t>互联支援系统</t>
  </si>
  <si>
    <t>屏障拍炮（生物）</t>
  </si>
  <si>
    <t>tech_pd_tracking_2</t>
  </si>
  <si>
    <t>预测算法</t>
  </si>
  <si>
    <t>守护者拍炮（生物）</t>
  </si>
  <si>
    <t>tech_pd_tracking_3</t>
  </si>
  <si>
    <t>粒子物理</t>
  </si>
  <si>
    <t>中子灭杀</t>
  </si>
  <si>
    <t>tech_pk_neutron</t>
  </si>
  <si>
    <t>星界采收</t>
  </si>
  <si>
    <t>tech_astral_harvesting</t>
  </si>
  <si>
    <t>L-星门启动</t>
  </si>
  <si>
    <t>tech_lgate_activation</t>
  </si>
  <si>
    <t>暗物质能源</t>
  </si>
  <si>
    <t>暗物质代谢（生物）</t>
  </si>
  <si>
    <t>tech_dark_matter_power_core</t>
  </si>
  <si>
    <t>tech_fe_singularity_1</t>
  </si>
  <si>
    <t>tech_fe_singularity_2</t>
  </si>
  <si>
    <t>暗物质探测</t>
  </si>
  <si>
    <t>tech_dark_matter_detection</t>
  </si>
  <si>
    <t>亚空间引擎</t>
  </si>
  <si>
    <t>tech_subspace_drive</t>
  </si>
  <si>
    <t>异常传感</t>
  </si>
  <si>
    <t>tech_unusual_senses</t>
  </si>
  <si>
    <t>超光速生物整合</t>
  </si>
  <si>
    <t>tech_hyper_drive_bio_integration</t>
  </si>
  <si>
    <t>欧米伽理论</t>
  </si>
  <si>
    <t>tech_akx_worm_3</t>
  </si>
  <si>
    <t>星门激活</t>
  </si>
  <si>
    <t>tech_gateway_activation</t>
  </si>
  <si>
    <t>星门建造</t>
  </si>
  <si>
    <t>tech_gateway_construction</t>
  </si>
  <si>
    <t>量子弹弓</t>
  </si>
  <si>
    <t>tech_quantum_catapult</t>
  </si>
  <si>
    <t>超空间中继器</t>
  </si>
  <si>
    <t>tech_hyper_relays</t>
  </si>
  <si>
    <t>裂变能源</t>
  </si>
  <si>
    <t>裂变代谢（生物）</t>
  </si>
  <si>
    <t>tech_fission_power</t>
  </si>
  <si>
    <t>聚变能源</t>
  </si>
  <si>
    <t>聚变代谢（生物）</t>
  </si>
  <si>
    <t>tech_fusion_power</t>
  </si>
  <si>
    <t>冷核聚变能源</t>
  </si>
  <si>
    <t>冷核裂变代谢（生物）</t>
  </si>
  <si>
    <t>tech_cold_fusion_power</t>
  </si>
  <si>
    <t>反物质能源</t>
  </si>
  <si>
    <t>反物质代谢（生物）</t>
  </si>
  <si>
    <t>tech_antimatter_power</t>
  </si>
  <si>
    <t>零点能源</t>
  </si>
  <si>
    <t>零点能代谢（生物）</t>
  </si>
  <si>
    <t>tech_zero_point_power</t>
  </si>
  <si>
    <t>反应堆增压器</t>
  </si>
  <si>
    <t>tech_reactor_boosters_1</t>
  </si>
  <si>
    <t>改良反应堆增压器</t>
  </si>
  <si>
    <t>tech_reactor_boosters_2</t>
  </si>
  <si>
    <t>先进反应堆增压器</t>
  </si>
  <si>
    <t>tech_reactor_boosters_3</t>
  </si>
  <si>
    <t>超空间移动</t>
  </si>
  <si>
    <t>tech_hyper_drive_1</t>
  </si>
  <si>
    <t>超空间航道突破点</t>
  </si>
  <si>
    <t>tech_hyper_drive_2</t>
  </si>
  <si>
    <t>超空间滑流</t>
  </si>
  <si>
    <t>tech_hyper_drive_3</t>
  </si>
  <si>
    <t>虫洞稳定</t>
  </si>
  <si>
    <t>tech_wormhole_stabilization</t>
  </si>
  <si>
    <t>跃迁引擎</t>
  </si>
  <si>
    <t>跃迁器官（生物）</t>
  </si>
  <si>
    <t>tech_jump_drive_1</t>
  </si>
  <si>
    <t>超光速抑制</t>
  </si>
  <si>
    <t>tech_ftl_inhibitor</t>
  </si>
  <si>
    <t>聚焦阵列</t>
  </si>
  <si>
    <t>tech_repeatable_weapon_type_energy_damage</t>
  </si>
  <si>
    <t>快速冷却剂</t>
  </si>
  <si>
    <t>tech_repeatable_weapon_type_energy_fire_rate</t>
  </si>
  <si>
    <t>红激光发射器</t>
  </si>
  <si>
    <t>红光投射器（生物）</t>
  </si>
  <si>
    <t>tech_lasers_1</t>
  </si>
  <si>
    <t>蓝激光发射器</t>
  </si>
  <si>
    <t>蓝光投射器（生物）</t>
  </si>
  <si>
    <t>tech_lasers_2</t>
  </si>
  <si>
    <t>紫外激光发射器</t>
  </si>
  <si>
    <t>紫外光投射器（生物）</t>
  </si>
  <si>
    <t>tech_lasers_3</t>
  </si>
  <si>
    <t>X射线发射器</t>
  </si>
  <si>
    <t>X光投射器（生物）</t>
  </si>
  <si>
    <t>tech_lasers_4</t>
  </si>
  <si>
    <t>伽马激光</t>
  </si>
  <si>
    <t>伽马光投射器（生物）</t>
  </si>
  <si>
    <t>tech_lasers_5</t>
  </si>
  <si>
    <t>粒子光矛</t>
  </si>
  <si>
    <t>粒子光束（生物）</t>
  </si>
  <si>
    <t>tech_energy_lance_1</t>
  </si>
  <si>
    <t>快子光矛</t>
  </si>
  <si>
    <t>快子光束（生物）</t>
  </si>
  <si>
    <t>tech_energy_lance_2</t>
  </si>
  <si>
    <t>等离子发射器</t>
  </si>
  <si>
    <t>生物等离子喷射炮（生物）</t>
  </si>
  <si>
    <t>tech_plasma_1</t>
  </si>
  <si>
    <t>等离子加速器</t>
  </si>
  <si>
    <t>生物等离子加速炮（生物）</t>
  </si>
  <si>
    <t>tech_plasma_2</t>
  </si>
  <si>
    <t>等离子加农炮</t>
  </si>
  <si>
    <t>生物等离子加农炮（生物）</t>
  </si>
  <si>
    <t>tech_plasma_3</t>
  </si>
  <si>
    <t>电弧发射器</t>
  </si>
  <si>
    <t>雷霆喷涌（生物）</t>
  </si>
  <si>
    <t>tech_arc_emitter_1</t>
  </si>
  <si>
    <t>聚能电弧发射器</t>
  </si>
  <si>
    <t>雷霆射流（生物）</t>
  </si>
  <si>
    <t>tech_arc_emitter_2</t>
  </si>
  <si>
    <t>裂解炮</t>
  </si>
  <si>
    <t>分子裂解炮（生物）</t>
  </si>
  <si>
    <t>tech_disruptors_1</t>
  </si>
  <si>
    <t>离子裂解炮</t>
  </si>
  <si>
    <t>离子分子裂解炮（生物）</t>
  </si>
  <si>
    <t>tech_disruptors_2</t>
  </si>
  <si>
    <t>相位裂解炮</t>
  </si>
  <si>
    <t>相位分子裂解炮（生物）</t>
  </si>
  <si>
    <t>tech_disruptors_3</t>
  </si>
  <si>
    <t>质子发射器</t>
  </si>
  <si>
    <t>质子喷射炮（生物）</t>
  </si>
  <si>
    <t>tech_energy_torpedoes_1</t>
  </si>
  <si>
    <t>中子发射器</t>
  </si>
  <si>
    <t>中子喷射炮（生物）</t>
  </si>
  <si>
    <t>tech_energy_torpedoes_2</t>
  </si>
  <si>
    <t>高维武器</t>
  </si>
  <si>
    <t>tech_extradimensional_weapon_1</t>
  </si>
  <si>
    <t>采矿无人机激光</t>
  </si>
  <si>
    <t>采矿光投射器（生物）</t>
  </si>
  <si>
    <t>tech_mining_drone_weapon_1</t>
  </si>
  <si>
    <t>雷云导线</t>
  </si>
  <si>
    <t>tech_space_cloud_weapon_1</t>
  </si>
  <si>
    <t>太虚光束</t>
  </si>
  <si>
    <t>null_void_beam</t>
  </si>
  <si>
    <t>微粒稳定化</t>
  </si>
  <si>
    <t>tech_mine_volatile_motes</t>
  </si>
  <si>
    <t>易爆材料生产厂</t>
  </si>
  <si>
    <t>tech_volatile_motes</t>
  </si>
  <si>
    <t>社会学</t>
  </si>
  <si>
    <t>军事理论</t>
  </si>
  <si>
    <t>深空擎天堡</t>
  </si>
  <si>
    <t>tech_deep_space_citadel</t>
  </si>
  <si>
    <t>tech_fe_fortress_1</t>
  </si>
  <si>
    <t>tech_fe_fortress_2</t>
  </si>
  <si>
    <t>掠食策略</t>
  </si>
  <si>
    <t>tech_predatory_tactics</t>
  </si>
  <si>
    <t>tech_lathe_cogitator</t>
  </si>
  <si>
    <t>战略指挥中心</t>
  </si>
  <si>
    <t>tech_strategic_coordination</t>
  </si>
  <si>
    <t>巨型船坞</t>
  </si>
  <si>
    <t>tech_mega_shipyard</t>
  </si>
  <si>
    <t>行星防御</t>
  </si>
  <si>
    <t>tech_planetary_defenses</t>
  </si>
  <si>
    <t>学说：太空战斗</t>
  </si>
  <si>
    <t>tech_doctrine_fleet_size_1</t>
  </si>
  <si>
    <t>学说：灵巧编队</t>
  </si>
  <si>
    <t>tech_doctrine_fleet_size_2</t>
  </si>
  <si>
    <t>学说：星际战争</t>
  </si>
  <si>
    <t>tech_doctrine_fleet_size_3</t>
  </si>
  <si>
    <t>学说：机动舰队模板</t>
  </si>
  <si>
    <t>tech_doctrine_fleet_size_4</t>
  </si>
  <si>
    <t>学说：舰队阵型</t>
  </si>
  <si>
    <t>tech_doctrine_fleet_size_5</t>
  </si>
  <si>
    <t>星际舰队传统</t>
  </si>
  <si>
    <t>tech_interstellar_fleet_traditions</t>
  </si>
  <si>
    <t>改装标准</t>
  </si>
  <si>
    <t>孵化优化（驭兽）</t>
  </si>
  <si>
    <t>tech_refit_standards</t>
  </si>
  <si>
    <t>指挥矩阵</t>
  </si>
  <si>
    <t>tech_command_matrix</t>
  </si>
  <si>
    <t>学说：舰队支援</t>
  </si>
  <si>
    <t>tech_doctrine_navy_size_1</t>
  </si>
  <si>
    <t>学说：支援船队</t>
  </si>
  <si>
    <t>tech_doctrine_navy_size_2</t>
  </si>
  <si>
    <t>学说：星际后勤</t>
  </si>
  <si>
    <t>tech_doctrine_navy_size_3</t>
  </si>
  <si>
    <t>学说：舰队联络</t>
  </si>
  <si>
    <t>tech_doctrine_navy_size_4</t>
  </si>
  <si>
    <t>集中指挥</t>
  </si>
  <si>
    <t>tech_centralized_command</t>
  </si>
  <si>
    <t>战斗训练</t>
  </si>
  <si>
    <t>tech_combat_training</t>
  </si>
  <si>
    <t>地面防御计划</t>
  </si>
  <si>
    <t>tech_ground_defense_planning</t>
  </si>
  <si>
    <t>全球防御网络</t>
  </si>
  <si>
    <t>tech_global_defense_grid</t>
  </si>
  <si>
    <t>星际战役</t>
  </si>
  <si>
    <t>tech_interstellar_campaigns</t>
  </si>
  <si>
    <t>星河战役</t>
  </si>
  <si>
    <t>tech_galactic_campaigns</t>
  </si>
  <si>
    <t>存亡运动</t>
  </si>
  <si>
    <t>tech_existential_campaigns</t>
  </si>
  <si>
    <t>主动适应</t>
  </si>
  <si>
    <t>tech_repeatable_improved_army_damage</t>
  </si>
  <si>
    <t>神经抑制器</t>
  </si>
  <si>
    <t>tech_repeatable_improved_army_health</t>
  </si>
  <si>
    <t>舰队管理规程</t>
  </si>
  <si>
    <t>tech_repeatable_naval_cap</t>
  </si>
  <si>
    <t>司令幕僚</t>
  </si>
  <si>
    <t>tech_repeatable_command_limit</t>
  </si>
  <si>
    <t>突触拦截器</t>
  </si>
  <si>
    <t>tech_repeatable_weapon_type_strike_craft_fire_damage</t>
  </si>
  <si>
    <t>迭代式飞行员培训</t>
  </si>
  <si>
    <t>tech_repeatable_weapon_type_strike_craft_fire_rate</t>
  </si>
  <si>
    <t>自适应作战算法</t>
  </si>
  <si>
    <t>tech_adaptive_combat_algorithms</t>
  </si>
  <si>
    <t>新世界理论</t>
  </si>
  <si>
    <t>行星萌芽</t>
  </si>
  <si>
    <t>tech_wilderness_terraform</t>
  </si>
  <si>
    <t>外星地形学</t>
  </si>
  <si>
    <t>tech_alien_topography</t>
  </si>
  <si>
    <t>新世界协议</t>
  </si>
  <si>
    <t>新世界行动（荒野）</t>
  </si>
  <si>
    <t>tech_colonization_1</t>
  </si>
  <si>
    <t>大气过滤</t>
  </si>
  <si>
    <t>tech_colonization_2</t>
  </si>
  <si>
    <t>恶劣环境适应</t>
  </si>
  <si>
    <t>tech_colonization_3</t>
  </si>
  <si>
    <t>外星土壤肥化</t>
  </si>
  <si>
    <t>tech_colonization_4</t>
  </si>
  <si>
    <t>生态整合研究</t>
  </si>
  <si>
    <t>tech_colonization_5</t>
  </si>
  <si>
    <t>死寂星球适应</t>
  </si>
  <si>
    <t>tech_tomb_world_adaption</t>
  </si>
  <si>
    <t>地表重塑</t>
  </si>
  <si>
    <t>tech_mountain_range</t>
  </si>
  <si>
    <t>地壳深部工程</t>
  </si>
  <si>
    <t>tech_volcano</t>
  </si>
  <si>
    <t>清除危险野生动物</t>
  </si>
  <si>
    <t>tech_dangerous_wildlife</t>
  </si>
  <si>
    <t>选择性脱叶剂</t>
  </si>
  <si>
    <t>tech_dense_jungle</t>
  </si>
  <si>
    <t>土壤修复</t>
  </si>
  <si>
    <t>tech_quicksand_basin</t>
  </si>
  <si>
    <t>异种水力掌控</t>
  </si>
  <si>
    <t>tech_noxious_swamp</t>
  </si>
  <si>
    <t>气候控制网络</t>
  </si>
  <si>
    <t>tech_massive_glacier</t>
  </si>
  <si>
    <t>海洋生态管理</t>
  </si>
  <si>
    <t>tech_toxic_kelp</t>
  </si>
  <si>
    <t>地下殖民</t>
  </si>
  <si>
    <t>tech_deep_sinkhole</t>
  </si>
  <si>
    <t>地表塑造</t>
  </si>
  <si>
    <t>tech_terrestrial_sculpting</t>
  </si>
  <si>
    <t>生态适应</t>
  </si>
  <si>
    <t>tech_ecological_adaptation</t>
  </si>
  <si>
    <t>气候复苏</t>
  </si>
  <si>
    <t>tech_climate_restoration</t>
  </si>
  <si>
    <t>星际扩张</t>
  </si>
  <si>
    <t>tech_galactic_ambitions</t>
  </si>
  <si>
    <t>昭昭天命</t>
  </si>
  <si>
    <t>tech_manifest_destiny</t>
  </si>
  <si>
    <t>殖民集中</t>
  </si>
  <si>
    <t>tech_colonial_centralization</t>
  </si>
  <si>
    <t>瓷金基础设施</t>
  </si>
  <si>
    <t>tech_planetary_infrastructure_1</t>
  </si>
  <si>
    <t>耐钢基础设施</t>
  </si>
  <si>
    <t>tech_planetary_infrastructure_2</t>
  </si>
  <si>
    <t>行政效率</t>
  </si>
  <si>
    <t>tech_repeatable_improved_core_system_cap</t>
  </si>
  <si>
    <t>tech_repeatable_improved_starbase_capacity</t>
  </si>
  <si>
    <t>治国术</t>
  </si>
  <si>
    <t>tech_fe_dome_1</t>
  </si>
  <si>
    <t>tech_fe_dome_2</t>
  </si>
  <si>
    <t>分型行政流程</t>
  </si>
  <si>
    <t>tech_fe_administration_1</t>
  </si>
  <si>
    <t>量子行政流程</t>
  </si>
  <si>
    <t>tech_fe_administration_2</t>
  </si>
  <si>
    <t>tech_fe_security_1</t>
  </si>
  <si>
    <t>tech_fe_security_2</t>
  </si>
  <si>
    <t>星际贸易中心</t>
  </si>
  <si>
    <t>tech_fe_market_1</t>
  </si>
  <si>
    <t>tech_fe_market_2</t>
  </si>
  <si>
    <t>tech_fe_entertainment_1</t>
  </si>
  <si>
    <t>tech_fe_entertainment_2</t>
  </si>
  <si>
    <t>令人满意的侮辱技巧</t>
  </si>
  <si>
    <t>tech_satisfying_insults</t>
  </si>
  <si>
    <t>蜗居</t>
  </si>
  <si>
    <t>tech_compact_living</t>
  </si>
  <si>
    <t>异星美学</t>
  </si>
  <si>
    <t>tech_xeno_aesthetics</t>
  </si>
  <si>
    <t>星系归档</t>
  </si>
  <si>
    <t>tech_galactic_archivism</t>
  </si>
  <si>
    <t>学说：奇异循环</t>
  </si>
  <si>
    <t>tech_akx_worm_2</t>
  </si>
  <si>
    <t>tech_xeno_tourism_agency</t>
  </si>
  <si>
    <t>高管休闲项目</t>
  </si>
  <si>
    <t>tech_executive_retreat</t>
  </si>
  <si>
    <t>星际集会</t>
  </si>
  <si>
    <t>tech_interstellar_assembly</t>
  </si>
  <si>
    <t>巨型艺术设施</t>
  </si>
  <si>
    <t>tech_mega_art</t>
  </si>
  <si>
    <t>星际贸易</t>
  </si>
  <si>
    <t>tech_interplanetary_commerce</t>
  </si>
  <si>
    <t>外星贸易公司</t>
  </si>
  <si>
    <t>tech_space_trading</t>
  </si>
  <si>
    <t>星际经济学</t>
  </si>
  <si>
    <t>tech_interstellar_economics</t>
  </si>
  <si>
    <t>泛星系贸易市场</t>
  </si>
  <si>
    <t>tech_galactic_markets</t>
  </si>
  <si>
    <t>拜金教数据建模</t>
  </si>
  <si>
    <t>tech_prescient_data_modeling</t>
  </si>
  <si>
    <t>行星政府</t>
  </si>
  <si>
    <t>tech_planetary_government</t>
  </si>
  <si>
    <t>行星统一</t>
  </si>
  <si>
    <t>tech_planetary_unification</t>
  </si>
  <si>
    <t>星系管理</t>
  </si>
  <si>
    <t>tech_galactic_administration</t>
  </si>
  <si>
    <t>追踪植入体</t>
  </si>
  <si>
    <t>tech_tracking_implants</t>
  </si>
  <si>
    <t>全球生产策略</t>
  </si>
  <si>
    <t>tech_global_production_strategy</t>
  </si>
  <si>
    <t>灵活机构</t>
  </si>
  <si>
    <t>tech_adaptive_bureaucracy</t>
  </si>
  <si>
    <t>tech_effective_bureaucracy</t>
  </si>
  <si>
    <t>殖民官僚制</t>
  </si>
  <si>
    <t>tech_colonial_bureaucracy</t>
  </si>
  <si>
    <t>星河官僚制</t>
  </si>
  <si>
    <t>tech_galactic_bureaucracy</t>
  </si>
  <si>
    <t>活体国度</t>
  </si>
  <si>
    <t>tech_living_state</t>
  </si>
  <si>
    <t>集体自我</t>
  </si>
  <si>
    <t>tech_collective_self</t>
  </si>
  <si>
    <t>自主代理</t>
  </si>
  <si>
    <t>tech_autonomous_agents</t>
  </si>
  <si>
    <t>具现物力论</t>
  </si>
  <si>
    <t>tech_embodied_dynamism</t>
  </si>
  <si>
    <t>神经置入体</t>
  </si>
  <si>
    <t>tech_neural_implants</t>
  </si>
  <si>
    <t>人工道德规范</t>
  </si>
  <si>
    <t>tech_artificial_moral_codes</t>
  </si>
  <si>
    <t>综合思维模式</t>
  </si>
  <si>
    <t>tech_synthetic_thought_patterns</t>
  </si>
  <si>
    <t>齐心协力</t>
  </si>
  <si>
    <t>tech_unity_of_purpose</t>
  </si>
  <si>
    <t>集体生产方法</t>
  </si>
  <si>
    <t>tech_collective_production_methods</t>
  </si>
  <si>
    <t>资源处理算法</t>
  </si>
  <si>
    <t>tech_resource_processing_algorithms</t>
  </si>
  <si>
    <t>全息影像娱乐</t>
  </si>
  <si>
    <t>tech_holo_entertainment</t>
  </si>
  <si>
    <t>tech_hyper_entertainment_forum</t>
  </si>
  <si>
    <t>田园建筑学</t>
  </si>
  <si>
    <t>tech_paradise_dome</t>
  </si>
  <si>
    <t>社会文化历史</t>
  </si>
  <si>
    <t>tech_cultural_heritage</t>
  </si>
  <si>
    <t>tech_heritage_site</t>
  </si>
  <si>
    <t>本地超通讯</t>
  </si>
  <si>
    <t>tech_hypercomms_forum</t>
  </si>
  <si>
    <t>自动综合处理算法</t>
  </si>
  <si>
    <t>tech_autocurating_vault</t>
  </si>
  <si>
    <t>全息仪式</t>
  </si>
  <si>
    <t>tech_holographic_rituals</t>
  </si>
  <si>
    <t>授圣力场</t>
  </si>
  <si>
    <t>tech_consecration_fields</t>
  </si>
  <si>
    <t>超意识信仰</t>
  </si>
  <si>
    <t>tech_transcendent_faith</t>
  </si>
  <si>
    <t>突触建筑</t>
  </si>
  <si>
    <t>tech_hive_node</t>
  </si>
  <si>
    <t>簇状突触</t>
  </si>
  <si>
    <t>tech_hive_cluster</t>
  </si>
  <si>
    <t>tech_hive_confluence</t>
  </si>
  <si>
    <t>存在之核</t>
  </si>
  <si>
    <t>tech_wilderness_node</t>
  </si>
  <si>
    <t>tech_wilderness_cluster</t>
  </si>
  <si>
    <t>tech_wilderness_confluence</t>
  </si>
  <si>
    <t>飞升理论</t>
  </si>
  <si>
    <t>tech_ascension_theory</t>
  </si>
  <si>
    <t>流放地</t>
  </si>
  <si>
    <t>tech_penal_colonies</t>
  </si>
  <si>
    <t>度假星球</t>
  </si>
  <si>
    <t>tech_resort_colonies</t>
  </si>
  <si>
    <t>奴隶星球</t>
  </si>
  <si>
    <t>tech_slave_colonies</t>
  </si>
  <si>
    <t>农业乌托邦</t>
  </si>
  <si>
    <t>tech_housing_agrarian_idyll</t>
  </si>
  <si>
    <t>联邦程序</t>
  </si>
  <si>
    <t>tech_federation_code</t>
  </si>
  <si>
    <t>异种外交</t>
  </si>
  <si>
    <t>tech_xeno_diplomacy</t>
  </si>
  <si>
    <t>异星关系学</t>
  </si>
  <si>
    <t>tech_xeno_relations</t>
  </si>
  <si>
    <t>改进生产</t>
  </si>
  <si>
    <t>tech_capital_productivity_1</t>
  </si>
  <si>
    <t>规模效应</t>
  </si>
  <si>
    <t>tech_capital_productivity_2</t>
  </si>
  <si>
    <t>最大化产能</t>
  </si>
  <si>
    <t>tech_capital_productivity_3</t>
  </si>
  <si>
    <t>外星语言学</t>
  </si>
  <si>
    <t>tech_xeno_linguistics</t>
  </si>
  <si>
    <t>初步节点格式化</t>
  </si>
  <si>
    <t>tech_node_reformatting_1</t>
  </si>
  <si>
    <t>基本节点格式化</t>
  </si>
  <si>
    <t>tech_node_reformatting_2</t>
  </si>
  <si>
    <t>先进节点格式化</t>
  </si>
  <si>
    <t>tech_node_reformatting_3</t>
  </si>
  <si>
    <t>初步节点剔除</t>
  </si>
  <si>
    <t>tech_node_culling_1</t>
  </si>
  <si>
    <t>基本节点剔除</t>
  </si>
  <si>
    <t>tech_node_culling_2</t>
  </si>
  <si>
    <t>先进节点剔除</t>
  </si>
  <si>
    <t>tech_node_culling_3</t>
  </si>
  <si>
    <t>生物学</t>
  </si>
  <si>
    <t>颚蚁</t>
  </si>
  <si>
    <t>tech_maulers</t>
  </si>
  <si>
    <t>标准颚蚁孵化</t>
  </si>
  <si>
    <t>tech_mauler_build_speed</t>
  </si>
  <si>
    <t>改进颚蚁孵化</t>
  </si>
  <si>
    <t>tech_mauler_growth_1</t>
  </si>
  <si>
    <t>先进颚蚁发育</t>
  </si>
  <si>
    <t>tech_mauler_growth_2</t>
  </si>
  <si>
    <t>织蛛</t>
  </si>
  <si>
    <t>tech_weavers</t>
  </si>
  <si>
    <t>标准织蛛孵化</t>
  </si>
  <si>
    <t>tech_weaver_build_speed</t>
  </si>
  <si>
    <t>改进织蛛孵化</t>
  </si>
  <si>
    <t>tech_weaver_growth_1</t>
  </si>
  <si>
    <t>先进织蛛发育</t>
  </si>
  <si>
    <t>tech_weaver_growth_2</t>
  </si>
  <si>
    <t>孵后</t>
  </si>
  <si>
    <t>tech_harbingers</t>
  </si>
  <si>
    <t>标准孵后孵化</t>
  </si>
  <si>
    <t>tech_harbinger_build_speed</t>
  </si>
  <si>
    <t>改进孵后孵化</t>
  </si>
  <si>
    <t>tech_harbinger_growth_1</t>
  </si>
  <si>
    <t>改进孵后发育</t>
  </si>
  <si>
    <t>tech_harbinger_growth_2</t>
  </si>
  <si>
    <t>刺蜂</t>
  </si>
  <si>
    <t>tech_stingers</t>
  </si>
  <si>
    <t>标准刺蜂孵化</t>
  </si>
  <si>
    <t>tech_stinger_build_speed</t>
  </si>
  <si>
    <t>改进刺蜂孵化</t>
  </si>
  <si>
    <t>tech_stinger_growth_1</t>
  </si>
  <si>
    <t>先进刺蜂发育</t>
  </si>
  <si>
    <t>tech_stinger_growth_2</t>
  </si>
  <si>
    <t>发育室</t>
  </si>
  <si>
    <t>tech_growth_chamber_1</t>
  </si>
  <si>
    <t>先进发育室</t>
  </si>
  <si>
    <t>tech_growth_chamber_2</t>
  </si>
  <si>
    <t>孢子发射器</t>
  </si>
  <si>
    <t>tech_weaver_bio_healing_1</t>
  </si>
  <si>
    <t>改良孢子发射器</t>
  </si>
  <si>
    <t>tech_weaver_bio_healing_2</t>
  </si>
  <si>
    <t>先进孢子发射器</t>
  </si>
  <si>
    <t>tech_weaver_bio_healing_3</t>
  </si>
  <si>
    <t>适应性孢子发射器</t>
  </si>
  <si>
    <t>tech_weaver_bio_healing_4</t>
  </si>
  <si>
    <t>智慧适应性孢子发射器</t>
  </si>
  <si>
    <t>tech_weaver_bio_healing_5</t>
  </si>
  <si>
    <t>再生孢子</t>
  </si>
  <si>
    <t>tech_weaver_bio_healing_6</t>
  </si>
  <si>
    <t>能量增幅器</t>
  </si>
  <si>
    <t>tech_weaver_bio_evasion_1</t>
  </si>
  <si>
    <t>缠绕荚舱发射器</t>
  </si>
  <si>
    <t>tech_weaver_bio_evasion_2</t>
  </si>
  <si>
    <t>敏捷尖峰阵列</t>
  </si>
  <si>
    <t>tech_weaver_bio_evasion_3</t>
  </si>
  <si>
    <t>电喷雾器</t>
  </si>
  <si>
    <t>tech_weaver_bio_evasion_4</t>
  </si>
  <si>
    <t>闪避飞镖</t>
  </si>
  <si>
    <t>tech_weaver_bio_evasion_5</t>
  </si>
  <si>
    <t>自适应卷须</t>
  </si>
  <si>
    <t>tech_weaver_bio_evasion_6</t>
  </si>
  <si>
    <t>织蛛生物场发生器</t>
  </si>
  <si>
    <t>tech_weaver_bio_fire_rate_1</t>
  </si>
  <si>
    <t>织蛛增益发射器</t>
  </si>
  <si>
    <t>tech_weaver_bio_fire_rate_2</t>
  </si>
  <si>
    <t>织蛛有机科技增幅器</t>
  </si>
  <si>
    <t>tech_weaver_bio_fire_rate_3</t>
  </si>
  <si>
    <t>织蛛光环投射器</t>
  </si>
  <si>
    <t>tech_weaver_bio_fire_rate_4</t>
  </si>
  <si>
    <t>织蛛迅捷射击器</t>
  </si>
  <si>
    <t>tech_weaver_bio_fire_rate_5</t>
  </si>
  <si>
    <t>织蛛造波器</t>
  </si>
  <si>
    <t>tech_weaver_bio_fire_rate_6</t>
  </si>
  <si>
    <t>幽暗孢子</t>
  </si>
  <si>
    <t>tech_weaver_bio_confuser_1</t>
  </si>
  <si>
    <t>缠结脉冲</t>
  </si>
  <si>
    <t>tech_weaver_bio_confuser_2</t>
  </si>
  <si>
    <t>神经浩劫</t>
  </si>
  <si>
    <t>tech_weaver_bio_confuser_3</t>
  </si>
  <si>
    <t>废墟倒钩</t>
  </si>
  <si>
    <t>tech_weaver_bio_confuser_4</t>
  </si>
  <si>
    <t>陷阱飞镖</t>
  </si>
  <si>
    <t>tech_weaver_bio_confuser_5</t>
  </si>
  <si>
    <t>浩劫风暴</t>
  </si>
  <si>
    <t>tech_weaver_bio_confuser_6</t>
  </si>
  <si>
    <t>矢量锁定大炮</t>
  </si>
  <si>
    <t>tech_weaver_bio_anti_evasion_1</t>
  </si>
  <si>
    <t>酶解撒网器</t>
  </si>
  <si>
    <t>tech_weaver_bio_anti_evasion_2</t>
  </si>
  <si>
    <t>寻觅碎片阵列</t>
  </si>
  <si>
    <t>tech_weaver_bio_anti_evasion_3</t>
  </si>
  <si>
    <t>捕捉加速器</t>
  </si>
  <si>
    <t>tech_weaver_bio_anti_evasion_4</t>
  </si>
  <si>
    <t>猎物追踪器</t>
  </si>
  <si>
    <t>tech_weaver_bio_anti_evasion_5</t>
  </si>
  <si>
    <t>高精矛枪</t>
  </si>
  <si>
    <t>tech_weaver_bio_anti_evasion_6</t>
  </si>
  <si>
    <t>装填阻扰器</t>
  </si>
  <si>
    <t>tech_weaver_bio_anti_fire_rate_1</t>
  </si>
  <si>
    <t>火力干扰器</t>
  </si>
  <si>
    <t>tech_weaver_bio_anti_fire_rate_2</t>
  </si>
  <si>
    <t>心智导弹</t>
  </si>
  <si>
    <t>tech_weaver_bio_anti_fire_rate_3</t>
  </si>
  <si>
    <t>降解射线</t>
  </si>
  <si>
    <t>tech_weaver_bio_anti_fire_rate_4</t>
  </si>
  <si>
    <t>恶魔压制器</t>
  </si>
  <si>
    <t>tech_weaver_bio_anti_fire_rate_5</t>
  </si>
  <si>
    <t>追迹中止器</t>
  </si>
  <si>
    <t>tech_weaver_bio_anti_fire_rate_6</t>
  </si>
  <si>
    <t>超体进化</t>
  </si>
  <si>
    <t>tech_gargantuan_evolution</t>
  </si>
  <si>
    <t>神经组织工程</t>
  </si>
  <si>
    <t>tech_neuroregeneration</t>
  </si>
  <si>
    <t>tech_fe_nourishment_1</t>
  </si>
  <si>
    <t>tech_fe_nourishment_2</t>
  </si>
  <si>
    <t>tech_fe_clinic_1</t>
  </si>
  <si>
    <t>tech_fe_clinic_2</t>
  </si>
  <si>
    <t>虚空虫免疫</t>
  </si>
  <si>
    <t>tech_voidworm_immunity</t>
  </si>
  <si>
    <t>人工繁育</t>
  </si>
  <si>
    <t>tech_alien_cloning</t>
  </si>
  <si>
    <t>改进孵化器</t>
  </si>
  <si>
    <t>tech_improved_incubators</t>
  </si>
  <si>
    <t>代谢气体</t>
  </si>
  <si>
    <t>tech_metabolic_gases</t>
  </si>
  <si>
    <t>可控变异</t>
  </si>
  <si>
    <t>tech_controlled_mutations</t>
  </si>
  <si>
    <t>先进可控变异</t>
  </si>
  <si>
    <t>tech_controlled_mutations_2</t>
  </si>
  <si>
    <t>吸血鞭毛</t>
  </si>
  <si>
    <t>tech_unique_mutation_space_amoeba</t>
  </si>
  <si>
    <t>群兽合唱</t>
  </si>
  <si>
    <t>tech_unique_mutation_tiyanki</t>
  </si>
  <si>
    <t>剧毒囊肿</t>
  </si>
  <si>
    <t>tech_unique_mutation_voidworm</t>
  </si>
  <si>
    <t>胃袋喷泉</t>
  </si>
  <si>
    <t>tech_unique_mutation_cutholoid</t>
  </si>
  <si>
    <t>分裂核心</t>
  </si>
  <si>
    <t>tech_unique_mutation_crystalline_entity</t>
  </si>
  <si>
    <t>自我再生酶</t>
  </si>
  <si>
    <t>tech_unique_mutation_restorative_enzymes</t>
  </si>
  <si>
    <t>星养生理</t>
  </si>
  <si>
    <t>tech_unique_mutation_starborne_biology</t>
  </si>
  <si>
    <t>困境织蛛</t>
  </si>
  <si>
    <t>tech_cosmogenesis_weaver</t>
  </si>
  <si>
    <t>密文颚蚁</t>
  </si>
  <si>
    <t>tech_cosmogenesis_mauler</t>
  </si>
  <si>
    <t>迷宫孵后</t>
  </si>
  <si>
    <t>tech_cosmogenesis_harbinger</t>
  </si>
  <si>
    <t>神秘刺蜂</t>
  </si>
  <si>
    <t>tech_cosmogenesis_stinger</t>
  </si>
  <si>
    <t>tech_lathe_preserver</t>
  </si>
  <si>
    <t>tech_lathe_life_support</t>
  </si>
  <si>
    <t>硕果花园</t>
  </si>
  <si>
    <t>tech_critter_feeder</t>
  </si>
  <si>
    <t>农业工业化</t>
  </si>
  <si>
    <t>tech_industrial_farming</t>
  </si>
  <si>
    <t>生态模拟</t>
  </si>
  <si>
    <t>tech_eco_simulation</t>
  </si>
  <si>
    <t>转基因作物</t>
  </si>
  <si>
    <t>tech_gene_crops</t>
  </si>
  <si>
    <t>纳米活性作物</t>
  </si>
  <si>
    <t>tech_nano_vitality_crops</t>
  </si>
  <si>
    <t>营养复制</t>
  </si>
  <si>
    <t>tech_nutrient_replication</t>
  </si>
  <si>
    <t>水培农业</t>
  </si>
  <si>
    <t>tech_hydroponics</t>
  </si>
  <si>
    <t>食品加工</t>
  </si>
  <si>
    <t>tech_food_processing_1</t>
  </si>
  <si>
    <t>高级食品加工</t>
  </si>
  <si>
    <t>tech_food_processing_2</t>
  </si>
  <si>
    <t>异星生物学</t>
  </si>
  <si>
    <t>tech_society_1</t>
  </si>
  <si>
    <t>神经编织</t>
  </si>
  <si>
    <t>tech_society_2</t>
  </si>
  <si>
    <t>生物构造合成</t>
  </si>
  <si>
    <t>tech_society_3</t>
  </si>
  <si>
    <t>异种生物学</t>
  </si>
  <si>
    <t>tech_alien_life_studies</t>
  </si>
  <si>
    <t>医疗护理</t>
  </si>
  <si>
    <t>tech_basic_health</t>
  </si>
  <si>
    <t>基因健康保障</t>
  </si>
  <si>
    <t>tech_frontier_health</t>
  </si>
  <si>
    <t>细胞修复</t>
  </si>
  <si>
    <t>tech_frontier_hospital</t>
  </si>
  <si>
    <t>基因图谱</t>
  </si>
  <si>
    <t>tech_genome_mapping</t>
  </si>
  <si>
    <t>活性增强剂</t>
  </si>
  <si>
    <t>tech_vitality_boosters</t>
  </si>
  <si>
    <t>表观遗传学触发器</t>
  </si>
  <si>
    <t>tech_epigenetic_triggers</t>
  </si>
  <si>
    <t>tech_cloning</t>
  </si>
  <si>
    <t>基因库</t>
  </si>
  <si>
    <t>tech_gene_banks</t>
  </si>
  <si>
    <t>基因种子纯化</t>
  </si>
  <si>
    <t>tech_gene_seed_purification</t>
  </si>
  <si>
    <t>形态发生学精通</t>
  </si>
  <si>
    <t>tech_morphogenetic_field_mastery</t>
  </si>
  <si>
    <t>基因剪裁</t>
  </si>
  <si>
    <t>tech_gene_tailoring</t>
  </si>
  <si>
    <t>腺体适应</t>
  </si>
  <si>
    <t>tech_glandular_acclimation</t>
  </si>
  <si>
    <t>基因定向表达</t>
  </si>
  <si>
    <t>tech_gene_expressions</t>
  </si>
  <si>
    <t>择优血脉</t>
  </si>
  <si>
    <t>tech_selected_lineages</t>
  </si>
  <si>
    <t>能力增强</t>
  </si>
  <si>
    <t>tech_capacity_boosters</t>
  </si>
  <si>
    <t>再生舰体组织</t>
  </si>
  <si>
    <t>tech_regenerative_hull_tissue</t>
  </si>
  <si>
    <t>皮下刺激</t>
  </si>
  <si>
    <t>tech_subdermal_stimulation</t>
  </si>
  <si>
    <t>tech_bio_reactor</t>
  </si>
  <si>
    <t>tech_bio_reactor_2</t>
  </si>
  <si>
    <t>tech_repeatable_improved_tile_food_output</t>
  </si>
  <si>
    <t>细胞活力</t>
  </si>
  <si>
    <t>tech_repeatable_improved_leader_life_span</t>
  </si>
  <si>
    <t>鞭毛武器化</t>
  </si>
  <si>
    <t>tech_amoeba_strike_craft_1</t>
  </si>
  <si>
    <t>虫群产卵池</t>
  </si>
  <si>
    <t>tech_swarm_strike_craft_1</t>
  </si>
  <si>
    <t>虫灾导弹</t>
  </si>
  <si>
    <t>tech_scourge_missile_1</t>
  </si>
  <si>
    <t>频率调谐</t>
  </si>
  <si>
    <t>tech_space_whale_weapon_1</t>
  </si>
  <si>
    <t>强化冻眠镇静剂</t>
  </si>
  <si>
    <t>tech_enhanced_cryosleep_sedatives</t>
  </si>
  <si>
    <t>万能巨噬细胞</t>
  </si>
  <si>
    <t>tech_universal_marcophage</t>
  </si>
  <si>
    <t>生物力学</t>
  </si>
  <si>
    <t>tech_biomechanics</t>
  </si>
  <si>
    <t>灵能理论</t>
  </si>
  <si>
    <t>神圣激素</t>
  </si>
  <si>
    <t>tech_pk_godray</t>
  </si>
  <si>
    <t>灵能相位场发生器</t>
  </si>
  <si>
    <t>tech_cloaking_psi</t>
  </si>
  <si>
    <t>tech_psionic_theory</t>
  </si>
  <si>
    <t>心灵感应</t>
  </si>
  <si>
    <t>tech_telepathy</t>
  </si>
  <si>
    <t>预知接口</t>
  </si>
  <si>
    <t>tech_precognition_interface</t>
  </si>
  <si>
    <t>思想钢印</t>
  </si>
  <si>
    <t>tech_thought_enforcement</t>
  </si>
  <si>
    <t>灵能跃迁引擎</t>
  </si>
  <si>
    <t>灵能跃迁器官（生物）</t>
  </si>
  <si>
    <t>tech_psi_jump_drive_1</t>
  </si>
  <si>
    <t>灵能屏障</t>
  </si>
  <si>
    <t>tech_psionic_barrier</t>
  </si>
  <si>
    <t>灵能护盾</t>
  </si>
  <si>
    <t>tech_psionic_shield</t>
  </si>
  <si>
    <t>织缕刻印</t>
  </si>
  <si>
    <t>tech_covenant_composer</t>
  </si>
  <si>
    <t>喰煞刻印</t>
  </si>
  <si>
    <t>tech_covenant_eater</t>
  </si>
  <si>
    <t>器具刻印</t>
  </si>
  <si>
    <t>tech_covenant_instrument</t>
  </si>
  <si>
    <t>低语刻印</t>
  </si>
  <si>
    <t>tech_covenant_whisperers</t>
  </si>
  <si>
    <t>蒸馏泽洛</t>
  </si>
  <si>
    <t>tech_mine_zro</t>
  </si>
  <si>
    <t>远古学</t>
  </si>
  <si>
    <t>奥术解密</t>
  </si>
  <si>
    <t>tech_arcane_deciphering</t>
  </si>
  <si>
    <t>tech_archeology_lab_ancrel</t>
  </si>
  <si>
    <t>tech_archaeostudies</t>
  </si>
  <si>
    <t>赛博勒克斯采矿核心</t>
  </si>
  <si>
    <t>tech_secrets_cybrex</t>
  </si>
  <si>
    <t>先驱</t>
  </si>
  <si>
    <t>tech_secrets_league</t>
  </si>
  <si>
    <t>伊拉斯人海军船坞</t>
  </si>
  <si>
    <t>tech_secrets_irassian</t>
  </si>
  <si>
    <t>tech_secrets_vultaum</t>
  </si>
  <si>
    <t>尤特天文干涉仪器</t>
  </si>
  <si>
    <t>tech_secrets_yuht</t>
  </si>
  <si>
    <t>tech_secrets_baol</t>
  </si>
  <si>
    <t>泽洛风暴投射器</t>
  </si>
  <si>
    <t>tech_secrets_zroni</t>
  </si>
  <si>
    <t>远古延留立场</t>
  </si>
  <si>
    <t>tech_archaeoshield</t>
  </si>
  <si>
    <t>远古脉冲装甲</t>
  </si>
  <si>
    <t>tech_archaeoarmor</t>
  </si>
  <si>
    <t>远古索敌扰频器</t>
  </si>
  <si>
    <t>tech_archaeo_detection_scrambler</t>
  </si>
  <si>
    <t>远古湮灭眩光</t>
  </si>
  <si>
    <t>tech_archaeo_titan_beam</t>
  </si>
  <si>
    <t>降智光束</t>
  </si>
  <si>
    <t>tech_archaeo_pk_devolving_beam</t>
  </si>
  <si>
    <t>远古巨炮组</t>
  </si>
  <si>
    <t>tech_archaeo_mass_drivers</t>
  </si>
  <si>
    <t>远古穴蚀塌缩器</t>
  </si>
  <si>
    <t>tech_archaeo_lasers</t>
  </si>
  <si>
    <t>远古防御投网机</t>
  </si>
  <si>
    <t>远古投网器（生物）</t>
  </si>
  <si>
    <t>tech_archaeo_point_defence</t>
  </si>
  <si>
    <t>远古纳米导弹云发射器</t>
  </si>
  <si>
    <t>tech_archaeo_missiles</t>
  </si>
  <si>
    <t>远古饱和剂发射炮</t>
  </si>
  <si>
    <t>远古碎盾炮（生物）</t>
  </si>
  <si>
    <t>tech_archaeo_mass_accelerator</t>
  </si>
  <si>
    <t>远古钻孔机无人机</t>
  </si>
  <si>
    <t>tech_archaeo_strike_crafts</t>
  </si>
  <si>
    <t>远古壁垒</t>
  </si>
  <si>
    <t>tech_archaeo_rampart</t>
  </si>
  <si>
    <t>远古护盾超频器</t>
  </si>
  <si>
    <t>tech_archaeo_overcharger</t>
  </si>
  <si>
    <t>tech_archaeo_refinery</t>
  </si>
  <si>
    <t>工程学</t>
  </si>
  <si>
    <t>推进力学</t>
  </si>
  <si>
    <t>纳米机关炮</t>
  </si>
  <si>
    <t>纳米刚毛炮（生物）</t>
  </si>
  <si>
    <t>tech_nanite_autocannon</t>
  </si>
  <si>
    <t>纳米高射炮</t>
  </si>
  <si>
    <t>纳米赋能针刺火炮（生物）</t>
  </si>
  <si>
    <t>tech_nanite_flak_batteries</t>
  </si>
  <si>
    <t>化学推进器</t>
  </si>
  <si>
    <t>化学太空运动器官（生物）</t>
  </si>
  <si>
    <t>tech_thrusters_1</t>
  </si>
  <si>
    <t>离子推进器</t>
  </si>
  <si>
    <t>离子太空运动器官（生物）</t>
  </si>
  <si>
    <t>tech_thrusters_2</t>
  </si>
  <si>
    <t>等离子推进器</t>
  </si>
  <si>
    <t>等离子太空运动器官（生物）</t>
  </si>
  <si>
    <t>tech_thrusters_3</t>
  </si>
  <si>
    <t>脉冲推进器</t>
  </si>
  <si>
    <t>脉冲太空运动器官（生物）</t>
  </si>
  <si>
    <t>tech_thrusters_4</t>
  </si>
  <si>
    <t>加力燃烧室</t>
  </si>
  <si>
    <t>tech_afterburners_1</t>
  </si>
  <si>
    <t>先进加力燃烧室</t>
  </si>
  <si>
    <t>tech_afterburners_2</t>
  </si>
  <si>
    <t>热力学当量控制</t>
  </si>
  <si>
    <t>tech_repeatable_weapon_type_explosive_damage</t>
  </si>
  <si>
    <t>小型预点火装置</t>
  </si>
  <si>
    <t>tech_repeatable_weapon_type_explosive_fire_rate</t>
  </si>
  <si>
    <t>高密度弹药</t>
  </si>
  <si>
    <t>tech_repeatable_weapon_type_kinetic_damage</t>
  </si>
  <si>
    <t>装载效率</t>
  </si>
  <si>
    <t>tech_repeatable_weapon_type_kinetic_fire_rate</t>
  </si>
  <si>
    <t>质量投射器</t>
  </si>
  <si>
    <t>骨片加速器（生物）</t>
  </si>
  <si>
    <t>tech_mass_drivers_1</t>
  </si>
  <si>
    <t>线圈炮</t>
  </si>
  <si>
    <t>生物线圈骨片炮（生物）</t>
  </si>
  <si>
    <t>tech_mass_drivers_2</t>
  </si>
  <si>
    <t>轨道炮</t>
  </si>
  <si>
    <t>骨片轨道炮（生物）</t>
  </si>
  <si>
    <t>tech_mass_drivers_3</t>
  </si>
  <si>
    <t>先进轨道炮</t>
  </si>
  <si>
    <t>先进骨片轨道炮（生物）</t>
  </si>
  <si>
    <t>tech_mass_drivers_4</t>
  </si>
  <si>
    <t>高斯炮</t>
  </si>
  <si>
    <t>晶片高斯炮（生物）</t>
  </si>
  <si>
    <t>tech_mass_drivers_5</t>
  </si>
  <si>
    <t>动能火炮</t>
  </si>
  <si>
    <t>几丁质火炮（生物）</t>
  </si>
  <si>
    <t>tech_kinetic_artillery_1</t>
  </si>
  <si>
    <t>先进动能火炮</t>
  </si>
  <si>
    <t>几丁质巨炮（生物）</t>
  </si>
  <si>
    <t>tech_kinetic_artillery_2</t>
  </si>
  <si>
    <t>兆级加农炮</t>
  </si>
  <si>
    <t>tech_mass_accelerator_1</t>
  </si>
  <si>
    <t>千兆级加农炮</t>
  </si>
  <si>
    <t>tech_mass_accelerator_2</t>
  </si>
  <si>
    <t>机关炮</t>
  </si>
  <si>
    <t>刚毛炮（生物）</t>
  </si>
  <si>
    <t>tech_autocannons_1</t>
  </si>
  <si>
    <t>撕裂者机关炮</t>
  </si>
  <si>
    <t>撕裂者刚毛炮（生物）</t>
  </si>
  <si>
    <t>tech_autocannons_2</t>
  </si>
  <si>
    <t>火风暴机关炮</t>
  </si>
  <si>
    <t>火风暴刚毛炮（生物）</t>
  </si>
  <si>
    <t>tech_autocannons_3</t>
  </si>
  <si>
    <t>高射炮</t>
  </si>
  <si>
    <t>针刺炮组（生物）</t>
  </si>
  <si>
    <t>tech_flak_batteries_1</t>
  </si>
  <si>
    <t>高射加农炮</t>
  </si>
  <si>
    <t>针刺加农炮（生物）</t>
  </si>
  <si>
    <t>tech_flak_batteries_2</t>
  </si>
  <si>
    <t>重型加农炮</t>
  </si>
  <si>
    <t>针刺火炮（生物）</t>
  </si>
  <si>
    <t>tech_flak_batteries_3</t>
  </si>
  <si>
    <t>核导弹</t>
  </si>
  <si>
    <t>tech_missiles_1</t>
  </si>
  <si>
    <t>聚变核导弹</t>
  </si>
  <si>
    <t>tech_missiles_2</t>
  </si>
  <si>
    <t>反物质导弹</t>
  </si>
  <si>
    <t>tech_missiles_3</t>
  </si>
  <si>
    <t>量子导弹</t>
  </si>
  <si>
    <t>tech_missiles_4</t>
  </si>
  <si>
    <t>掠夺者导弹</t>
  </si>
  <si>
    <t>tech_missiles_5</t>
  </si>
  <si>
    <t>蜂群导弹</t>
  </si>
  <si>
    <t>生物蜂群导弹（生物）</t>
  </si>
  <si>
    <t>tech_swarmer_missiles_1</t>
  </si>
  <si>
    <t>旋风导弹</t>
  </si>
  <si>
    <t>生物旋风导弹（生物）</t>
  </si>
  <si>
    <t>tech_swarmer_missiles_2</t>
  </si>
  <si>
    <t>太空鱼雷</t>
  </si>
  <si>
    <t>tech_torpedoes_1</t>
  </si>
  <si>
    <t>装甲鱼雷</t>
  </si>
  <si>
    <t>tech_torpedoes_2</t>
  </si>
  <si>
    <t>毁灭者鱼雷</t>
  </si>
  <si>
    <t>tech_torpedoes_3</t>
  </si>
  <si>
    <t>暗物质推进</t>
  </si>
  <si>
    <t>暗物质太空运动器官（生物）</t>
  </si>
  <si>
    <t>tech_dark_matter_propulsion</t>
  </si>
  <si>
    <t>跳帮缆索</t>
  </si>
  <si>
    <t>tech_boarding_cables</t>
  </si>
  <si>
    <t>推进器生物整合</t>
  </si>
  <si>
    <t>tech_thrusters_bio_integration</t>
  </si>
  <si>
    <t>轨道垃圾散布</t>
  </si>
  <si>
    <t>tech_orbital_trash_dispersal</t>
  </si>
  <si>
    <t>宇航技术</t>
  </si>
  <si>
    <t>巨像</t>
  </si>
  <si>
    <t>tech_colossus</t>
  </si>
  <si>
    <t>地爆天星</t>
  </si>
  <si>
    <t>tech_pk_cracker</t>
  </si>
  <si>
    <t>大气纳米机器人散布</t>
  </si>
  <si>
    <t>tech_pk_nanobots</t>
  </si>
  <si>
    <t>星爆器</t>
  </si>
  <si>
    <t>tech_btc_1</t>
  </si>
  <si>
    <t>载荷材料</t>
  </si>
  <si>
    <t>tech_ship_storm_weapons_1</t>
  </si>
  <si>
    <t>风暴限制结构</t>
  </si>
  <si>
    <t>tech_ship_storm_weapons_2</t>
  </si>
  <si>
    <t>L-星门线索</t>
  </si>
  <si>
    <t>tech_repeatable_lcluster_clue</t>
  </si>
  <si>
    <t>纳米修复系统</t>
  </si>
  <si>
    <t>tech_nanite_repair_system</t>
  </si>
  <si>
    <t>轨道能源转化技术</t>
  </si>
  <si>
    <t>tech_solar_panel_network</t>
  </si>
  <si>
    <t>太空探索</t>
  </si>
  <si>
    <t>tech_space_exploration</t>
  </si>
  <si>
    <t>护卫舰</t>
  </si>
  <si>
    <t>tech_corvettes</t>
  </si>
  <si>
    <t>驱逐舰</t>
  </si>
  <si>
    <t>tech_destroyers</t>
  </si>
  <si>
    <t>巡洋舰</t>
  </si>
  <si>
    <t>tech_cruisers</t>
  </si>
  <si>
    <t>战列舰</t>
  </si>
  <si>
    <t>tech_battleships</t>
  </si>
  <si>
    <t>泰坦</t>
  </si>
  <si>
    <t>tech_titans</t>
  </si>
  <si>
    <t>主宰</t>
  </si>
  <si>
    <t>tech_juggernaut</t>
  </si>
  <si>
    <t>标准化护卫舰模版</t>
  </si>
  <si>
    <t>标准化小规模克隆（驭兽）</t>
  </si>
  <si>
    <t>tech_corvette_build_speed</t>
  </si>
  <si>
    <t>改进护卫舰船体</t>
  </si>
  <si>
    <t>改良小型太空兽群组织（驭兽）</t>
  </si>
  <si>
    <t>tech_corvette_hull_1</t>
  </si>
  <si>
    <t>先进护卫舰船体</t>
  </si>
  <si>
    <t>先进小型太空兽群组织（驭兽）</t>
  </si>
  <si>
    <t>tech_corvette_hull_2</t>
  </si>
  <si>
    <t>标准化驱逐舰模版</t>
  </si>
  <si>
    <t>标准化中规模克隆（驭兽）</t>
  </si>
  <si>
    <t>tech_destroyer_build_speed</t>
  </si>
  <si>
    <t>改进驱逐舰船体</t>
  </si>
  <si>
    <t>改良中型太空兽群组织（驭兽）</t>
  </si>
  <si>
    <t>tech_destroyer_hull_1</t>
  </si>
  <si>
    <t>先进驱逐舰船体</t>
  </si>
  <si>
    <t>先进中型太空兽群组织（驭兽）</t>
  </si>
  <si>
    <t>tech_destroyer_hull_2</t>
  </si>
  <si>
    <t>标准化巡洋舰模版</t>
  </si>
  <si>
    <t>标准化大规模克隆（驭兽）</t>
  </si>
  <si>
    <t>tech_cruiser_build_speed</t>
  </si>
  <si>
    <t>改进巡洋舰船体</t>
  </si>
  <si>
    <t>改良大型太空兽群组织（驭兽）</t>
  </si>
  <si>
    <t>tech_cruiser_hull_1</t>
  </si>
  <si>
    <t>先进巡洋舰船体</t>
  </si>
  <si>
    <t>先进大型太空兽群组织者（驭兽）</t>
  </si>
  <si>
    <t>tech_cruiser_hull_2</t>
  </si>
  <si>
    <t>标准化战列舰模版</t>
  </si>
  <si>
    <t>标准化超大规模克隆（驭兽）</t>
  </si>
  <si>
    <t>tech_battleship_build_speed</t>
  </si>
  <si>
    <t>改进战列舰船体</t>
  </si>
  <si>
    <t>改良巨型太空兽群组织（驭兽）</t>
  </si>
  <si>
    <t>tech_battleship_hull_1</t>
  </si>
  <si>
    <t>先进战列舰船体</t>
  </si>
  <si>
    <t>先进巨型太空兽群组织（驭兽）</t>
  </si>
  <si>
    <t>tech_battleship_hull_2</t>
  </si>
  <si>
    <t>改进泰坦船体</t>
  </si>
  <si>
    <t>改良超巨型太空兽群组织（驭兽）</t>
  </si>
  <si>
    <t>tech_titan_hull_1</t>
  </si>
  <si>
    <t>先进泰坦船体</t>
  </si>
  <si>
    <t>先进超巨型太空兽群组织（驭兽）</t>
  </si>
  <si>
    <t>tech_titan_hull_2</t>
  </si>
  <si>
    <t>恒星基地建设</t>
  </si>
  <si>
    <t>tech_starbase_1</t>
  </si>
  <si>
    <t>星港</t>
  </si>
  <si>
    <t>tech_starbase_2</t>
  </si>
  <si>
    <t>星垒</t>
  </si>
  <si>
    <t>tech_starbase_3</t>
  </si>
  <si>
    <t>星堡</t>
  </si>
  <si>
    <t>tech_starbase_4</t>
  </si>
  <si>
    <t>擎天堡</t>
  </si>
  <si>
    <t>tech_starbase_5</t>
  </si>
  <si>
    <t>tech_habitat_1</t>
  </si>
  <si>
    <t>居住站扩建</t>
  </si>
  <si>
    <t>tech_habitat_2</t>
  </si>
  <si>
    <t>高级太空居住站</t>
  </si>
  <si>
    <t>tech_habitat_3</t>
  </si>
  <si>
    <t>模块化工程</t>
  </si>
  <si>
    <t>tech_modular_engineering</t>
  </si>
  <si>
    <t>工兵部队</t>
  </si>
  <si>
    <t>tech_space_defense_station_improvement</t>
  </si>
  <si>
    <t>航母作战</t>
  </si>
  <si>
    <t>初级战斗机中队（生物）</t>
  </si>
  <si>
    <t>tech_strike_craft_1</t>
  </si>
  <si>
    <t>改良型舰载机</t>
  </si>
  <si>
    <t>改良战斗机中队（生物）</t>
  </si>
  <si>
    <t>tech_strike_craft_2</t>
  </si>
  <si>
    <t>先进型舰载机</t>
  </si>
  <si>
    <t>先进战斗机中队（生物）</t>
  </si>
  <si>
    <t>tech_strike_craft_3</t>
  </si>
  <si>
    <t>斯卡拉维德舰载机</t>
  </si>
  <si>
    <t>tech_strike_craft_skrand</t>
  </si>
  <si>
    <t>星际远征军</t>
  </si>
  <si>
    <t>tech_assault_armies</t>
  </si>
  <si>
    <t>深空防御</t>
  </si>
  <si>
    <t>tech_space_defense_station_1</t>
  </si>
  <si>
    <t>改善结构完整性</t>
  </si>
  <si>
    <t>tech_defense_platform_hull_1</t>
  </si>
  <si>
    <t>同步开火模式</t>
  </si>
  <si>
    <t>tech_repeatable_improved_military_station_damage</t>
  </si>
  <si>
    <t>强化核心层</t>
  </si>
  <si>
    <t>tech_repeatable_improved_military_station_health</t>
  </si>
  <si>
    <t>有序撤退</t>
  </si>
  <si>
    <t>tech_ordered_retreat</t>
  </si>
  <si>
    <t>交通神殿</t>
  </si>
  <si>
    <t>tech_temple_of_transportation</t>
  </si>
  <si>
    <t>密语护航舰</t>
  </si>
  <si>
    <t>tech_cosmogenesis_escort</t>
  </si>
  <si>
    <t>神秘战巡舰</t>
  </si>
  <si>
    <t>tech_cosmogenesis_battlecruiser</t>
  </si>
  <si>
    <t>悖论泰坦舰</t>
  </si>
  <si>
    <t>tech_cosmogenesis_FE_titan</t>
  </si>
  <si>
    <t>巨型结构工程</t>
  </si>
  <si>
    <t>tech_mega_engineering</t>
  </si>
  <si>
    <t>环形区段</t>
  </si>
  <si>
    <t>tech_ring_world</t>
  </si>
  <si>
    <t>星环基地</t>
  </si>
  <si>
    <t>tech_orbital_ring_tier_1</t>
  </si>
  <si>
    <t>工业技术</t>
  </si>
  <si>
    <t>行星风暴抵御</t>
  </si>
  <si>
    <t>tech_industrial_storm_protection</t>
  </si>
  <si>
    <t>行星风暴消除</t>
  </si>
  <si>
    <t>tech_advanced_industrial_storm_protection</t>
  </si>
  <si>
    <t>工业基地</t>
  </si>
  <si>
    <t>tech_basic_industry</t>
  </si>
  <si>
    <t>机械化开采</t>
  </si>
  <si>
    <t>tech_mechanized_mining</t>
  </si>
  <si>
    <t>动力外骨骼</t>
  </si>
  <si>
    <t>tech_powered_exoskeletons</t>
  </si>
  <si>
    <t>零重力精炼厂</t>
  </si>
  <si>
    <t>tech_space_mining_1</t>
  </si>
  <si>
    <t>远距离矿物扫描仪</t>
  </si>
  <si>
    <t>tech_space_mining_2</t>
  </si>
  <si>
    <t>矿石切割束</t>
  </si>
  <si>
    <t>tech_space_mining_3</t>
  </si>
  <si>
    <t>自动采矿无人机</t>
  </si>
  <si>
    <t>tech_space_mining_4</t>
  </si>
  <si>
    <t>纳米矿物探测器</t>
  </si>
  <si>
    <t>tech_space_mining_5</t>
  </si>
  <si>
    <t>地热水力压裂</t>
  </si>
  <si>
    <t>tech_mining_1</t>
  </si>
  <si>
    <t>地心开采</t>
  </si>
  <si>
    <t>tech_mining_2</t>
  </si>
  <si>
    <t>矿物分离</t>
  </si>
  <si>
    <t>tech_mining_3</t>
  </si>
  <si>
    <t>矿物提纯</t>
  </si>
  <si>
    <t>tech_mineral_purification_1</t>
  </si>
  <si>
    <t>先进矿物提纯</t>
  </si>
  <si>
    <t>tech_mineral_purification_2</t>
  </si>
  <si>
    <t>人造劳动力</t>
  </si>
  <si>
    <t>tech_robotic_workers</t>
  </si>
  <si>
    <t>人造专家</t>
  </si>
  <si>
    <t>tech_droid_workers</t>
  </si>
  <si>
    <t>人造管理层</t>
  </si>
  <si>
    <t>tech_synthetic_workers</t>
  </si>
  <si>
    <t>人造人格矩阵</t>
  </si>
  <si>
    <t>tech_synthetic_leaders</t>
  </si>
  <si>
    <t>机器人装配系统</t>
  </si>
  <si>
    <t>tech_robot_assembly_complex</t>
  </si>
  <si>
    <t>整合式义体</t>
  </si>
  <si>
    <t>tech_integrated_cybernetics</t>
  </si>
  <si>
    <t>外太空建设</t>
  </si>
  <si>
    <t>tech_space_construction</t>
  </si>
  <si>
    <t>装配模式</t>
  </si>
  <si>
    <t>tech_assembly_pattern</t>
  </si>
  <si>
    <t>建造模板</t>
  </si>
  <si>
    <t>tech_construction_templates</t>
  </si>
  <si>
    <t>气候控制系统</t>
  </si>
  <si>
    <t>tech_housing_1</t>
  </si>
  <si>
    <t>反重力工程</t>
  </si>
  <si>
    <t>tech_housing_2</t>
  </si>
  <si>
    <t>星神兽科技创生</t>
  </si>
  <si>
    <t>tech_leviathan_techgenesis</t>
  </si>
  <si>
    <t>提取模式</t>
  </si>
  <si>
    <t>tech_repeatable_improved_tile_mineral_output</t>
  </si>
  <si>
    <t>组装算法</t>
  </si>
  <si>
    <t>tech_repeatable_reduced_building_time</t>
  </si>
  <si>
    <t>tech_fe_affluence_1</t>
  </si>
  <si>
    <t>tech_fe_affluence_2</t>
  </si>
  <si>
    <t>tech_fe_forge_1</t>
  </si>
  <si>
    <t>tech_fe_forge_2</t>
  </si>
  <si>
    <t>tech_fe_assembly_1</t>
  </si>
  <si>
    <t>tech_fe_assembly_2</t>
  </si>
  <si>
    <t>失落建筑模式</t>
  </si>
  <si>
    <t>tech_lost_building_methods</t>
  </si>
  <si>
    <t>复制人格</t>
  </si>
  <si>
    <t>tech_identity_copy</t>
  </si>
  <si>
    <t>人格融合</t>
  </si>
  <si>
    <t>tech_identity_fusion</t>
  </si>
  <si>
    <t>人格初始化</t>
  </si>
  <si>
    <t>tech_identity_initialization</t>
  </si>
  <si>
    <t>机械模板系统</t>
  </si>
  <si>
    <t>tech_robomodding_m</t>
  </si>
  <si>
    <t>tech_robomodding</t>
  </si>
  <si>
    <t>交叉模组标准化</t>
  </si>
  <si>
    <t>tech_robomodding_points_1</t>
  </si>
  <si>
    <t>可替换电路</t>
  </si>
  <si>
    <t>tech_robomodding_points_2</t>
  </si>
  <si>
    <t>二进制内驱程序</t>
  </si>
  <si>
    <t>tech_binary_motivators</t>
  </si>
  <si>
    <t>纳米装配机</t>
  </si>
  <si>
    <t>tech_nanite_assemblers</t>
  </si>
  <si>
    <t>巨型装配系统</t>
  </si>
  <si>
    <t>tech_mega_assembly</t>
  </si>
  <si>
    <t>微型复制机</t>
  </si>
  <si>
    <t>tech_micro_replicators</t>
  </si>
  <si>
    <t>自动组装部件</t>
  </si>
  <si>
    <t>tech_self_assembling_components</t>
  </si>
  <si>
    <t>材料科学</t>
  </si>
  <si>
    <t>复合咬颚</t>
  </si>
  <si>
    <t>tech_mandibles_2</t>
  </si>
  <si>
    <t>晶体咬颚</t>
  </si>
  <si>
    <t>tech_mandibles_3</t>
  </si>
  <si>
    <t>风暴抑制发生器</t>
  </si>
  <si>
    <t>tech_ship_hull_storm_breaker_1</t>
  </si>
  <si>
    <t>破飚涂层</t>
  </si>
  <si>
    <t>tech_ship_hull_storm_breaker_2</t>
  </si>
  <si>
    <t>纳米复合材料</t>
  </si>
  <si>
    <t>tech_ship_armor_1</t>
  </si>
  <si>
    <t>瓷金复合材料</t>
  </si>
  <si>
    <t>tech_ship_armor_2</t>
  </si>
  <si>
    <t>塑钢材料</t>
  </si>
  <si>
    <t>tech_ship_armor_3</t>
  </si>
  <si>
    <t>耐钢材料</t>
  </si>
  <si>
    <t>tech_ship_armor_4</t>
  </si>
  <si>
    <t>零素材料</t>
  </si>
  <si>
    <t>tech_ship_armor_5</t>
  </si>
  <si>
    <t>水晶复合镀层</t>
  </si>
  <si>
    <t>tech_crystal_armor_1</t>
  </si>
  <si>
    <t>水晶锻造镀层</t>
  </si>
  <si>
    <t>tech_crystal_armor_2</t>
  </si>
  <si>
    <t>tech_armor_hardeners_1</t>
  </si>
  <si>
    <t>自适应装甲硬化</t>
  </si>
  <si>
    <t>tech_armor_hardeners_2</t>
  </si>
  <si>
    <t>固态全息铸模</t>
  </si>
  <si>
    <t>tech_alloys_1</t>
  </si>
  <si>
    <t>纳米分离器</t>
  </si>
  <si>
    <t>tech_alloys_2</t>
  </si>
  <si>
    <t>陶瓷合金</t>
  </si>
  <si>
    <t>tech_advanced_metallurgy_1</t>
  </si>
  <si>
    <t>耐钢合金</t>
  </si>
  <si>
    <t>tech_advanced_metallurgy_2</t>
  </si>
  <si>
    <t>纳米电路装配</t>
  </si>
  <si>
    <t>tech_luxuries_1</t>
  </si>
  <si>
    <t>复制机终端</t>
  </si>
  <si>
    <t>tech_luxuries_2</t>
  </si>
  <si>
    <t>纳米力学</t>
  </si>
  <si>
    <t>tech_engineering_1</t>
  </si>
  <si>
    <t>自连接电路</t>
  </si>
  <si>
    <t>tech_engineering_2</t>
  </si>
  <si>
    <t>超固体材料</t>
  </si>
  <si>
    <t>tech_engineering_3</t>
  </si>
  <si>
    <t>物质压缩</t>
  </si>
  <si>
    <t>tech_repeatable_improved_armor_output</t>
  </si>
  <si>
    <t>tech_fe_fabricator_1</t>
  </si>
  <si>
    <t>tech_fe_fabricator_2</t>
  </si>
  <si>
    <t>tech_fe_mine_1</t>
  </si>
  <si>
    <t>tech_fe_mine_2</t>
  </si>
  <si>
    <t>终极合金</t>
  </si>
  <si>
    <t>tech_supreme_alloy</t>
  </si>
  <si>
    <t>小行星甲壳</t>
  </si>
  <si>
    <t>tech_asteroidal_carapace</t>
  </si>
  <si>
    <t>人造龙鳞装甲</t>
  </si>
  <si>
    <t>tech_dragon_armor</t>
  </si>
  <si>
    <t>可缩放储备池计算</t>
  </si>
  <si>
    <t>tech_cosmogenesis_world</t>
  </si>
  <si>
    <t>电弧熔炉</t>
  </si>
  <si>
    <t>tech_orbital_arc_furnace</t>
  </si>
  <si>
    <t>塞塔娜纳米机器人</t>
  </si>
  <si>
    <t>tech_nanite_repair_system_synth_queen</t>
  </si>
  <si>
    <t>tech_mine_living_metal</t>
  </si>
  <si>
    <t>贝赛里安精炼</t>
  </si>
  <si>
    <t>tech_mine_betharian</t>
  </si>
  <si>
    <t>异星天然气开采</t>
  </si>
  <si>
    <t>tech_mine_exotic_gases</t>
  </si>
  <si>
    <t>异星天然气精炼</t>
  </si>
  <si>
    <t>tech_exotic_gases</t>
  </si>
  <si>
    <t>稀有水晶开采</t>
  </si>
  <si>
    <t>tech_mine_rare_crystals</t>
  </si>
  <si>
    <t>稀有水晶生产</t>
  </si>
  <si>
    <t>tech_rare_crystals</t>
  </si>
  <si>
    <t>纳米变形</t>
  </si>
  <si>
    <t>tech_nanite_transmutation</t>
  </si>
  <si>
    <t>4.0.21异常点收录（2025.08.16更新）</t>
  </si>
  <si>
    <t>出现地点</t>
  </si>
  <si>
    <t>坠毁的飞船</t>
  </si>
  <si>
    <t>小行星</t>
  </si>
  <si>
    <t>add_anomaly crashed_ship_asteroid_category</t>
  </si>
  <si>
    <t>未知起源</t>
  </si>
  <si>
    <t>add_anomaly origin_asteroid_category</t>
  </si>
  <si>
    <t>标本小行星化石，粪粒石</t>
  </si>
  <si>
    <t>覆盖着残骸</t>
  </si>
  <si>
    <t>add_anomaly debris_asteroid_category</t>
  </si>
  <si>
    <t>加力燃烧室科技</t>
  </si>
  <si>
    <t>能量辐射</t>
  </si>
  <si>
    <t>add_anomaly emissions_asteroid_category</t>
  </si>
  <si>
    <t>对接舱</t>
  </si>
  <si>
    <t>add_anomaly hatch_asteroid_category</t>
  </si>
  <si>
    <t>小行星碰撞</t>
  </si>
  <si>
    <t>add_anomaly collision_asteroid_category</t>
  </si>
  <si>
    <t>国家修正，标本远古热传感器</t>
  </si>
  <si>
    <t>废弃空间站</t>
  </si>
  <si>
    <t>add_anomaly station_asteroid_category</t>
  </si>
  <si>
    <t>科技超空间移动，标本[星系名称]策展人调查</t>
  </si>
  <si>
    <t>生命迹象</t>
  </si>
  <si>
    <t>add_anomaly life_asteroid_category</t>
  </si>
  <si>
    <t>标本晶糖</t>
  </si>
  <si>
    <t>大气层中的物体</t>
  </si>
  <si>
    <t>add_anomaly object_gasgiant_category</t>
  </si>
  <si>
    <t>潜力巨大的卫星</t>
  </si>
  <si>
    <t>add_anomaly moon_gasgiant_category</t>
  </si>
  <si>
    <t>add_anomaly life_gasgiant_category</t>
  </si>
  <si>
    <t>大气风暴</t>
  </si>
  <si>
    <t>add_anomaly storms_gasgiant_category</t>
  </si>
  <si>
    <t>坑，拯救科学家</t>
  </si>
  <si>
    <t>飞行器结构</t>
  </si>
  <si>
    <t>add_anomaly aerostat_gasgiant_category</t>
  </si>
  <si>
    <t>货仓</t>
  </si>
  <si>
    <t>add_anomaly cargo_gasgiant_category</t>
  </si>
  <si>
    <t>样本外星珠宝，循环邮件</t>
  </si>
  <si>
    <t>太空碎片</t>
  </si>
  <si>
    <t>add_anomaly debris_gasgiant_category</t>
  </si>
  <si>
    <t>获得开明特质</t>
  </si>
  <si>
    <t>巨大撞击</t>
  </si>
  <si>
    <t>非宜居星球</t>
  </si>
  <si>
    <t>add_anomaly impact_uninhabitable_category</t>
  </si>
  <si>
    <t>异常能源示数</t>
  </si>
  <si>
    <t>add_anomaly energy_uninhabitable_category</t>
  </si>
  <si>
    <t>标本跨星系炮弹</t>
  </si>
  <si>
    <t>微弱的信号</t>
  </si>
  <si>
    <t>add_anomaly signal_uninhabitable_category</t>
  </si>
  <si>
    <t>轨道小行星</t>
  </si>
  <si>
    <t>非宜居星球，非卫星</t>
  </si>
  <si>
    <t>add_anomaly asteroid_uninhabitable_category</t>
  </si>
  <si>
    <t>被困的小行星</t>
  </si>
  <si>
    <t>太阳帆</t>
  </si>
  <si>
    <t>add_anomaly solar_uninhabitable_category</t>
  </si>
  <si>
    <t>标本破损恒星帆</t>
  </si>
  <si>
    <t>add_anomaly life_toxic_category</t>
  </si>
  <si>
    <t>样本剧毒生物引擎</t>
  </si>
  <si>
    <t>add_anomaly life_frozen_category</t>
  </si>
  <si>
    <t>活体金属科技</t>
  </si>
  <si>
    <t>add_anomaly life_barren_category</t>
  </si>
  <si>
    <t>行星修正</t>
  </si>
  <si>
    <t>战争迹象</t>
  </si>
  <si>
    <t>add_anomaly battle_uninhabitable_category</t>
  </si>
  <si>
    <t>远古船坞</t>
  </si>
  <si>
    <t>add_anomaly shipyard_uninhabitable_category</t>
  </si>
  <si>
    <t>前人殖民的迹象</t>
  </si>
  <si>
    <t>add_anomaly inhabited_toxic_category</t>
  </si>
  <si>
    <t>地表文字</t>
  </si>
  <si>
    <t>add_anomaly writing_uninhabitable_category</t>
  </si>
  <si>
    <t>标本佣兵传说</t>
  </si>
  <si>
    <t>地表信标</t>
  </si>
  <si>
    <t>add_anomaly beacon_uninhabitable_category</t>
  </si>
  <si>
    <t>标本远古采矿发射器</t>
  </si>
  <si>
    <t>成因奇怪的山脉</t>
  </si>
  <si>
    <t>add_anomaly mountain_uninhabitable_category</t>
  </si>
  <si>
    <t>行星修正，骸骨巨兽，标本超巨型炒蛋，巨大跖骨</t>
  </si>
  <si>
    <t>未知物体</t>
  </si>
  <si>
    <t>add_anomaly object_uninhabitable_category</t>
  </si>
  <si>
    <t>外星壁画，标本知识目录</t>
  </si>
  <si>
    <t>气态巨行星信号</t>
  </si>
  <si>
    <t>add_anomaly signal_gasgiant_category</t>
  </si>
  <si>
    <t>伯达拉克事件链</t>
  </si>
  <si>
    <t>气态巨行星飞船</t>
  </si>
  <si>
    <t>add_anomaly ship_gasgiant_category</t>
  </si>
  <si>
    <t>终结轨道</t>
  </si>
  <si>
    <t>add_anomaly terminal_gasgiant_category</t>
  </si>
  <si>
    <t>核废墟</t>
  </si>
  <si>
    <t>add_anomaly sol_wasteland_category</t>
  </si>
  <si>
    <t>奇特的撞击坑</t>
  </si>
  <si>
    <t>荒芜星球或小行星</t>
  </si>
  <si>
    <t>add_anomaly living_metal_category</t>
  </si>
  <si>
    <t>古生命迹象</t>
  </si>
  <si>
    <t>遗落星球，宜居星球，非格式塔</t>
  </si>
  <si>
    <t>add_anomaly the_lonely_bot_category</t>
  </si>
  <si>
    <t>行星特征，标本[prev.GetName]机器人残骸</t>
  </si>
  <si>
    <t>怪异辐射</t>
  </si>
  <si>
    <t>距脱水1-12跳的荒芜星球</t>
  </si>
  <si>
    <t>add_anomaly fungal_emitters_category</t>
  </si>
  <si>
    <t>改良真菌网络修正，标本变异“巨大蘑菇”</t>
  </si>
  <si>
    <t>迷路灵魂</t>
  </si>
  <si>
    <t>add_anomaly lost_soul_cat</t>
  </si>
  <si>
    <t>标本遗弃机器人</t>
  </si>
  <si>
    <t>在恒星帆上</t>
  </si>
  <si>
    <t>恒星</t>
  </si>
  <si>
    <t>add_anomaly on_solar_sails_cat</t>
  </si>
  <si>
    <t>考古遗址：瓶中信</t>
  </si>
  <si>
    <t>失事地点</t>
  </si>
  <si>
    <t>add_anomaly on_crashed_ship_cat</t>
  </si>
  <si>
    <t>考古遗址：毁灭的种子</t>
  </si>
  <si>
    <t>小行星电波</t>
  </si>
  <si>
    <t>add_anomaly AST_WAVELENGTHS_1_CAT</t>
  </si>
  <si>
    <t>获得特质治国术或生物学，标本DNA档案，矿化大脑</t>
  </si>
  <si>
    <t>残骸场</t>
  </si>
  <si>
    <t>小行星，有太阳系或地联</t>
  </si>
  <si>
    <t>add_anomaly AST_DEBRIS_FIELD_1_CAT</t>
  </si>
  <si>
    <t>恒星系坐标事件链，标本金色唱片</t>
  </si>
  <si>
    <t>丰饶的星球</t>
  </si>
  <si>
    <t>陆地，热带星球，有太阳系或地联</t>
  </si>
  <si>
    <t>add_anomaly HBL_LUSH_PLANET_1_CAT</t>
  </si>
  <si>
    <t>标本共生体，铝制雕版</t>
  </si>
  <si>
    <t>碑塔</t>
  </si>
  <si>
    <t>小行星，宜居星球，气态巨行星，环形世界</t>
  </si>
  <si>
    <t>add_anomaly UHB_ANCIENT_RUINS_1_CAT</t>
  </si>
  <si>
    <t>标本纪念碑影像</t>
  </si>
  <si>
    <t>令人玩味的遗迹</t>
  </si>
  <si>
    <t>小行星，气态巨行星，环形世界
非机械智能</t>
  </si>
  <si>
    <t>add_anomaly GEN_PLAYGROUND_CAT</t>
  </si>
  <si>
    <t>标本螺旋吸引装置</t>
  </si>
  <si>
    <t>被雕琢的小行星</t>
  </si>
  <si>
    <t>小行星，非AI，人类或母星为太
阳系的帝国，非格式塔，非屹立于巨人之肩</t>
  </si>
  <si>
    <t>add_anomaly AST_SHRINE_1_CAT</t>
  </si>
  <si>
    <t>古神神殿事件链</t>
  </si>
  <si>
    <t>深夜天籁</t>
  </si>
  <si>
    <t>宜居星球</t>
  </si>
  <si>
    <t>add_anomaly HBL_MUSIC_1_CAT</t>
  </si>
  <si>
    <t>玩具工厂，科技异种生物学，标本塑料玩具，[星球名称]管乐队</t>
  </si>
  <si>
    <t>冰冻巨行星</t>
  </si>
  <si>
    <t>气态巨行星，有蒸馏泽珞</t>
  </si>
  <si>
    <t>add_anomaly GAS_ZRO_ICE_CAT</t>
  </si>
  <si>
    <t>辐射小行星</t>
  </si>
  <si>
    <t>add_anomaly AST_ILLICIT_DARK_CAT</t>
  </si>
  <si>
    <t>标本[星球名称]虫洞锚</t>
  </si>
  <si>
    <t>斑斓毒星</t>
  </si>
  <si>
    <t>剧毒星球，非格式塔</t>
  </si>
  <si>
    <t>add_anomaly TOX_PURPLE_RAIN_CAT</t>
  </si>
  <si>
    <t>标本紫雨复兴</t>
  </si>
  <si>
    <t>冰冻荒原</t>
  </si>
  <si>
    <t>冰封星球，非格式塔</t>
  </si>
  <si>
    <t>add_anomaly FROZ_BASE_CAT</t>
  </si>
  <si>
    <t>流亡者</t>
  </si>
  <si>
    <t>疾行</t>
  </si>
  <si>
    <t>add_anomaly TROP_PETS_CAT</t>
  </si>
  <si>
    <t>标本红色的小家伙</t>
  </si>
  <si>
    <t>荒芜平原</t>
  </si>
  <si>
    <t>荒芜星球，非格式塔</t>
  </si>
  <si>
    <t>add_anomaly BARR_BASE_CAT</t>
  </si>
  <si>
    <t>生死弥留事件链</t>
  </si>
  <si>
    <t>奇异无比</t>
  </si>
  <si>
    <t>有卫星的非宜居星球</t>
  </si>
  <si>
    <t>add_anomaly PROJ_MOON_CAT</t>
  </si>
  <si>
    <t>变幻莫测</t>
  </si>
  <si>
    <t>add_anomaly SEA_CAT</t>
  </si>
  <si>
    <t>标本聚合物水网</t>
  </si>
  <si>
    <t>剧热律动</t>
  </si>
  <si>
    <t>add_anomaly MOLTEN_BASE_CAT</t>
  </si>
  <si>
    <t>蒸汽翻腾</t>
  </si>
  <si>
    <t>add_anomaly LEVELED_CAT</t>
  </si>
  <si>
    <t>维度扰动</t>
  </si>
  <si>
    <t>add_anomaly DIMENSIONAL_POCKET_CAT</t>
  </si>
  <si>
    <t>跃迁引擎科研船</t>
  </si>
  <si>
    <t>点点绿意</t>
  </si>
  <si>
    <t>热带，陆地，海洋星球</t>
  </si>
  <si>
    <t>add_anomaly HAB_CORN_CAT</t>
  </si>
  <si>
    <t>标本超肥沃土</t>
  </si>
  <si>
    <t>金属闪烁</t>
  </si>
  <si>
    <t>热带，陆地，干旱星球</t>
  </si>
  <si>
    <t>add_anomaly HAB_MAT_CAT</t>
  </si>
  <si>
    <t>大气异常现象</t>
  </si>
  <si>
    <t>小行星，环形世界，宜居星球，死寂星球，气态巨行星</t>
  </si>
  <si>
    <t>add_anomaly ATM_ANOMALY_CAT</t>
  </si>
  <si>
    <t>瞬息万变</t>
  </si>
  <si>
    <t>10-25格的荒芜星球</t>
  </si>
  <si>
    <t>add_anomaly FRBR_GRIMACING_CAT</t>
  </si>
  <si>
    <t>冰雪发光</t>
  </si>
  <si>
    <t>冰封星球，有红激光无紫激光以上</t>
  </si>
  <si>
    <t>add_anomaly FROZ_ILLUMINATED_CAT</t>
  </si>
  <si>
    <t>云舞</t>
  </si>
  <si>
    <t>add_anomaly GAS_CLOUDY_CAT</t>
  </si>
  <si>
    <t>似是天堂</t>
  </si>
  <si>
    <t>add_anomaly GAIA_MOVE_CAT</t>
  </si>
  <si>
    <t>暗藏玄机</t>
  </si>
  <si>
    <t>add_anomaly FROZ_BOX_CAT</t>
  </si>
  <si>
    <t>标本嗅盘</t>
  </si>
  <si>
    <t>行星伤痕</t>
  </si>
  <si>
    <t>陆地，热带，苔原星球</t>
  </si>
  <si>
    <t>add_anomaly CONT_SIGNS_CAT</t>
  </si>
  <si>
    <t>下一级激光导弹动能武器，粒子光矛，动能火炮，蜂群导弹，标本警示碑塔</t>
  </si>
  <si>
    <t>冰雪平原</t>
  </si>
  <si>
    <t>add_anomaly FROZ_BASE2_CAT</t>
  </si>
  <si>
    <t>尘暴区</t>
  </si>
  <si>
    <t>add_anomaly AST_CRATER_CAT</t>
  </si>
  <si>
    <t>科技离子推进器，标本行星发动机</t>
  </si>
  <si>
    <t>俯瞰</t>
  </si>
  <si>
    <t>add_anomaly BAR_COLONY_CAT</t>
  </si>
  <si>
    <t>剧毒外表</t>
  </si>
  <si>
    <t>add_anomaly TOX_MAT_CAT</t>
  </si>
  <si>
    <t>标本反应石</t>
  </si>
  <si>
    <t>矿群</t>
  </si>
  <si>
    <t>add_anomaly AST_CLUSTER_CAT</t>
  </si>
  <si>
    <t>标本最后一本《君主论》</t>
  </si>
  <si>
    <t>扫雷</t>
  </si>
  <si>
    <t>add_anomaly GAEA_CHECKERED_CAT</t>
  </si>
  <si>
    <t>获得新世界理论特质</t>
  </si>
  <si>
    <t>停泊</t>
  </si>
  <si>
    <t>陆地，干旱星球</t>
  </si>
  <si>
    <t>add_anomaly GEN_ABANDONED_SHIP_CAT</t>
  </si>
  <si>
    <t>沙丘</t>
  </si>
  <si>
    <t>add_anomaly GEN_DESERT_CAT</t>
  </si>
  <si>
    <t>毛巾携带者特质</t>
  </si>
  <si>
    <t>剧毒建筑</t>
  </si>
  <si>
    <t>add_anomaly TOX_STRUCTURES_CAT</t>
  </si>
  <si>
    <t>森林国度</t>
  </si>
  <si>
    <t>add_anomaly TROP_WOODS_CAT</t>
  </si>
  <si>
    <r>
      <rPr>
        <sz val="15"/>
        <rFont val="黑体"/>
        <charset val="134"/>
      </rPr>
      <t>黑暗</t>
    </r>
    <r>
      <rPr>
        <sz val="15"/>
        <rFont val="SimSun"/>
        <charset val="134"/>
      </rPr>
      <t>中的彩虹</t>
    </r>
  </si>
  <si>
    <t>add_anomaly HOLE_RADIATION_CAT</t>
  </si>
  <si>
    <t>坑，偏执</t>
  </si>
  <si>
    <t>多普勒效应</t>
  </si>
  <si>
    <t>非宜居球，死寂星球，非格式塔</t>
  </si>
  <si>
    <t>add_anomaly UHB_BUOY_CAT</t>
  </si>
  <si>
    <t>星际绑架者事件链</t>
  </si>
  <si>
    <t>破釜沉舟</t>
  </si>
  <si>
    <t>盖亚星球，陆地星球</t>
  </si>
  <si>
    <t>add_anomaly GAIA_RECORD_CAT</t>
  </si>
  <si>
    <t>漂流的战场事件链</t>
  </si>
  <si>
    <t>古代工厂</t>
  </si>
  <si>
    <t>有3-6小行星与0-4颗行星的星系</t>
  </si>
  <si>
    <t>add_anomaly CRYSTAL_MANUFACTORY_CAT</t>
  </si>
  <si>
    <t>古代工厂事件链</t>
  </si>
  <si>
    <t>热带奇谭</t>
  </si>
  <si>
    <t>add_anomaly TROP_BIOLOGY_CAT</t>
  </si>
  <si>
    <t>标本酸性孢子</t>
  </si>
  <si>
    <t>留心矿物</t>
  </si>
  <si>
    <t>add_anomaly AST_MINING_CAT</t>
  </si>
  <si>
    <t>求救信号</t>
  </si>
  <si>
    <t>苔原，荒芜星球，非机械</t>
  </si>
  <si>
    <t>add_anomaly GEN_DERELICT_SHIP_CAT</t>
  </si>
  <si>
    <t>古怪读数</t>
  </si>
  <si>
    <t>add_anomaly GEN_LOST_CARGO_CAT</t>
  </si>
  <si>
    <t>提升舰船速度修正，标本[物种名称]第一位宇航员</t>
  </si>
  <si>
    <t>钢之追寻</t>
  </si>
  <si>
    <t>荒芜，剧毒，死寂星球</t>
  </si>
  <si>
    <t>add_anomaly GEN_OLD_WAR_CAT</t>
  </si>
  <si>
    <t>大师的教诲:战争国度(格式塔)，标本破烂的巨型引擎</t>
  </si>
  <si>
    <t>沙中迷藏</t>
  </si>
  <si>
    <t>add_anomaly DES_BURIED_CAT</t>
  </si>
  <si>
    <t>大师的教诲：上上善道</t>
  </si>
  <si>
    <t>令人疑惑的宇宙射线</t>
  </si>
  <si>
    <t>沙漠，干旱星球</t>
  </si>
  <si>
    <t>add_anomaly SUN_RAYS_CAT</t>
  </si>
  <si>
    <t>恒星异常现象事件链</t>
  </si>
  <si>
    <t>沧海一粟</t>
  </si>
  <si>
    <t>海洋星球，非格式塔，不予干涉</t>
  </si>
  <si>
    <t>add_anomaly WAT_PLANET_CAT</t>
  </si>
  <si>
    <t>潜在发现</t>
  </si>
  <si>
    <t>冰封，荒芜星球</t>
  </si>
  <si>
    <t>add_anomaly COLD_RESEARCH_CAT</t>
  </si>
  <si>
    <t>大师的教诲：哲学思辩；增强太阳能修正；下一级护盾，标本特丽莎科学专论</t>
  </si>
  <si>
    <t>不可能的轨道</t>
  </si>
  <si>
    <t>K级或M级恒星</t>
  </si>
  <si>
    <t>add_anomaly SUN_TEAPOT_CAT</t>
  </si>
  <si>
    <t>高维洞见，标本高维度茶壶</t>
  </si>
  <si>
    <t>惊人的小行星</t>
  </si>
  <si>
    <t>add_anomaly AST_GEAR_CAT</t>
  </si>
  <si>
    <t>丛林之间</t>
  </si>
  <si>
    <t>热带星球非失控机仆的机械智能</t>
  </si>
  <si>
    <t>add_anomaly TROP_CONDITIONS_CAT</t>
  </si>
  <si>
    <t>标本玛娜果</t>
  </si>
  <si>
    <t>荒无人烟</t>
  </si>
  <si>
    <t>add_anomaly ARID_SENSOR_CAT</t>
  </si>
  <si>
    <t>广泛传感器搜寻</t>
  </si>
  <si>
    <t>大陆上的发现</t>
  </si>
  <si>
    <t>add_anomaly CON_BIOLOGY_CAT</t>
  </si>
  <si>
    <t>动物劳役修正，标本[星球名称]超级根茎</t>
  </si>
  <si>
    <t>毒性</t>
  </si>
  <si>
    <t>add_anomaly TOX_PLANET_CAT</t>
  </si>
  <si>
    <t>专长推进力学特质</t>
  </si>
  <si>
    <t>荒凉沙漠</t>
  </si>
  <si>
    <t>add_anomaly DES_PLANET_CAT</t>
  </si>
  <si>
    <t>谜团</t>
  </si>
  <si>
    <t>小行星，非格式塔</t>
  </si>
  <si>
    <t>add_anomaly GEN_MYSTICAL_CAT</t>
  </si>
  <si>
    <t>不老药，标本“生命树”标本</t>
  </si>
  <si>
    <t>末日之冬</t>
  </si>
  <si>
    <t>死寂星球，非格式塔且无卓越海军</t>
  </si>
  <si>
    <t>add_anomaly NUKE_PLANET_CAT</t>
  </si>
  <si>
    <t>坑</t>
  </si>
  <si>
    <t>放射性行星</t>
  </si>
  <si>
    <t>add_anomaly RADIOACTIVE_PLANET_CAT</t>
  </si>
  <si>
    <t>干燥的废土</t>
  </si>
  <si>
    <t>add_anomaly ARID_PLANET_CAT</t>
  </si>
  <si>
    <t>荒芜的沙漠</t>
  </si>
  <si>
    <t>帕尔乌斯</t>
  </si>
  <si>
    <t>add_anomaly NANO_SWARM_CAT</t>
  </si>
  <si>
    <t>帕尔乌斯事件链</t>
  </si>
  <si>
    <t>怪异共鸣</t>
  </si>
  <si>
    <t>add_anomaly STAR_RESONANCE_CAT</t>
  </si>
  <si>
    <t>激光科技，标本共振扩散晶体</t>
  </si>
  <si>
    <t>稳态</t>
  </si>
  <si>
    <t>半人马座阿尔法星系</t>
  </si>
  <si>
    <t>add_anomaly ALPHA_CENTAURI_CAT</t>
  </si>
  <si>
    <t>异常时间波动</t>
  </si>
  <si>
    <t>add_anomaly TEMPORAL_PRISM_CAT</t>
  </si>
  <si>
    <t>一份邀请</t>
  </si>
  <si>
    <t>add_anomaly VENDING_MACHINE</t>
  </si>
  <si>
    <t>国家修正</t>
  </si>
  <si>
    <t>活体小行星</t>
  </si>
  <si>
    <t>缇云穴</t>
  </si>
  <si>
    <t>add_anomaly TIYANKI_ASTEROID_CAT</t>
  </si>
  <si>
    <t>奇怪的残骸</t>
  </si>
  <si>
    <t>希洛士</t>
  </si>
  <si>
    <t>add_anomaly UBUME_BABY_CAT</t>
  </si>
  <si>
    <t>古战场</t>
  </si>
  <si>
    <t>古战场类星系</t>
  </si>
  <si>
    <t>add_anomaly UNIQUE_SYSTEM_BATTLE_CAT</t>
  </si>
  <si>
    <t>下一级舰船科技</t>
  </si>
  <si>
    <t>怪异读数</t>
  </si>
  <si>
    <t>add_anomaly SINGING_PLANET_CAT</t>
  </si>
  <si>
    <t>神秘热源</t>
  </si>
  <si>
    <t>add_anomaly FROZEN_SPRINGS_CAT</t>
  </si>
  <si>
    <t>失踪的行星</t>
  </si>
  <si>
    <t>贺利托</t>
  </si>
  <si>
    <t>add_anomaly SOLARPUNK_CAT</t>
  </si>
  <si>
    <t>太阳朋克事件链</t>
  </si>
  <si>
    <t>薄冰</t>
  </si>
  <si>
    <t>add_anomaly DATA_DIAMOND_CAT</t>
  </si>
  <si>
    <t>球体</t>
  </si>
  <si>
    <t>非恒星，气态巨行星</t>
  </si>
  <si>
    <t>add_anomaly INTEMPORAL_ORB_CAT</t>
  </si>
  <si>
    <t>永生科学家</t>
  </si>
  <si>
    <t>迅速荒漠化</t>
  </si>
  <si>
    <t>干旱星球，非格式塔，非个械</t>
  </si>
  <si>
    <t>add_anomaly RAPID_DESERTIFICATION_CAT</t>
  </si>
  <si>
    <t>发现宇宙裂口</t>
  </si>
  <si>
    <t>瑟顿</t>
  </si>
  <si>
    <t>add_anomaly BREACHSEALER_CAT</t>
  </si>
  <si>
    <t>天体星仪</t>
  </si>
  <si>
    <t>add_anomaly GEOCENTRIC_EXPERIMENT_CAT</t>
  </si>
  <si>
    <t>令人好奇的信号</t>
  </si>
  <si>
    <t>荒芜星球，非格式塔，非复国子遗</t>
  </si>
  <si>
    <t>add_anomaly strange_signal_category</t>
  </si>
  <si>
    <t>漂浮珍宝</t>
  </si>
  <si>
    <t>海洋星球，非格式塔</t>
  </si>
  <si>
    <t>add_anomaly SEA_CRYSTAL_CAT</t>
  </si>
  <si>
    <t>行星花园</t>
  </si>
  <si>
    <t>温科沃特</t>
  </si>
  <si>
    <t>add_anomaly WENKWORT_CAT</t>
  </si>
  <si>
    <t>武器痕迹</t>
  </si>
  <si>
    <t>add_anomaly ANCREL_RUBRICATOR_CAT</t>
  </si>
  <si>
    <t>考古遗址：飞天鼠盗</t>
  </si>
  <si>
    <t>外星遗址</t>
  </si>
  <si>
    <t>add_anomaly ANCREL_ARC_CAT</t>
  </si>
  <si>
    <t>科技快子传感器</t>
  </si>
  <si>
    <t>行星规模的机器</t>
  </si>
  <si>
    <t>特殊星系</t>
  </si>
  <si>
    <t>add_anomaly ANCREL_MECHANO_CAT</t>
  </si>
  <si>
    <t>考古遗址：行星机械</t>
  </si>
  <si>
    <t>补给船残骸</t>
  </si>
  <si>
    <t>非灭绝</t>
  </si>
  <si>
    <t>add_anomaly DISTAR_WRECK_CAT</t>
  </si>
  <si>
    <t>文明的踪迹</t>
  </si>
  <si>
    <t>add_anomaly DISTAR_FLARE_CAT</t>
  </si>
  <si>
    <t>在时光中冻结修正</t>
  </si>
  <si>
    <t>黑暗中的彩虹</t>
  </si>
  <si>
    <t>add_anomaly DISTAR_RAINBOW_CAT</t>
  </si>
  <si>
    <t>标本黑洞色异常</t>
  </si>
  <si>
    <t>舰队的信号</t>
  </si>
  <si>
    <t>add_anomaly DISTAR_HOLO_CAT</t>
  </si>
  <si>
    <t>舰队全息投影修正</t>
  </si>
  <si>
    <t>对称结构</t>
  </si>
  <si>
    <t>add_anomaly DISTAR_ROBO_CAT</t>
  </si>
  <si>
    <t>灰蛊</t>
  </si>
  <si>
    <t>冰封或荒芜星球</t>
  </si>
  <si>
    <t>add_anomaly DISTAR_NANO_CAT</t>
  </si>
  <si>
    <t>科技装配模式，建造模板，组装算法，标本纳米机器人泥</t>
  </si>
  <si>
    <t>异常的读数</t>
  </si>
  <si>
    <t>恒星，有失效的星门</t>
  </si>
  <si>
    <t>add_anomaly DISTAR_FLOW_CAT</t>
  </si>
  <si>
    <t>坑，获得偏执特质</t>
  </si>
  <si>
    <t>云中的动静</t>
  </si>
  <si>
    <t>add_anomaly DISTAR_LOST_CAT</t>
  </si>
  <si>
    <t>迷路的变形虫（泡泡）</t>
  </si>
  <si>
    <t>舰船碎片</t>
  </si>
  <si>
    <t>中子星，脉冲星</t>
  </si>
  <si>
    <t>add_anomaly DISTAR_TIME_CAT</t>
  </si>
  <si>
    <t>可疑的舱体</t>
  </si>
  <si>
    <t>add_anomaly DISTAR_CLONE_CAT</t>
  </si>
  <si>
    <t>隐秘核心</t>
  </si>
  <si>
    <t>add_anomaly DISTAR_GEODE_CAT</t>
  </si>
  <si>
    <t>沉默巨兽</t>
  </si>
  <si>
    <t>有土著的非宜居卫星</t>
  </si>
  <si>
    <t>add_anomaly DISTAR_DEAD_GOD_CAT</t>
  </si>
  <si>
    <t>网状构造</t>
  </si>
  <si>
    <t>熔融，冰封，剧毒，荒芜星球</t>
  </si>
  <si>
    <t>add_anomaly DISTAR_ELECTRO_CAT</t>
  </si>
  <si>
    <t>标本电流生命</t>
  </si>
  <si>
    <t>熟悉的化合物</t>
  </si>
  <si>
    <t>星云内的气态巨行星</t>
  </si>
  <si>
    <t>add_anomaly DISTAR_RUM_CAT</t>
  </si>
  <si>
    <t>共鸣水晶</t>
  </si>
  <si>
    <t>宜居星球，非格式塔</t>
  </si>
  <si>
    <t>add_anomaly DISTAR_SOOTHE_CAT</t>
  </si>
  <si>
    <t>标本颤动水晶</t>
  </si>
  <si>
    <t>高强磁性</t>
  </si>
  <si>
    <t>宜居星球，仅格式塔</t>
  </si>
  <si>
    <t>add_anomaly DISTAR_SOOTHE_GC_CAT</t>
  </si>
  <si>
    <t>奇异的植物毯子</t>
  </si>
  <si>
    <t>大于15格的宜居星球</t>
  </si>
  <si>
    <t>add_anomaly DISTAR_EXO_CAT</t>
  </si>
  <si>
    <t>标本侵入性外来真菌</t>
  </si>
  <si>
    <t>不一致的读数</t>
  </si>
  <si>
    <t>add_anomaly DISTAR_ICE_CAT</t>
  </si>
  <si>
    <t>标本热冰</t>
  </si>
  <si>
    <t>干扰云层</t>
  </si>
  <si>
    <t>add_anomaly DISTAR_METAL_CAT</t>
  </si>
  <si>
    <t>标本金属雪</t>
  </si>
  <si>
    <t>深层隧道</t>
  </si>
  <si>
    <t>add_anomaly DISTAR_OCEAN_CAT</t>
  </si>
  <si>
    <t>标本水漫定居山丘</t>
  </si>
  <si>
    <t>荒废站点</t>
  </si>
  <si>
    <t>add_anomaly DISTAR_COLLAPSE_CAT</t>
  </si>
  <si>
    <t>获得专长粒子物理特质</t>
  </si>
  <si>
    <t>二重身</t>
  </si>
  <si>
    <t>add_anomaly DISTAR_FOES_CAT</t>
  </si>
  <si>
    <t>超重脉冲</t>
  </si>
  <si>
    <t>F级恒星</t>
  </si>
  <si>
    <t>add_anomaly DISTAR_DIAMOND_CAT</t>
  </si>
  <si>
    <t>标本宇宙级钻石碎片</t>
  </si>
  <si>
    <t>火山喷口</t>
  </si>
  <si>
    <t>add_anomaly DISTAR_MOLTEN_CAT</t>
  </si>
  <si>
    <t>深层洞窟</t>
  </si>
  <si>
    <t>add_anomaly DISTAR_MERCURY_CAT</t>
  </si>
  <si>
    <t>科技活体金属</t>
  </si>
  <si>
    <t>神秘构造</t>
  </si>
  <si>
    <t>add_anomaly DISTAR_WARFORM_CAT</t>
  </si>
  <si>
    <t>领袖s875.1战体</t>
  </si>
  <si>
    <t>废弃聚落</t>
  </si>
  <si>
    <t>有闹事的动物修正或危险野生动物的宜居星球</t>
  </si>
  <si>
    <t>add_anomaly DISTAR_BRAINSLUG_CAT</t>
  </si>
  <si>
    <t>脑蛞蝓事件链，标本脱水脑蛞蝓</t>
  </si>
  <si>
    <t>干涸峡谷</t>
  </si>
  <si>
    <t>add_anomaly DISTAR_THIRSTY_CAT</t>
  </si>
  <si>
    <t>巨型植被</t>
  </si>
  <si>
    <t>非沙漠，极地的宜居星球，非机器人</t>
  </si>
  <si>
    <t>add_anomaly DISTAR_FLYTRAP_CAT</t>
  </si>
  <si>
    <t>标本巨型食肉植物</t>
  </si>
  <si>
    <t>仿徨海</t>
  </si>
  <si>
    <t>add_anomaly DISTAR_LIVING_CAT</t>
  </si>
  <si>
    <t>未知接触事件链</t>
  </si>
  <si>
    <t>遗世废墟</t>
  </si>
  <si>
    <t>add_anomaly DISTAR_ZONE_CAT</t>
  </si>
  <si>
    <t>标本区域A镇定剂</t>
  </si>
  <si>
    <t>残毁首都</t>
  </si>
  <si>
    <t>残毁核心</t>
  </si>
  <si>
    <t>add_anomaly DISTAR_RAT_CAT</t>
  </si>
  <si>
    <t>神秘箱体</t>
  </si>
  <si>
    <t>add_anomaly DISTAR_MED_CAT</t>
  </si>
  <si>
    <t>科技神经组织工程</t>
  </si>
  <si>
    <t>不明吊舱</t>
  </si>
  <si>
    <t>K级与F级有各自恒星的双星星系中
的气态巨行星</t>
  </si>
  <si>
    <t>add_anomaly DISTAR_POD_CAT</t>
  </si>
  <si>
    <t>领袖看护者AX-7B行政官</t>
  </si>
  <si>
    <t>相变星球</t>
  </si>
  <si>
    <t>特定双B级恒星星系中的虚境/盖亚
星球</t>
  </si>
  <si>
    <t>add_anomaly DISTAR_PHASE_CAT</t>
  </si>
  <si>
    <t>杂草丛生的遗迹</t>
  </si>
  <si>
    <t>热带，草原，陆地，高山，海洋，盖亚星球</t>
  </si>
  <si>
    <t>add_anomaly DISTAR_SOY_CAT</t>
  </si>
  <si>
    <t>干扰</t>
  </si>
  <si>
    <t>add_anomaly DISTAR_SIGNAL_CAT</t>
  </si>
  <si>
    <t>无法扫描的物体</t>
  </si>
  <si>
    <t>add_anomaly DISTAR_PUZZLE_CAT</t>
  </si>
  <si>
    <t>l星门线索，标本声学反射棱镜</t>
  </si>
  <si>
    <t>金属晶体结构</t>
  </si>
  <si>
    <t>荒芜，冰封星球</t>
  </si>
  <si>
    <t>add_anomaly DISTAR_NANOCITY_CAT</t>
  </si>
  <si>
    <t>l星门线索</t>
  </si>
  <si>
    <t>金属沙子</t>
  </si>
  <si>
    <t>沙漠，盖亚，荒芜星球</t>
  </si>
  <si>
    <t>add_anomaly DISTAR_NANOSAND_CAT</t>
  </si>
  <si>
    <t>坚固的核心</t>
  </si>
  <si>
    <t>气态巨行星，完成L星门线索收集</t>
  </si>
  <si>
    <t>add_anomaly DISTAR_MEDGAS_CAT</t>
  </si>
  <si>
    <t>远古船壳</t>
  </si>
  <si>
    <t>add_anomaly debris_gasgiant_category_temp</t>
  </si>
  <si>
    <t>维克塔泽沃尼亚事件链</t>
  </si>
  <si>
    <t>废弃外星平台</t>
  </si>
  <si>
    <t>add_anomaly star_lifting_category</t>
  </si>
  <si>
    <t>下一级激光武器</t>
  </si>
  <si>
    <t>废弃观测站</t>
  </si>
  <si>
    <t>add_anomaly abandoned_outpost_category</t>
  </si>
  <si>
    <t>add_anomaly ast_debris_field_1_cat_2</t>
  </si>
  <si>
    <t>阿兹詹虫</t>
  </si>
  <si>
    <t>有土著的宜居星球</t>
  </si>
  <si>
    <t>add_anomaly atomic_clock_cat</t>
  </si>
  <si>
    <t>四十二年零三天事件链</t>
  </si>
  <si>
    <t>外星人活动</t>
  </si>
  <si>
    <t>add_anomaly gaia_planet_cat</t>
  </si>
  <si>
    <t>调查数据损坏</t>
  </si>
  <si>
    <t>add_anomaly corrupt_data_cat</t>
  </si>
  <si>
    <t>异常能源放射</t>
  </si>
  <si>
    <t>恒星，非格式塔及机飞帝国</t>
  </si>
  <si>
    <t>add_anomaly irregular_energy_cat</t>
  </si>
  <si>
    <t>奇怪的图案</t>
  </si>
  <si>
    <t>盖亚，陆地，草原，热带，海洋星球</t>
  </si>
  <si>
    <t>add_anomaly peculiar_patterns_cat</t>
  </si>
  <si>
    <t>剧毒，死寂，荒芜星球</t>
  </si>
  <si>
    <t>add_anomaly tomb_world_cat</t>
  </si>
  <si>
    <t>下一级激光或装甲</t>
  </si>
  <si>
    <t>外星生命</t>
  </si>
  <si>
    <t>add_anomaly alien_life_cat</t>
  </si>
  <si>
    <t>奇特卫星</t>
  </si>
  <si>
    <t>卫星</t>
  </si>
  <si>
    <t>add_anomaly moon_cat</t>
  </si>
  <si>
    <t>特定星系中的屏障星球</t>
  </si>
  <si>
    <t>add_anomaly time_loop_world</t>
  </si>
  <si>
    <t>佩奇奇提</t>
  </si>
  <si>
    <t>武装舰船</t>
  </si>
  <si>
    <t>add_anomaly stolen_ship_cat</t>
  </si>
  <si>
    <t>加密通讯</t>
  </si>
  <si>
    <t>未完成L星门线索收
星系中有任意星门或L星门</t>
  </si>
  <si>
    <t>add_anomaly transmitter_cat</t>
  </si>
  <si>
    <t>未知内部</t>
  </si>
  <si>
    <t>小行星，非机械</t>
  </si>
  <si>
    <t>add_anomaly disco_trojan_asteroid_cat</t>
  </si>
  <si>
    <t>不可能的有机体</t>
  </si>
  <si>
    <t>add_anomaly disco_impossible_organism_cat</t>
  </si>
  <si>
    <t>不可能的有机体事件链</t>
  </si>
  <si>
    <t>太空船遗留物</t>
  </si>
  <si>
    <t>小行星，非格式塔或极端排外或人类</t>
  </si>
  <si>
    <t>add_anomaly disco_stranded_scientist_cat</t>
  </si>
  <si>
    <t>科技自动探索协议，同步防御，亚空间传感器</t>
  </si>
  <si>
    <t>可能的居民</t>
  </si>
  <si>
    <t>沙漠，干旱，草原星球，非格式塔或极端排外或人类</t>
  </si>
  <si>
    <t>add_anomaly disco_molluscoid_miners_cat</t>
  </si>
  <si>
    <t>标本[molluscoid_miners_species.GetName]至高晶洞</t>
  </si>
  <si>
    <t>外星机器</t>
  </si>
  <si>
    <t>add_anomaly disco_alien_machine_cat</t>
  </si>
  <si>
    <t>轨道高速妖</t>
  </si>
  <si>
    <t>add_anomaly disco_speed_demon_cat</t>
  </si>
  <si>
    <t>外星盒子，红色群体荷尔蒙，绿色生物适应性，蓝色有限再生</t>
  </si>
  <si>
    <t>光学现象</t>
  </si>
  <si>
    <t>中子星，脉冲星，黑洞</t>
  </si>
  <si>
    <t>add_anomaly disco_breathing_rift_cat</t>
  </si>
  <si>
    <t>地表信号</t>
  </si>
  <si>
    <t>add_anomaly disco_gray_cat</t>
  </si>
  <si>
    <t>离开家园</t>
  </si>
  <si>
    <t>add_anomaly TUTORIAL_CAT</t>
  </si>
  <si>
    <t>轨道残骸</t>
  </si>
  <si>
    <t>add_anomaly AIANOM_LUMP_CAT</t>
  </si>
  <si>
    <t>地表读数</t>
  </si>
  <si>
    <t>add_anomaly AIANOM_MININGDEPO_CAT</t>
  </si>
  <si>
    <t>add_anomaly AIANOM_RESEARCHDEPO_CAT</t>
  </si>
  <si>
    <t>add_anomaly AIANOM_CLUE_CAT</t>
  </si>
  <si>
    <t>峰值读数</t>
  </si>
  <si>
    <t>add_anomaly paragon_beholder_category</t>
  </si>
  <si>
    <t>有星界采收科技，星系内没有星界细缝/裂隙</t>
  </si>
  <si>
    <t>add_anomaly ASTRAL_SCAR_CAT</t>
  </si>
  <si>
    <t>探测到光亮物体</t>
  </si>
  <si>
    <t>add_anomaly GREATEST_SHOW_CAT</t>
  </si>
  <si>
    <t>娱乐中枢</t>
  </si>
  <si>
    <t>不稳定黑洞</t>
  </si>
  <si>
    <t>add_anomaly BLACK_HOLE_INSTABLE_CAT</t>
  </si>
  <si>
    <t>自发爆炸</t>
  </si>
  <si>
    <t>add_anomaly SPONTANEOUS_EXPLOSIONS_CAT</t>
  </si>
  <si>
    <t>猩红地表</t>
  </si>
  <si>
    <t>add_anomaly crimson_crawlers_category</t>
  </si>
  <si>
    <t>有机彗星</t>
  </si>
  <si>
    <t>add_anomaly STORMS_ANOM_ANTS</t>
  </si>
  <si>
    <t>存在主义耗散</t>
  </si>
  <si>
    <t>add_anomaly STORMS_ANOM_BRAIN</t>
  </si>
  <si>
    <t>令人费解的组成</t>
  </si>
  <si>
    <t>add_anomaly STORMS_ANOM_STAT</t>
  </si>
  <si>
    <t>但他们实在太可爱了！</t>
  </si>
  <si>
    <t>add_anomaly but_they_are_cute_category</t>
  </si>
  <si>
    <t>特质情感支持动物或科技清除危险野生动物</t>
  </si>
  <si>
    <t>天文望远镜</t>
  </si>
  <si>
    <t>add_anomaly terrestial_telescope_category</t>
  </si>
  <si>
    <t>模仿者</t>
  </si>
  <si>
    <t>add_anomaly the_imitator_category</t>
  </si>
  <si>
    <t>3级科学家</t>
  </si>
  <si>
    <t>多彩之星</t>
  </si>
  <si>
    <t>add_anomaly STORMS_ANOM_POLYCHROMATIC</t>
  </si>
  <si>
    <t>小行星三姊妹</t>
  </si>
  <si>
    <t>add_anomaly STORMS_ANOM_TRIPLETS</t>
  </si>
  <si>
    <t>余波求助信号</t>
  </si>
  <si>
    <t>add_anomaly STORMS_ANOM_TRAVELLERS</t>
  </si>
  <si>
    <t>宇宙污泥</t>
  </si>
  <si>
    <t>add_anomaly STORMS_COSMIC_SLUDGE</t>
  </si>
  <si>
    <t>科技风暴类</t>
  </si>
  <si>
    <t>破碎的卫星</t>
  </si>
  <si>
    <t>add_anomaly STORMS_SHATTERED_SATTELITE</t>
  </si>
  <si>
    <t>异物</t>
  </si>
  <si>
    <t>add_anomaly STORMS_EVISCERATED_FAUNA</t>
  </si>
  <si>
    <t>科技异星动物园或风暴类</t>
  </si>
  <si>
    <t>走失的缇杨奇</t>
  </si>
  <si>
    <t>add_anomaly STORMS_DISPLACED_TIYANKI</t>
  </si>
  <si>
    <t>机械遗产</t>
  </si>
  <si>
    <t>起源：强制重置</t>
  </si>
  <si>
    <t>add_anomaly MACHINE_LEGACY_MAKERS_UNPLUGGED_CAT</t>
  </si>
  <si>
    <t>add_anomaly MACHINE_LEGACY_MAKERS_CAT</t>
  </si>
  <si>
    <t>具现时代悖论</t>
  </si>
  <si>
    <t>add_anomaly MACHINE_LEGACY_TAKEN_CAT</t>
  </si>
  <si>
    <t>蒙尘监视器</t>
  </si>
  <si>
    <t>add_anomaly MACHINE_LEGACY_CREATORS_CAT</t>
  </si>
  <si>
    <t>先驱者相关</t>
  </si>
  <si>
    <t>远古庇护所</t>
  </si>
  <si>
    <t>add_anomaly STORMS_PREC_WM_ONE</t>
  </si>
  <si>
    <t>先驱者：因内特贸易体</t>
  </si>
  <si>
    <t>远古信号</t>
  </si>
  <si>
    <t>add_anomaly STORMS_PREC_ONE</t>
  </si>
  <si>
    <t>先驱者：阿达卡利亚</t>
  </si>
  <si>
    <t>先驱者的活动迹象</t>
  </si>
  <si>
    <t>add_anomaly vultaum_1_cat</t>
  </si>
  <si>
    <t>先驱者：沃陶姆</t>
  </si>
  <si>
    <t>add_anomaly vultaum_2_cat</t>
  </si>
  <si>
    <t>add_anomaly vultaum_3_cat</t>
  </si>
  <si>
    <t>add_anomaly vultaum_4_cat</t>
  </si>
  <si>
    <t>add_anomaly vultaum_5_cat</t>
  </si>
  <si>
    <t>add_anomaly vultaum_6_cat</t>
  </si>
  <si>
    <t>add_anomaly vultaum_7_cat</t>
  </si>
  <si>
    <t>add_anomaly vultaum_8_cat</t>
  </si>
  <si>
    <t>add_anomaly vultaum_9_cat</t>
  </si>
  <si>
    <t>add_anomaly vultaum_10_cat</t>
  </si>
  <si>
    <t>add_anomaly vultaum_11_cat</t>
  </si>
  <si>
    <t>add_anomaly yuht_1_cat</t>
  </si>
  <si>
    <t>先驱者：尤特</t>
  </si>
  <si>
    <t>add_anomaly yuht_2_cat</t>
  </si>
  <si>
    <t>add_anomaly yuht_3_cat</t>
  </si>
  <si>
    <t>add_anomaly yuht_4_cat</t>
  </si>
  <si>
    <t>add_anomaly yuht_5_cat</t>
  </si>
  <si>
    <t>add_anomaly yuht_6_cat</t>
  </si>
  <si>
    <t>add_anomaly yuht_7_cat</t>
  </si>
  <si>
    <t>add_anomaly yuht_8_cat</t>
  </si>
  <si>
    <t>add_anomaly yuht_9_cat</t>
  </si>
  <si>
    <t>add_anomaly league_1_cat</t>
  </si>
  <si>
    <t>先驱者：第一联盟</t>
  </si>
  <si>
    <t>add_anomaly league_2_cat</t>
  </si>
  <si>
    <t>add_anomaly league_3_cat</t>
  </si>
  <si>
    <t>add_anomaly league_4_cat</t>
  </si>
  <si>
    <t>add_anomaly league_5_cat</t>
  </si>
  <si>
    <t>add_anomaly league_6_cat</t>
  </si>
  <si>
    <t>add_anomaly league_7_cat</t>
  </si>
  <si>
    <t>add_anomaly league_8_cat</t>
  </si>
  <si>
    <t>add_anomaly league_9_cat</t>
  </si>
  <si>
    <t>add_anomaly league_10_cat</t>
  </si>
  <si>
    <t>add_anomaly league_11_cat</t>
  </si>
  <si>
    <t>add_anomaly league_12_cat</t>
  </si>
  <si>
    <t>add_anomaly league_13_cat</t>
  </si>
  <si>
    <t>add_anomaly league_14_cat</t>
  </si>
  <si>
    <t>add_anomaly irassian_1_cat</t>
  </si>
  <si>
    <t>先驱者：伊拉斯人</t>
  </si>
  <si>
    <t>add_anomaly irassian_2_cat</t>
  </si>
  <si>
    <t>add_anomaly irassian_3_cat</t>
  </si>
  <si>
    <t>add_anomaly irassian_4_cat</t>
  </si>
  <si>
    <t>add_anomaly irassian_5_cat</t>
  </si>
  <si>
    <t>add_anomaly irassian_6_cat</t>
  </si>
  <si>
    <t>add_anomaly irassian_7_cat</t>
  </si>
  <si>
    <t>add_anomaly irassian_8_cat</t>
  </si>
  <si>
    <t>add_anomaly irassian_9_cat</t>
  </si>
  <si>
    <t>add_anomaly irassian_10_cat</t>
  </si>
  <si>
    <t>add_anomaly irassian_11_cat</t>
  </si>
  <si>
    <t>add_anomaly cybrex_1_cat</t>
  </si>
  <si>
    <t>先驱者：赛博勒克斯</t>
  </si>
  <si>
    <t>add_anomaly cybrex_2_cat</t>
  </si>
  <si>
    <t>add_anomaly cybrex_3_cat</t>
  </si>
  <si>
    <t>add_anomaly cybrex_4_cat</t>
  </si>
  <si>
    <t>add_anomaly cybrex_5_cat</t>
  </si>
  <si>
    <t>add_anomaly cybrex_6_cat</t>
  </si>
  <si>
    <t>add_anomaly cybrex_7_cat</t>
  </si>
  <si>
    <t>add_anomaly cybrex_8_cat</t>
  </si>
  <si>
    <t>add_anomaly cybrex_9_cat</t>
  </si>
  <si>
    <t>add_anomaly cybrex_10_cat</t>
  </si>
  <si>
    <t>add_anomaly cybrex_11_cat</t>
  </si>
  <si>
    <t>沃陶姆尔主星</t>
  </si>
  <si>
    <t>add_anomaly VULTAUMAR</t>
  </si>
  <si>
    <t>大尤特安星</t>
  </si>
  <si>
    <t>add_anomaly YUHTAAN</t>
  </si>
  <si>
    <t>哈本尼斯之泽</t>
  </si>
  <si>
    <t>add_anomaly FEN_HABBANIS</t>
  </si>
  <si>
    <t>伊拉西亚</t>
  </si>
  <si>
    <t>add_anomaly IRASSIA</t>
  </si>
  <si>
    <t>4.0.22巨构代码（2025.08.24）</t>
  </si>
  <si>
    <t>定位栏</t>
  </si>
  <si>
    <t>注:选中恒星或星球输入即可，部分代码有额外条件，注意查看。
清除标识看代码类型，planet_flag选中对应星球，country_flag不选任何物体。</t>
  </si>
  <si>
    <t>其他代码</t>
  </si>
  <si>
    <t>选中巨构输入移除该巨构</t>
  </si>
  <si>
    <t>选中巨构立刻完成升级</t>
  </si>
  <si>
    <t>effect remove_megastructure = this</t>
  </si>
  <si>
    <t>effect finish_upgrade = yes</t>
  </si>
  <si>
    <t>设定国家已完成完整巨构（解锁星河奇迹）</t>
  </si>
  <si>
    <t>选中星球移除该星球为巨构标识</t>
  </si>
  <si>
    <t>选中星球移除该星球已有巨构标识</t>
  </si>
  <si>
    <t>effect set_country_flag = has_built_or_repaired_megastructure</t>
  </si>
  <si>
    <t>effect remove_planet_flag = megastructure</t>
  </si>
  <si>
    <t>effect remove_planet_flag = has_megastructure</t>
  </si>
  <si>
    <t>巨构类别</t>
  </si>
  <si>
    <t>巨构名称</t>
  </si>
  <si>
    <t>生成代码</t>
  </si>
  <si>
    <t>航道类巨构生成代码</t>
  </si>
  <si>
    <t>注：选中恒星输入，如果星门或L-星门生成后无法使用，请输入激活星门指令。</t>
  </si>
  <si>
    <t>激活星门指令</t>
  </si>
  <si>
    <t>effect activate_gateway = this</t>
  </si>
  <si>
    <t>中继器
超空间</t>
  </si>
  <si>
    <t>hyper_relay</t>
  </si>
  <si>
    <t>损毁的超空间中继器</t>
  </si>
  <si>
    <t>hyper_relay_ruined</t>
  </si>
  <si>
    <t>超空间中继器（修复）</t>
  </si>
  <si>
    <t>hyper_relay_restored</t>
  </si>
  <si>
    <t>星门</t>
  </si>
  <si>
    <t>星门基址</t>
  </si>
  <si>
    <t>gateway_0</t>
  </si>
  <si>
    <t>gateway_final</t>
  </si>
  <si>
    <t>失效的星门</t>
  </si>
  <si>
    <t>gateway_ruined</t>
  </si>
  <si>
    <t>gateway_restored</t>
  </si>
  <si>
    <t>废弃星门</t>
  </si>
  <si>
    <t>gateway_derelict</t>
  </si>
  <si>
    <t>失效的星门（寻宝猎人）</t>
  </si>
  <si>
    <t>gateway_ness_ruined</t>
  </si>
  <si>
    <t>星门（寻宝猎人）</t>
  </si>
  <si>
    <t>gateway_ness_restored</t>
  </si>
  <si>
    <t>注意：连结星门只能通往节点星门，节点星门也只能通往连结星门，默认终端出口为连结星门。
仅有节点星门允许使用维度锁。生成时请选中恒星输入。</t>
  </si>
  <si>
    <t>L-星门节点星门</t>
  </si>
  <si>
    <t>lgate_base</t>
  </si>
  <si>
    <t>（node）</t>
  </si>
  <si>
    <t>L-星门连结星门</t>
  </si>
  <si>
    <t>（nexus）</t>
  </si>
  <si>
    <t>转换为节点星门</t>
  </si>
  <si>
    <t>effect solar_system = { remove_star_flag = lcluster1 set_star_flag = lgate}</t>
  </si>
  <si>
    <t>转换为连结星门</t>
  </si>
  <si>
    <t>effect solar_system = { remove_star_flag = lgate set_star_flag = lcluster1 }</t>
  </si>
  <si>
    <t>殖民地类巨构生成代码</t>
  </si>
  <si>
    <t>注：选中恒星输入即可。</t>
  </si>
  <si>
    <t>注：以下自动生成全部环世界（四段），先输入移除星球代码（也可以不输，将保留星系内其他星球），然后选中恒星输入。</t>
  </si>
  <si>
    <t>删除星系内其他星球</t>
  </si>
  <si>
    <t>废弃的环形世界区段</t>
  </si>
  <si>
    <t>effect = { solar_system = {spawn_megastructure = { type = "ring_world_ruined" orbit_angle = 0 orbit_distance = 45 }spawn_megastructure = { type = "ring_world_ruined" orbit_angle = 90 orbit_distance = 45 }spawn_megastructure = { type = "ring_world_ruined" orbit_angle = 180 orbit_distance = 45 }spawn_megastructure = { type = "ring_world_ruined" orbit_angle = 270 orbit_distance = 45 }}}</t>
  </si>
  <si>
    <t>ring_world_ruined</t>
  </si>
  <si>
    <t>环形世界框架</t>
  </si>
  <si>
    <t>effect = { solar_system = {spawn_megastructure = { type = "ring_world_2" orbit_angle = 0 orbit_distance = 45 }spawn_megastructure = { type = "ring_world_2" orbit_angle = 90 orbit_distance = 45 }spawn_megastructure = { type = "ring_world_2" orbit_angle = 180 orbit_distance = 45 }spawn_megastructure = { type = "ring_world_2" orbit_angle = 270 orbit_distance = 45 }}}</t>
  </si>
  <si>
    <t>ring_world_2</t>
  </si>
  <si>
    <t>已完成的环形世界区段</t>
  </si>
  <si>
    <t>effect = { solar_system = {spawn_megastructure = { type = "ring_world_3_intermediate" orbit_angle = 0 orbit_distance = 45 }spawn_megastructure = { type = "ring_world_3_intermediate" orbit_angle = 90 orbit_distance = 45 }spawn_megastructure = { type = "ring_world_3_intermediate" orbit_angle = 180 orbit_distance = 45 }spawn_megastructure = { type = "ring_world_3_intermediate" orbit_angle = 270 orbit_distance = 45 }}}</t>
  </si>
  <si>
    <t>ring_world_3_intermediate</t>
  </si>
  <si>
    <t>已完成的环形世界区段（修复）</t>
  </si>
  <si>
    <t>effect = { solar_system = {spawn_megastructure = { type = "ring_world_restored" orbit_angle = 0 orbit_distance = 45 }spawn_megastructure = { type = "ring_world_restored" orbit_angle = 90 orbit_distance = 45 }spawn_megastructure = { type = "ring_world_restored" orbit_angle = 180 orbit_distance = 45 }spawn_megastructure = { type = "ring_world_restored" orbit_angle = 270 orbit_distance = 45 }}}</t>
  </si>
  <si>
    <t>ring_world_restored</t>
  </si>
  <si>
    <t>注：以下为生成单段环世界，可以自由调整生成位置，然后选中星球输入。</t>
  </si>
  <si>
    <t>环形世界基址</t>
  </si>
  <si>
    <t>ring_world_1</t>
  </si>
  <si>
    <t>移除居住站标识</t>
  </si>
  <si>
    <t>effect remove_planet_flag = habitat</t>
  </si>
  <si>
    <t>注：选中居住站输入此代码可以在星系内再建一个居住站，新建的也可以再移除再建。</t>
  </si>
  <si>
    <t>居住站中心复合体</t>
  </si>
  <si>
    <t>habitat_central_complex</t>
  </si>
  <si>
    <t>被毁的居住站中心复合体</t>
  </si>
  <si>
    <t>habitat_central_complex_ruined</t>
  </si>
  <si>
    <t>居住站中心复合体（修复）</t>
  </si>
  <si>
    <t>habitat_central_complex_restored</t>
  </si>
  <si>
    <t>大型轨道站（已没用）</t>
  </si>
  <si>
    <t>habitat_major_orbital</t>
  </si>
  <si>
    <t>小型轨道站（已没用）</t>
  </si>
  <si>
    <t>habitat_minor_orbital</t>
  </si>
  <si>
    <t>凝练机
突 触</t>
  </si>
  <si>
    <t>移除突触凝练机计数</t>
  </si>
  <si>
    <t>effect remove_country_flag = cosmogenesis_world_built</t>
  </si>
  <si>
    <t>cosmogenesis_world_0</t>
  </si>
  <si>
    <t>被毁的突触凝练机</t>
  </si>
  <si>
    <t>cosmogenesis_world_ruined</t>
  </si>
  <si>
    <t>恒星基地类巨构生成代码</t>
  </si>
  <si>
    <t>注：需要对应科技才可正常生成，使用前不选中任何输入设定归属权后，再输入以下代码，否则在无主星系生成时会导致闪退；星环基地可以给任意星球添加，但未殖民的星球无法升级，直接生成3级星环请查看“全局舰船”条目。</t>
  </si>
  <si>
    <t>设定恒星基地归属权</t>
  </si>
  <si>
    <t>此行代码必须输入</t>
  </si>
  <si>
    <t>orbital_ring</t>
  </si>
  <si>
    <t>可修复星环基地标识</t>
  </si>
  <si>
    <t>effect set_planet_flag = ruined_orbital_ring_planet</t>
  </si>
  <si>
    <t>废弃的星环基地</t>
  </si>
  <si>
    <t>orbital_ring_ruined</t>
  </si>
  <si>
    <t>星环基地（修复）</t>
  </si>
  <si>
    <t>orbital_ring_restored</t>
  </si>
  <si>
    <t>deep_space_citadel_0</t>
  </si>
  <si>
    <t>其他巨构生成代码</t>
  </si>
  <si>
    <t>注：选中星球使用即可，清除上限计数等不需要选中任何东西。电弧熔炉建议从开头升级，直接用代码生成的电弧熔炉不会对星系内的其他星球产生矿藏。</t>
  </si>
  <si>
    <t>清空戴森球上限计数</t>
  </si>
  <si>
    <t>effect = { remove_country_flag = built_dyson_sphere remove_country_flag = built_dyson_sphere_contingency remove_country_flag = built_dyson_sphere_contingency_swarm remove_country_flag = built_dyson_sphere_swarm }</t>
  </si>
  <si>
    <t>解锁建造奇迹球</t>
  </si>
  <si>
    <t>effect set_country_flag = can_build_disco_sphere</t>
  </si>
  <si>
    <t>戴森球基址</t>
  </si>
  <si>
    <t>dyson_sphere_0</t>
  </si>
  <si>
    <t>戴森球框架</t>
  </si>
  <si>
    <t>dyson_sphere_1</t>
  </si>
  <si>
    <t>戴森球：初始</t>
  </si>
  <si>
    <t>dyson_sphere_2</t>
  </si>
  <si>
    <t>戴森球：中段</t>
  </si>
  <si>
    <t>dyson_sphere_3</t>
  </si>
  <si>
    <t>戴森球：将成</t>
  </si>
  <si>
    <t>dyson_sphere_4</t>
  </si>
  <si>
    <t>dyson_sphere_5</t>
  </si>
  <si>
    <t>废弃的戴森球（无法修复）</t>
  </si>
  <si>
    <t>dyson_sphere_permanently_ruined</t>
  </si>
  <si>
    <t>废弃的戴森球</t>
  </si>
  <si>
    <t>dyson_sphere_ruined</t>
  </si>
  <si>
    <t>dyson_sphere_restored</t>
  </si>
  <si>
    <t>奇迹球</t>
  </si>
  <si>
    <t>dyson_sphere_disco</t>
  </si>
  <si>
    <t>奇迹球（修复）</t>
  </si>
  <si>
    <t>dyson_sphere_disco_restored</t>
  </si>
  <si>
    <t>清空哨兵阵列上限计数</t>
  </si>
  <si>
    <t>effect = { remove_country_flag = built_spyorb remove_country_flag = built_spyorb_contingency }</t>
  </si>
  <si>
    <t>哨兵阵列基址</t>
  </si>
  <si>
    <t>spy_orb_0</t>
  </si>
  <si>
    <t>哨兵中心</t>
  </si>
  <si>
    <t>spy_orb_1</t>
  </si>
  <si>
    <t>哨兵尖塔</t>
  </si>
  <si>
    <t>哨兵天线</t>
  </si>
  <si>
    <t>spy_orb_3</t>
  </si>
  <si>
    <t>spy_orb_4</t>
  </si>
  <si>
    <t>废弃的哨兵阵列（无法修复）</t>
  </si>
  <si>
    <t>spy_orb_permanently_ruined</t>
  </si>
  <si>
    <t>废弃的哨兵阵列</t>
  </si>
  <si>
    <t>spy_orb_ruined</t>
  </si>
  <si>
    <t>哨兵阵列（修复）</t>
  </si>
  <si>
    <t>spy_orb_restored</t>
  </si>
  <si>
    <t>清空科学枢纽上限计数</t>
  </si>
  <si>
    <t>effect = { remove_country_flag = built_think_tank remove_country_flag = built_think_tank_contingency }</t>
  </si>
  <si>
    <t>科学枢纽基址</t>
  </si>
  <si>
    <t>think_tank_0</t>
  </si>
  <si>
    <t>科学枢纽中心</t>
  </si>
  <si>
    <t>think_tank_1</t>
  </si>
  <si>
    <t>科学枢纽研发辅翼</t>
  </si>
  <si>
    <t>think_tank_2</t>
  </si>
  <si>
    <t>think_tank_3</t>
  </si>
  <si>
    <t>葛洛亦克枢纽</t>
  </si>
  <si>
    <t>think_tank_4</t>
  </si>
  <si>
    <t>废弃的科学枢纽（无法修复）</t>
  </si>
  <si>
    <t>think_tank_permanently_ruined</t>
  </si>
  <si>
    <t>废弃的科学枢纽</t>
  </si>
  <si>
    <t>think_tank_ruined</t>
  </si>
  <si>
    <t>科学枢纽（修复）</t>
  </si>
  <si>
    <t>think_tank_restored</t>
  </si>
  <si>
    <t>清空物质解压器上限计数</t>
  </si>
  <si>
    <t>effect = { remove_country_flag = built_matter_decompressor_site remove_country_flag = built_matter_decompressor_site_contingency }</t>
  </si>
  <si>
    <t>物质解压器基址</t>
  </si>
  <si>
    <t>matter_decompressor_0</t>
  </si>
  <si>
    <t>物质解压器：锚定</t>
  </si>
  <si>
    <t>matter_decompressor_1</t>
  </si>
  <si>
    <t>物质解压器：透镜</t>
  </si>
  <si>
    <t>matter_decompressor_2</t>
  </si>
  <si>
    <t>物质解压器：钻孔</t>
  </si>
  <si>
    <t>matter_decompressor_3</t>
  </si>
  <si>
    <t>matter_decompressor_4</t>
  </si>
  <si>
    <t>被毁的物质解压器（无法修复）</t>
  </si>
  <si>
    <t>matter_decompressor_permanently_ruined</t>
  </si>
  <si>
    <t>被毁的物质解压器</t>
  </si>
  <si>
    <t>matter_decompressor_ruined</t>
  </si>
  <si>
    <t>物质解压器（修复）</t>
  </si>
  <si>
    <t>matter_decompressor_restored</t>
  </si>
  <si>
    <t>清空战略指挥中心上限计数</t>
  </si>
  <si>
    <t>effect = { remove_country_flag = built_strategic_coordination_center_site remove_country_flag = built_strategic_coordination_center_site_contingency }</t>
  </si>
  <si>
    <t>战略指挥中心基址</t>
  </si>
  <si>
    <t>strategic_coordination_center_0</t>
  </si>
  <si>
    <t>战略指挥中心：外结构</t>
  </si>
  <si>
    <t>strategic_coordination_center_1</t>
  </si>
  <si>
    <t>战略指挥中心：通讯</t>
  </si>
  <si>
    <t>strategic_coordination_center_2</t>
  </si>
  <si>
    <t>strategic_coordination_center_3</t>
  </si>
  <si>
    <t>被毁的战略指挥中心（无法修复）</t>
  </si>
  <si>
    <t>strategic_coordination_center_permanently_ruined</t>
  </si>
  <si>
    <t>被毁的战略指挥中心</t>
  </si>
  <si>
    <t>strategic_coordination_center_ruined</t>
  </si>
  <si>
    <t>战略指挥中心（修复）</t>
  </si>
  <si>
    <t>strategic_coordination_center_restored</t>
  </si>
  <si>
    <t>清空巨型艺术设施上限计数</t>
  </si>
  <si>
    <t>effect = { remove_country_flag = built_mega_art_installation remove_country_flag = built_mega_art_installation_contingency }</t>
  </si>
  <si>
    <t>巨构艺术设施基址</t>
  </si>
  <si>
    <t>mega_art_installation_0</t>
  </si>
  <si>
    <t>艺术设施：初始</t>
  </si>
  <si>
    <t>mega_art_installation_1</t>
  </si>
  <si>
    <t>艺术设施：成品</t>
  </si>
  <si>
    <t>mega_art_installation_2</t>
  </si>
  <si>
    <t>巨构艺术设施</t>
  </si>
  <si>
    <t>mega_art_installation_3</t>
  </si>
  <si>
    <t>巨构艺术设施：完工</t>
  </si>
  <si>
    <t>mega_art_installation_4</t>
  </si>
  <si>
    <t>被毁的巨构艺术设施（无法修复）</t>
  </si>
  <si>
    <t>mega_art_installation_permanently_ruined</t>
  </si>
  <si>
    <t>被毁的巨构艺术设施</t>
  </si>
  <si>
    <t>mega_art_installation_ruined</t>
  </si>
  <si>
    <t>巨构艺术设施（修复）</t>
  </si>
  <si>
    <t>mega_art_installation_restored</t>
  </si>
  <si>
    <t>巨构艺术设施：完工（修复）</t>
  </si>
  <si>
    <t>mega_art_installation_restored_2</t>
  </si>
  <si>
    <t>清空星际集会上限计数</t>
  </si>
  <si>
    <t>effect = { remove_country_flag = built_interstellar_assembly_site remove_country_flag = built_interstellar_assembly_site_contingency }</t>
  </si>
  <si>
    <t>星际集会基址</t>
  </si>
  <si>
    <t>interstellar_assembly_0</t>
  </si>
  <si>
    <t>星际集会：场所</t>
  </si>
  <si>
    <t>interstellar_assembly_1</t>
  </si>
  <si>
    <t>星际集会：领事环</t>
  </si>
  <si>
    <t>interstellar_assembly_2</t>
  </si>
  <si>
    <t>星际集会：会议广场模块</t>
  </si>
  <si>
    <t>interstellar_assembly_3</t>
  </si>
  <si>
    <t>interstellar_assembly_4</t>
  </si>
  <si>
    <t>被毁的星际集会（无法修复）</t>
  </si>
  <si>
    <t>interstellar_assembly_permanently_ruined</t>
  </si>
  <si>
    <t>被毁的星际集会</t>
  </si>
  <si>
    <t>interstellar_assembly_ruined</t>
  </si>
  <si>
    <t>星际集会（修复）</t>
  </si>
  <si>
    <t>interstellar_assembly_restored</t>
  </si>
  <si>
    <t>清空巨型船坞上限计数</t>
  </si>
  <si>
    <t>effect = { remove_country_flag = built_mega_shipyard_site remove_country_flag = built_mega_shipyard_site_contingency }</t>
  </si>
  <si>
    <t>巨型船坞基址</t>
  </si>
  <si>
    <t>mega_shipyard_0</t>
  </si>
  <si>
    <t>巨型船坞框架</t>
  </si>
  <si>
    <t>mega_shipyard_1</t>
  </si>
  <si>
    <t>巨型船坞核心</t>
  </si>
  <si>
    <t>mega_shipyard_2</t>
  </si>
  <si>
    <t>mega_shipyard_3</t>
  </si>
  <si>
    <t>被毁的巨型船坞（无法修复）</t>
  </si>
  <si>
    <t>mega_shipyard_permanently_ruined</t>
  </si>
  <si>
    <t>被毁的巨型船坞</t>
  </si>
  <si>
    <t>mega_shipyard_ruined</t>
  </si>
  <si>
    <t>巨型船坞（修复）</t>
  </si>
  <si>
    <t>mega_shipyard_restored</t>
  </si>
  <si>
    <t>以太相引擎</t>
  </si>
  <si>
    <t>以太相引擎框架</t>
  </si>
  <si>
    <t>crisis_sphere_0</t>
  </si>
  <si>
    <t>部分以太相引擎</t>
  </si>
  <si>
    <t>crisis_sphere_1</t>
  </si>
  <si>
    <t>crisis_sphere_2</t>
  </si>
  <si>
    <t>crisis_sphere_3</t>
  </si>
  <si>
    <t>crisis_sphere_4</t>
  </si>
  <si>
    <t>被毁的以太相引擎框架</t>
  </si>
  <si>
    <t>crisis_sphere_ruined</t>
  </si>
  <si>
    <t>量子弹弓基址</t>
  </si>
  <si>
    <t>quantum_catapult_0</t>
  </si>
  <si>
    <t>量子弹弓单阵列</t>
  </si>
  <si>
    <t>quantum_catapult_1</t>
  </si>
  <si>
    <t>量子弹弓双排扭力透镜</t>
  </si>
  <si>
    <t>quantum_catapult_2</t>
  </si>
  <si>
    <t>quantum_catapult_3</t>
  </si>
  <si>
    <t>被毁的量子弹弓</t>
  </si>
  <si>
    <t>quantum_catapult_ruined</t>
  </si>
  <si>
    <t>量子弹弓（修复）</t>
  </si>
  <si>
    <t>quantum_catapult_restored</t>
  </si>
  <si>
    <t>被毁的量子弹弓（无法修复）</t>
  </si>
  <si>
    <t>quantum_catapult_permanently_ruined</t>
  </si>
  <si>
    <t>被毁的量子弹弓（起源）</t>
  </si>
  <si>
    <t>quantum_catapult_ruined_slingshot</t>
  </si>
  <si>
    <t>量子弹弓双排扭力透镜（起源）</t>
  </si>
  <si>
    <t>quantum_catapult_restored_slingshot</t>
  </si>
  <si>
    <t>量子弹弓（起源）</t>
  </si>
  <si>
    <t>quantum_catapult_improved_slingshot</t>
  </si>
  <si>
    <t>清空电弧熔炉上限计数</t>
  </si>
  <si>
    <t>effect set_variable = { which = arc_furnace_counter value = 0 }</t>
  </si>
  <si>
    <t>电弧熔炉：赤道环带</t>
  </si>
  <si>
    <t>orbital_arc_furnace_1</t>
  </si>
  <si>
    <t>电弧熔炉：钻井泵机</t>
  </si>
  <si>
    <t>orbital_arc_furnace_2</t>
  </si>
  <si>
    <t>电弧熔炉：超深钻提取</t>
  </si>
  <si>
    <t>orbital_arc_furnace_3</t>
  </si>
  <si>
    <t>orbital_arc_furnace_4</t>
  </si>
  <si>
    <t>被毁的电弧熔炉</t>
  </si>
  <si>
    <t>orbital_arc_furnace_destroyed</t>
  </si>
  <si>
    <t>电弧熔炉（修复）</t>
  </si>
  <si>
    <t>orbital_arc_furnace_restored</t>
  </si>
  <si>
    <t>清空戴森云上限计数</t>
  </si>
  <si>
    <t>effect set_variable = { which = dyson_swarm_counter value = 0 }</t>
  </si>
  <si>
    <t>戴森云：阵列</t>
  </si>
  <si>
    <t>dyson_swarm_1</t>
  </si>
  <si>
    <t>戴森云：星座</t>
  </si>
  <si>
    <t>dyson_swarm_2</t>
  </si>
  <si>
    <t>dyson_swarm_3</t>
  </si>
  <si>
    <t>其他巨构</t>
  </si>
  <si>
    <t>移除视界刺针计数</t>
  </si>
  <si>
    <t>effect remove_country_flag = cosmogenesis_needle_built</t>
  </si>
  <si>
    <t>视界刺针</t>
  </si>
  <si>
    <t>cosmogenesis_needle</t>
  </si>
  <si>
    <t>博物天枢</t>
  </si>
  <si>
    <t>grand_archive_0</t>
  </si>
  <si>
    <t>噬天巨兽卵</t>
  </si>
  <si>
    <t>behemoth_egg</t>
  </si>
  <si>
    <t>孵化巨兽卵</t>
  </si>
  <si>
    <t>behemoth_egg_hatch</t>
  </si>
  <si>
    <t>破碎的巨兽卵</t>
  </si>
  <si>
    <t>behemoth_egg_ruined</t>
  </si>
  <si>
    <t>behemoth_big_egg_ruined</t>
  </si>
  <si>
    <t>噬天巨兽卵（产卵）</t>
  </si>
  <si>
    <t>behemoth_fleet_egg</t>
  </si>
  <si>
    <t>孵化兽卵（小型）</t>
  </si>
  <si>
    <t>behemoth_fast_egg_hatch</t>
  </si>
  <si>
    <t>孵化兽卵（大型）</t>
  </si>
  <si>
    <t>behemoth_slow_egg_hatch</t>
  </si>
  <si>
    <t>孵化兽卵（巨兽）</t>
  </si>
  <si>
    <t>behemoth_strong_egg_hatch</t>
  </si>
  <si>
    <t>噬天巨兽蛹</t>
  </si>
  <si>
    <t>behemoth_chrysalis</t>
  </si>
  <si>
    <t>生长成熟</t>
  </si>
  <si>
    <t>behemoth_chrysalis_hatch</t>
  </si>
  <si>
    <t>behemoth_chrysalis_big</t>
  </si>
  <si>
    <t>behemoth_chrysalis_big_hatch</t>
  </si>
  <si>
    <r>
      <rPr>
        <sz val="16"/>
        <color theme="1"/>
        <rFont val="标准粗黑"/>
        <charset val="134"/>
      </rPr>
      <t>4.0.21事件代码收录（2025.07.09）</t>
    </r>
    <r>
      <rPr>
        <sz val="9"/>
        <color theme="1"/>
        <rFont val="标准粗黑"/>
        <charset val="134"/>
      </rPr>
      <t>（仅记录部分）</t>
    </r>
  </si>
  <si>
    <t>殖民
星球
事件
开始</t>
  </si>
  <si>
    <t>迁徙森林</t>
  </si>
  <si>
    <t>event colony.1</t>
  </si>
  <si>
    <t>大地震怒</t>
  </si>
  <si>
    <t>event colony.50</t>
  </si>
  <si>
    <t>被遗弃的改造装置</t>
  </si>
  <si>
    <t>event colony.100</t>
  </si>
  <si>
    <t>地下避难所</t>
  </si>
  <si>
    <t>event colony.150</t>
  </si>
  <si>
    <t>核心炸弹</t>
  </si>
  <si>
    <t>event colony.155</t>
  </si>
  <si>
    <t>破损的粒子加速器</t>
  </si>
  <si>
    <t>event colony.160</t>
  </si>
  <si>
    <t>幸存的基础设施</t>
  </si>
  <si>
    <t>event colony.161</t>
  </si>
  <si>
    <t>被遗弃的空间站</t>
  </si>
  <si>
    <t>event colony.162</t>
  </si>
  <si>
    <t>废土辐照</t>
  </si>
  <si>
    <t>event colony.163</t>
  </si>
  <si>
    <t>event colony.170</t>
  </si>
  <si>
    <t>发现小行星</t>
  </si>
  <si>
    <t>event colony.180</t>
  </si>
  <si>
    <t>序幕（古代无人机）</t>
  </si>
  <si>
    <t>event colony.1500</t>
  </si>
  <si>
    <t>玛琳·卡琳</t>
  </si>
  <si>
    <t>event colony.1520</t>
  </si>
  <si>
    <t>天堂的烦恼</t>
  </si>
  <si>
    <t>event colony.2001</t>
  </si>
  <si>
    <t>波涛之下</t>
  </si>
  <si>
    <t>event colony.2005</t>
  </si>
  <si>
    <t>思维转变</t>
  </si>
  <si>
    <t>event colony.2010</t>
  </si>
  <si>
    <t>古怪工厂</t>
  </si>
  <si>
    <t>event colony.2015</t>
  </si>
  <si>
    <t>种群隔阂</t>
  </si>
  <si>
    <t>event colony.2025</t>
  </si>
  <si>
    <t>官员失败</t>
  </si>
  <si>
    <t>event colony.2050</t>
  </si>
  <si>
    <t>采掘蘑菇</t>
  </si>
  <si>
    <t>event colony.2060</t>
  </si>
  <si>
    <t>这里发生了什么事？</t>
  </si>
  <si>
    <t>event colony_mod.1</t>
  </si>
  <si>
    <t>泰坦巨兽</t>
  </si>
  <si>
    <t>event colony_mod.2</t>
  </si>
  <si>
    <t>地震</t>
  </si>
  <si>
    <t>event colony_mod.3</t>
  </si>
  <si>
    <t>观测到彗星经过行星环带</t>
  </si>
  <si>
    <t>event colony_mod.4</t>
  </si>
  <si>
    <t>清除</t>
  </si>
  <si>
    <t>event colony_mod.5</t>
  </si>
  <si>
    <t>磁力奇迹</t>
  </si>
  <si>
    <t>event colony_mod.16</t>
  </si>
  <si>
    <t>磁力破坏</t>
  </si>
  <si>
    <t>event colony_mod.17</t>
  </si>
  <si>
    <t>磁场谜团揭晓</t>
  </si>
  <si>
    <t>event colony_mod.18</t>
  </si>
  <si>
    <t>神秘卫星</t>
  </si>
  <si>
    <t>event colony.3001</t>
  </si>
  <si>
    <t>event colony.3005</t>
  </si>
  <si>
    <t>黑暗骑士</t>
  </si>
  <si>
    <t>event colony.3050</t>
  </si>
  <si>
    <t>意外之友</t>
  </si>
  <si>
    <t>event colony.5000</t>
  </si>
  <si>
    <t>返祖现象</t>
  </si>
  <si>
    <t>event colony.8001</t>
  </si>
  <si>
    <t>不可能的凹地</t>
  </si>
  <si>
    <t>event colony_fed.100</t>
  </si>
  <si>
    <t>不稳地面</t>
  </si>
  <si>
    <t>event colony.9000</t>
  </si>
  <si>
    <t>意外矿层</t>
  </si>
  <si>
    <t>event colony.9050</t>
  </si>
  <si>
    <t>隐藏地库</t>
  </si>
  <si>
    <t>event colony.9200</t>
  </si>
  <si>
    <t>金属泥潭</t>
  </si>
  <si>
    <t>event colony.9295</t>
  </si>
  <si>
    <t>轨道垃圾场</t>
  </si>
  <si>
    <t>event colony.9310</t>
  </si>
  <si>
    <t>密弥库蚁</t>
  </si>
  <si>
    <t>event colony.9350</t>
  </si>
  <si>
    <t>虚无次元（贝塔宇宙）</t>
  </si>
  <si>
    <t>event colony.9800</t>
  </si>
  <si>
    <t>晨间打卡缺席</t>
  </si>
  <si>
    <t>event colony.9900</t>
  </si>
  <si>
    <t>平流层喷口</t>
  </si>
  <si>
    <t>event colony.9950</t>
  </si>
  <si>
    <t>冰川危机</t>
  </si>
  <si>
    <t>event colony.7230</t>
  </si>
  <si>
    <t>国家宝藏</t>
  </si>
  <si>
    <t>event colony.7160</t>
  </si>
  <si>
    <t>火山喷发</t>
  </si>
  <si>
    <t>event colony_mod.31</t>
  </si>
  <si>
    <t>相撞行星</t>
  </si>
  <si>
    <t>event cstorms.1200</t>
  </si>
  <si>
    <t>神秘迷宫</t>
  </si>
  <si>
    <t>event situation.5</t>
  </si>
  <si>
    <t>白雪异变</t>
  </si>
  <si>
    <t>event situation.150</t>
  </si>
  <si>
    <t>恒星耀斑</t>
  </si>
  <si>
    <t>event situation.200</t>
  </si>
  <si>
    <t>宣泄派的崛起</t>
  </si>
  <si>
    <t>event manifesti.1</t>
  </si>
  <si>
    <t>蹀血星球</t>
  </si>
  <si>
    <t>event strange_worlds.1</t>
  </si>
  <si>
    <t>凭空出现</t>
  </si>
  <si>
    <t>event strange_worlds.30</t>
  </si>
  <si>
    <t>自然触电</t>
  </si>
  <si>
    <t>event strange_worlds.55</t>
  </si>
  <si>
    <t>怪异沙子</t>
  </si>
  <si>
    <t>event strange_worlds.75</t>
  </si>
  <si>
    <t>突然消失</t>
  </si>
  <si>
    <t>event strange_worlds.105</t>
  </si>
  <si>
    <t>暗物质爆发</t>
  </si>
  <si>
    <t>event strange_worlds.130</t>
  </si>
  <si>
    <t>恶心虫虫</t>
  </si>
  <si>
    <t>event strange_worlds.155</t>
  </si>
  <si>
    <t>地域仇恨</t>
  </si>
  <si>
    <t>event strange_worlds.180</t>
  </si>
  <si>
    <t>国家
事件</t>
  </si>
  <si>
    <t>亚光速探测器</t>
  </si>
  <si>
    <t>event country.1</t>
  </si>
  <si>
    <t>宜居星球调查</t>
  </si>
  <si>
    <t>event country.50</t>
  </si>
  <si>
    <t>外星生物收集</t>
  </si>
  <si>
    <t>event country.53</t>
  </si>
  <si>
    <t>神之座（异教徒）</t>
  </si>
  <si>
    <t>event country.200</t>
  </si>
  <si>
    <t>追寻风信子号</t>
  </si>
  <si>
    <t>event country.250</t>
  </si>
  <si>
    <t>浪迹星涯</t>
  </si>
  <si>
    <t>event country.1000</t>
  </si>
  <si>
    <t>古往今来的大灭绝</t>
  </si>
  <si>
    <t>event country.1100</t>
  </si>
  <si>
    <t>太空之彩</t>
  </si>
  <si>
    <t>event situation.2002</t>
  </si>
  <si>
    <t>自由落体</t>
  </si>
  <si>
    <t>event situation.500</t>
  </si>
  <si>
    <t>过度清醒</t>
  </si>
  <si>
    <t>event enclave.5005</t>
  </si>
  <si>
    <t>发大财的冒险</t>
  </si>
  <si>
    <t>event subject.1</t>
  </si>
  <si>
    <t>智械危机开始</t>
  </si>
  <si>
    <t>event syndaw.500</t>
  </si>
  <si>
    <t>为时已晚</t>
  </si>
  <si>
    <t>event syndaw.1020</t>
  </si>
  <si>
    <t>抟土之塑师</t>
  </si>
  <si>
    <t>event unique.70</t>
  </si>
  <si>
    <t>更改星球类型（虚境风暴）</t>
  </si>
  <si>
    <t>event cstorms.8500</t>
  </si>
  <si>
    <t>巨尸乐队</t>
  </si>
  <si>
    <t>event cara.4160</t>
  </si>
  <si>
    <t>老虎机</t>
  </si>
  <si>
    <t>event cara.4140</t>
  </si>
  <si>
    <t>收藏家</t>
  </si>
  <si>
    <t>event cara.4110</t>
  </si>
  <si>
    <t>水晶之国</t>
  </si>
  <si>
    <t>event central.2</t>
  </si>
  <si>
    <t>直接打开L-星门</t>
  </si>
  <si>
    <t>event distar.10950</t>
  </si>
  <si>
    <t>event bio.1</t>
  </si>
  <si>
    <t>星海共同体判定</t>
  </si>
  <si>
    <t>event galcom.1</t>
  </si>
  <si>
    <t>星海共同体成立</t>
  </si>
  <si>
    <t>event galcom.3</t>
  </si>
  <si>
    <t>星海共同体胎死腹中</t>
  </si>
  <si>
    <t>event galcom.10</t>
  </si>
  <si>
    <t>繁星之乱</t>
  </si>
  <si>
    <t>event emperor.101</t>
  </si>
  <si>
    <t>领袖
事件</t>
  </si>
  <si>
    <t>event paragon.1</t>
  </si>
  <si>
    <t>event paragon.202</t>
  </si>
  <si>
    <t>event paragon.228</t>
  </si>
  <si>
    <t>受控生态园</t>
  </si>
  <si>
    <t>event paragon.241</t>
  </si>
  <si>
    <t>瑞斯，昂多</t>
  </si>
  <si>
    <t>event paragon_2.1005</t>
  </si>
  <si>
    <t>斯科兰德</t>
  </si>
  <si>
    <t>event paragon.3000</t>
  </si>
  <si>
    <t>坏羽病</t>
  </si>
  <si>
    <t>event paragon.3010</t>
  </si>
  <si>
    <t>舰载机</t>
  </si>
  <si>
    <t>event paragon.3020</t>
  </si>
  <si>
    <t>指挥问题</t>
  </si>
  <si>
    <t>event paragon.3030</t>
  </si>
  <si>
    <t>整合结构</t>
  </si>
  <si>
    <t>event paragon.3031</t>
  </si>
  <si>
    <t>潜在升级</t>
  </si>
  <si>
    <t>event paragon.3040</t>
  </si>
  <si>
    <t>最终飞航</t>
  </si>
  <si>
    <t>event paragon.3050</t>
  </si>
  <si>
    <t>利爪号研究</t>
  </si>
  <si>
    <t>event paragon.3060</t>
  </si>
  <si>
    <t>新希望</t>
  </si>
  <si>
    <t>event paragon.3080</t>
  </si>
  <si>
    <t>历史研究</t>
  </si>
  <si>
    <t>event paragon.3090</t>
  </si>
  <si>
    <t>event paragon.3100</t>
  </si>
  <si>
    <t>成长</t>
  </si>
  <si>
    <t>event paragon.3114</t>
  </si>
  <si>
    <t>成年</t>
  </si>
  <si>
    <t>event paragon.3115</t>
  </si>
  <si>
    <t>s875.1战体</t>
  </si>
  <si>
    <t>event distar.165</t>
  </si>
  <si>
    <t>event ancrel.4036</t>
  </si>
  <si>
    <t>万爪之母</t>
  </si>
  <si>
    <t>event fircon.1200</t>
  </si>
  <si>
    <t>图博里克</t>
  </si>
  <si>
    <t>event galactic_features.303 0</t>
  </si>
  <si>
    <t>梅赛德斯·罗梅罗</t>
  </si>
  <si>
    <t>event astral_planes.6105</t>
  </si>
  <si>
    <t>event graygoo.401</t>
  </si>
  <si>
    <t>event astral_planes.3100</t>
  </si>
  <si>
    <t>看护者AX7-b</t>
  </si>
  <si>
    <t>event event distar.245</t>
  </si>
  <si>
    <t>橡树茎</t>
  </si>
  <si>
    <t>event astral_rift.3031</t>
  </si>
  <si>
    <t>奈斯船长</t>
  </si>
  <si>
    <t>event grand_archive.8570</t>
  </si>
  <si>
    <t>瑟里兹，柯哈尔</t>
  </si>
  <si>
    <t>event grand_archive.1075</t>
  </si>
  <si>
    <t>茹克，恰卜鲁克</t>
  </si>
  <si>
    <t>event grand_archive.1085</t>
  </si>
  <si>
    <t>利维坦</t>
  </si>
  <si>
    <t>event leviathans.670</t>
  </si>
  <si>
    <t>复活以太龙</t>
  </si>
  <si>
    <t>event leviathans.675</t>
  </si>
  <si>
    <t>孵化龙蛋</t>
  </si>
  <si>
    <t>event leviathans.664</t>
  </si>
  <si>
    <t>击杀族母</t>
  </si>
  <si>
    <t>event distar.212</t>
  </si>
  <si>
    <t>复活祖母</t>
  </si>
  <si>
    <t>event distar.218</t>
  </si>
  <si>
    <t>击杀虚空孳孽</t>
  </si>
  <si>
    <t>event distar.5009</t>
  </si>
  <si>
    <t>复活虚空孳孽</t>
  </si>
  <si>
    <t>event distar.5016</t>
  </si>
  <si>
    <t>击杀裂爪龙</t>
  </si>
  <si>
    <t>event ancrel.4020</t>
  </si>
  <si>
    <t>复活裂爪龙</t>
  </si>
  <si>
    <t>event ancrel.4026</t>
  </si>
  <si>
    <t>击杀天龙</t>
  </si>
  <si>
    <t>event aquatics.105</t>
  </si>
  <si>
    <t>复活天龙</t>
  </si>
  <si>
    <t>event aquatics.115</t>
  </si>
  <si>
    <t>击杀噬星虫</t>
  </si>
  <si>
    <t>event leviathans.1016</t>
  </si>
  <si>
    <t>幽魂退治</t>
  </si>
  <si>
    <t>event leviathans.2014</t>
  </si>
  <si>
    <t>击杀位面之魇</t>
  </si>
  <si>
    <t>event leviathans.3003</t>
  </si>
  <si>
    <t>击杀蜂群小行星</t>
  </si>
  <si>
    <t>event leviathans.3204</t>
  </si>
  <si>
    <t>击杀拾荒者</t>
  </si>
  <si>
    <t>event distar.137</t>
  </si>
  <si>
    <t>击杀无畏舰</t>
  </si>
  <si>
    <t>event leviathans.3102</t>
  </si>
  <si>
    <t>击败神秘堡垒</t>
  </si>
  <si>
    <t>event leviathans.2099</t>
  </si>
  <si>
    <t>摧毁无限神机</t>
  </si>
  <si>
    <t>event leviathans.1040</t>
  </si>
  <si>
    <t>成功的无限神机</t>
  </si>
  <si>
    <t>event leviathans.1065</t>
  </si>
  <si>
    <t>event utopia.3000</t>
  </si>
  <si>
    <t>虚境选择契约</t>
  </si>
  <si>
    <t>event utopia.3005</t>
  </si>
  <si>
    <t>灵能化身</t>
  </si>
  <si>
    <t>event utopia.3020</t>
  </si>
  <si>
    <t>灵能跃迁引擎抽奖</t>
  </si>
  <si>
    <t>event utopia.3160</t>
  </si>
  <si>
    <t>灵能护盾抽奖</t>
  </si>
  <si>
    <t>event utopia.3170</t>
  </si>
  <si>
    <t>预知接口抽奖</t>
  </si>
  <si>
    <t>event utopia.3180</t>
  </si>
  <si>
    <t>event utopia.3190</t>
  </si>
  <si>
    <t>虚空之低语</t>
  </si>
  <si>
    <t>event utopia.3304</t>
  </si>
  <si>
    <t>生命之织缕</t>
  </si>
  <si>
    <t>event utopia.3305</t>
  </si>
  <si>
    <t>世界之喰煞</t>
  </si>
  <si>
    <t>event utopia.3306</t>
  </si>
  <si>
    <t>渴求之器具</t>
  </si>
  <si>
    <t>event utopia.3307</t>
  </si>
  <si>
    <t>终末之轮回</t>
  </si>
  <si>
    <t>event utopia.3308</t>
  </si>
  <si>
    <t>清算</t>
  </si>
  <si>
    <t>event utopia.3320</t>
  </si>
  <si>
    <t>天灾</t>
  </si>
  <si>
    <t>索林原虫信号</t>
  </si>
  <si>
    <t>event crisis.10</t>
  </si>
  <si>
    <t>索林原虫接近</t>
  </si>
  <si>
    <t>event crisis.12</t>
  </si>
  <si>
    <t>索林原虫到达</t>
  </si>
  <si>
    <t>event crisis.14</t>
  </si>
  <si>
    <t>event crisis.50</t>
  </si>
  <si>
    <t>受伤的虫后</t>
  </si>
  <si>
    <t>event crisis.100</t>
  </si>
  <si>
    <t>event crisis.1000</t>
  </si>
  <si>
    <t>event crisis.1100</t>
  </si>
  <si>
    <t>event crisis.1200</t>
  </si>
  <si>
    <t>event crisis.2005</t>
  </si>
  <si>
    <t>赛博勒克斯-贝塔</t>
  </si>
  <si>
    <t>event crisis.2400</t>
  </si>
  <si>
    <t>event crisis.8005</t>
  </si>
  <si>
    <t>粘土之舞</t>
  </si>
  <si>
    <t>event crisis.24250</t>
  </si>
  <si>
    <t>可汗觉醒</t>
  </si>
  <si>
    <t>event marauder.500 &lt;ID&gt;</t>
  </si>
  <si>
    <t>尖啸的虚空虫</t>
  </si>
  <si>
    <t>event grand_archive.1100</t>
  </si>
  <si>
    <t>虚空虫瘟疫</t>
  </si>
  <si>
    <t>event grand_archive.2300</t>
  </si>
  <si>
    <t>睡狮的苏醒</t>
  </si>
  <si>
    <t>event fallen_empires_awakening.1 &lt;ID&gt;</t>
  </si>
  <si>
    <t>星河守护者</t>
  </si>
  <si>
    <t>event fallen_empires_awakening.4 &lt;ID&gt;</t>
  </si>
  <si>
    <t>蜂巢管控堕落觉醒</t>
  </si>
  <si>
    <t>event fallen_empires_awakening.0 &lt;ID&gt;</t>
  </si>
  <si>
    <t>event war_in_heaven.1 &lt;ID&gt; &lt;ID&gt;</t>
  </si>
  <si>
    <t>起源
开局
事件
部分
配合
更换
起源
使用</t>
  </si>
  <si>
    <t>event origin.5</t>
  </si>
  <si>
    <t>event origin.55</t>
  </si>
  <si>
    <t>末日将临</t>
  </si>
  <si>
    <t>event origin.60</t>
  </si>
  <si>
    <t>破碎的枷锁</t>
  </si>
  <si>
    <t>event origin.110</t>
  </si>
  <si>
    <t>event origin.1001</t>
  </si>
  <si>
    <t>event origin.1199</t>
  </si>
  <si>
    <t>event origin.3001</t>
  </si>
  <si>
    <t>event origin.3010</t>
  </si>
  <si>
    <t>event origin.3101</t>
  </si>
  <si>
    <t>event origin.3150</t>
  </si>
  <si>
    <t>event origin.3200</t>
  </si>
  <si>
    <t>event origin.3500</t>
  </si>
  <si>
    <t>event origin.5600</t>
  </si>
  <si>
    <t>虚境信标</t>
  </si>
  <si>
    <t>event origin.5605</t>
  </si>
  <si>
    <t>event origin.5700</t>
  </si>
  <si>
    <t>event origin.6000</t>
  </si>
  <si>
    <t>event origin.4000</t>
  </si>
  <si>
    <t>event clones.1</t>
  </si>
  <si>
    <t>event clones.2</t>
  </si>
  <si>
    <t>event clones.3</t>
  </si>
  <si>
    <t>event clones.5</t>
  </si>
  <si>
    <t>event astral_planes.2100</t>
  </si>
  <si>
    <t>event origin.5040</t>
  </si>
  <si>
    <t>event cstorms.3101</t>
  </si>
  <si>
    <t>原始呼唤</t>
  </si>
  <si>
    <t>event grand_archive.1000</t>
  </si>
  <si>
    <t>event grand_archive.8000</t>
  </si>
  <si>
    <t>event machine_age.90</t>
  </si>
  <si>
    <t>event machine_age.3100</t>
  </si>
  <si>
    <t>合成繁衍事件链</t>
  </si>
  <si>
    <t>event machine_age.3120</t>
  </si>
  <si>
    <t>event paragon.5000</t>
  </si>
  <si>
    <t>event aquatics.100</t>
  </si>
  <si>
    <t>event aquatics.120</t>
  </si>
  <si>
    <t>event bio.1000</t>
  </si>
  <si>
    <t>先驱者
事件</t>
  </si>
  <si>
    <t>先驱者—沃陶姆</t>
  </si>
  <si>
    <t>event precursor.1 0</t>
  </si>
  <si>
    <t>先驱者—尤特帝国</t>
  </si>
  <si>
    <t>event precursor.500 0</t>
  </si>
  <si>
    <t>先驱者—第一联盟</t>
  </si>
  <si>
    <t>event precursor.1000 0</t>
  </si>
  <si>
    <t>先驱者—伊拉斯协约国</t>
  </si>
  <si>
    <t>event precursor.1500 0</t>
  </si>
  <si>
    <t>先驱者—赛博勒克斯</t>
  </si>
  <si>
    <t>event precursor.2000 0</t>
  </si>
  <si>
    <t>泽珞和巴奥需要特殊条件，详见其他代码</t>
  </si>
  <si>
    <t>阿达卡利亚和因内特由异常现象触发，详见异常</t>
  </si>
  <si>
    <t>4.0.21考古遗址（2025.07.09）</t>
  </si>
  <si>
    <t>遗址名称</t>
  </si>
  <si>
    <t>出现点</t>
  </si>
  <si>
    <t>重要奖励备注</t>
  </si>
  <si>
    <t>被毁灭的恒星系</t>
  </si>
  <si>
    <t>effect create_archaeological_site = site_ruins_of_shallash</t>
  </si>
  <si>
    <t>瓶中信</t>
  </si>
  <si>
    <t>effect create_archaeological_site = site_space_shanty_dig</t>
  </si>
  <si>
    <t>异常：在恒星帆上</t>
  </si>
  <si>
    <t>文物主要来源</t>
  </si>
  <si>
    <t>脱水</t>
  </si>
  <si>
    <t>effect create_archaeological_site = site_fumongus_dig</t>
  </si>
  <si>
    <t>特殊星系：奥瓦尔</t>
  </si>
  <si>
    <t>远古机器人星球</t>
  </si>
  <si>
    <t>effect create_archaeological_site = site_ancient_robot_world</t>
  </si>
  <si>
    <t>特殊星系：极域警哨</t>
  </si>
  <si>
    <t>概率天灾提前</t>
  </si>
  <si>
    <t>林冠传信</t>
  </si>
  <si>
    <t>effect create_archaeological_site = site_transformation_dig</t>
  </si>
  <si>
    <t>事件：树冠中的消息</t>
  </si>
  <si>
    <t>缇扬奇乱坟岗</t>
  </si>
  <si>
    <t>effect create_archaeological_site = site_tiyanki_graveyard</t>
  </si>
  <si>
    <t>特殊星系：缇云穴</t>
  </si>
  <si>
    <t>冰封之下</t>
  </si>
  <si>
    <t>effect create_archaeological_site = site_ice_trauma</t>
  </si>
  <si>
    <t>丰富化石</t>
  </si>
  <si>
    <t>effect create_archaeological_site = site_engineered_species</t>
  </si>
  <si>
    <t>碎片环带</t>
  </si>
  <si>
    <t>effect create_archaeological_site = site_debris_belt</t>
  </si>
  <si>
    <t>特殊星系：小屋</t>
  </si>
  <si>
    <t>遗珍：奥德律斯基亚水晶</t>
  </si>
  <si>
    <t>古都遗址</t>
  </si>
  <si>
    <t>effect create_archaeological_site = site_krazura_dig</t>
  </si>
  <si>
    <t>遗弃的殖民地遗址</t>
  </si>
  <si>
    <t>先驱者：泽洛族</t>
  </si>
  <si>
    <t>泽珞族信标</t>
  </si>
  <si>
    <t>effect create_archaeological_site = zroni_digsite_2</t>
  </si>
  <si>
    <t>泽珞族神殿</t>
  </si>
  <si>
    <t>effect create_archaeological_site = zroni_digsite_3</t>
  </si>
  <si>
    <t>泽珞族研究站</t>
  </si>
  <si>
    <t>effect create_archaeological_site = zroni_digsite_4</t>
  </si>
  <si>
    <t>泽珞族核心星球</t>
  </si>
  <si>
    <t>effect create_archaeological_site = zroni_digsite_5</t>
  </si>
  <si>
    <t>泽珞星</t>
  </si>
  <si>
    <t>effect create_archaeological_site = zroni_digsite_6</t>
  </si>
  <si>
    <t>遗珍：灵能档案</t>
  </si>
  <si>
    <t>古茹努尔遗迹</t>
  </si>
  <si>
    <t>先驱者：巴奥</t>
  </si>
  <si>
    <t>不毛之地</t>
  </si>
  <si>
    <t>effect create_archaeological_site = baol_digsite_1</t>
  </si>
  <si>
    <t>破碎行星</t>
  </si>
  <si>
    <t>effect create_archaeological_site = baol_digsite_2</t>
  </si>
  <si>
    <t>寂静之地</t>
  </si>
  <si>
    <t>effect create_archaeological_site = baol_digsite_3</t>
  </si>
  <si>
    <t>遗珍：最后的巴奥</t>
  </si>
  <si>
    <t>废弃星球</t>
  </si>
  <si>
    <t>effect create_archaeological_site = omnirelic_site</t>
  </si>
  <si>
    <t>遗珍：有机全典</t>
  </si>
  <si>
    <t>小行星防爆门</t>
  </si>
  <si>
    <t>effect create_archaeological_site = site_command_center</t>
  </si>
  <si>
    <t>化石遗骸</t>
  </si>
  <si>
    <t>effect create_archaeological_site = site_hunting_ground</t>
  </si>
  <si>
    <t>遗珍：女猎手之刃</t>
  </si>
  <si>
    <t>古墓</t>
  </si>
  <si>
    <t>effect create_archaeological_site = site_zarqlan</t>
  </si>
  <si>
    <t>游戏中期，圣卫存在，非宜居星球</t>
  </si>
  <si>
    <t>遗珍：扎克兰的头颅</t>
  </si>
  <si>
    <t>卫星基地</t>
  </si>
  <si>
    <t>effect create_archaeological_site = site_minigalaxy_1</t>
  </si>
  <si>
    <t>特殊星系：停战倡议组织</t>
  </si>
  <si>
    <t>被遗弃的都市星球</t>
  </si>
  <si>
    <t>effect create_archaeological_site = site_minigalaxy_2</t>
  </si>
  <si>
    <t>遗珍：微缩星河</t>
  </si>
  <si>
    <t>气态巨行星中的建筑</t>
  </si>
  <si>
    <t>effect create_archaeological_site = site_star_petal</t>
  </si>
  <si>
    <t>机器人碎片</t>
  </si>
  <si>
    <t>effect create_archaeological_site = site_robot_debris</t>
  </si>
  <si>
    <t>陨落星舰</t>
  </si>
  <si>
    <t>effect create_archaeological_site = site_freighter_crash</t>
  </si>
  <si>
    <t>被撞肿的行星</t>
  </si>
  <si>
    <t>effect create_archaeological_site = site_moon_bump</t>
  </si>
  <si>
    <t>内部回响</t>
  </si>
  <si>
    <t>effect create_archaeological_site = site_echoes_inside</t>
  </si>
  <si>
    <t>轨道目标</t>
  </si>
  <si>
    <t>effect create_archaeological_site = site_target_from_orbit</t>
  </si>
  <si>
    <t>大地之眼</t>
  </si>
  <si>
    <t>effect create_archaeological_site = site_shot_into_the_ground</t>
  </si>
  <si>
    <t>棱角分明</t>
  </si>
  <si>
    <t>effect create_archaeological_site = site_cut_to_fit</t>
  </si>
  <si>
    <t>似曾相识的挖掘</t>
  </si>
  <si>
    <t>effect create_archaeological_site = site_deja_vu_dig</t>
  </si>
  <si>
    <t>堑壕星球</t>
  </si>
  <si>
    <t>effect create_archaeological_site = site_trench_world</t>
  </si>
  <si>
    <t>岩石之外</t>
  </si>
  <si>
    <t>effect create_archaeological_site = site_ebb_and_flow</t>
  </si>
  <si>
    <t>美丽泡沫</t>
  </si>
  <si>
    <t>effect create_archaeological_site = site_sky_glow_hymn</t>
  </si>
  <si>
    <t>深入探查</t>
  </si>
  <si>
    <t>effect create_archaeological_site = site_warmer_climates</t>
  </si>
  <si>
    <t>有人在吗</t>
  </si>
  <si>
    <t>effect create_archaeological_site = site_phoenix_collective</t>
  </si>
  <si>
    <t>伟大先驱</t>
  </si>
  <si>
    <t>effect create_archaeological_site = site_grand_herald</t>
  </si>
  <si>
    <t>死寂，沙漠，干旱，草原星球</t>
  </si>
  <si>
    <t>effect create_archaeological_site = site_hive_coral</t>
  </si>
  <si>
    <t>一查到底</t>
  </si>
  <si>
    <t>effect create_archaeological_site = site_orbital_rain</t>
  </si>
  <si>
    <t>星罗群岛</t>
  </si>
  <si>
    <t>effect create_archaeological_site = site_fossilized_jellyfish</t>
  </si>
  <si>
    <t>受欢迎的岩石</t>
  </si>
  <si>
    <t>effect create_archaeological_site = site_popular_rock</t>
  </si>
  <si>
    <t>奇异流体</t>
  </si>
  <si>
    <t>effect create_archaeological_site = site_strange_flows</t>
  </si>
  <si>
    <t>永不遗忘</t>
  </si>
  <si>
    <t>effect create_archaeological_site = site_lost_moments</t>
  </si>
  <si>
    <t>特殊星系：哈尔</t>
  </si>
  <si>
    <t>尘中之信</t>
  </si>
  <si>
    <t>effect create_archaeological_site = site_lesser_messenger</t>
  </si>
  <si>
    <t>奇怪的小行星</t>
  </si>
  <si>
    <t>effect create_archaeological_site = asteroid_vault_1</t>
  </si>
  <si>
    <t>行星机械</t>
  </si>
  <si>
    <t>effect create_archaeological_site = planetary_mechanocalibrator</t>
  </si>
  <si>
    <t>C.A.R.E遗落星球</t>
  </si>
  <si>
    <t>遗珍：碎片整理程序</t>
  </si>
  <si>
    <t>废墟</t>
  </si>
  <si>
    <t>effect create_archaeological_site = it_was_aliens_site</t>
  </si>
  <si>
    <t>古战场遗址</t>
  </si>
  <si>
    <t>effect create_archaeological_site = ancient_battle_site</t>
  </si>
  <si>
    <t>异变化石</t>
  </si>
  <si>
    <t>effect create_archaeological_site = mutation_vats</t>
  </si>
  <si>
    <t>白骨之城</t>
  </si>
  <si>
    <t>effect create_archaeological_site = city_of_bones</t>
  </si>
  <si>
    <t>盖亚或干燥星球</t>
  </si>
  <si>
    <t>行星决议</t>
  </si>
  <si>
    <t>地下洞穴</t>
  </si>
  <si>
    <t>effect create_archaeological_site = the_host</t>
  </si>
  <si>
    <t>冰封设施</t>
  </si>
  <si>
    <t>effect create_archaeological_site = site_hidden_lab_a</t>
  </si>
  <si>
    <t>无边无垠</t>
  </si>
  <si>
    <t>effect create_archaeological_site = endless_expanse_digsite</t>
  </si>
  <si>
    <t>埃克斯-柏楞</t>
  </si>
  <si>
    <t>effect create_archaeological_site = endless_expanse_digsite_2</t>
  </si>
  <si>
    <t>行星修正：眠梦仪</t>
  </si>
  <si>
    <t>被毁的空间站</t>
  </si>
  <si>
    <t>effect create_archaeological_site = site_percussive_maintenance</t>
  </si>
  <si>
    <t>国家修正：鲁达里死亡激光</t>
  </si>
  <si>
    <t>石中低语</t>
  </si>
  <si>
    <t>effect create_archaeological_site = lithoids_digsite</t>
  </si>
  <si>
    <t>飞天鼠盗</t>
  </si>
  <si>
    <t>effect create_archaeological_site = rubricator_digsite</t>
  </si>
  <si>
    <t>异常：武器痕迹</t>
  </si>
  <si>
    <t>遗珍：誊录仪</t>
  </si>
  <si>
    <t>隐蔽星球</t>
  </si>
  <si>
    <t>effect create_archaeological_site = oracle_digsite</t>
  </si>
  <si>
    <t>清除障碍</t>
  </si>
  <si>
    <t>领袖：神谕</t>
  </si>
  <si>
    <t>effect create_archaeological_site = sentinels_digsite</t>
  </si>
  <si>
    <t>图书馆</t>
  </si>
  <si>
    <t>effect create_archaeological_site = site_the_library</t>
  </si>
  <si>
    <t>国家修正：杀手微生物</t>
  </si>
  <si>
    <t>轨路遗迹</t>
  </si>
  <si>
    <t>effect create_archaeological_site = relicrails_digsite</t>
  </si>
  <si>
    <t>完成住房</t>
  </si>
  <si>
    <t>最后的希望</t>
  </si>
  <si>
    <t>effect create_archaeological_site = site_polaris_seed_vault</t>
  </si>
  <si>
    <t>武器贮藏室</t>
  </si>
  <si>
    <t>effect create_archaeological_site = site_tombworld_weapon_cache</t>
  </si>
  <si>
    <t>事件：武器贮存</t>
  </si>
  <si>
    <t>毁灭的种子</t>
  </si>
  <si>
    <t>effect create_archaeological_site = site_rage_sage_dig</t>
  </si>
  <si>
    <t>异常：失事地点</t>
  </si>
  <si>
    <t>星门发射之物</t>
  </si>
  <si>
    <t>effect create_archaeological_site = site_from_gateway_sent</t>
  </si>
  <si>
    <t>起源：繁星门阶</t>
  </si>
  <si>
    <t>重力之下</t>
  </si>
  <si>
    <t>effect create_archaeological_site = site_ex_gravitas</t>
  </si>
  <si>
    <t>起源：屹立于巨人之肩</t>
  </si>
  <si>
    <t>静待揭晓</t>
  </si>
  <si>
    <t>effect create_archaeological_site = site_something_waiting</t>
  </si>
  <si>
    <t>深埋</t>
  </si>
  <si>
    <t>effect create_archaeological_site = site_buried_deep</t>
  </si>
  <si>
    <t>记忆深处</t>
  </si>
  <si>
    <t>effect create_archaeological_site = site_in_memoriam</t>
  </si>
  <si>
    <t>最后的遗世之幢</t>
  </si>
  <si>
    <t>effect create_archaeological_site = site_the_last_stand</t>
  </si>
  <si>
    <t>黑暗秘密</t>
  </si>
  <si>
    <t>effect create_archaeological_site = site_dark_secret</t>
  </si>
  <si>
    <t>善意的谎言</t>
  </si>
  <si>
    <t>effect create_archaeological_site = site_benign_cover_up</t>
  </si>
  <si>
    <t>放下屠刀</t>
  </si>
  <si>
    <t>effect create_archaeological_site = site_bury_the_hatchet</t>
  </si>
  <si>
    <t>地狱翁鸣</t>
  </si>
  <si>
    <t>effect create_archaeological_site = leylines_digsite</t>
  </si>
  <si>
    <t>破损的大门</t>
  </si>
  <si>
    <t>effect create_archaeological_site = broken_world_digsite</t>
  </si>
  <si>
    <t>母星挖掘</t>
  </si>
  <si>
    <t>effect create_archaeological_site = clone_army_digsite</t>
  </si>
  <si>
    <t>起源：克隆大军</t>
  </si>
  <si>
    <t>量子架构师的日志</t>
  </si>
  <si>
    <t>effect create_archaeological_site = slingshot_digsite</t>
  </si>
  <si>
    <t>起源：射向星际</t>
  </si>
  <si>
    <t>信号</t>
  </si>
  <si>
    <t>effect create_archaeological_site = larion_digsite</t>
  </si>
  <si>
    <t>特殊星系：拉里昂内斯安全区</t>
  </si>
  <si>
    <t>effect create_archaeological_site = zevox_digsite</t>
  </si>
  <si>
    <t>改变格式塔思潮</t>
  </si>
  <si>
    <t>战争创伤</t>
  </si>
  <si>
    <t>effect create_archaeological_site = payback_digsite</t>
  </si>
  <si>
    <t>起源：血债血偿</t>
  </si>
  <si>
    <t>坠毁的运奴船</t>
  </si>
  <si>
    <t>effect create_archaeological_site = broken_shackles_digsite</t>
  </si>
  <si>
    <t>起源：破碎的枷锁</t>
  </si>
  <si>
    <t>effect create_archaeological_site = site_the_chosen_backstory</t>
  </si>
  <si>
    <t>特殊星系：欧法拉</t>
  </si>
  <si>
    <t>瓦格罗人废墟</t>
  </si>
  <si>
    <t>effect create_archaeological_site = paragon_legendary_leader_homeworld</t>
  </si>
  <si>
    <t>特殊星系：瑟塞特</t>
  </si>
  <si>
    <t>远古撞击坑</t>
  </si>
  <si>
    <t>effect create_archaeological_site = riftworld_digsite</t>
  </si>
  <si>
    <t>起源：裂隙当空</t>
  </si>
  <si>
    <t>绿色天空</t>
  </si>
  <si>
    <t>effect create_archaeological_site = site_green_skies</t>
  </si>
  <si>
    <t>effect create_archaeological_site = site_weathermanipulators_the_ancient_storm_shelters</t>
  </si>
  <si>
    <t>坐标A：殖民星球</t>
  </si>
  <si>
    <t>effect create_archaeological_site = site_weathermanipulators_CoordinatesA_Residential_Planet</t>
  </si>
  <si>
    <t>坐标B：工业行星</t>
  </si>
  <si>
    <t>effect create_archaeological_site = site_weathermanipulators_CoordinatesB_Industrial_Planet</t>
  </si>
  <si>
    <t>坐标C：荒芜行星</t>
  </si>
  <si>
    <t>effect create_archaeological_site = site_weathermanipulators_CoordinatesC_Barren_Planet</t>
  </si>
  <si>
    <t>平凡起源</t>
  </si>
  <si>
    <t>effect create_archaeological_site = site_weathermanipulators_storm_formation</t>
  </si>
  <si>
    <t>末日前夕</t>
  </si>
  <si>
    <t>effect create_archaeological_site = site_weathermanipulators_last_shelter</t>
  </si>
  <si>
    <t>遗珍：扰动抑制器</t>
  </si>
  <si>
    <t>宣传中心</t>
  </si>
  <si>
    <t>effect create_archaeological_site = site_adakkaria_the_propaganda_station</t>
  </si>
  <si>
    <t>风扫命运</t>
  </si>
  <si>
    <t>effect create_archaeological_site = site_adakarria_windswept_fates</t>
  </si>
  <si>
    <t>受三咒之舰队</t>
  </si>
  <si>
    <t>effect create_archaeological_site = site_adakkaria_fleets_of_the_thrice_damned</t>
  </si>
  <si>
    <t>崇高仁善协会</t>
  </si>
  <si>
    <t>effect create_archaeological_site = site_adakkaria_the_patriotic_institute</t>
  </si>
  <si>
    <t>庆典学院</t>
  </si>
  <si>
    <t>effect create_archaeological_site = site_adakkaria_celebration</t>
  </si>
  <si>
    <t>遗珍：风暴召唤器</t>
  </si>
  <si>
    <t>坚守战线</t>
  </si>
  <si>
    <t>effect create_archaeological_site = site_hold_the_line</t>
  </si>
  <si>
    <t>设施复工</t>
  </si>
  <si>
    <t>effect create_archaeological_site = site_repowered_complex</t>
  </si>
  <si>
    <t>非气态巨行星</t>
  </si>
  <si>
    <t>塞塔娜：隐蔽神庙</t>
  </si>
  <si>
    <t>effect create_archaeological_site = synth_queen_history_site_1</t>
  </si>
  <si>
    <t>天灾：合成女王</t>
  </si>
  <si>
    <t>塞塔娜：不可能的幸存者</t>
  </si>
  <si>
    <t>effect create_archaeological_site = synth_queen_history_site_2</t>
  </si>
  <si>
    <t>安全屋废墟</t>
  </si>
  <si>
    <t>effect create_archaeological_site = smeegibb_digsite</t>
  </si>
  <si>
    <t>起源：寻宝猎人</t>
  </si>
  <si>
    <t>远古设施</t>
  </si>
  <si>
    <t>effect create_archaeological_site = site_abandoned_bio_lab</t>
  </si>
  <si>
    <t>干旱，草原，沙漠星球</t>
  </si>
  <si>
    <t>异常立方体</t>
  </si>
  <si>
    <t>effect create_archaeological_site = site_anomalous_cube</t>
  </si>
  <si>
    <t>摇篮废墟</t>
  </si>
  <si>
    <t>effect create_archaeological_site = pre_ftl_remains_site</t>
  </si>
  <si>
    <t>工厂设施</t>
  </si>
  <si>
    <t>effect create_archaeological_site = machine_legacy_makers_site</t>
  </si>
  <si>
    <t>铜与铬</t>
  </si>
  <si>
    <t>effect create_archaeological_site = machine_legacy_taken_site</t>
  </si>
  <si>
    <t>尘土之下</t>
  </si>
  <si>
    <t>effect create_archaeological_site = machine_legacy_creators_site</t>
  </si>
  <si>
    <t>发源地</t>
  </si>
  <si>
    <t>effect create_archaeological_site = machine_legacy_unplugged_site</t>
  </si>
  <si>
    <t>最后的思绪</t>
  </si>
  <si>
    <t>effect create_archaeological_site = last_thought_site</t>
  </si>
  <si>
    <t>蜂巢堕落帝国</t>
  </si>
  <si>
    <t>4.0.21裂隙代码（2025.07.09）</t>
  </si>
  <si>
    <t>裂隙名称</t>
  </si>
  <si>
    <t>毁灭的行星</t>
  </si>
  <si>
    <t>spawn_astral_rift riftworld</t>
  </si>
  <si>
    <t>无尽长廊</t>
  </si>
  <si>
    <t>spawn_astral_rift corridors</t>
  </si>
  <si>
    <t>次元冲突</t>
  </si>
  <si>
    <t>spawn_astral_rift ancient_battlegrounds</t>
  </si>
  <si>
    <t>晶格</t>
  </si>
  <si>
    <t>spawn_astral_rift library</t>
  </si>
  <si>
    <t>深海之下</t>
  </si>
  <si>
    <t>spawn_astral_rift subnautical</t>
  </si>
  <si>
    <t>巨塔</t>
  </si>
  <si>
    <t>spawn_astral_rift tower</t>
  </si>
  <si>
    <t>空白天地</t>
  </si>
  <si>
    <t>spawn_astral_rift whiteout</t>
  </si>
  <si>
    <t>顾问</t>
  </si>
  <si>
    <t>spawn_astral_rift advisor</t>
  </si>
  <si>
    <t>天顶</t>
  </si>
  <si>
    <t>spawn_astral_rift vortex</t>
  </si>
  <si>
    <t>晶体裂隙</t>
  </si>
  <si>
    <t>spawn_astral_rift crystal</t>
  </si>
  <si>
    <t>孵化之地</t>
  </si>
  <si>
    <t>spawn_astral_rift lonely_planet</t>
  </si>
  <si>
    <t>微型宇宙</t>
  </si>
  <si>
    <t>spawn_astral_rift microverse</t>
  </si>
  <si>
    <t>流体</t>
  </si>
  <si>
    <t>spawn_astral_rift fluid</t>
  </si>
  <si>
    <t>花园</t>
  </si>
  <si>
    <t>spawn_astral_rift garden</t>
  </si>
  <si>
    <t>沙漠废墟</t>
  </si>
  <si>
    <t>spawn_astral_rift desert_ruins</t>
  </si>
  <si>
    <t>怪异空间站</t>
  </si>
  <si>
    <t>spawn_astral_rift station</t>
  </si>
  <si>
    <t>孤独物体</t>
  </si>
  <si>
    <t>spawn_astral_rift tomb</t>
  </si>
  <si>
    <t>岩蠹</t>
  </si>
  <si>
    <t>spawn_astral_rift rockworms</t>
  </si>
  <si>
    <t>火山位面</t>
  </si>
  <si>
    <t>spawn_astral_rift volcano</t>
  </si>
  <si>
    <t>废弃设施</t>
  </si>
  <si>
    <t>spawn_astral_rift research_lab</t>
  </si>
  <si>
    <t>机械结构</t>
  </si>
  <si>
    <t>spawn_astral_rift clock</t>
  </si>
  <si>
    <t>维度垃圾场</t>
  </si>
  <si>
    <t>spawn_astral_rift dimensional_dump</t>
  </si>
  <si>
    <t>创世</t>
  </si>
  <si>
    <t>spawn_astral_rift genesis</t>
  </si>
  <si>
    <t>纠缠的暗物质</t>
  </si>
  <si>
    <t>spawn_astral_rift entangled_dark_matter</t>
  </si>
  <si>
    <t>褪色行星</t>
  </si>
  <si>
    <t>spawn_astral_rift bleached_planet</t>
  </si>
  <si>
    <t>化学废土</t>
  </si>
  <si>
    <t>spawn_astral_rift cleaning_drones</t>
  </si>
  <si>
    <t>风扫行星</t>
  </si>
  <si>
    <t>spawn_astral_rift windswept_planet</t>
  </si>
  <si>
    <t>袖珍行星</t>
  </si>
  <si>
    <t>spawn_astral_rift tiny_planet</t>
  </si>
  <si>
    <t>spawn_astral_rift interdimensional_circus</t>
  </si>
  <si>
    <t>天堂围攻</t>
  </si>
  <si>
    <t>spawn_astral_rift siege_on_paradise</t>
  </si>
  <si>
    <t>热带宜居带</t>
  </si>
  <si>
    <t>spawn_astral_rift tropical_habitat</t>
  </si>
  <si>
    <t>灵能陌生人</t>
  </si>
  <si>
    <t>spawn_astral_rift psionic_stranger</t>
  </si>
  <si>
    <t>4.0.21标本收录（2025.07.09）</t>
  </si>
  <si>
    <t>样本名称</t>
  </si>
  <si>
    <t>稀有度</t>
  </si>
  <si>
    <t>样本效果</t>
  </si>
  <si>
    <t>获取来源</t>
  </si>
  <si>
    <t>美学
大观</t>
  </si>
  <si>
    <t>阿达卡利亚宣传海报</t>
  </si>
  <si>
    <t>add_specimen adakkaria_propaganda_poster</t>
  </si>
  <si>
    <t>稳定度+2</t>
  </si>
  <si>
    <t>考古遗迹宣传中心 (需要dlc风起云涌)</t>
  </si>
  <si>
    <t>青釉餐具</t>
  </si>
  <si>
    <t>add_specimen alien_dining_set</t>
  </si>
  <si>
    <t>舒适度+300</t>
  </si>
  <si>
    <r>
      <rPr>
        <sz val="11"/>
        <rFont val="黑体"/>
        <charset val="134"/>
      </rPr>
      <t>考古遗迹奇怪的小行星</t>
    </r>
    <r>
      <rPr>
        <sz val="11"/>
        <rFont val="Microsoft YaHei"/>
        <charset val="134"/>
      </rPr>
      <t> </t>
    </r>
    <r>
      <rPr>
        <sz val="11"/>
        <rFont val="黑体"/>
        <charset val="134"/>
      </rPr>
      <t>(需要dlc上古之遗)</t>
    </r>
  </si>
  <si>
    <t>外星珠宝</t>
  </si>
  <si>
    <t>add_specimen alien_jewelry</t>
  </si>
  <si>
    <t>贸易额+3%(非格式塔)
岗位产出的能量币+2%(格式塔)</t>
  </si>
  <si>
    <t>异常现象货舱</t>
  </si>
  <si>
    <t>塑料玩具</t>
  </si>
  <si>
    <t>add_specimen alien_toy</t>
  </si>
  <si>
    <t>异常现象深夜天籁</t>
  </si>
  <si>
    <t>氨藻</t>
  </si>
  <si>
    <t>add_specimen ammoniaphytus</t>
  </si>
  <si>
    <t>贸易额+6%(非格式塔)
岗位产出的能量币+4%(格式塔)</t>
  </si>
  <si>
    <t>异常现象生命迹象</t>
  </si>
  <si>
    <t>变形虫鞭毛腺</t>
  </si>
  <si>
    <t>add_specimen amoeba_flagella_gland</t>
  </si>
  <si>
    <t>太空生物舰船亚光速航速+10%</t>
  </si>
  <si>
    <t>原始呼唤起源特殊项目解剖</t>
  </si>
  <si>
    <t>远古雕塑</t>
  </si>
  <si>
    <t>add_specimen ancient_bust</t>
  </si>
  <si>
    <t>国民理念、传统、文物抽奖</t>
  </si>
  <si>
    <t>远古指星器</t>
  </si>
  <si>
    <t>add_specimen ancient_laser_pointer</t>
  </si>
  <si>
    <t>考古遗迹重力之下 (需要dlc联邦)</t>
  </si>
  <si>
    <t>黑骑士之歌</t>
  </si>
  <si>
    <t>add_specimen ballad_of_the_sable_knight</t>
  </si>
  <si>
    <t>舒适度+500</t>
  </si>
  <si>
    <t>起源：毒圣骑士-毒圣试炼局势</t>
  </si>
  <si>
    <t>[星球名称]之美</t>
  </si>
  <si>
    <t>add_specimen beauty_of_planet</t>
  </si>
  <si>
    <t>有机人口增长速度+2%</t>
  </si>
  <si>
    <t>环境改造</t>
  </si>
  <si>
    <t>黑洞色异常</t>
  </si>
  <si>
    <t>add_specimen black_hole_chromatic_anomaly</t>
  </si>
  <si>
    <t>异常现象黑暗中的彩虹</t>
  </si>
  <si>
    <t>黑针佩剑</t>
  </si>
  <si>
    <t>add_specimen black_needle_ceremonial_sword</t>
  </si>
  <si>
    <t>寻宝猎人起源特殊项目</t>
  </si>
  <si>
    <t>活树皮</t>
  </si>
  <si>
    <t>add_specimen burnt_migratory_trees</t>
  </si>
  <si>
    <t>物理学研究点数+5</t>
  </si>
  <si>
    <t>殖民地事件链迁徙森林</t>
  </si>
  <si>
    <t>纪念碑影像</t>
  </si>
  <si>
    <t>add_specimen cenotaph_display</t>
  </si>
  <si>
    <t>太空生物舰船伤害+3%</t>
  </si>
  <si>
    <t>异常现象碑塔</t>
  </si>
  <si>
    <t>塞塔娜之爱</t>
  </si>
  <si>
    <t>add_specimen cetana_love</t>
  </si>
  <si>
    <t>物理学研究点数+40</t>
  </si>
  <si>
    <t>天灾合成女王</t>
  </si>
  <si>
    <t>骗术师之爪</t>
  </si>
  <si>
    <t>add_specimen claw_of_the_trickster</t>
  </si>
  <si>
    <t>稳定度+5</t>
  </si>
  <si>
    <t>红色的小家伙</t>
  </si>
  <si>
    <t>add_specimen crimson_nimkips</t>
  </si>
  <si>
    <t>异常现象疾行</t>
  </si>
  <si>
    <t>水晶核</t>
  </si>
  <si>
    <t>add_specimen crystal_core</t>
  </si>
  <si>
    <t>太空兽群舰船生长速度+10%</t>
  </si>
  <si>
    <t>晶化岩居兽眼</t>
  </si>
  <si>
    <t>add_specimen crystallized_cutholoid_eye</t>
  </si>
  <si>
    <t>物理学研究点数+10</t>
  </si>
  <si>
    <t>共生体</t>
  </si>
  <si>
    <t>add_specimen cunning_flora_specimen</t>
  </si>
  <si>
    <t>异常现象丰饶的星球</t>
  </si>
  <si>
    <t>岩居兽消化液</t>
  </si>
  <si>
    <t>add_specimen cutholoid_digestive_acids</t>
  </si>
  <si>
    <t>太空兽群舰船伤害+5%</t>
  </si>
  <si>
    <t>关于无穷本质的数据</t>
  </si>
  <si>
    <t>add_specimen data_on_infinity</t>
  </si>
  <si>
    <t>探测范围+2</t>
  </si>
  <si>
    <t>完成 重力井(黑洞)局势
(会出现在建造在黑洞之上并且带有黑洞瞭望站的恒星基地上)</t>
  </si>
  <si>
    <t>虚缈之尘</t>
  </si>
  <si>
    <t>add_specimen ethereal_dust</t>
  </si>
  <si>
    <t>物理学研究点数+20</t>
  </si>
  <si>
    <t>事件链浪迹星涯：叛变科学官</t>
  </si>
  <si>
    <t>高维度茶壶</t>
  </si>
  <si>
    <t>add_specimen extradimensional_ceramic_pot</t>
  </si>
  <si>
    <t>异常现象不可能的轨道</t>
  </si>
  <si>
    <t>太空船歌</t>
  </si>
  <si>
    <t>add_specimen fish_in_the_sea_sheet_music</t>
  </si>
  <si>
    <t>舒适度+700</t>
  </si>
  <si>
    <t>考古遗迹瓶中信</t>
  </si>
  <si>
    <t>星系超级硬盘</t>
  </si>
  <si>
    <t>add_specimen galactic_megadrive</t>
  </si>
  <si>
    <t>考古遗迹远古机器人星球</t>
  </si>
  <si>
    <t>辐射异花</t>
  </si>
  <si>
    <t>add_specimen gamma_resistant_flora</t>
  </si>
  <si>
    <t>异常现象放射性行星</t>
  </si>
  <si>
    <t>聚合物水网</t>
  </si>
  <si>
    <t>add_specimen geometric_water_currents</t>
  </si>
  <si>
    <t>行星基础设施建造速度+10%</t>
  </si>
  <si>
    <t>异常现象变幻莫测</t>
  </si>
  <si>
    <t>脉动之心</t>
  </si>
  <si>
    <t>add_specimen heart_of_the_pulsar</t>
  </si>
  <si>
    <t>贸易额+10%(非格式塔)
岗位产出的能量币+6%(格式塔)</t>
  </si>
  <si>
    <t>考古遗迹气态巨行星建筑 (需要dlc上古之遗)</t>
  </si>
  <si>
    <t>热冰</t>
  </si>
  <si>
    <t>add_specimen hot_ice</t>
  </si>
  <si>
    <r>
      <rPr>
        <sz val="11"/>
        <rFont val="黑体"/>
        <charset val="134"/>
      </rPr>
      <t>异常现象不一致的读数</t>
    </r>
    <r>
      <rPr>
        <sz val="11"/>
        <rFont val="Microsoft YaHei"/>
        <charset val="134"/>
      </rPr>
      <t> </t>
    </r>
    <r>
      <rPr>
        <sz val="11"/>
        <rFont val="黑体"/>
        <charset val="134"/>
      </rPr>
      <t>(需要dlc辽远群星)</t>
    </r>
  </si>
  <si>
    <t>知识目录</t>
  </si>
  <si>
    <t>add_specimen index_of_knowledge</t>
  </si>
  <si>
    <t>异常现象未知物体</t>
  </si>
  <si>
    <t>因内特贸易宣言</t>
  </si>
  <si>
    <t>add_specimen inet_trade_manifesto</t>
  </si>
  <si>
    <t>考古遗迹远古庇护所 (需要dlc风起云涌)</t>
  </si>
  <si>
    <t>无限再引导循环</t>
  </si>
  <si>
    <t>add_specimen infinite_reboot_loop</t>
  </si>
  <si>
    <t>侵入性外来真菌</t>
  </si>
  <si>
    <t>add_specimen invasive_exofungus</t>
  </si>
  <si>
    <r>
      <rPr>
        <sz val="11"/>
        <rFont val="黑体"/>
        <charset val="134"/>
      </rPr>
      <t>异常现象奇怪的植物毯子</t>
    </r>
    <r>
      <rPr>
        <sz val="11"/>
        <rFont val="Microsoft YaHei"/>
        <charset val="134"/>
      </rPr>
      <t> </t>
    </r>
    <r>
      <rPr>
        <sz val="11"/>
        <rFont val="黑体"/>
        <charset val="134"/>
      </rPr>
      <t xml:space="preserve"> (需要dlc辽远群星)</t>
    </r>
  </si>
  <si>
    <t>伊拉斯幼儿课本</t>
  </si>
  <si>
    <t>add_specimen irassian_digital_atlas</t>
  </si>
  <si>
    <t>稳定度+3</t>
  </si>
  <si>
    <t>先驱者伊拉斯人特殊项目</t>
  </si>
  <si>
    <t>汉姆达玛基沙</t>
  </si>
  <si>
    <t>add_specimen khamdai_magil_sha</t>
  </si>
  <si>
    <t>先驱者第一联盟特殊项目</t>
  </si>
  <si>
    <t>最后一本《君主论》</t>
  </si>
  <si>
    <t>add_specimen last_copy_of_the_prince</t>
  </si>
  <si>
    <t>异常现象矿群</t>
  </si>
  <si>
    <t>最后的玛琳·卡琳</t>
  </si>
  <si>
    <t>add_specimen last_mharin_kharin</t>
  </si>
  <si>
    <t>人口增长速度+8%</t>
  </si>
  <si>
    <t>殖民地事件链：玛琳·卡琳</t>
  </si>
  <si>
    <t>活雪雕塑</t>
  </si>
  <si>
    <t>add_specimen living_snow_sculpture</t>
  </si>
  <si>
    <t>局势白雪异变</t>
  </si>
  <si>
    <t>定域北极光</t>
  </si>
  <si>
    <t>add_specimen localised_aurora_borealis</t>
  </si>
  <si>
    <t>考古遗迹美丽泡沫 (需要dlc上古之遗)</t>
  </si>
  <si>
    <t>疯狂掮客百宝箱</t>
  </si>
  <si>
    <t>add_specimen lunatic_broker_therapy_box</t>
  </si>
  <si>
    <t>抽圣遗物(行商抽奖)</t>
  </si>
  <si>
    <t>巨尸超弦琴</t>
  </si>
  <si>
    <t>add_specimen megacorpse_hyperguitar</t>
  </si>
  <si>
    <t>行商事件链：巨尸乐队(需要dlc寰宇巨企)</t>
  </si>
  <si>
    <t>记忆球体</t>
  </si>
  <si>
    <t>add_specimen memory_orbs</t>
  </si>
  <si>
    <t>考古遗迹无边无垠(需要dlc上古之遗)</t>
  </si>
  <si>
    <t>弥那玛吊灯</t>
  </si>
  <si>
    <t>add_specimen minamar_chandelier</t>
  </si>
  <si>
    <t>人口增长速度+4%</t>
  </si>
  <si>
    <t>考古遗迹战争创伤 (需要dlc第一次接触)</t>
  </si>
  <si>
    <t>“寿无限”魔法霜</t>
  </si>
  <si>
    <t>add_specimen miracle_cream</t>
  </si>
  <si>
    <t>科学枢纽事件链青春之泉 (需要dlc乌托邦)</t>
  </si>
  <si>
    <t>对无限的集体沉思</t>
  </si>
  <si>
    <t>add_specimen musings_on_infinity</t>
  </si>
  <si>
    <t>变异“巨大蘑菇”</t>
  </si>
  <si>
    <t>add_specimen  mutated_fumongus</t>
  </si>
  <si>
    <t>异常现象怪异辐射</t>
  </si>
  <si>
    <t>纳马里安殖民旗杆</t>
  </si>
  <si>
    <t>add_specimen namarian_colonist_standard</t>
  </si>
  <si>
    <t>稳定度+4</t>
  </si>
  <si>
    <t>星海游牧民系列事件中，割让一个星球给星海游
牧民安家获得</t>
  </si>
  <si>
    <t>纳马里安雕塑</t>
  </si>
  <si>
    <t>add_specimen namarian_sculpture</t>
  </si>
  <si>
    <t>星海游牧民系列事件中，接纳3个人口获得</t>
  </si>
  <si>
    <t>纳马里安舰船纹章</t>
  </si>
  <si>
    <t>add_specimen namarian_vessel_heraldry</t>
  </si>
  <si>
    <t>星海游牧民系列事件中，接受贸易提案获得(讲
价50%概率不给了)</t>
  </si>
  <si>
    <t>油绘织物</t>
  </si>
  <si>
    <t>add_specimen oiled_fabric</t>
  </si>
  <si>
    <t>有机计算机</t>
  </si>
  <si>
    <t>add_specimen organic_computer</t>
  </si>
  <si>
    <t>考古遗迹破碎行星 (需要dlc上古之遗)</t>
  </si>
  <si>
    <t>有机—机械交口雕塑</t>
  </si>
  <si>
    <t>add_specimen organic_machine_interface_sculpture</t>
  </si>
  <si>
    <t>局势地磁风暴 (需要dlc智械黎明，机械时代)</t>
  </si>
  <si>
    <t>进步之路</t>
  </si>
  <si>
    <t>add_specimen path_to_progress</t>
  </si>
  <si>
    <t>贸易额+15%(非格式塔)
岗位产出的能量币+8%(格式塔)</t>
  </si>
  <si>
    <t>局势[Target.GetName]环境恶化 (需要dlc剧毒物种包)</t>
  </si>
  <si>
    <t>精准原子钟</t>
  </si>
  <si>
    <t>add_specimen peerless_atomic_clock</t>
  </si>
  <si>
    <t>异常现象残骸场 (需要dlc辽远群星)</t>
  </si>
  <si>
    <t>无限知觉</t>
  </si>
  <si>
    <t>add_specimen perception_of_infinity</t>
  </si>
  <si>
    <t>镶嵌宝石的宠物项圈</t>
  </si>
  <si>
    <t>add_specimen pet_collar</t>
  </si>
  <si>
    <t>太空生物舰船伤害+4%</t>
  </si>
  <si>
    <t>需非格式塔非人类肖像，派驻官员至共同体</t>
  </si>
  <si>
    <t>行星雕刻</t>
  </si>
  <si>
    <t>add_specimen planetary_sculpture</t>
  </si>
  <si>
    <t>人口增长速度+2%</t>
  </si>
  <si>
    <r>
      <rPr>
        <sz val="11"/>
        <rFont val="黑体"/>
        <charset val="134"/>
      </rPr>
      <t>考古遗迹棱角分明</t>
    </r>
    <r>
      <rPr>
        <sz val="11"/>
        <rFont val="Microsoft YaHei"/>
        <charset val="134"/>
      </rPr>
      <t> </t>
    </r>
    <r>
      <rPr>
        <sz val="11"/>
        <rFont val="黑体"/>
        <charset val="134"/>
      </rPr>
      <t>(需要dlc上古之遗)</t>
    </r>
  </si>
  <si>
    <t>可编程谜盒</t>
  </si>
  <si>
    <t>add_specimen programmable_puzzle_cube</t>
  </si>
  <si>
    <r>
      <rPr>
        <sz val="11"/>
        <rFont val="黑体"/>
        <charset val="134"/>
      </rPr>
      <t>考古遗迹轨道目标</t>
    </r>
    <r>
      <rPr>
        <sz val="11"/>
        <rFont val="Microsoft YaHei"/>
        <charset val="134"/>
      </rPr>
      <t> </t>
    </r>
    <r>
      <rPr>
        <sz val="11"/>
        <rFont val="黑体"/>
        <charset val="134"/>
      </rPr>
      <t>(需要dlc上古之遗)</t>
    </r>
  </si>
  <si>
    <t>紫雨复兴</t>
  </si>
  <si>
    <t>add_specimen rainaissance</t>
  </si>
  <si>
    <t>异常现象斑斓毒星</t>
  </si>
  <si>
    <t>改造清洁无人机</t>
  </si>
  <si>
    <t>add_specimen repurposed_cleaning_drone</t>
  </si>
  <si>
    <t>行星基础设施建造速度+25%</t>
  </si>
  <si>
    <t>星界裂隙-化学废土</t>
  </si>
  <si>
    <t>雷塔拉克斯狩猎战利品</t>
  </si>
  <si>
    <t>add_specimen retarax_hunting_trophies</t>
  </si>
  <si>
    <t>太空兽群舰船克隆速度+10%</t>
  </si>
  <si>
    <t>考古遗迹化石遗骸 (需要dlc上古之遗)</t>
  </si>
  <si>
    <t>黄金掮客的长袍</t>
  </si>
  <si>
    <t>add_specimen robe_of_the_golden_broker</t>
  </si>
  <si>
    <t>寻宝猎人起源结局</t>
  </si>
  <si>
    <t>嗅盘</t>
  </si>
  <si>
    <t>add_specimen scent_based_information_device</t>
  </si>
  <si>
    <t>异常现象暗藏玄机</t>
  </si>
  <si>
    <t>森贝拉米受施碗</t>
  </si>
  <si>
    <t>add_specimen sembelami_alms_basket</t>
  </si>
  <si>
    <t>星国图志</t>
  </si>
  <si>
    <t>天龙</t>
  </si>
  <si>
    <t>add_specimen sky_dragon</t>
  </si>
  <si>
    <t>生态园容量上限+10</t>
  </si>
  <si>
    <t>起源与龙共舞接受天龙的提议</t>
  </si>
  <si>
    <t>斯密吉卜雕塑</t>
  </si>
  <si>
    <t>add_specimen smeegibb_statue</t>
  </si>
  <si>
    <t>声学反射棱镜</t>
  </si>
  <si>
    <t>add_specimen sonic_reflective_prism</t>
  </si>
  <si>
    <r>
      <rPr>
        <sz val="11"/>
        <rFont val="黑体"/>
        <charset val="134"/>
      </rPr>
      <t>异常现象无法扫描的物体</t>
    </r>
    <r>
      <rPr>
        <sz val="11"/>
        <rFont val="Microsoft YaHei"/>
        <charset val="134"/>
      </rPr>
      <t> </t>
    </r>
    <r>
      <rPr>
        <sz val="11"/>
        <rFont val="黑体"/>
        <charset val="134"/>
      </rPr>
      <t xml:space="preserve"> (需要dlc辽远群星)</t>
    </r>
  </si>
  <si>
    <t>异种百科全书</t>
  </si>
  <si>
    <t>add_specimen spaceborne_xeno_encyclopedia</t>
  </si>
  <si>
    <t>原始呼唤起源招募茹克·恰卜鲁克</t>
  </si>
  <si>
    <t>螺旋吸引装置</t>
  </si>
  <si>
    <t>add_specimen spiraling_attraction</t>
  </si>
  <si>
    <t>异常现象令人玩味的遗迹</t>
  </si>
  <si>
    <t>挣脱桎梏之魂</t>
  </si>
  <si>
    <t>add_specimen spirit_of_the_unshackled</t>
  </si>
  <si>
    <t>考古遗迹坠毁的运奴船 (需要dlc第一次接触)</t>
  </si>
  <si>
    <t>星达广场免费地图</t>
  </si>
  <si>
    <t>add_specimen star_mall_map</t>
  </si>
  <si>
    <t>进入特殊星系星达广场 (需要dlc乌托邦，联邦)</t>
  </si>
  <si>
    <t>终极献祭</t>
  </si>
  <si>
    <t>add_specimen the_final_sacrifice</t>
  </si>
  <si>
    <t>考古遗迹泽珞星 (需要dlc上古之遗)</t>
  </si>
  <si>
    <t>造化面具</t>
  </si>
  <si>
    <t>add_specimen the_mask_of_transformation</t>
  </si>
  <si>
    <t>考古遗迹林冠传信</t>
  </si>
  <si>
    <t>[星球名称]管乐队</t>
  </si>
  <si>
    <t>add_specimen the_planet_orchestra</t>
  </si>
  <si>
    <t>写作者球体</t>
  </si>
  <si>
    <t>add_specimen the_writer_sphere</t>
  </si>
  <si>
    <t>星界裂隙探索速度+20%</t>
  </si>
  <si>
    <t>星界裂隙-空白天地</t>
  </si>
  <si>
    <t>缇扬奇放射囊</t>
  </si>
  <si>
    <t>add_specimen tiyanki_radioactive_sac</t>
  </si>
  <si>
    <t>太空兽群船体值+10%</t>
  </si>
  <si>
    <t>“生命树”标本</t>
  </si>
  <si>
    <t>add_specimen tree_of_life_sample</t>
  </si>
  <si>
    <t>异常现象谜团</t>
  </si>
  <si>
    <t>奥桑三角帽</t>
  </si>
  <si>
    <t>add_specimen tricorne_of_aussan</t>
  </si>
  <si>
    <r>
      <rPr>
        <sz val="11"/>
        <rFont val="黑体"/>
        <charset val="134"/>
      </rPr>
      <t>贸易额+10%(非格式塔)</t>
    </r>
    <r>
      <rPr>
        <sz val="11"/>
        <rFont val="Microsoft YaHei"/>
        <charset val="134"/>
      </rPr>
      <t> </t>
    </r>
    <r>
      <rPr>
        <sz val="11"/>
        <rFont val="黑体"/>
        <charset val="134"/>
      </rPr>
      <t xml:space="preserve">
岗位产出的能量币+6%(格式塔)</t>
    </r>
  </si>
  <si>
    <t>铀玻璃器皿</t>
  </si>
  <si>
    <t>add_specimen uranium_glassware</t>
  </si>
  <si>
    <t>勾陈一庇护所</t>
  </si>
  <si>
    <t>add_specimen vault_of_polaris</t>
  </si>
  <si>
    <t>生态园容量上限+15</t>
  </si>
  <si>
    <t>考古遗迹最后的希望</t>
  </si>
  <si>
    <t>塞勒涅的面纱</t>
  </si>
  <si>
    <t>add_specimen veil_of_selene</t>
  </si>
  <si>
    <t>虚空虫羊膜</t>
  </si>
  <si>
    <t>add_specimen voidworm_amniotics</t>
  </si>
  <si>
    <t>太空兽群舰船克隆速度+5%</t>
  </si>
  <si>
    <t>沃陶姆虚拟现实视频游戏</t>
  </si>
  <si>
    <t>add_specimen vultaum_vr_video_game</t>
  </si>
  <si>
    <t>先驱者沃陶姆特殊项目</t>
  </si>
  <si>
    <t>乙特人万花筒</t>
  </si>
  <si>
    <t>add_specimen ytterite_kaleidoscopic_fascinator</t>
  </si>
  <si>
    <t>舒适度+1000</t>
  </si>
  <si>
    <t>尤特音频控制台</t>
  </si>
  <si>
    <t>add_specimen yuht_audio_console</t>
  </si>
  <si>
    <t>先驱者尤特特殊项目</t>
  </si>
  <si>
    <t>尤特水晶头骨</t>
  </si>
  <si>
    <t>add_specimen yuht_crystal_skull</t>
  </si>
  <si>
    <r>
      <rPr>
        <sz val="11"/>
        <rFont val="黑体"/>
        <charset val="134"/>
      </rPr>
      <t>贸易额+6%(非格式塔)</t>
    </r>
    <r>
      <rPr>
        <sz val="11"/>
        <rFont val="Microsoft YaHei"/>
        <charset val="134"/>
      </rPr>
      <t> </t>
    </r>
    <r>
      <rPr>
        <sz val="11"/>
        <rFont val="黑体"/>
        <charset val="134"/>
      </rPr>
      <t xml:space="preserve">
岗位产出的能量币+4%(格式塔)</t>
    </r>
  </si>
  <si>
    <t>星海
往事</t>
  </si>
  <si>
    <t>顾问核心</t>
  </si>
  <si>
    <t>add_specimen advisor_core</t>
  </si>
  <si>
    <t>领袖经验获取+15%</t>
  </si>
  <si>
    <t>星界裂隙-顾问原型机-给他拆了！</t>
  </si>
  <si>
    <t>外星大脑扫描</t>
  </si>
  <si>
    <t>add_specimen alien_brain_scans</t>
  </si>
  <si>
    <t>法令经费+10</t>
  </si>
  <si>
    <t>异常现象荒芜平原</t>
  </si>
  <si>
    <t>长者祭坛</t>
  </si>
  <si>
    <t>add_specimen altar_to_the_elder_one</t>
  </si>
  <si>
    <t>主流思潮吸引+50%</t>
  </si>
  <si>
    <t>阻止长者出现 (需要dlc利维坦)</t>
  </si>
  <si>
    <t>铝制雕版</t>
  </si>
  <si>
    <t>add_specimen aluminium_plaque</t>
  </si>
  <si>
    <t>凝聚力+5</t>
  </si>
  <si>
    <t>远古动能发射器</t>
  </si>
  <si>
    <t>add_specimen ancient_kinetic_launcher</t>
  </si>
  <si>
    <t>社会学研究点数+5</t>
  </si>
  <si>
    <t>远古核武器</t>
  </si>
  <si>
    <t>add_specimen ancient_nuclear_armament</t>
  </si>
  <si>
    <t>凝聚力+2%</t>
  </si>
  <si>
    <t>殖民地事件链：核心炸弹</t>
  </si>
  <si>
    <t>远古政治回忆录</t>
  </si>
  <si>
    <t>add_specimen ancient_political_memoir</t>
  </si>
  <si>
    <t>领袖维护费-5%</t>
  </si>
  <si>
    <t>远古裂隙探球</t>
  </si>
  <si>
    <t>add_specimen ancient_rift_sphere</t>
  </si>
  <si>
    <t>亚光速航速+8%</t>
  </si>
  <si>
    <t>星界裂隙-残毁行星(裂隙当空起源限定)</t>
  </si>
  <si>
    <t>远古卫星</t>
  </si>
  <si>
    <t>add_specimen ancient_satellite</t>
  </si>
  <si>
    <t>船体值+7%</t>
  </si>
  <si>
    <t>殖民地事件链：古老无人机</t>
  </si>
  <si>
    <t>黑针账本</t>
  </si>
  <si>
    <t>add_specimen black_needle_ledger</t>
  </si>
  <si>
    <t>法令经费+15</t>
  </si>
  <si>
    <t>寻宝猎人起源击败黑针海盗团</t>
  </si>
  <si>
    <t>奈斯船长尸身</t>
  </si>
  <si>
    <t>add_specimen captain_ness_body</t>
  </si>
  <si>
    <t>领袖经验获取+20%</t>
  </si>
  <si>
    <t>奈斯船长日志</t>
  </si>
  <si>
    <t>add_specimen captain_ness_logbook</t>
  </si>
  <si>
    <t>考古遗迹安全屋废墟（寻宝猎人起源）</t>
  </si>
  <si>
    <t>双腔陶罐</t>
  </si>
  <si>
    <t>add_specimen chambered_clay_pot</t>
  </si>
  <si>
    <t>施恩者的告解</t>
  </si>
  <si>
    <t>add_specimen confessions_benefactors</t>
  </si>
  <si>
    <t>考古遗迹黑暗秘密(需要dlc联邦)</t>
  </si>
  <si>
    <t>铁石英数据核心</t>
  </si>
  <si>
    <t>add_specimen datacore_of_sinople</t>
  </si>
  <si>
    <t>死亡之神斗篷</t>
  </si>
  <si>
    <t>add_specimen dead_god_mantle</t>
  </si>
  <si>
    <t>登陆有“逝往神灵”或“神秘脉冲”修正的土著星球</t>
  </si>
  <si>
    <t>破烂的巨型引擎</t>
  </si>
  <si>
    <t>add_specimen decayed_megathrusters</t>
  </si>
  <si>
    <t>亚光速航速+5%</t>
  </si>
  <si>
    <t>异常现象钢之追寻</t>
  </si>
  <si>
    <t>破碎卫星</t>
  </si>
  <si>
    <t>add_specimen decayed_satellite</t>
  </si>
  <si>
    <t>殖民地事件链：轨道残骸</t>
  </si>
  <si>
    <t>尼瓦拉克仇恨宣言</t>
  </si>
  <si>
    <t>add_specimen declaration_of_animosity</t>
  </si>
  <si>
    <t>法令经费+5</t>
  </si>
  <si>
    <t>异常现象不可能的有机体</t>
  </si>
  <si>
    <t>尼瓦拉克友谊宣言</t>
  </si>
  <si>
    <t>add_specimen declaration_of_friendship</t>
  </si>
  <si>
    <t>凝聚力+10</t>
  </si>
  <si>
    <t>废弃赛博勒克斯战体</t>
  </si>
  <si>
    <t>add_specimen derelict_cybrex_warform</t>
  </si>
  <si>
    <t>船体值+10%</t>
  </si>
  <si>
    <t>先驱者赛伯勒克斯特殊项目</t>
  </si>
  <si>
    <t>[prev.GetName]机器人残骸</t>
  </si>
  <si>
    <t>add_specimen destroyed_mascot_of_colony</t>
  </si>
  <si>
    <t>凝聚力+7%</t>
  </si>
  <si>
    <t>异常现象古生命迹象</t>
  </si>
  <si>
    <t>DNA档案</t>
  </si>
  <si>
    <t>add_specimen dna_archive</t>
  </si>
  <si>
    <t>异常现象小行星电波</t>
  </si>
  <si>
    <t>末日古卷</t>
  </si>
  <si>
    <t>add_specimen doomsday_scrolls</t>
  </si>
  <si>
    <t>每月凝聚力+5%</t>
  </si>
  <si>
    <t>考古遗迹岩石之外 (需要dlc上古之遗)</t>
  </si>
  <si>
    <t>无人舰船核心</t>
  </si>
  <si>
    <t>add_specimen drone_ship_core</t>
  </si>
  <si>
    <t>社会学研究点数+20</t>
  </si>
  <si>
    <t>异常现象神秘构造→修复战舰→取代S875.1战体的人工智能</t>
  </si>
  <si>
    <t>扎克兰史诗</t>
  </si>
  <si>
    <t>add_specimen epic_of_zarqlan</t>
  </si>
  <si>
    <t>凝聚力+5%</t>
  </si>
  <si>
    <t>考古遗迹塞塔娜：隐蔽神庙 (需要dlc机械时代)</t>
  </si>
  <si>
    <t>异星生物学纲要</t>
  </si>
  <si>
    <t>add_specimen exobiology_compendium</t>
  </si>
  <si>
    <t>领袖经验获取+10%</t>
  </si>
  <si>
    <t>殖民地事件链：宜居星球调查</t>
  </si>
  <si>
    <t>菲沃尔人物质投射炮蓝图</t>
  </si>
  <si>
    <t>add_specimen fevorian_blueprints</t>
  </si>
  <si>
    <t>舰船武器伤害+5%</t>
  </si>
  <si>
    <r>
      <rPr>
        <sz val="11"/>
        <rFont val="黑体"/>
        <charset val="134"/>
      </rPr>
      <t>黑暗之怖起源事件链</t>
    </r>
    <r>
      <rPr>
        <sz val="11"/>
        <rFont val="Microsoft YaHei"/>
        <charset val="134"/>
      </rPr>
      <t> </t>
    </r>
    <r>
      <rPr>
        <sz val="11"/>
        <rFont val="黑体"/>
        <charset val="134"/>
      </rPr>
      <t>(需要dlc第一次接触)</t>
    </r>
  </si>
  <si>
    <t>风信子号船艏雕像</t>
  </si>
  <si>
    <t>add_specimen figurehead_hyacinth</t>
  </si>
  <si>
    <t>追捕风信子号事件链</t>
  </si>
  <si>
    <t>[物种名称]第一位宇航员</t>
  </si>
  <si>
    <t>add_specimen first_defiled_astronaut</t>
  </si>
  <si>
    <t>异常现象古怪读数</t>
  </si>
  <si>
    <t>哈罗莱约旗帜</t>
  </si>
  <si>
    <t>add_specimen flag_of_the_jaro_lyjo</t>
  </si>
  <si>
    <t>内骨骼化石</t>
  </si>
  <si>
    <t>add_specimen fossilized_endoskeletons</t>
  </si>
  <si>
    <t>古往今来的大灭绝事件链</t>
  </si>
  <si>
    <t>泽珞族档案碎片</t>
  </si>
  <si>
    <t>add_specimen fragmented_zroni_archive</t>
  </si>
  <si>
    <t>考古遗迹遗弃的殖民地遗址 (需要dlc上古之遗)</t>
  </si>
  <si>
    <t>金色唱片</t>
  </si>
  <si>
    <t>add_specimen golden_phonograph_record</t>
  </si>
  <si>
    <t>凝聚力+40</t>
  </si>
  <si>
    <t>异常现象残骸场</t>
  </si>
  <si>
    <t>古如努尔数据晶体</t>
  </si>
  <si>
    <t>add_specimen grunur_data_crystal</t>
  </si>
  <si>
    <t>领袖经验获取+5%</t>
  </si>
  <si>
    <t>考古遗迹古茹努尔遗迹 (需要dlc上古之遗)</t>
  </si>
  <si>
    <t>巨兽之首</t>
  </si>
  <si>
    <t>add_specimen head_of_the_beast</t>
  </si>
  <si>
    <t>领袖维护费-15%</t>
  </si>
  <si>
    <t>殖民地事件链：被遗弃的改造装置</t>
  </si>
  <si>
    <t>伊拉尼志</t>
  </si>
  <si>
    <t>add_specimen illanii_archives</t>
  </si>
  <si>
    <t>考古遗迹图书馆 (需要dlc上古之遗)</t>
  </si>
  <si>
    <t>因内特行星模型手册</t>
  </si>
  <si>
    <t>add_specimen inetian_model_manual</t>
  </si>
  <si>
    <t>考古遗迹坐标A：殖民星球 (需要dlc风起云涌)</t>
  </si>
  <si>
    <t>跨维度协议</t>
  </si>
  <si>
    <t>add_specimen interdimensional_treaty</t>
  </si>
  <si>
    <t>星界裂隙-怪异空间站-对对方友好的选项即可</t>
  </si>
  <si>
    <t>跨星系炮弹</t>
  </si>
  <si>
    <t>add_specimen intergalactic_projectile</t>
  </si>
  <si>
    <t>舰船武器伤害+3%</t>
  </si>
  <si>
    <t>异常现象异常能源示数</t>
  </si>
  <si>
    <t>伊拉斯净化指令</t>
  </si>
  <si>
    <t>add_specimen irassian_purge_order</t>
  </si>
  <si>
    <t>克尔人赛博勒克斯蓝图</t>
  </si>
  <si>
    <t>add_specimen kuurian_cybrex_blueprints</t>
  </si>
  <si>
    <t>蓝迪尔之臂</t>
  </si>
  <si>
    <t>add_specimen landeer_arm</t>
  </si>
  <si>
    <t>社会学研究点数+10</t>
  </si>
  <si>
    <t>（阿达卡利亚先驱）考古遗迹崇高仁善协会 (需要dlc风起云涌)</t>
  </si>
  <si>
    <t>拉里昂内斯克隆仓</t>
  </si>
  <si>
    <t>add_specimen larionessi_cloning_vat</t>
  </si>
  <si>
    <t>考古遗迹信号</t>
  </si>
  <si>
    <t>菲沃尔残片</t>
  </si>
  <si>
    <t>add_specimen last_fragment_fevor</t>
  </si>
  <si>
    <t>轨道轰炸伤害+15%</t>
  </si>
  <si>
    <t>最后的将星</t>
  </si>
  <si>
    <t>add_specimen last_general_badge</t>
  </si>
  <si>
    <t>考古遗迹末日前夕 (需要dlc风起云涌)</t>
  </si>
  <si>
    <t>循环邮件</t>
  </si>
  <si>
    <t>add_specimen loopmail</t>
  </si>
  <si>
    <t>社会学研究点数+40</t>
  </si>
  <si>
    <t>宣泄派键政帖</t>
  </si>
  <si>
    <t>add_specimen manifesti_piece</t>
  </si>
  <si>
    <t>殖民地事件链：宣泄派的崛起</t>
  </si>
  <si>
    <t>外交任职奖</t>
  </si>
  <si>
    <t>add_specimen medal_for_services_to_diplomacy</t>
  </si>
  <si>
    <t>在共同体派驻了60岁以上的官员且外交权重排名前五</t>
  </si>
  <si>
    <t>[迷途变形虫名称]纪念</t>
  </si>
  <si>
    <t>add_specimen memorial_for_bubbles</t>
  </si>
  <si>
    <t>凝聚力+20</t>
  </si>
  <si>
    <t>泡泡死亡（危）</t>
  </si>
  <si>
    <t>[星球名称]纪念碑</t>
  </si>
  <si>
    <t>add_specimen memorial_to_homeworld</t>
  </si>
  <si>
    <t>每月凝聚力+7%</t>
  </si>
  <si>
    <t>起源：末日将临-母星爆炸</t>
  </si>
  <si>
    <t>埃里克的记忆</t>
  </si>
  <si>
    <t>add_specimen memories_of_elik</t>
  </si>
  <si>
    <t>领袖维护费-10%</t>
  </si>
  <si>
    <t>考古遗迹塞塔娜：不可能的幸存者 (需要dlc机械时代)</t>
  </si>
  <si>
    <t>佣兵传说</t>
  </si>
  <si>
    <t>add_specimen mercenary_story</t>
  </si>
  <si>
    <t>异常现象地表文字</t>
  </si>
  <si>
    <t>孤独守望者的导弹</t>
  </si>
  <si>
    <t>add_specimen missile_lone_defender</t>
  </si>
  <si>
    <t>友方星系内护盾值+30%</t>
  </si>
  <si>
    <t>摧毁孤独守望者</t>
  </si>
  <si>
    <t>纳米机器人泥</t>
  </si>
  <si>
    <t>add_specimen nanite_sludge</t>
  </si>
  <si>
    <t>异常现象灰蛊</t>
  </si>
  <si>
    <t>召唤器碎片</t>
  </si>
  <si>
    <t>add_specimen piece_of_invocator</t>
  </si>
  <si>
    <t>（阿达卡利亚先驱）考古遗迹庆典学院 (需要dlc风起云涌)</t>
  </si>
  <si>
    <t>末日朝圣</t>
  </si>
  <si>
    <t>add_specimen pilgrimage_last_days</t>
  </si>
  <si>
    <t>每月凝聚力+2%</t>
  </si>
  <si>
    <t>考古遗迹伟大先驱 (需要dlc上古之遗)</t>
  </si>
  <si>
    <t>行星发动机</t>
  </si>
  <si>
    <t>add_specimen planet_pushing_thruster</t>
  </si>
  <si>
    <t>舰船指挥上限+10</t>
  </si>
  <si>
    <t>异常现象尘暴区</t>
  </si>
  <si>
    <t>原始巨型电磁铁</t>
  </si>
  <si>
    <t>add_specimen primitive_mega_electromagnet</t>
  </si>
  <si>
    <t>轨道轰炸伤害+10%</t>
  </si>
  <si>
    <r>
      <rPr>
        <sz val="11"/>
        <rFont val="黑体"/>
        <charset val="134"/>
      </rPr>
      <t>考古遗迹被撞肿的行星</t>
    </r>
    <r>
      <rPr>
        <sz val="11"/>
        <rFont val="Microsoft YaHei"/>
        <charset val="134"/>
      </rPr>
      <t> </t>
    </r>
    <r>
      <rPr>
        <sz val="11"/>
        <rFont val="黑体"/>
        <charset val="134"/>
      </rPr>
      <t>(需要dlc上古之遗)</t>
    </r>
  </si>
  <si>
    <t>赔款发票</t>
  </si>
  <si>
    <t>add_specimen reparation_invoice</t>
  </si>
  <si>
    <t>血债血偿起源由MSI保送</t>
  </si>
  <si>
    <t>鲁达里死亡激光原型机</t>
  </si>
  <si>
    <t>add_specimen rudari_death_laser_prototype</t>
  </si>
  <si>
    <t>舰船武器伤害+7%</t>
  </si>
  <si>
    <r>
      <rPr>
        <sz val="11"/>
        <rFont val="黑体"/>
        <charset val="134"/>
      </rPr>
      <t>考古遗迹被毁的空间站</t>
    </r>
    <r>
      <rPr>
        <sz val="11"/>
        <rFont val="Microsoft YaHei"/>
        <charset val="134"/>
      </rPr>
      <t> </t>
    </r>
    <r>
      <rPr>
        <sz val="11"/>
        <rFont val="黑体"/>
        <charset val="134"/>
      </rPr>
      <t>(需要dlc上古之遗)</t>
    </r>
  </si>
  <si>
    <t>萨阿里亚之愧</t>
  </si>
  <si>
    <t>add_specimen saariah_guilt</t>
  </si>
  <si>
    <t>考古遗迹埃克斯-柏楞(需要dlc上古之遗)</t>
  </si>
  <si>
    <t>特丽莎科学专论</t>
  </si>
  <si>
    <t>add_specimen scientific_treatise_of_telisa</t>
  </si>
  <si>
    <t>异常现象潜在发现</t>
  </si>
  <si>
    <t>黑王冠秘密</t>
  </si>
  <si>
    <t>add_specimen secrets_black_crown</t>
  </si>
  <si>
    <t>繁星门阶起源重新激活黑王冠</t>
  </si>
  <si>
    <t>和乐族数据核心</t>
  </si>
  <si>
    <t>add_specimen shallarian_data_core</t>
  </si>
  <si>
    <t>考古遗迹被毁灭的恒星系</t>
  </si>
  <si>
    <t>[radical_cult.GetName]船坞设计</t>
  </si>
  <si>
    <t>add_specimen shipyard_schematics</t>
  </si>
  <si>
    <t>船体值+5%</t>
  </si>
  <si>
    <t>事件链异教徒</t>
  </si>
  <si>
    <t>狩猎艺术</t>
  </si>
  <si>
    <t>add_specimen spaceborne_hunter_handbook</t>
  </si>
  <si>
    <t>对太空生物舰船伤害+7%</t>
  </si>
  <si>
    <t>原始呼唤起源招募瑟里兹·柯哈尔</t>
  </si>
  <si>
    <t>舒勒巴斯特控制杆</t>
  </si>
  <si>
    <t>add_specimen sullebaster_control_column</t>
  </si>
  <si>
    <t>环境改造机械</t>
  </si>
  <si>
    <t>add_specimen terraforming_machinery</t>
  </si>
  <si>
    <t>远古微型石棺</t>
  </si>
  <si>
    <t>add_specimen tiny_ancient_sarcophagus</t>
  </si>
  <si>
    <t>破损恒星帆</t>
  </si>
  <si>
    <t>add_specimen torn_solar_sail</t>
  </si>
  <si>
    <t>异常现象太阳帆</t>
  </si>
  <si>
    <t>剧毒生物引擎</t>
  </si>
  <si>
    <t>add_specimen toxic_bio_engine</t>
  </si>
  <si>
    <t>轨道轰炸伤害+5%</t>
  </si>
  <si>
    <t>异常现象生命迹象（毒球）</t>
  </si>
  <si>
    <t>武器商的无扳机枪</t>
  </si>
  <si>
    <t>add_specimen triggerless_gun</t>
  </si>
  <si>
    <t>圣遗物 (需要dlc寰宇巨企)</t>
  </si>
  <si>
    <t>地下酒吧招牌</t>
  </si>
  <si>
    <t>add_specimen underworld_cantina_sign</t>
  </si>
  <si>
    <t>[radical_cult.GetName]未完宣言</t>
  </si>
  <si>
    <t>add_specimen unfinished_manifesto</t>
  </si>
  <si>
    <t>主流思潮吸引+20%</t>
  </si>
  <si>
    <t>虚空虫心脏</t>
  </si>
  <si>
    <t>add_specimen voidworm_heart</t>
  </si>
  <si>
    <t>每月凝聚力+10%</t>
  </si>
  <si>
    <t>击败虚空虫疫</t>
  </si>
  <si>
    <t>沃陶姆传教手册</t>
  </si>
  <si>
    <t>add_specimen vultaum_religious_pamphlet</t>
  </si>
  <si>
    <t>[星球名称]虫洞锚</t>
  </si>
  <si>
    <t>add_specimen wormhole_anchor</t>
  </si>
  <si>
    <t>异常现象辐射小行星</t>
  </si>
  <si>
    <t>乙特人皇家节杖</t>
  </si>
  <si>
    <t>add_specimen ytterite_royal_scepter</t>
  </si>
  <si>
    <t>法令经费+20</t>
  </si>
  <si>
    <t>僵尸探机</t>
  </si>
  <si>
    <t>add_specimen zombie_probe</t>
  </si>
  <si>
    <t>事件链亚光速探测器</t>
  </si>
  <si>
    <t>泽珞族战旗</t>
  </si>
  <si>
    <t>add_specimen zroni_war_banners</t>
  </si>
  <si>
    <r>
      <rPr>
        <sz val="11"/>
        <rFont val="黑体"/>
        <charset val="134"/>
      </rPr>
      <t>考古遗迹泽珞族神殿</t>
    </r>
    <r>
      <rPr>
        <sz val="11"/>
        <rFont val="Microsoft YaHei"/>
        <charset val="134"/>
      </rPr>
      <t> </t>
    </r>
    <r>
      <rPr>
        <sz val="11"/>
        <rFont val="黑体"/>
        <charset val="134"/>
      </rPr>
      <t>(需要dlc上古之遗)</t>
    </r>
  </si>
  <si>
    <t>异星
奇景</t>
  </si>
  <si>
    <t>酸性孢子</t>
  </si>
  <si>
    <t>add_specimen acidic_spores</t>
  </si>
  <si>
    <r>
      <rPr>
        <sz val="11"/>
        <rFont val="黑体"/>
        <charset val="134"/>
      </rPr>
      <t>岗位产出的食物+2%(肉人)</t>
    </r>
    <r>
      <rPr>
        <sz val="11"/>
        <rFont val="Microsoft YaHei"/>
        <charset val="134"/>
      </rPr>
      <t> </t>
    </r>
    <r>
      <rPr>
        <sz val="11"/>
        <rFont val="黑体"/>
        <charset val="134"/>
      </rPr>
      <t xml:space="preserve">
岗位产出的矿物+2%(石头人)</t>
    </r>
  </si>
  <si>
    <t>异常现象热带奇谭</t>
  </si>
  <si>
    <t>远古纳米机器人</t>
  </si>
  <si>
    <t>add_specimen ancient_nanites</t>
  </si>
  <si>
    <t>宜居度+2.5%</t>
  </si>
  <si>
    <t>异常现象荒芜的沙漠：驯服纳米虫群</t>
  </si>
  <si>
    <t>远古热传感器</t>
  </si>
  <si>
    <t>add_specimen ancient_sensor</t>
  </si>
  <si>
    <t>工程学研究点数+5</t>
  </si>
  <si>
    <t>异常现象小行星碰撞</t>
  </si>
  <si>
    <t>小行星化石</t>
  </si>
  <si>
    <t>add_specimen asteroid_fossils</t>
  </si>
  <si>
    <t>岗位产出的矿物+2%</t>
  </si>
  <si>
    <t>未知起源异常现象</t>
  </si>
  <si>
    <t>巨型食肉植物</t>
  </si>
  <si>
    <t>add_specimen carnivorous_megaflora</t>
  </si>
  <si>
    <t>岗位产出的消费品+2%(非格式塔)
岗位产出的能量币+2%(格式塔)</t>
  </si>
  <si>
    <t>异常现象巨型植被 (需要dlc辽远群星)</t>
  </si>
  <si>
    <t>遗弃机器人</t>
  </si>
  <si>
    <t>add_specimen castaway_robot</t>
  </si>
  <si>
    <t>岗位产出的能量币+2%</t>
  </si>
  <si>
    <t>迷路灵魂异常现象</t>
  </si>
  <si>
    <t>高速离心机容器</t>
  </si>
  <si>
    <t>add_specimen centrifugal_container</t>
  </si>
  <si>
    <t>工程学研究点数+20</t>
  </si>
  <si>
    <t>异常现象 轨道高速妖</t>
  </si>
  <si>
    <t>粪粒石</t>
  </si>
  <si>
    <t>add_specimen coprolite</t>
  </si>
  <si>
    <t>宇宙级钻石碎片</t>
  </si>
  <si>
    <t>add_specimen cosmic_diamond_fragment</t>
  </si>
  <si>
    <t>每月稀有水晶+15%</t>
  </si>
  <si>
    <t>异常现象超重脉冲 (需要dlc辽远群星)</t>
  </si>
  <si>
    <t>晶巢碎片</t>
  </si>
  <si>
    <t>add_specimen crystal_nest_fragments</t>
  </si>
  <si>
    <t>岗位产出的能量币+4%</t>
  </si>
  <si>
    <t>开采站事件：无法解释的旋转（需研究奇怪的小行星）</t>
  </si>
  <si>
    <t>水晶球体碎片</t>
  </si>
  <si>
    <t>add_specimen crystal_sphere_fragments</t>
  </si>
  <si>
    <t>每月星界丝缕+12%</t>
  </si>
  <si>
    <t>挖三个星界裂隙后，出现晶体裂隙的前置局势，完成即可</t>
  </si>
  <si>
    <t>[cult_name.GetName]吊坠</t>
  </si>
  <si>
    <t>add_specimen cult_pendant</t>
  </si>
  <si>
    <t>殖民地事件链：异教徒</t>
  </si>
  <si>
    <t>[星系名称]策展人调查</t>
  </si>
  <si>
    <t>add_specimen curator_survey</t>
  </si>
  <si>
    <t>异常现象废弃空间站</t>
  </si>
  <si>
    <t>赛博勒克斯采矿阵列</t>
  </si>
  <si>
    <t>add_specimen cybrex_mining_column</t>
  </si>
  <si>
    <t>岗位产出的矿物+6%</t>
  </si>
  <si>
    <t>达斯纳克气体</t>
  </si>
  <si>
    <t>add_specimen dathnak_gas</t>
  </si>
  <si>
    <t>转移达斯纳克事件链</t>
  </si>
  <si>
    <t>脱水脑蛞蝓</t>
  </si>
  <si>
    <t>add_specimen desiccated_brain_slug</t>
  </si>
  <si>
    <t>工程学研究点数+10</t>
  </si>
  <si>
    <t>异常现象废弃聚落 (需要dlc辽远群星)</t>
  </si>
  <si>
    <t>退化巴奥子个体</t>
  </si>
  <si>
    <t>add_specimen devolved_baol_drones</t>
  </si>
  <si>
    <t>考古遗迹寂静之地 (需要dlc上古之遗)</t>
  </si>
  <si>
    <t>异次元内皮细胞</t>
  </si>
  <si>
    <t>add_specimen dimensional_endothelial_lining</t>
  </si>
  <si>
    <t>星界裂隙-流体</t>
  </si>
  <si>
    <t>电流生命</t>
  </si>
  <si>
    <t>add_specimen electric_life</t>
  </si>
  <si>
    <t>岗位产出的能量币+6%</t>
  </si>
  <si>
    <t>异常现象网状构造 (需要dlc辽远群星)</t>
  </si>
  <si>
    <t>超巨型炒蛋</t>
  </si>
  <si>
    <t>add_specimen enormous_scrambled_albumen</t>
  </si>
  <si>
    <t>岗位产出的食物+4%(肉人)
岗位产出的矿物+4%(石头人)</t>
  </si>
  <si>
    <t>异常现象成因奇怪的山脉</t>
  </si>
  <si>
    <t>异次元真菌</t>
  </si>
  <si>
    <t>add_specimen extradimensional_fungus</t>
  </si>
  <si>
    <t>每月异星天然气+15%</t>
  </si>
  <si>
    <t>星界裂隙风扫行星</t>
  </si>
  <si>
    <t>第一联盟船员名单</t>
  </si>
  <si>
    <t>add_specimen first_league_crew_manifest</t>
  </si>
  <si>
    <t>岗位产出的合金+4%</t>
  </si>
  <si>
    <t>水漫定居山丘</t>
  </si>
  <si>
    <t>add_specimen flooded_settlement_mound</t>
  </si>
  <si>
    <t>宜居度+1%</t>
  </si>
  <si>
    <r>
      <rPr>
        <sz val="11"/>
        <rFont val="黑体"/>
        <charset val="134"/>
      </rPr>
      <t>异常现象深层隧道</t>
    </r>
    <r>
      <rPr>
        <sz val="11"/>
        <rFont val="Microsoft YaHei"/>
        <charset val="134"/>
      </rPr>
      <t> </t>
    </r>
    <r>
      <rPr>
        <sz val="11"/>
        <rFont val="黑体"/>
        <charset val="134"/>
      </rPr>
      <t>(需要dlc辽远群星)</t>
    </r>
  </si>
  <si>
    <t>巨胃化石</t>
  </si>
  <si>
    <t>add_specimen fossilized_megastomach</t>
  </si>
  <si>
    <t>考古遗迹地下洞穴 (需要dlc上古之遗)</t>
  </si>
  <si>
    <t>虚空虫牙化石</t>
  </si>
  <si>
    <t>add_specimen fossilized_voidworm_tooth</t>
  </si>
  <si>
    <t>沃陶姆遗骸化石</t>
  </si>
  <si>
    <t>add_specimen fossilized_vultaum_remains</t>
  </si>
  <si>
    <t>岗位产出的消费品+8%(非格式塔)
岗位产出的能量币+8%(格式塔)</t>
  </si>
  <si>
    <t>add_specimen fractured_planet</t>
  </si>
  <si>
    <t>每月易爆微粒+5%</t>
  </si>
  <si>
    <t>巨大植物</t>
  </si>
  <si>
    <t>add_specimen gargantua_megalus</t>
  </si>
  <si>
    <t>创世核心</t>
  </si>
  <si>
    <t>add_specimen genesis_core</t>
  </si>
  <si>
    <t>机械人口组装速度+6%</t>
  </si>
  <si>
    <t>星界裂隙创世</t>
  </si>
  <si>
    <t>[owner_main_species.GetName]基因核心</t>
  </si>
  <si>
    <t>add_specimen genetic_code</t>
  </si>
  <si>
    <t>有机人口组装速度+6%</t>
  </si>
  <si>
    <t>起源：克隆大军-基因十字路口事件链</t>
  </si>
  <si>
    <t>巨大卵壳</t>
  </si>
  <si>
    <t>add_specimen giant_egg_shell</t>
  </si>
  <si>
    <t>太空兽群舰船克隆花费-5%</t>
  </si>
  <si>
    <r>
      <rPr>
        <sz val="11"/>
        <rFont val="黑体"/>
        <charset val="134"/>
      </rPr>
      <t>考古遗迹大地之眼</t>
    </r>
    <r>
      <rPr>
        <sz val="11"/>
        <rFont val="Microsoft YaHei"/>
        <charset val="134"/>
      </rPr>
      <t> </t>
    </r>
    <r>
      <rPr>
        <sz val="11"/>
        <rFont val="黑体"/>
        <charset val="134"/>
      </rPr>
      <t xml:space="preserve"> (需要dlc上古之遗)</t>
    </r>
  </si>
  <si>
    <t>极致柔术家基因</t>
  </si>
  <si>
    <t>add_specimen golem_contortionist_dna</t>
  </si>
  <si>
    <t>星界裂隙-娱乐中枢-会见柔术家</t>
  </si>
  <si>
    <t>赫姆特磁性船艏像</t>
  </si>
  <si>
    <t>add_specimen hemterine_magnetic_figurehead</t>
  </si>
  <si>
    <t>[molluscoid_miners_species.GetName]至高晶洞</t>
  </si>
  <si>
    <t>add_specimen high_geode_of_the_molluscoids</t>
  </si>
  <si>
    <t>岗位产出的矿物+4%</t>
  </si>
  <si>
    <t>异常现象可能的居民</t>
  </si>
  <si>
    <t>[星球名称]超覆层</t>
  </si>
  <si>
    <t>add_specimen hyper_mulch</t>
  </si>
  <si>
    <t>岗位产出的食物+8%(肉人)
岗位产出的矿物+8%(石头人)</t>
  </si>
  <si>
    <t>超肥沃土</t>
  </si>
  <si>
    <t>add_specimen hyperfertile_soil</t>
  </si>
  <si>
    <t>岗位产出的食物+6%(肉人)
岗位产出的矿物+6%(石头人)</t>
  </si>
  <si>
    <t>异常现象点点绿意</t>
  </si>
  <si>
    <t>不可能物体</t>
  </si>
  <si>
    <t>add_specimen impossible_object</t>
  </si>
  <si>
    <t>神秘迷宫局势</t>
  </si>
  <si>
    <t>伊拉斯贾沃菌</t>
  </si>
  <si>
    <t>add_specimen irassian_bacterium_javoria</t>
  </si>
  <si>
    <t>[owner_main_species.GetName]繁衍之钥</t>
  </si>
  <si>
    <t>add_specimen key_to_fertility</t>
  </si>
  <si>
    <t>人口增长速度+6%</t>
  </si>
  <si>
    <t>晶化卡兰卡尸体</t>
  </si>
  <si>
    <t>add_specimen khalanka_crystallized_corpses</t>
  </si>
  <si>
    <r>
      <rPr>
        <sz val="11"/>
        <rFont val="黑体"/>
        <charset val="134"/>
      </rPr>
      <t>考古遗迹石中低语</t>
    </r>
    <r>
      <rPr>
        <sz val="11"/>
        <rFont val="Microsoft YaHei"/>
        <charset val="134"/>
      </rPr>
      <t> </t>
    </r>
    <r>
      <rPr>
        <sz val="11"/>
        <rFont val="黑体"/>
        <charset val="134"/>
      </rPr>
      <t>(需要dlc上古之遗)</t>
    </r>
  </si>
  <si>
    <t>巨兽鳞片</t>
  </si>
  <si>
    <t>add_specimen leviathan_scale</t>
  </si>
  <si>
    <t>岗位产出的合金+8%</t>
  </si>
  <si>
    <t>星界裂隙次元冲突</t>
  </si>
  <si>
    <t>玛娜果</t>
  </si>
  <si>
    <t>add_specimen manna_fruit</t>
  </si>
  <si>
    <t>异常现象丛林之间</t>
  </si>
  <si>
    <t>巨大跖骨</t>
  </si>
  <si>
    <t>add_specimen massive_metatarsal</t>
  </si>
  <si>
    <t>纪念石</t>
  </si>
  <si>
    <t>add_specimen memorial_stone</t>
  </si>
  <si>
    <t>金属雪</t>
  </si>
  <si>
    <t>add_specimen metallic_snow</t>
  </si>
  <si>
    <t>岗位产出的合计+4%</t>
  </si>
  <si>
    <r>
      <rPr>
        <sz val="11"/>
        <rFont val="黑体"/>
        <charset val="134"/>
      </rPr>
      <t>异常现象干扰云层</t>
    </r>
    <r>
      <rPr>
        <sz val="11"/>
        <rFont val="Microsoft YaHei"/>
        <charset val="134"/>
      </rPr>
      <t> </t>
    </r>
    <r>
      <rPr>
        <sz val="11"/>
        <rFont val="黑体"/>
        <charset val="134"/>
      </rPr>
      <t>(需要dlc辽远群星)</t>
    </r>
  </si>
  <si>
    <t>矿化大脑</t>
  </si>
  <si>
    <t>add_specimen mineralized_brain</t>
  </si>
  <si>
    <t>谜拟月尘</t>
  </si>
  <si>
    <t>add_specimen mini_moon_dust</t>
  </si>
  <si>
    <t>星界裂隙袖珍行星</t>
  </si>
  <si>
    <t>远古采矿发射器</t>
  </si>
  <si>
    <t>add_specimen mining_transmitter</t>
  </si>
  <si>
    <t>异常现象地表信标</t>
  </si>
  <si>
    <t>熔融行星炉渣</t>
  </si>
  <si>
    <t>add_specimen molten_slag</t>
  </si>
  <si>
    <t>变异消化液</t>
  </si>
  <si>
    <t>add_specimen mutative_digestive_fluids</t>
  </si>
  <si>
    <t>环境改造速度+20%</t>
  </si>
  <si>
    <t>星界裂隙-娱乐中枢-会见大嘴</t>
  </si>
  <si>
    <t>黑曜石方尖碑碎片</t>
  </si>
  <si>
    <t>add_specimen obsidian_obelisk_fragment</t>
  </si>
  <si>
    <t>每月星界丝缕+9%</t>
  </si>
  <si>
    <t>星界裂隙火山位面</t>
  </si>
  <si>
    <t>欧林提之牙</t>
  </si>
  <si>
    <t>add_specimen orinthi_teeth</t>
  </si>
  <si>
    <t>奥修斯建材</t>
  </si>
  <si>
    <t>add_specimen osseus_construction_material</t>
  </si>
  <si>
    <r>
      <rPr>
        <sz val="11"/>
        <rFont val="黑体"/>
        <charset val="134"/>
      </rPr>
      <t>考古遗迹白骨之城</t>
    </r>
    <r>
      <rPr>
        <sz val="11"/>
        <rFont val="Microsoft YaHei"/>
        <charset val="134"/>
      </rPr>
      <t> </t>
    </r>
    <r>
      <rPr>
        <sz val="11"/>
        <rFont val="黑体"/>
        <charset val="134"/>
      </rPr>
      <t>(需要dlc上古之遗)</t>
    </r>
  </si>
  <si>
    <t>完美切面碳</t>
  </si>
  <si>
    <t>add_specimen perfectly_faceted_carbon</t>
  </si>
  <si>
    <t>佩里坎塔皮科珠宝</t>
  </si>
  <si>
    <t>add_specimen perikan_tapico_jewel</t>
  </si>
  <si>
    <t>每月稀有水晶+20%</t>
  </si>
  <si>
    <t>[星球名称]晶糖</t>
  </si>
  <si>
    <t>add_specimen planet_crystalose</t>
  </si>
  <si>
    <t>[星球名称]超级根茎</t>
  </si>
  <si>
    <t>add_specimen planet_super_roots</t>
  </si>
  <si>
    <t>异常现象大陆上的发现</t>
  </si>
  <si>
    <t>[星球名称]疫苗</t>
  </si>
  <si>
    <t>add_specimen planet_vaccine</t>
  </si>
  <si>
    <t>灵能实体残留</t>
  </si>
  <si>
    <t>add_specimen psionic_entity_residue</t>
  </si>
  <si>
    <t>岗位产出的能量币+8%</t>
  </si>
  <si>
    <t>击败只有虫洞相连三联星系中的恶堕化身</t>
  </si>
  <si>
    <t>受辐射残骸</t>
  </si>
  <si>
    <t>add_specimen radiated_remains</t>
  </si>
  <si>
    <t>环境改造速度+10%</t>
  </si>
  <si>
    <t>考古遗迹诱变(需要dlc上古之遗)</t>
  </si>
  <si>
    <t>反应石</t>
  </si>
  <si>
    <t>add_specimen reactive_rock</t>
  </si>
  <si>
    <t>异常现象剧毒外表</t>
  </si>
  <si>
    <t>共振扩散晶体</t>
  </si>
  <si>
    <t>add_specimen resonant_diffusion_crystal</t>
  </si>
  <si>
    <t>每月稀有水晶+10%</t>
  </si>
  <si>
    <t>异常现象怪异共鸣</t>
  </si>
  <si>
    <t>岩石水母</t>
  </si>
  <si>
    <t>add_specimen rock_jellies</t>
  </si>
  <si>
    <t>岗位产出的矿物+8%</t>
  </si>
  <si>
    <t>考古遗迹星罗群岛 (需要dlc上古之遗)</t>
  </si>
  <si>
    <t>萨尼兰尖刺</t>
  </si>
  <si>
    <t>add_specimen sniran_spikes</t>
  </si>
  <si>
    <t>星铁</t>
  </si>
  <si>
    <t>add_specimen starmetal</t>
  </si>
  <si>
    <t>横纹沙</t>
  </si>
  <si>
    <t>add_specimen striated_sand</t>
  </si>
  <si>
    <t>共生菌果</t>
  </si>
  <si>
    <t>add_specimen symbiotic_fruit</t>
  </si>
  <si>
    <t>星界裂隙-花园-研究生物(成功/失败)-获得</t>
  </si>
  <si>
    <t>塔布拉克闪耀膜</t>
  </si>
  <si>
    <t>add_specimen tarblac_shimmer</t>
  </si>
  <si>
    <t>环境改造案例研究</t>
  </si>
  <si>
    <t>add_specimen terraforming_case_study</t>
  </si>
  <si>
    <t>环境改造事件</t>
  </si>
  <si>
    <t>add_specimen terraforming_case_study_dry</t>
  </si>
  <si>
    <t>add_specimen terraforming_case_study_frozen</t>
  </si>
  <si>
    <t>[星球名称]环境改造记录</t>
  </si>
  <si>
    <t>add_specimen terraforming_records</t>
  </si>
  <si>
    <t>乌杜兰毛皮</t>
  </si>
  <si>
    <t>add_specimen uddloran_pelts</t>
  </si>
  <si>
    <t>佛丁戈卷须钩</t>
  </si>
  <si>
    <t>add_specimen verdingo_tendril_hook</t>
  </si>
  <si>
    <t>岗位产出的合金+6%</t>
  </si>
  <si>
    <t>颤动水晶</t>
  </si>
  <si>
    <t>add_specimen vibrating_crystal</t>
  </si>
  <si>
    <t>岗位产出的消费品+6%(非格式塔)
岗位产出的能量币+6%(格式塔)</t>
  </si>
  <si>
    <t>异常现象共鸣水晶 (需要dlc辽远群星)</t>
  </si>
  <si>
    <t>警示碑塔</t>
  </si>
  <si>
    <t>add_specimen warning_monolith</t>
  </si>
  <si>
    <t>异常现象行星伤痕</t>
  </si>
  <si>
    <t>虫洞毫毛</t>
  </si>
  <si>
    <t>add_specimen wormhole_fur</t>
  </si>
  <si>
    <t>星界裂隙-娱乐中枢-会见杂技家</t>
  </si>
  <si>
    <t>保存的乙特人尸体</t>
  </si>
  <si>
    <t>add_specimen ytterite_preserved_corpse</t>
  </si>
  <si>
    <t>工程学研究点数+40</t>
  </si>
  <si>
    <t>尤特冷冻仓</t>
  </si>
  <si>
    <t>add_specimen yuht_cryo_pod</t>
  </si>
  <si>
    <t>宜居度+5%</t>
  </si>
  <si>
    <t>区域A镇定剂</t>
  </si>
  <si>
    <t>add_specimen zone_a_sedative</t>
  </si>
  <si>
    <t>异常现象遗世废墟 (需要dlc辽远群星)</t>
  </si>
  <si>
    <t>祖卡虫翼</t>
  </si>
  <si>
    <t>add_specimen zulcor_wings</t>
  </si>
  <si>
    <t>岗位产出的合金+2%</t>
  </si>
  <si>
    <t>4.0.21遗珍收录（2025.07.09）</t>
  </si>
  <si>
    <t>被动效果</t>
  </si>
  <si>
    <t>激活花费</t>
  </si>
  <si>
    <t>激活效果</t>
  </si>
  <si>
    <t>以太巨龙战利品</t>
  </si>
  <si>
    <t>增添</t>
  </si>
  <si>
    <t>add_relic r_dragon_trophy</t>
  </si>
  <si>
    <t>每月凝聚力+10%
胜利点数+1000</t>
  </si>
  <si>
    <t>3000凝聚力
持续3600天
添加以太巨龙巡回展览修正</t>
  </si>
  <si>
    <t>幸福度+10%，稳定度+10%</t>
  </si>
  <si>
    <t>击败以太巨龙</t>
  </si>
  <si>
    <t>删除</t>
  </si>
  <si>
    <t>effect remove_relic = r_dragon_trophy</t>
  </si>
  <si>
    <t>可汗王座</t>
  </si>
  <si>
    <t>add_relic r_khans_throne</t>
  </si>
  <si>
    <t>宣称影响力花费-20%
解锁辖地附属国预设
胜利点数+3000</t>
  </si>
  <si>
    <t>3000凝聚力
持续3600天
添加战鼓修正</t>
  </si>
  <si>
    <t>舰船武器伤害+20%，军国主义思潮吸引力+25%</t>
  </si>
  <si>
    <t>彻底击败大可汗</t>
  </si>
  <si>
    <t>effect remove_relic = r_khans_throne</t>
  </si>
  <si>
    <t>时螶之鳞</t>
  </si>
  <si>
    <t>add_relic r_worm_scales</t>
  </si>
  <si>
    <t>研究速度（物理学）+5%
胜利点数+1000</t>
  </si>
  <si>
    <t>3000凝聚力
持续3600天
添加时螶鳞濡修正</t>
  </si>
  <si>
    <t>研究速度+20%，稳定度-5</t>
  </si>
  <si>
    <t>击败时之螶</t>
  </si>
  <si>
    <t>effect remove_relic = r_worm_scales</t>
  </si>
  <si>
    <t>誊录仪</t>
  </si>
  <si>
    <t>add_relic r_rubricator</t>
  </si>
  <si>
    <t>远古科技武器伤害+15%
社会学+20
胜利点数+2000</t>
  </si>
  <si>
    <t>3000凝聚力
冷却3600天</t>
  </si>
  <si>
    <t>稀有文物+500</t>
  </si>
  <si>
    <t>完成考古：飞天鼠盗
击败裂爪龙</t>
  </si>
  <si>
    <t>effect remove_relic = r_rubricator</t>
  </si>
  <si>
    <t>微缩星河</t>
  </si>
  <si>
    <t>add_relic r_galaxy</t>
  </si>
  <si>
    <t>研究速度+5%
胜利点数+2000</t>
  </si>
  <si>
    <t>随机一项科技研究进度+50%</t>
  </si>
  <si>
    <t>完成考古：卫星基地
和被遗弃的都市星球</t>
  </si>
  <si>
    <t>effect remove_relic = r_galaxy</t>
  </si>
  <si>
    <t>有机全典</t>
  </si>
  <si>
    <t>add_relic r_omnicodex</t>
  </si>
  <si>
    <t>有机体物种修饰点+1
非机器人帝国的评价+25
胜利点数+500</t>
  </si>
  <si>
    <t>获得来自一个随机新物种的3个人口</t>
  </si>
  <si>
    <t>完成考古：废弃星球</t>
  </si>
  <si>
    <t>effect remove_relic = r_omnicodex</t>
  </si>
  <si>
    <t>勘探器</t>
  </si>
  <si>
    <t>add_relic r_surveyor</t>
  </si>
  <si>
    <t>探测范围+1，
胜利点数+200</t>
  </si>
  <si>
    <t>500能量币
持续1800天
扫描版图内的行星
星球随机刷新一项随机资源
360-1080天50%再次触发
1080-1800天20%再次触发</t>
  </si>
  <si>
    <t>5/7/9能量币；5/7/9矿物；5/7/9贸易价值
5/7/9物理学；5/7/9社会学；5/7/9工程学
1-3合金
1-3异星天然气；1-3稀有水晶；1-3易爆微粒</t>
  </si>
  <si>
    <t>击败古代矿石处理中心</t>
  </si>
  <si>
    <t>effect remove_relic = r_surveyor</t>
  </si>
  <si>
    <t>银河之星</t>
  </si>
  <si>
    <t>add_relic r_galatron</t>
  </si>
  <si>
    <t>外交权重+100%
影响力+3
胜利点数+20000</t>
  </si>
  <si>
    <t>随机获得以下一项：
能量币+8000；矿物+8000；食物+8000；
合金+5000；消费品+5000；
异星天然气+500；稀有水晶+500；易爆微粒+500；
稀有文物+30</t>
  </si>
  <si>
    <t>行商处购买圣遗物抽奖
开出的基础权重为0.5%</t>
  </si>
  <si>
    <t>effect remove_relic = r_galatron</t>
  </si>
  <si>
    <t>女猎手之刃</t>
  </si>
  <si>
    <t>add_relic r_ancient_sword</t>
  </si>
  <si>
    <t>陆军士气+25%
行星探测范围+2
外交权重+10%
胜利点数+200</t>
  </si>
  <si>
    <t>3000凝聚力
持续3600天
添加女猎手之刃修正</t>
  </si>
  <si>
    <t>亚光速航速+25%</t>
  </si>
  <si>
    <t>完成考古：化石遗骸</t>
  </si>
  <si>
    <t>effect remove_relic = r_ancient_sword</t>
  </si>
  <si>
    <t>扎克兰的头颅</t>
  </si>
  <si>
    <t>add_relic r_severed_head</t>
  </si>
  <si>
    <t>圣地守护者允许你殖民其圣地
胜利点数+200</t>
  </si>
  <si>
    <t>3000凝聚力
持续3600天
添加扎克兰的头颅修正</t>
  </si>
  <si>
    <t>唯心主义思潮吸引力+75%
召唤一只舰队
初始为3护航舰，随激活次数最多15护航舰
圣地守护者存在且没有被消灭
则额外生成1-5艘战列巡洋舰</t>
  </si>
  <si>
    <t>完成考古：古墓</t>
  </si>
  <si>
    <t>effect remove_relic = r_severed_head</t>
  </si>
  <si>
    <t>奥德律斯基亚水晶</t>
  </si>
  <si>
    <t>add_relic r_odryskan_crystal</t>
  </si>
  <si>
    <t>每月稀有水晶+15%
胜利点数+3000</t>
  </si>
  <si>
    <t>获得60个月的能量币
科学家可能获得超级专注特质（非格式塔）</t>
  </si>
  <si>
    <t>完成考古：碎片环带</t>
  </si>
  <si>
    <t>effect remove_relic = r_odryskan_crystal</t>
  </si>
  <si>
    <t>统治芯片</t>
  </si>
  <si>
    <t>add_relic r_the_rulerchip</t>
  </si>
  <si>
    <t>每位前任科学官统治者研究速度+5%
每位前任指挥官统治者舰船武器伤害+5%
每位前任行政官统治者岗位产出的资源+5%
全部上限为+25%</t>
  </si>
  <si>
    <t>3000凝聚力
持续3600天
添加跨代知识修正</t>
  </si>
  <si>
    <t>统治者经验获得+50%</t>
  </si>
  <si>
    <t>帝制政权完成义体飞升
转换制度为芯片组帝制</t>
  </si>
  <si>
    <t>effect remove_relic =r_the_rulerchip</t>
  </si>
  <si>
    <t>虚空孳孽心肌</t>
  </si>
  <si>
    <t>add_relic r_voidspawn_myocardium</t>
  </si>
  <si>
    <t>舰船武器射速+10%
伤害减免+5%</t>
  </si>
  <si>
    <t>3000凝聚力
持续3600天
添加虚空杀手修正</t>
  </si>
  <si>
    <t>拥有Ⅳ级噬天巨兽的国家：删除此遗珍，Ⅳ级噬天巨兽获得虚空孳孽吞噬者修正，伤害减免+85%，舰船武器射速+555%
无Ⅳ级噬天巨兽的国家：获得虚空杀手修正：伤害减免+15%，舰船武器射速+10%</t>
  </si>
  <si>
    <t>击杀远古虚空孳孽
（需要巨兽之怒飞升）</t>
  </si>
  <si>
    <t>effect remove_relic =r_voidspawn_myocardium</t>
  </si>
  <si>
    <t>索林原虫虫后</t>
  </si>
  <si>
    <t>add_relic r_prethoryn_queen</t>
  </si>
  <si>
    <t>研究速度（社会学）+50%
胜利点数+5000</t>
  </si>
  <si>
    <t>10000食物
冷却3600天</t>
  </si>
  <si>
    <t>获得一支索林原虫舰队
10只孕母+36只战士+54只幼虫</t>
  </si>
  <si>
    <t>捕获索林原虫虫后</t>
  </si>
  <si>
    <t>effect remove_relic = r_prethoryn_queen</t>
  </si>
  <si>
    <t>异次元术士</t>
  </si>
  <si>
    <t>add_relic r_unbidden_warlock</t>
  </si>
  <si>
    <t>亚光速航速+30%
舰船武器射程+30%
胜利点数+5000</t>
  </si>
  <si>
    <t>3000凝聚力
持续3600天
添加破界秘仪修正</t>
  </si>
  <si>
    <t>跃迁引擎范围+100%，跃迁引擎冷却-50%
量子弹弓准确度+75%，量子弹弓作用距离+75%</t>
  </si>
  <si>
    <t>击败高维恶魔</t>
  </si>
  <si>
    <t>effect remove_relic = r_unbidden_warlock</t>
  </si>
  <si>
    <t>独立的肃正核心</t>
  </si>
  <si>
    <t>add_relic r_contingency_core</t>
  </si>
  <si>
    <t>允许每种巨型结构多建造一个
机械人口组装速度+100%（蜂巢帝国：每月工程学研究+150%）
胜利点数+5000</t>
  </si>
  <si>
    <t>3000凝聚力
持续3600天
添加肃正演算修正</t>
  </si>
  <si>
    <t>巨型结构建造速度+300%</t>
  </si>
  <si>
    <t>击败肃正协议</t>
  </si>
  <si>
    <t>effect remove_relic = r_contingency_core</t>
  </si>
  <si>
    <t>塞塔娜之心</t>
  </si>
  <si>
    <t>add_relic r_cetanas_heart</t>
  </si>
  <si>
    <t>行星飞升花费-50%
胜利点数+5000</t>
  </si>
  <si>
    <t>3000凝聚力，500纳米机器人
冷却3600天
（蜂巢国家：添加启蒙的回响修正）</t>
  </si>
  <si>
    <t>创建3000到5000名合成人人口，具体数值取决于可用的岗位和住房；
（蜂巢国家：研究速度+20%，持续10年）</t>
  </si>
  <si>
    <t>击败合成女王</t>
  </si>
  <si>
    <t>effect remove_relic = r_cetanas_heart</t>
  </si>
  <si>
    <t>灵能档案</t>
  </si>
  <si>
    <t>add_relic r_zro_crystal</t>
  </si>
  <si>
    <t>突入虚境的冷却时间缩短50%
解锁泽珞添加剂法令
胜利点数+1000</t>
  </si>
  <si>
    <t>从以下几项选择一项：
当前统治者等级+1
舰船武器伤害+20%，持续5年
稳定度+5，法令花费-10%，主流思潮吸引力+25%，持续5年</t>
  </si>
  <si>
    <t>完成先驱者：泽洛</t>
  </si>
  <si>
    <t>effect remove_relic = r_zro_crystal</t>
  </si>
  <si>
    <t>最后的巴奥</t>
  </si>
  <si>
    <t>add_relic r_the_last_baol</t>
  </si>
  <si>
    <t>人口增长速度+10%（有机）
研究速度（社会学）+10%（机械）
胜利点数+1000</t>
  </si>
  <si>
    <t>解锁星球决议: 新巴奥生命播种</t>
  </si>
  <si>
    <t>完成先驱者：巴奥</t>
  </si>
  <si>
    <t>effect remove_relic = r_the_last_baol</t>
  </si>
  <si>
    <t>碎片整理程序</t>
  </si>
  <si>
    <t>add_relic r_the_defragmentor</t>
  </si>
  <si>
    <t>建筑和区划能量币维护费用-10%
岗位能量币维护费用-10%
机器人维护费用-10%
机械帝国人口住房-10%
胜利点数+1000</t>
  </si>
  <si>
    <t>3000凝聚力
持续3600天
添加碎片整理程序修正</t>
  </si>
  <si>
    <t>每月能量币+20%
研究速度 (工程学）+5%</t>
  </si>
  <si>
    <t>完成考古：行星机械</t>
  </si>
  <si>
    <t>effect remove_relic = r_the_defragmentor</t>
  </si>
  <si>
    <t>沃陶姆现实透孔仪</t>
  </si>
  <si>
    <t>add_relic r_reality_perforator</t>
  </si>
  <si>
    <t>人口舒适度使用-10%
胜利点数+5000</t>
  </si>
  <si>
    <t>获得以下一项随机战斗修正：
2-5年的装甲值+40%；2-5年的护盾值+40%
2-5年的船体值+40%；2-5年舰船武器+40%
3%获得以上所有效果，持续1年</t>
  </si>
  <si>
    <t>完成先驱者：沃陶姆</t>
  </si>
  <si>
    <t>effect remove_relic = r_reality_perforator</t>
  </si>
  <si>
    <t>贾沃疹样本</t>
  </si>
  <si>
    <t>add_relic r_pox_sample</t>
  </si>
  <si>
    <t>启用散布瘟疫轨道轰炸姿态
增加发现生物科技的可能性
领袖寿命+20年
胜利点数+5000</t>
  </si>
  <si>
    <t>3000凝聚力
持续3600天
添加贾沃疹样本修正</t>
  </si>
  <si>
    <t>研究速度 (生物学)+25%</t>
  </si>
  <si>
    <t>完成先驱者：伊拉斯</t>
  </si>
  <si>
    <t>effect remove_relic = r_pox_sample</t>
  </si>
  <si>
    <t>尤特冷冻核心</t>
  </si>
  <si>
    <t>add_relic r_cryo_core</t>
  </si>
  <si>
    <t>殖民地发展速度+200%，能量武器射速+20%
（生体荒野：殖民新星球时随机添加一处区划）
胜利点数+5000</t>
  </si>
  <si>
    <t>3000凝聚力
持续3600天
添加尤特冷冻核心修正</t>
  </si>
  <si>
    <t>舰船维护费-20%</t>
  </si>
  <si>
    <t>完成先驱者：尤特</t>
  </si>
  <si>
    <t>effect remove_relic = r_cryo_core</t>
  </si>
  <si>
    <t>赛博勒克斯兵工厂</t>
  </si>
  <si>
    <t>add_relic r_war_forge</t>
  </si>
  <si>
    <t>允许首都建造赛博勒克斯战体陆军部队
胜利点数+5000</t>
  </si>
  <si>
    <t>3000凝聚力
冷却900天</t>
  </si>
  <si>
    <t>消耗2000矿物，获得1000合金（初始）
下次激活多消耗2000矿物，多获得1000合金
最高消耗40000矿物，获得20000合金</t>
  </si>
  <si>
    <t>完成先驱者：赛博勒克斯</t>
  </si>
  <si>
    <t>effect remove_relic = r_war_forge</t>
  </si>
  <si>
    <t>真空花朵</t>
  </si>
  <si>
    <t>add_relic r_vacuum_flower</t>
  </si>
  <si>
    <t>每月能量币+10%
胜利点数+1000</t>
  </si>
  <si>
    <t>3000凝聚力
持续3600天
添加绽放之星修正</t>
  </si>
  <si>
    <t>视首都星系的恒星种类，获得不同的产出加成：
B型恒星：每月合金+75；A型恒星：每月消费品+150
F型恒星：每月食物+300；G型恒星：每月能量币+300
K型恒星：每月矿物+300；M型恒星：每月稀有水晶+30
M型红巨星：每月活体金属+15；T型褐矮星：每月易爆微粒+30
黑洞：每月暗物质+15；中子星：每月纳米机器人+15
脉冲星：每月泽珞+15；翠光使：每月异星天然气+30</t>
  </si>
  <si>
    <t>成功完成万华镜事件链</t>
  </si>
  <si>
    <t>effect remove_relic = r_vacuum_flower</t>
  </si>
  <si>
    <t>毒性神祇之咽</t>
  </si>
  <si>
    <t>add_relic r_toxic_god</t>
  </si>
  <si>
    <t>舰载机伤害+15%
胜利点数+3000</t>
  </si>
  <si>
    <t>获得60个月的异星天然气，最少1000（无毒圣骑士起源）
解锁祝圣居住站决议（有毒圣骑士起源）</t>
  </si>
  <si>
    <t>起源：毒圣骑士</t>
  </si>
  <si>
    <t>effect remove_relic = r_toxic_god</t>
  </si>
  <si>
    <t>楔</t>
  </si>
  <si>
    <t>add_relic r_wormhole_key</t>
  </si>
  <si>
    <t>研究速度（物理学）+20%
跃迁引擎冷却-25%
胜利点数+2500</t>
  </si>
  <si>
    <t>3000凝聚力
持续90天
为帝国添加楔修正
冷却时间3600天</t>
  </si>
  <si>
    <t>允许所有舰船跃迁
跃迁引擎冷却-50%
战斗撤离几率+75%</t>
  </si>
  <si>
    <t>完成凯德斯事件链</t>
  </si>
  <si>
    <t>effect remove_relic = r_wormhole_key</t>
  </si>
  <si>
    <t>永旋陀螺</t>
  </si>
  <si>
    <t>add_relic r_ever_spinning_top</t>
  </si>
  <si>
    <t>每月能量币+10%
胜利点数+3000</t>
  </si>
  <si>
    <t>3000凝聚力
持续1800天
添加永动机修正</t>
  </si>
  <si>
    <t>研究速度(推进力学):+15%</t>
  </si>
  <si>
    <t>星界裂隙：天顶</t>
  </si>
  <si>
    <t>effect remove_relic = r_ever_spinning_top</t>
  </si>
  <si>
    <t>天空之泪</t>
  </si>
  <si>
    <t>add_relic r_celestial_tear</t>
  </si>
  <si>
    <t>围绕A、B、F、G级恒星的行星宜居+5%
胜利点数+3000</t>
  </si>
  <si>
    <t>星界丝缕+1000</t>
  </si>
  <si>
    <t>星界裂隙：深海之下</t>
  </si>
  <si>
    <t>effect remove_relic = r_celestial_tear</t>
  </si>
  <si>
    <t>血浆核心</t>
  </si>
  <si>
    <t>add_relic r_plasmic_core</t>
  </si>
  <si>
    <t>人口增长速度+10%（有机）
领袖获得经验+10%（机械）
胜利点数+3000</t>
  </si>
  <si>
    <t>随机一个行星上的所有人口获得等离子体特质（有机）
随机一个领袖会获得3个正面初始特质（机械）
适应进化+50%进度，完成时可能额外增加等离子体特质（演化猎手）</t>
  </si>
  <si>
    <t>星界裂隙：流体</t>
  </si>
  <si>
    <t>effect remove_relic = r_plasmic_core</t>
  </si>
  <si>
    <t>无限之根</t>
  </si>
  <si>
    <t>add_relic r_infinity_root</t>
  </si>
  <si>
    <t>每月食物+10%
胜利点数+3000</t>
  </si>
  <si>
    <t>100星界丝缕
冷却3600天</t>
  </si>
  <si>
    <t>招募一位三级科学家
不需要维护费且在四级之前不占用领袖容量</t>
  </si>
  <si>
    <t>星界裂隙：花园</t>
  </si>
  <si>
    <t>effect remove_relic = r_infinity_root</t>
  </si>
  <si>
    <t>时间水晶</t>
  </si>
  <si>
    <t>add_relic r_time_crystal</t>
  </si>
  <si>
    <t>领袖寿命+10年
胜利点数+3000</t>
  </si>
  <si>
    <t>所有领袖获得800经验</t>
  </si>
  <si>
    <t>星界裂隙：沙漠废墟</t>
  </si>
  <si>
    <t>effect remove_relic = r_time_crystal</t>
  </si>
  <si>
    <t>代达罗斯封印</t>
  </si>
  <si>
    <t>add_relic r_daedalus_seal</t>
  </si>
  <si>
    <t>维度锁持续时长+25%
星界丝缕+1
胜利点数+3000</t>
  </si>
  <si>
    <t>3000凝聚力
冷却1800天</t>
  </si>
  <si>
    <t>5年内关闭你的国境内的所有虫洞和L-星门</t>
  </si>
  <si>
    <t>星界裂隙：次元冲突</t>
  </si>
  <si>
    <t>effect remove_relic = r_daedalus_seal</t>
  </si>
  <si>
    <t>连续体</t>
  </si>
  <si>
    <t>add_relic r_continuum</t>
  </si>
  <si>
    <t>每月能量币，矿物，食物+5%
每月合金，消费品+5%
研究速度+5%
胜利点数+3000</t>
  </si>
  <si>
    <t>获得12个月的全部产出</t>
  </si>
  <si>
    <t>星界裂隙：机械结构</t>
  </si>
  <si>
    <t>effect remove_relic = r_continuum</t>
  </si>
  <si>
    <t>永恒王座</t>
  </si>
  <si>
    <t>add_relic r_eternal_throne</t>
  </si>
  <si>
    <t>所有领袖变为永生
胜利点数+3000</t>
  </si>
  <si>
    <t>333星界丝缕
持续3600天
添加星界调谐修正</t>
  </si>
  <si>
    <t>每月星界丝缕+333%</t>
  </si>
  <si>
    <t>征服或击败无形异使</t>
  </si>
  <si>
    <t>effect remove_relic = r_eternal_throne</t>
  </si>
  <si>
    <t>扰动抑制器</t>
  </si>
  <si>
    <t>add_relic r_weather_manipulator</t>
  </si>
  <si>
    <t>每月物理学研究+15%
胜利点数+1000</t>
  </si>
  <si>
    <t>在首都附近创造一个持续36个月的特大宇宙风暴驱斥场</t>
  </si>
  <si>
    <t>完成先驱者：因内特</t>
  </si>
  <si>
    <t>effect remove_relic =r_weather_manipulator</t>
  </si>
  <si>
    <t>风暴召唤器</t>
  </si>
  <si>
    <t>add_relic r_the_tempest_invocator</t>
  </si>
  <si>
    <t>每月凝聚力+10%
舰船维护费-15%
胜利点数+1000</t>
  </si>
  <si>
    <t>50000能量币
持续3600天
添加风暴驱斥修正</t>
  </si>
  <si>
    <t>宇宙风暴驱斥效果+100%
在你选择的星系中制造一场枢纽风暴
星系一经选定，就要献祭一位科学家</t>
  </si>
  <si>
    <t>完成先驱者：阿达卡利亚</t>
  </si>
  <si>
    <t>effect remove_relic =r_the_tempest_invocator</t>
  </si>
  <si>
    <t>模块精炼仪</t>
  </si>
  <si>
    <t>add_relic r_the_modularium</t>
  </si>
  <si>
    <t>易爆微粒+1
异星天然气+1
稀有水晶+1
胜利点数+1000</t>
  </si>
  <si>
    <t>2500能量币
冷却3600天</t>
  </si>
  <si>
    <t>使模块化五金产生的资源数量翻倍
并使下一次激活遗珍的花费翻倍</t>
  </si>
  <si>
    <t>收集九个异星奇景标本
前往策展人处购买</t>
  </si>
  <si>
    <t>effect remove_relic =r_the_modularium</t>
  </si>
  <si>
    <t>流金属合金</t>
  </si>
  <si>
    <t>add_relic r_flowmetal_alloy</t>
  </si>
  <si>
    <t>机器人维护费-30%
舰船建造速度+15%
胜利点数+1000</t>
  </si>
  <si>
    <t>首都创建300个机器人人口</t>
  </si>
  <si>
    <t>effect remove_relic =r_flowmetal_alloy</t>
  </si>
  <si>
    <t>晶华喷雾</t>
  </si>
  <si>
    <t>add_relic r_crystallinus_diffuser</t>
  </si>
  <si>
    <t>非机器人产出+5%（有机）
有机体帝国的评价+25(机械)
胜利点数+1000</t>
  </si>
  <si>
    <t>3000凝聚力
持续3600天
添加晶华喷雾巡回展览</t>
  </si>
  <si>
    <t>有机人口产出+100%，10年后死亡20%的人口（有机）
+100能量币（机械）</t>
  </si>
  <si>
    <t>effect remove_relic =r_crystallinus_diffuser</t>
  </si>
  <si>
    <t>万变魔石</t>
  </si>
  <si>
    <t>add_relic r_everchanging_stone</t>
  </si>
  <si>
    <t>异星奇景标本产出+30%
每100工匠矿物维护费-1，每100冶金师矿物维护费-1
胜利点数+1000</t>
  </si>
  <si>
    <t>3000凝聚力
持续3600天
添加万变魔石巡回展览</t>
  </si>
  <si>
    <t>异星奇景中每展览一个标本，将+3%另外两个大类的产出</t>
  </si>
  <si>
    <t>effect remove_relic =r_everchanging_stone</t>
  </si>
  <si>
    <t>脉石</t>
  </si>
  <si>
    <t>add_relic r_pulsestone</t>
  </si>
  <si>
    <t>力场操控研究速度+25%
力场操控研究选项概率+50%
胜利点数+1000</t>
  </si>
  <si>
    <t>3000凝聚力
持续3600天
添加脉石修正</t>
  </si>
  <si>
    <t>幸福度-10%
战斗撤离儿率+25%
护盾硬化+25%
能量武器伤害+25%</t>
  </si>
  <si>
    <t>effect remove_relic =r_pulsestone</t>
  </si>
  <si>
    <t>审判庭之槌</t>
  </si>
  <si>
    <t>add_relic r_gavel_of_the_tribunal</t>
  </si>
  <si>
    <t>来自已分配领袖的技能等级
所产生的外交权重+5%
胜利点数+1000</t>
  </si>
  <si>
    <t>3000凝聚力
持续3600天
添加审判庭之槌修正</t>
  </si>
  <si>
    <t>宣称影响力花费-25%</t>
  </si>
  <si>
    <t>收集九个美学大观标本
前往策展人处购买</t>
  </si>
  <si>
    <t>effect remove_relic =r_gavel_of_the_tribunal</t>
  </si>
  <si>
    <t>纠缠中继器</t>
  </si>
  <si>
    <t>add_relic r_entangled_relay</t>
  </si>
  <si>
    <t>星域尺寸+2
恒星基地影响力距离花费-50%
胜利点数+1000</t>
  </si>
  <si>
    <t>3000凝聚力
持续3600天
添加纠缠中继器修正</t>
  </si>
  <si>
    <t>轨道空间站产出+40%</t>
  </si>
  <si>
    <t>收集九个星海往事标本
前往策展人处购买</t>
  </si>
  <si>
    <t>effect remove_relic =r_entangled_relay</t>
  </si>
  <si>
    <t>VIR原型机核心</t>
  </si>
  <si>
    <t>add_relic r_prototype_vir_core</t>
  </si>
  <si>
    <t>行政官上限+1
指挥官上限+1
科学家上限+1
胜利点数+1000</t>
  </si>
  <si>
    <t>3000凝聚力
持续3600天
添加VIR原型机核心修正</t>
  </si>
  <si>
    <t>有效内阁官员技能+4</t>
  </si>
  <si>
    <t>effect remove_relic =r_prototype_vir_core</t>
  </si>
  <si>
    <t>宣传之球</t>
  </si>
  <si>
    <t>add_relic r_propagandosphere</t>
  </si>
  <si>
    <t>士兵凝聚力生产+2
主流思潮吸引力+25%
胜利点数+1000</t>
  </si>
  <si>
    <t>5000能量币
冷却3600天</t>
  </si>
  <si>
    <t>获得48个月凝聚力</t>
  </si>
  <si>
    <t>effect remove_relic =r_propagandosphere</t>
  </si>
  <si>
    <t>执行纲要</t>
  </si>
  <si>
    <t>add_relic r_executus_compendium</t>
  </si>
  <si>
    <t>有效内阁官员技能+1
内阁议程速度+25%
胜利点数+1000</t>
  </si>
  <si>
    <t>议程提前启动花费的10%
冷却3600天</t>
  </si>
  <si>
    <t>以提前启动花费的10%为代价启动议程</t>
  </si>
  <si>
    <t>effect remove_relic =r_executus_compendium</t>
  </si>
  <si>
    <t>模式制造器</t>
  </si>
  <si>
    <t>add_relic r_the_pattern_maker</t>
  </si>
  <si>
    <t>破译+4，追踪+5，命中+5%
胜利点数+1000</t>
  </si>
  <si>
    <t>3000凝聚力，750合金
冷却3600天</t>
  </si>
  <si>
    <t>创建一艘模式漫游者级侦查船
拥有极高的航速和极大超空间航道探测范围</t>
  </si>
  <si>
    <t>effect remove_relic =add_relic r_the_pattern_maker</t>
  </si>
  <si>
    <t>氤氲香兰</t>
  </si>
  <si>
    <t>add_relic r_vaporous_mega_orchid</t>
  </si>
  <si>
    <t>有机体信任度上限+50
有机体附庸的每月忠诚度+1
胜利点数+1000</t>
  </si>
  <si>
    <t>与所有非嗜杀、非失落、非机械帝国+150评价</t>
  </si>
  <si>
    <t>effect remove_relic =r_vaporous_mega_orchid</t>
  </si>
  <si>
    <t>缇杨奇祖母神经核</t>
  </si>
  <si>
    <t>add_relic r_tiyanki_matriarch_nerve_core</t>
  </si>
  <si>
    <t>对星神兽的伤害+25%
胜利点数+1000</t>
  </si>
  <si>
    <t>3000凝聚力
持续3600天
添加缇杨奇祖母神经核修正</t>
  </si>
  <si>
    <t>太空兽群船体值+20%
太空兽群舰船装甲+20%
太空兽群舰船生长速度+25%</t>
  </si>
  <si>
    <t>effect remove_relic =r_tiyanki_matriarch_nerve_core</t>
  </si>
  <si>
    <t>保存室</t>
  </si>
  <si>
    <t>add_relic r_preservation_chamber</t>
  </si>
  <si>
    <t>资源储存上限+25000
生态园容量上限+25
胜利点数+1000</t>
  </si>
  <si>
    <t>向生态园添加随机太空兽群物种
两个卓绝成热个体的标本</t>
  </si>
  <si>
    <t>effect remove_relic =r_preservation_chamber</t>
  </si>
  <si>
    <t>振天器</t>
  </si>
  <si>
    <t>add_relic r_celestial_resonator</t>
  </si>
  <si>
    <t>每展出一个标本+10凝聚力
胜利点数+1000</t>
  </si>
  <si>
    <t>每个展出的标本增加
100点能量币激活花费
冷却1800天
添加振天器修正</t>
  </si>
  <si>
    <t>每展出一个标本能够获得+1%幸福度以及+2%外交权重</t>
  </si>
  <si>
    <t>effect remove_relic =r_celestial_resonator</t>
  </si>
  <si>
    <t>add_relic r_celestial_chart_4</t>
  </si>
  <si>
    <t>调查速度+40%
每10年发现一个珍宝藏库
胜利点数+2500</t>
  </si>
  <si>
    <t>在一个殖民地上建立一座珍宝馆
解锁首席密藏猎手内阁席位</t>
  </si>
  <si>
    <t>effect remove_relic =add_relic r_celestial_chart_4</t>
  </si>
  <si>
    <t>变异虚空虫巢穴</t>
  </si>
  <si>
    <t>add_relic r_mutated_voidworm_nest</t>
  </si>
  <si>
    <t>太空兽群舰船克隆速度+25%
 生态园容量上限+25
击杀所有虚空虫后：太空兽群舰船伤害+10%</t>
  </si>
  <si>
    <t>5000矿物
冷却3600天</t>
  </si>
  <si>
    <t>在首都恒星系产生一支成熟的变异虚空虫舰队
无法升级，稀有度为常见</t>
  </si>
  <si>
    <t>击败变异虚空虫巢穴</t>
  </si>
  <si>
    <t>effect remove_relic =r_mutated_voidworm_nest</t>
  </si>
  <si>
    <t>4.0.21星球矿藏收录（2025.07.10）</t>
  </si>
  <si>
    <t>effect add_deposit</t>
  </si>
  <si>
    <t>自然生成类</t>
  </si>
  <si>
    <t>天然障碍类</t>
  </si>
  <si>
    <t>遗落星球类</t>
  </si>
  <si>
    <t>宇宙风暴类</t>
  </si>
  <si>
    <t>异常事件类</t>
  </si>
  <si>
    <t>添加（effect add_deposit）和移除（effect remove_deposit）代码，可以使用下拉菜单进行选择；选中星球后再使用。</t>
  </si>
  <si>
    <t>起源国策类</t>
  </si>
  <si>
    <t>特殊星球类</t>
  </si>
  <si>
    <t>宗主地产类</t>
  </si>
  <si>
    <t>星球矿藏类</t>
  </si>
  <si>
    <t>居住站矿藏类</t>
  </si>
  <si>
    <t>干旱高原</t>
  </si>
  <si>
    <t>发电区划最大建造数量+1</t>
  </si>
  <si>
    <t>d_arid_highlands</t>
  </si>
  <si>
    <t>温泉</t>
  </si>
  <si>
    <t>d_hot_springs</t>
  </si>
  <si>
    <t>激流瀑布</t>
  </si>
  <si>
    <t>发电区划最大建造数量+2</t>
  </si>
  <si>
    <t>d_rushing_waterfalls</t>
  </si>
  <si>
    <t>炎热沙漠</t>
  </si>
  <si>
    <t>d_searing_desert</t>
  </si>
  <si>
    <t>冻气湖</t>
  </si>
  <si>
    <t>d_frozen_gas_lake</t>
  </si>
  <si>
    <t>地热喷口</t>
  </si>
  <si>
    <t>发电区划最大建造数量+3</t>
  </si>
  <si>
    <t>d_geothermal_vent</t>
  </si>
  <si>
    <t>水下喷口</t>
  </si>
  <si>
    <t>d_underwater_vent</t>
  </si>
  <si>
    <t>风暴山脉</t>
  </si>
  <si>
    <t>d_tempestous_mountain</t>
  </si>
  <si>
    <t>矿脉悬崖</t>
  </si>
  <si>
    <t>采矿区划最大建造数量+1</t>
  </si>
  <si>
    <t>d_veiny_cliffs</t>
  </si>
  <si>
    <t>矿场</t>
  </si>
  <si>
    <t>d_mineral_fields</t>
  </si>
  <si>
    <t>繁盛平顶山</t>
  </si>
  <si>
    <t>采矿区划最大建造数量+2</t>
  </si>
  <si>
    <t>d_prosperous_mesa</t>
  </si>
  <si>
    <t>富矿洞穴</t>
  </si>
  <si>
    <t>d_ore_rich_caverns</t>
  </si>
  <si>
    <t>富饶山脉</t>
  </si>
  <si>
    <t>采矿区划最大建造数量+3</t>
  </si>
  <si>
    <t>d_rich_mountain</t>
  </si>
  <si>
    <t>深海矿脉</t>
  </si>
  <si>
    <t>d_submerged_ore_veins</t>
  </si>
  <si>
    <t>苔藓平原</t>
  </si>
  <si>
    <t>农业区划最大建造数量+1</t>
  </si>
  <si>
    <t>d_lichen_fields</t>
  </si>
  <si>
    <t>丰茂平原</t>
  </si>
  <si>
    <t>d_bountiful_plains</t>
  </si>
  <si>
    <t>崎岖森林</t>
  </si>
  <si>
    <t>d_rugged_woods</t>
  </si>
  <si>
    <t>绿色山脉</t>
  </si>
  <si>
    <t>d_green_hills</t>
  </si>
  <si>
    <t>美丽苔原</t>
  </si>
  <si>
    <t>d_forgiving_tundra</t>
  </si>
  <si>
    <t>潮湿沼泽</t>
  </si>
  <si>
    <t>d_boggy_fens</t>
  </si>
  <si>
    <t>富养泥地</t>
  </si>
  <si>
    <t>d_nutritious_mudland</t>
  </si>
  <si>
    <t>菌落洞穴</t>
  </si>
  <si>
    <t>农业区划最大建造数量+2</t>
  </si>
  <si>
    <t>d_fungal_caves</t>
  </si>
  <si>
    <t>繁盛密林</t>
  </si>
  <si>
    <t>d_lush_jungle</t>
  </si>
  <si>
    <t>丰饶之地</t>
  </si>
  <si>
    <t>d_fertile_lands</t>
  </si>
  <si>
    <t>奔流河川</t>
  </si>
  <si>
    <t>d_great_river</t>
  </si>
  <si>
    <t>黑沃土</t>
  </si>
  <si>
    <t>农业区划最大建造数量+3</t>
  </si>
  <si>
    <t>d_black_soil</t>
  </si>
  <si>
    <t>丰饶礁石</t>
  </si>
  <si>
    <t>d_teeming_reef</t>
  </si>
  <si>
    <t>非凡绿洲</t>
  </si>
  <si>
    <t>d_marvelous_oasis</t>
  </si>
  <si>
    <t>热带岛屿</t>
  </si>
  <si>
    <t>d_tropical_island</t>
  </si>
  <si>
    <t>菌落森林</t>
  </si>
  <si>
    <t>d_fungal_forest</t>
  </si>
  <si>
    <t>尘土洞穴</t>
  </si>
  <si>
    <t>发电区划最大建造数量+3，每100技工产出的易爆微粒+0.25</t>
  </si>
  <si>
    <t>d_dust_caverns</t>
  </si>
  <si>
    <t>尘土沙漠</t>
  </si>
  <si>
    <t>发电区划最大建造数量+3，每100技工产出的易爆微粒+0.5</t>
  </si>
  <si>
    <t>d_dust_desert</t>
  </si>
  <si>
    <t>冒泡沼泽</t>
  </si>
  <si>
    <t>农业区划最大建造数量+3，每100农夫产出的异星天然气+0.25</t>
  </si>
  <si>
    <t>d_bubbling_swamp</t>
  </si>
  <si>
    <t>发烟泥潭</t>
  </si>
  <si>
    <t>农业区划最大建造数量+3，每100农夫产出的异星天然气+0.5</t>
  </si>
  <si>
    <t>d_fuming_bog</t>
  </si>
  <si>
    <t>水晶洞穴</t>
  </si>
  <si>
    <t>采矿区划最大建造数量+3，每100矿工产出的稀有水晶+0.25</t>
  </si>
  <si>
    <t>d_crystalline_caverns</t>
  </si>
  <si>
    <t>水晶森林</t>
  </si>
  <si>
    <t>采矿区划最大建造数量+3，每100矿工产出的稀有水晶+0.5</t>
  </si>
  <si>
    <t>d_crystal_forest</t>
  </si>
  <si>
    <t>水晶礁石</t>
  </si>
  <si>
    <t>d_crystal_reef</t>
  </si>
  <si>
    <t>贝塞里安平原</t>
  </si>
  <si>
    <t>贝塞里安发电站+1</t>
  </si>
  <si>
    <t>d_betharian_deposit</t>
  </si>
  <si>
    <t>偏僻山谷</t>
  </si>
  <si>
    <t>异星动物园+1</t>
  </si>
  <si>
    <t>d_alien_pets_deposit</t>
  </si>
  <si>
    <t>嗞嗡平原</t>
  </si>
  <si>
    <t>d_buzzing_plains</t>
  </si>
  <si>
    <t>矿物带</t>
  </si>
  <si>
    <t>d_mineral_striations</t>
  </si>
  <si>
    <t>天然农田</t>
  </si>
  <si>
    <t>d_natural_farmland</t>
  </si>
  <si>
    <t>高耸山脉</t>
  </si>
  <si>
    <t>最大区划数-2</t>
  </si>
  <si>
    <t>d_mountain_range</t>
  </si>
  <si>
    <t>活火山</t>
  </si>
  <si>
    <t>d_active_volcano</t>
  </si>
  <si>
    <t>危险野生动物</t>
  </si>
  <si>
    <t>d_dangerous_wildlife_blocker</t>
  </si>
  <si>
    <t>致命生态圈</t>
  </si>
  <si>
    <t>d_lethal_ecosphere_blocker</t>
  </si>
  <si>
    <t>茂密丛林</t>
  </si>
  <si>
    <t>最大区划数-1</t>
  </si>
  <si>
    <t>d_dense_jungle</t>
  </si>
  <si>
    <t>有毒海藻</t>
  </si>
  <si>
    <t>d_toxic_kelp</t>
  </si>
  <si>
    <t>深坑</t>
  </si>
  <si>
    <t>d_deep_sinkhole</t>
  </si>
  <si>
    <t>流沙盆地</t>
  </si>
  <si>
    <t>d_quicksand_basin</t>
  </si>
  <si>
    <t>剧毒沼泽</t>
  </si>
  <si>
    <t>d_noxious_swamp</t>
  </si>
  <si>
    <t>巨型冰川</t>
  </si>
  <si>
    <t>d_massive_glacier</t>
  </si>
  <si>
    <t>辐射废土</t>
  </si>
  <si>
    <t>d_radioactive_wasteland</t>
  </si>
  <si>
    <t>城市废墟</t>
  </si>
  <si>
    <t>d_city_ruins</t>
  </si>
  <si>
    <t>弹坑</t>
  </si>
  <si>
    <t>d_bomb_crater</t>
  </si>
  <si>
    <t>撞击坑</t>
  </si>
  <si>
    <t>d_crater</t>
  </si>
  <si>
    <t>残毁区划</t>
  </si>
  <si>
    <t>d_ruined_district</t>
  </si>
  <si>
    <t>迁移森林</t>
  </si>
  <si>
    <t>d_wandering_forests</t>
  </si>
  <si>
    <t>地下入口</t>
  </si>
  <si>
    <t>d_sinkhole_subterraneans</t>
  </si>
  <si>
    <t>巨型生命体</t>
  </si>
  <si>
    <t>最大区划数-1，社会学产出+8</t>
  </si>
  <si>
    <t>d_titanic_life_blocker</t>
  </si>
  <si>
    <t>工业废土</t>
  </si>
  <si>
    <t>d_failing_infrastructure</t>
  </si>
  <si>
    <t>遗落文明</t>
  </si>
  <si>
    <t>d_forgotten_civilization</t>
  </si>
  <si>
    <t>贫民窟</t>
  </si>
  <si>
    <t>最大区划数-1，清除后创建100人口</t>
  </si>
  <si>
    <t>d_decrepit_dwellings</t>
  </si>
  <si>
    <t>有人居住的废墟</t>
  </si>
  <si>
    <t>d_tomb_world_ruins</t>
  </si>
  <si>
    <t>辐射区</t>
  </si>
  <si>
    <t>d_tomb_world_wasteland</t>
  </si>
  <si>
    <t>废弃空城</t>
  </si>
  <si>
    <t>d_machine_empire_ruins</t>
  </si>
  <si>
    <t>有机城市废墟</t>
  </si>
  <si>
    <t>d_exterminators_ruins</t>
  </si>
  <si>
    <t>战场遗迹</t>
  </si>
  <si>
    <t>d_former_battlefield</t>
  </si>
  <si>
    <t>废弃露天矿坑</t>
  </si>
  <si>
    <t>d_strip_mine</t>
  </si>
  <si>
    <t>未监管的居住地</t>
  </si>
  <si>
    <t>d_unsupervised_settlement</t>
  </si>
  <si>
    <t>坍塌的地洞</t>
  </si>
  <si>
    <t>d_collapsed_burrows</t>
  </si>
  <si>
    <t>寂静废墟</t>
  </si>
  <si>
    <t>d_assimilators_ruins</t>
  </si>
  <si>
    <t>真菌生物残留物</t>
  </si>
  <si>
    <t>d_fungoid_extermination</t>
  </si>
  <si>
    <t>裂隙</t>
  </si>
  <si>
    <t>d_egg_cracking</t>
  </si>
  <si>
    <t>d_ruined_building_blocker</t>
  </si>
  <si>
    <t>理想城废墟</t>
  </si>
  <si>
    <t>d_ruined_arcology</t>
  </si>
  <si>
    <t>考古遗址</t>
  </si>
  <si>
    <t>d_archaeological_site</t>
  </si>
  <si>
    <t>石质巨柱</t>
  </si>
  <si>
    <t>d_hibernating_lithoids</t>
  </si>
  <si>
    <t>石质燹墟</t>
  </si>
  <si>
    <t>最大区划数-1，宜居性-10%</t>
  </si>
  <si>
    <t>d_lithoid_devastation</t>
  </si>
  <si>
    <t>环境改造残骸</t>
  </si>
  <si>
    <t>d_terraforming_blocker</t>
  </si>
  <si>
    <t>枯竭矿藏</t>
  </si>
  <si>
    <t>d_exploited_deposit_blocker</t>
  </si>
  <si>
    <t>感染冰盖</t>
  </si>
  <si>
    <t>最大区划数-2，舒适度-500</t>
  </si>
  <si>
    <t>d_tainted_snowcaps</t>
  </si>
  <si>
    <t>剧毒海藻</t>
  </si>
  <si>
    <t>最大区划数-2，农夫产出的食物-15%</t>
  </si>
  <si>
    <t>d_poisonous_algae</t>
  </si>
  <si>
    <t>恶毒害虫</t>
  </si>
  <si>
    <t>最大区划数-2，幸福度-10%</t>
  </si>
  <si>
    <t>d_venomous_insects</t>
  </si>
  <si>
    <t>不适大气</t>
  </si>
  <si>
    <t>宜居性-5%</t>
  </si>
  <si>
    <t>d_unpleasant_atmosphere</t>
  </si>
  <si>
    <t>腐烂温床</t>
  </si>
  <si>
    <t>d_rotten_soil</t>
  </si>
  <si>
    <t>集体坟墓</t>
  </si>
  <si>
    <t>最大区划数-2，物种宜居性上限-10%，舒适度-500</t>
  </si>
  <si>
    <t>d_mass_graves</t>
  </si>
  <si>
    <t>爆发性真菌增生</t>
  </si>
  <si>
    <t>d_seed_bombing_fungoid_blocker</t>
  </si>
  <si>
    <t>爆发性森林增生</t>
  </si>
  <si>
    <t>d_seed_bombing_plantoid_blocker</t>
  </si>
  <si>
    <t>外溢填埋场</t>
  </si>
  <si>
    <t>最大区划数-1，宜居性-5%</t>
  </si>
  <si>
    <t>d_sprawling_landfill_blocker</t>
  </si>
  <si>
    <t>纳米机器人采收盆地</t>
  </si>
  <si>
    <t>最大区划数-1，宜居性-5%，纳米机器人+0.5</t>
  </si>
  <si>
    <t>d_nanotech_devastation</t>
  </si>
  <si>
    <t>毁坏孵化器</t>
  </si>
  <si>
    <t>最大区划数-4，物种宜居性上限-10%</t>
  </si>
  <si>
    <t>d_ruined_hatchery</t>
  </si>
  <si>
    <t>机械船壳</t>
  </si>
  <si>
    <t>d_unplugged_assimilator_hulk</t>
  </si>
  <si>
    <t>坍塌尖塔</t>
  </si>
  <si>
    <t>d_collapsed_spire</t>
  </si>
  <si>
    <t>巨型裂隙</t>
  </si>
  <si>
    <t>d_massive_crevice</t>
  </si>
  <si>
    <t>破碎的太阳能阵列</t>
  </si>
  <si>
    <t>d_shattered_solar_array</t>
  </si>
  <si>
    <t>水漫堆坑</t>
  </si>
  <si>
    <t>d_flooded_reactor_pits</t>
  </si>
  <si>
    <t>垮塌矿道</t>
  </si>
  <si>
    <t>d_crumbling_mining_tunnels</t>
  </si>
  <si>
    <t>古老堆坑</t>
  </si>
  <si>
    <t>发电区划最大建造数量+6</t>
  </si>
  <si>
    <t>d_ancient_reactor_pits</t>
  </si>
  <si>
    <t>巨型太阳能阵列</t>
  </si>
  <si>
    <t>d_immense_solar_array</t>
  </si>
  <si>
    <t>遗弃矿道</t>
  </si>
  <si>
    <t>采矿区划最大建造数量+6</t>
  </si>
  <si>
    <t>d_abandoned_mining_tunnels</t>
  </si>
  <si>
    <t>建筑废墟</t>
  </si>
  <si>
    <t>d_relic_metal_boneyard</t>
  </si>
  <si>
    <t>岗位产出的社会学研究+15%，岗位产出的社工程学研究+15%，岗位产出的物理学研究+15%，物理学家+800，社会学家+800，工程学家+800</t>
  </si>
  <si>
    <t>d_central_spire</t>
  </si>
  <si>
    <t>工业区域</t>
  </si>
  <si>
    <t>每100矿工产出的稀有水晶+0.2，每100矿工产出的异星天然气+0.2，每100矿工产出的易爆微粒+0.2</t>
  </si>
  <si>
    <t>d_industrial_sector</t>
  </si>
  <si>
    <t>密集废墟</t>
  </si>
  <si>
    <t>最大区划数-6，岗位产出的社会学研究+15%，岗位产出的社工程学研究+15%，岗位产出的物理学研究+15%</t>
  </si>
  <si>
    <t>d_relic_dense_ruins</t>
  </si>
  <si>
    <t>前遗落星球</t>
  </si>
  <si>
    <t>岗位产出的社会学研究+10%，岗位产出的社工程学研究+10%，岗位产出的物理学研究+10%</t>
  </si>
  <si>
    <t>d_former_relic_world</t>
  </si>
  <si>
    <t>带电海洋</t>
  </si>
  <si>
    <t>发电区划最大建造数量+1，岗位产出的能量币+5%，宜居性-5%</t>
  </si>
  <si>
    <t>d_electrified_oceans</t>
  </si>
  <si>
    <t>幽灵峡谷</t>
  </si>
  <si>
    <t>最大区划数-1，稳定度-5%，岗位产出的凝聚力+10%，泽珞+1</t>
  </si>
  <si>
    <t>d_ghostly_canyon</t>
  </si>
  <si>
    <t>天空之山</t>
  </si>
  <si>
    <t>采矿区划最大建造数量+2，每100矿工产出的物理学+1</t>
  </si>
  <si>
    <t>d_sky_mountain</t>
  </si>
  <si>
    <t>鸟类保护区</t>
  </si>
  <si>
    <t>社会学+4</t>
  </si>
  <si>
    <t>d_avian_reserve</t>
  </si>
  <si>
    <t>磁化矿石</t>
  </si>
  <si>
    <t>采矿区划最大建造数量+3，岗位生产的矿物+25%，最大区划数+3</t>
  </si>
  <si>
    <t>d_magnetic_storm_1_minerals</t>
  </si>
  <si>
    <t>风暴铸造</t>
  </si>
  <si>
    <t>冶金师维护费-30%，冶金师产出+30%</t>
  </si>
  <si>
    <t>d_magnetic_storm_2_alloys</t>
  </si>
  <si>
    <t>天翔高原</t>
  </si>
  <si>
    <t>采矿区划最大建造数量+1，岗位生产的矿物+10%，最大区划数+1，冶金师产出+10%</t>
  </si>
  <si>
    <t>d_magnetic_storm_3_mix</t>
  </si>
  <si>
    <t>雷击废墟</t>
  </si>
  <si>
    <t>研究速度（材料学）+15%</t>
  </si>
  <si>
    <t>d_electric_storm_1_engineering</t>
  </si>
  <si>
    <t>行星伤疤</t>
  </si>
  <si>
    <t>岗位生产的凝聚力+2%（根据风暴特征数量变化）</t>
  </si>
  <si>
    <t>d_electric_storm_2_unity</t>
  </si>
  <si>
    <t>静默舰队</t>
  </si>
  <si>
    <t>研究速度（推进力学）+10%，研究速度（力场操控）+10%</t>
  </si>
  <si>
    <t>d_electric_storm_3_physics</t>
  </si>
  <si>
    <t>被风暴毁的郊区</t>
  </si>
  <si>
    <t>岗位生产的社会学研究+10%，最大区划数-2</t>
  </si>
  <si>
    <t>d_particle_storm_1_society</t>
  </si>
  <si>
    <t>浩宇风暴</t>
  </si>
  <si>
    <t>岗位生产的凝聚力+10%，最大区划数-2</t>
  </si>
  <si>
    <t>d_particle_storm_2_unity</t>
  </si>
  <si>
    <t>不稳定的位面</t>
  </si>
  <si>
    <t>微粒捕获工岗位+100</t>
  </si>
  <si>
    <t>d_particle_storm_3_motes</t>
  </si>
  <si>
    <t>退化的臭氧层</t>
  </si>
  <si>
    <t>岗位生产的能量币+100%，人口增长速度-25%</t>
  </si>
  <si>
    <t>d_solar_storm_1_energy</t>
  </si>
  <si>
    <t>辐射高地</t>
  </si>
  <si>
    <t>最大区划数+3，发电区划+3</t>
  </si>
  <si>
    <t>d_solar_storm_2_districts</t>
  </si>
  <si>
    <t>发光沙漠</t>
  </si>
  <si>
    <t>岗位生产的能量币+10%，岗位产出的贸易+10%</t>
  </si>
  <si>
    <t>d_solar_storm_3_output</t>
  </si>
  <si>
    <t>羽毛状水晶矿</t>
  </si>
  <si>
    <t>水晶矿工岗位+200</t>
  </si>
  <si>
    <t>d_celestial_storm_1_mines</t>
  </si>
  <si>
    <t>史前沉淀</t>
  </si>
  <si>
    <t>岗位产出的社会学研究+10%</t>
  </si>
  <si>
    <t>d_celestial_storm_2_society</t>
  </si>
  <si>
    <t>星尘沙丘</t>
  </si>
  <si>
    <t>水晶矿工岗位+300</t>
  </si>
  <si>
    <t>d_celestial_storm_3_crystal</t>
  </si>
  <si>
    <t>压实的平原</t>
  </si>
  <si>
    <t>最大区划数+3</t>
  </si>
  <si>
    <t>d_gravity_storm_1_districts</t>
  </si>
  <si>
    <t>粉碎纪念碑</t>
  </si>
  <si>
    <t>d_gravity_storm_2_unity</t>
  </si>
  <si>
    <t>重力洞穴</t>
  </si>
  <si>
    <t>岗位产出的工程学研究+20%，最大区划数-1</t>
  </si>
  <si>
    <t>d_gravity_storm_3_engineering</t>
  </si>
  <si>
    <t>虚境寄生虫</t>
  </si>
  <si>
    <t>岗位产出的社会学研究+10%，人口增长速度+10%</t>
  </si>
  <si>
    <t>d_shroud_storm_1_society</t>
  </si>
  <si>
    <t>泽珞场</t>
  </si>
  <si>
    <t>幸福度+10%，农业区划最大建造数量-1，泽珞+2</t>
  </si>
  <si>
    <t>d_shroud_storm_2_zro</t>
  </si>
  <si>
    <t>湖中实体</t>
  </si>
  <si>
    <t>幸福度+25%，唯心主义思潮吸引力+50%</t>
  </si>
  <si>
    <t>d_shroud_storm_3_happy</t>
  </si>
  <si>
    <t>采矿区划最大建造数量+4，岗位产出的社会学研究+10%</t>
  </si>
  <si>
    <t>d_metal_boneyard</t>
  </si>
  <si>
    <t>采矿区划最大建造数量-1，农业区划最大建造数量-1，发电区划最大建造数量-1</t>
  </si>
  <si>
    <t>d_migrating_forests</t>
  </si>
  <si>
    <t>迁徙森林保护区</t>
  </si>
  <si>
    <t>岗位产出的社会学研究+20%，物理学家岗位+200，生物学家岗位+200，工程学家岗位+200</t>
  </si>
  <si>
    <t>d_migrating_forest_reserve</t>
  </si>
  <si>
    <t>远古矿井</t>
  </si>
  <si>
    <t>采矿区划最大建造数量+5</t>
  </si>
  <si>
    <t>d_ancient_mining_site</t>
  </si>
  <si>
    <t>玩具工厂建筑群</t>
  </si>
  <si>
    <t>岗位产出的社会学研究+10%，岗位产出的工程学研究+20%，物理学家岗位+200，生物学家岗位+200，工程学家岗位+200</t>
  </si>
  <si>
    <t>d_toy_factory_complex</t>
  </si>
  <si>
    <t>突变体掩埋场</t>
  </si>
  <si>
    <t>d_mutant_landfill</t>
  </si>
  <si>
    <t>远古轰炸弹坑</t>
  </si>
  <si>
    <t>岗位产出的物理学研究+20%，物理学家岗位+200，生物学家岗位+200，工程学家岗位+200</t>
  </si>
  <si>
    <t>d_ancient_bombardment_craters</t>
  </si>
  <si>
    <t>岗位产出的工程学研究+20%，物理学家岗位+200，生物学家岗位+200，工程学家岗位+200</t>
  </si>
  <si>
    <t>d_ancient_battlefield</t>
  </si>
  <si>
    <t>辐射废墟</t>
  </si>
  <si>
    <t>d_irradiated_ruins</t>
  </si>
  <si>
    <t>陨石坑</t>
  </si>
  <si>
    <t>d_impact_crater</t>
  </si>
  <si>
    <t>古怪工厂的工人岗位+100</t>
  </si>
  <si>
    <t>d_odd_factory</t>
  </si>
  <si>
    <t>远古粒子加速器</t>
  </si>
  <si>
    <t>d_ancient_particle_accelerator</t>
  </si>
  <si>
    <t>d_underground_vault</t>
  </si>
  <si>
    <t>岗位产出的工程学研究+10%，采矿区划最大建造数量+2</t>
  </si>
  <si>
    <t>d_underground_vault_2</t>
  </si>
  <si>
    <t>冷冻克隆人纪念碑</t>
  </si>
  <si>
    <t>社会学+6</t>
  </si>
  <si>
    <t>d_cryonic_clones</t>
  </si>
  <si>
    <t>被淹没的丘穴</t>
  </si>
  <si>
    <t>d_flooded_mounds</t>
  </si>
  <si>
    <t>培育场</t>
  </si>
  <si>
    <t>食物+14</t>
  </si>
  <si>
    <t>d_processing_pens</t>
  </si>
  <si>
    <t>收割者田地</t>
  </si>
  <si>
    <t>d_harvester_fields</t>
  </si>
  <si>
    <t>湿体电脑</t>
  </si>
  <si>
    <t>d_wetware_computer</t>
  </si>
  <si>
    <t>未开化的荒野</t>
  </si>
  <si>
    <t>岗位产出的社会学研究+10%，物理学家岗位+100，生物学家岗位+100，工程学家岗位+100</t>
  </si>
  <si>
    <t>d_savage_wildlands</t>
  </si>
  <si>
    <t>封存设施</t>
  </si>
  <si>
    <t>d_mothballed_facilities</t>
  </si>
  <si>
    <t>螺旋切削矿井</t>
  </si>
  <si>
    <t>采矿区划最大建造数量+4</t>
  </si>
  <si>
    <t>d_worm_mine</t>
  </si>
  <si>
    <t>圆环耕种农场</t>
  </si>
  <si>
    <t>农业区划最大建造数量+4</t>
  </si>
  <si>
    <t>d_worm_farm</t>
  </si>
  <si>
    <t>有机废料填埋场</t>
  </si>
  <si>
    <t>岗位产出的社会学研究+10%，发电区划最大建造数量+4</t>
  </si>
  <si>
    <t>d_organic_landfill</t>
  </si>
  <si>
    <t>地下农作物洞穴</t>
  </si>
  <si>
    <t>最大区划数+3，农业区划最大建造数量+3</t>
  </si>
  <si>
    <t>d_underground_farm</t>
  </si>
  <si>
    <t>地下矿井</t>
  </si>
  <si>
    <t>最大区划数+3，采矿区划最大建造数量+3</t>
  </si>
  <si>
    <t>d_underground_mine</t>
  </si>
  <si>
    <t>地下发电区域</t>
  </si>
  <si>
    <t>最大区划数+3，发电区划最大建造数量+3</t>
  </si>
  <si>
    <t>d_underground_generator</t>
  </si>
  <si>
    <t>人头涌动的农业洞穴</t>
  </si>
  <si>
    <t>d_underground_farm_blocked</t>
  </si>
  <si>
    <t>人头涌动的矿井</t>
  </si>
  <si>
    <t>d_underground_mine_blocked</t>
  </si>
  <si>
    <t>人头涌动的发电区域</t>
  </si>
  <si>
    <t>d_underground_generator_blocked</t>
  </si>
  <si>
    <t>尸横遍野的洞穴</t>
  </si>
  <si>
    <t>d_underground_farm_dead</t>
  </si>
  <si>
    <t>尸横遍野的矿井</t>
  </si>
  <si>
    <t>d_underground_mine_dead</t>
  </si>
  <si>
    <t>尸横遍野的发电区</t>
  </si>
  <si>
    <t>d_underground_generator_dead</t>
  </si>
  <si>
    <t>地下会晤区域</t>
  </si>
  <si>
    <t>最大区划数+2，发电区划最大建造数量+2，地下住民联络官岗位+100，每20人口+1地下住民联络官岗位</t>
  </si>
  <si>
    <t>d_underground_contact_zone</t>
  </si>
  <si>
    <t>时空异常</t>
  </si>
  <si>
    <t>时空异常研究员+100，每25人口+1时空异常研究员岗位</t>
  </si>
  <si>
    <t>d_space_time_anomaly</t>
  </si>
  <si>
    <t>传送门研究区域</t>
  </si>
  <si>
    <t>位面传送门研究员岗位+100，每25人口+1位面传送门研究员岗位，每100位面传送门研究员的消费品维护费+3</t>
  </si>
  <si>
    <t>d_portal_research_zone</t>
  </si>
  <si>
    <t>传送门研究区域（格式塔）</t>
  </si>
  <si>
    <t>位面传送门研究员岗位+100，每25人口+1位面传送门研究员岗位</t>
  </si>
  <si>
    <t>d_portal_research_zone_gestalt</t>
  </si>
  <si>
    <t>远古造物</t>
  </si>
  <si>
    <t>d_ancient_one</t>
  </si>
  <si>
    <t>奴玛之息</t>
  </si>
  <si>
    <t>最大区划数+2，发电区划最大建造数量+3</t>
  </si>
  <si>
    <t>d_numas_breath</t>
  </si>
  <si>
    <t>纳米沙</t>
  </si>
  <si>
    <t>最大区划数+2，采矿区划最大建造数量+2</t>
  </si>
  <si>
    <t>d_nanosands</t>
  </si>
  <si>
    <t>最大区划数-1，岗位产出的凝聚力+0.1</t>
  </si>
  <si>
    <t>d_sentinels</t>
  </si>
  <si>
    <t>活体金属+2</t>
  </si>
  <si>
    <t>d_sentinels_metal</t>
  </si>
  <si>
    <t>凝聚力+15</t>
  </si>
  <si>
    <t>d_sentinels_monument</t>
  </si>
  <si>
    <t>神秘机器人</t>
  </si>
  <si>
    <t>合金+5</t>
  </si>
  <si>
    <t>d_hab_lonely_bot_deposit</t>
  </si>
  <si>
    <t>合金+5，易爆微粒+1，异星天然气+1</t>
  </si>
  <si>
    <t>d_hab_lonely_bot_deposit_2</t>
  </si>
  <si>
    <t>合金+5，易爆微粒+1，异星天然气+1，机器人看护者岗位+100</t>
  </si>
  <si>
    <t>d_hab_lonely_bot_deposit_3</t>
  </si>
  <si>
    <t>青年尼玛</t>
  </si>
  <si>
    <t>最大区划数+1，岗位产出的社会学研究+2.5%，食物-2</t>
  </si>
  <si>
    <t>d_house_turtle</t>
  </si>
  <si>
    <t>尼玛矿业</t>
  </si>
  <si>
    <t>尼玛矿工岗位+100，每25人口+1尼玛矿工岗位</t>
  </si>
  <si>
    <t>d_turtle_miner</t>
  </si>
  <si>
    <t>尼玛尸骸</t>
  </si>
  <si>
    <t>岗位产出的社会学研究+10%，采矿区划最大建造数量+3，农业区划最大建造数量+3</t>
  </si>
  <si>
    <t>d_turtle_corpse</t>
  </si>
  <si>
    <t>远古沉沦城</t>
  </si>
  <si>
    <t>d_polaris_city</t>
  </si>
  <si>
    <t>纳米虫群遗骸</t>
  </si>
  <si>
    <t>采矿区划最大建造数量+3，每100矿工产出的稀有水晶+0.2</t>
  </si>
  <si>
    <t>d_nano_corpses</t>
  </si>
  <si>
    <t>真菌研究地带</t>
  </si>
  <si>
    <t>岗位产出的社会学研究+15%</t>
  </si>
  <si>
    <t>d_fungal_study_zone</t>
  </si>
  <si>
    <t>饲喂巨龙</t>
  </si>
  <si>
    <t>稳定度+10，凝聚力+5，食物-15</t>
  </si>
  <si>
    <t>d_landed_dragon</t>
  </si>
  <si>
    <t>活雪保留地</t>
  </si>
  <si>
    <t>岗位产出的物理学研究+20%，岗位产出的社会学研究+20%，最大区划数-2</t>
  </si>
  <si>
    <t>d_living_snow_reserve</t>
  </si>
  <si>
    <t>昼半球太阳能发电厂</t>
  </si>
  <si>
    <t>岗位产出的能量币+30%，发电区划最大建造数量+6</t>
  </si>
  <si>
    <t>d_dayside_farm</t>
  </si>
  <si>
    <t>辐射合成保护区</t>
  </si>
  <si>
    <t>岗位产出的社会学研究+5%，演艺人员岗位+300（失控机仆：岗位产出的凝聚力+5%，活体陈设岗位+300）</t>
  </si>
  <si>
    <t>d_radiotrophic_preserve</t>
  </si>
  <si>
    <t>有机-机械接口中心</t>
  </si>
  <si>
    <t>失控机仆：生物助手岗位+100，每25人口+1生物助手岗位</t>
  </si>
  <si>
    <t>d_machine_care_home</t>
  </si>
  <si>
    <t>晶体残骸</t>
  </si>
  <si>
    <t>岗位产出的矿物+20%，水晶矿工岗位+300，凝聚力+10</t>
  </si>
  <si>
    <t>d_crystal_kraken_body</t>
  </si>
  <si>
    <t>支离破碎的晶体残骸</t>
  </si>
  <si>
    <t>水晶矿工岗位+100</t>
  </si>
  <si>
    <t>d_crystal_kraken_body_bombed</t>
  </si>
  <si>
    <t>自然保护区</t>
  </si>
  <si>
    <t>d_big_nature_preserve_blocker</t>
  </si>
  <si>
    <t>运转中的工厂</t>
  </si>
  <si>
    <t>操作员岗位+100，每25人口+1操作员岗位</t>
  </si>
  <si>
    <t>d_ancient_manufactorium_working</t>
  </si>
  <si>
    <t>工厂回收厂</t>
  </si>
  <si>
    <t>每100工程学家产出的工程学研究+2，每100工程学家产出的矿物+2，每100工程学家产出的合金+2，每100工程学家消费品维护费+2，工程学家岗位+200</t>
  </si>
  <si>
    <t>d_ancient_manufactorium_scrapyard</t>
  </si>
  <si>
    <t>被毁的舱室</t>
  </si>
  <si>
    <t>矿物+1，合金+1</t>
  </si>
  <si>
    <t>d_ancient_manufactorium_crater</t>
  </si>
  <si>
    <t>山体地下舱室</t>
  </si>
  <si>
    <t>d_ancient_manufactorium_vaultexploration</t>
  </si>
  <si>
    <t>农业区划最大建造数量+3，农夫岗位+100</t>
  </si>
  <si>
    <t>d_metallic_puddles</t>
  </si>
  <si>
    <t>空采石场</t>
  </si>
  <si>
    <t>采矿区划最大建造数量-2</t>
  </si>
  <si>
    <t>d_empty_quarry</t>
  </si>
  <si>
    <t>虚境深坑</t>
  </si>
  <si>
    <t>最大区划数-2，稳定度-5，社会学+6，物理学+6</t>
  </si>
  <si>
    <t>d_eater_deposit</t>
  </si>
  <si>
    <t>静滞监狱</t>
  </si>
  <si>
    <t>静滞看守岗位+100，每25人口+1静滞看守岗位</t>
  </si>
  <si>
    <t>d_stasis_prison</t>
  </si>
  <si>
    <t>结构性整合</t>
  </si>
  <si>
    <t>演艺人员岗位+100，稳定度+5，生物人口增长速度+10%</t>
  </si>
  <si>
    <t>d_prisoner_intergration</t>
  </si>
  <si>
    <t>仓中自助餐</t>
  </si>
  <si>
    <t>弑杀蜂群：食物+10</t>
  </si>
  <si>
    <t>d_meals_in_pods</t>
  </si>
  <si>
    <t>太空垃圾单元</t>
  </si>
  <si>
    <t>太空垃圾收集者岗位+200，每25人口+1太空垃圾收集者岗位</t>
  </si>
  <si>
    <t>d_astrogarbage_collector</t>
  </si>
  <si>
    <t>密弥库能量农场</t>
  </si>
  <si>
    <t>密弥库能量农民岗位+100，每25人口+1密弥库能量农民岗位</t>
  </si>
  <si>
    <t>d_myrmeku_power_farms</t>
  </si>
  <si>
    <t>结晶冻原</t>
  </si>
  <si>
    <t>水晶矿工岗位+300，每25人口+1水晶矿工岗位</t>
  </si>
  <si>
    <t>d_crystalline_glacier</t>
  </si>
  <si>
    <t>富矿海床</t>
  </si>
  <si>
    <t>矿工岗位+200，每25人口+1矿工岗位</t>
  </si>
  <si>
    <t>d_mineral_seabed</t>
  </si>
  <si>
    <t>不断扩大的洪泛区</t>
  </si>
  <si>
    <t>最大区划数-2，宜居性-20%</t>
  </si>
  <si>
    <t>d_floodplains</t>
  </si>
  <si>
    <t>红色沙漠</t>
  </si>
  <si>
    <t>d_red_desert</t>
  </si>
  <si>
    <t>入侵动物群</t>
  </si>
  <si>
    <t>生物人口幸福度-10%，宜居性-10%，外星猎手岗位+300，每25人口+1外星猎手岗位</t>
  </si>
  <si>
    <t>d_desertling_infestation</t>
  </si>
  <si>
    <t>外星野生动物园</t>
  </si>
  <si>
    <t>生物人口幸福度+10%，自动强制迁移目标概率+100%，每100生物学家产出的社会学+4，每100社会学家消费品维护费+2，生物学家岗位+200</t>
  </si>
  <si>
    <t>d_alien_sanctuary</t>
  </si>
  <si>
    <t>露天采矿网络</t>
  </si>
  <si>
    <t>宜居性-50%，采矿区划最大建造数量+10</t>
  </si>
  <si>
    <t>d_planet_stripmine</t>
  </si>
  <si>
    <t>屠龙者纪念碑</t>
  </si>
  <si>
    <t>d_dragon_monument</t>
  </si>
  <si>
    <t>噬星者战利品</t>
  </si>
  <si>
    <t>幸福度+5%，凝聚力+5</t>
  </si>
  <si>
    <t>d_stellarite_trophy</t>
  </si>
  <si>
    <t>变异仓</t>
  </si>
  <si>
    <t>社会学+12，异星天然气+1</t>
  </si>
  <si>
    <t>d_mutation_vats</t>
  </si>
  <si>
    <t>孢子排出口</t>
  </si>
  <si>
    <t>气体工厂工程师岗位+200，每20人口+1气体工厂工程师岗位</t>
  </si>
  <si>
    <t>d_spore_vents</t>
  </si>
  <si>
    <t>洞穴蘑菇矿脉</t>
  </si>
  <si>
    <t>洞穴清理工岗位+300，每20人口+1洞穴清理工岗位</t>
  </si>
  <si>
    <t>d_cave_shroom_veins</t>
  </si>
  <si>
    <t>丰饶计划</t>
  </si>
  <si>
    <t>宜居性-20%，岗位产出的矿物+5%，采矿区划最大建造数量+4</t>
  </si>
  <si>
    <t>d_project_cornucopia</t>
  </si>
  <si>
    <t>派对狂热</t>
  </si>
  <si>
    <t>舒适度+20%，人口增长速度+15%，每100矿工产出的异星天然气+0.1</t>
  </si>
  <si>
    <t>d_disco_planet</t>
  </si>
  <si>
    <t>舒适度+20%，人口增长速度+15%</t>
  </si>
  <si>
    <t>d_disco_planet2</t>
  </si>
  <si>
    <t>荷斗</t>
  </si>
  <si>
    <t>岗位产出的物理学研究+20%</t>
  </si>
  <si>
    <t>d_impossiblecorrie</t>
  </si>
  <si>
    <t>蓝荷原型</t>
  </si>
  <si>
    <t>转换者岗位+100</t>
  </si>
  <si>
    <t>d_bluelotus</t>
  </si>
  <si>
    <t>蓝荷设施</t>
  </si>
  <si>
    <t>转换者岗位+200</t>
  </si>
  <si>
    <t>d_bluelotus2</t>
  </si>
  <si>
    <t>蓝荷废墟</t>
  </si>
  <si>
    <t>合金+1</t>
  </si>
  <si>
    <t>d_ruin_bluelotus</t>
  </si>
  <si>
    <t>蓝荷坑</t>
  </si>
  <si>
    <t>采矿区划最大建造数量+1，合金+2</t>
  </si>
  <si>
    <t>d_crater_bluelotus</t>
  </si>
  <si>
    <t>联邦纪念碑</t>
  </si>
  <si>
    <t>每月影响力+0.25</t>
  </si>
  <si>
    <t>d_federation_hegemony_monument_1</t>
  </si>
  <si>
    <t>每月影响力+0.5</t>
  </si>
  <si>
    <t>d_federation_hegemony_monument_2</t>
  </si>
  <si>
    <t>故障的复制者舱室</t>
  </si>
  <si>
    <t>d_resource_consolidation_1</t>
  </si>
  <si>
    <t>分型之种</t>
  </si>
  <si>
    <t>最大区划数+1</t>
  </si>
  <si>
    <t>d_fractal_seed</t>
  </si>
  <si>
    <t>岩蠹巢穴</t>
  </si>
  <si>
    <t>岗位产出的矿物+20%，采矿区划最大建造数量+5</t>
  </si>
  <si>
    <t>d_rockworm_hive</t>
  </si>
  <si>
    <t>孵化风中生物</t>
  </si>
  <si>
    <t>岗位产出的能量币+30%，发电区划最大建造数量+5</t>
  </si>
  <si>
    <t>d_forceful_winds</t>
  </si>
  <si>
    <t>袖珍行星纪念碑</t>
  </si>
  <si>
    <t>稳定度+10，犯罪度-30</t>
  </si>
  <si>
    <t>d_microplanet_memorial</t>
  </si>
  <si>
    <t>武器提取设施</t>
  </si>
  <si>
    <t>岗位产出的工程学研究+10%，每100工程学家产出的工程学研究+6，每100工程学家产出的合金+1，每100工程学家消费品维护费+1.5，每100工程学家产出的稀有文物+1，工程学家岗位+200</t>
  </si>
  <si>
    <t>d_weapon_extraction_facility</t>
  </si>
  <si>
    <t>纳米机器人复制器欧米茄</t>
  </si>
  <si>
    <t>纳米机器人+1.2</t>
  </si>
  <si>
    <t>d_nanites_medium</t>
  </si>
  <si>
    <t>纳米机器人复制器阿尔法</t>
  </si>
  <si>
    <t>纳米机器人+0.6</t>
  </si>
  <si>
    <t>d_nanites_small</t>
  </si>
  <si>
    <t>纳米机器人复制器贝塔</t>
  </si>
  <si>
    <t>纳米机器人+0.3</t>
  </si>
  <si>
    <t>d_nanites_tiny</t>
  </si>
  <si>
    <t>活体金属仓</t>
  </si>
  <si>
    <t>活体金属+1.2</t>
  </si>
  <si>
    <t>d_living_metal_medium</t>
  </si>
  <si>
    <t>小型活体金属仓</t>
  </si>
  <si>
    <t>活体金属+0.6</t>
  </si>
  <si>
    <t>d_living_metal_small</t>
  </si>
  <si>
    <t>微型活体金属仓</t>
  </si>
  <si>
    <t>活体金属+0.3</t>
  </si>
  <si>
    <t>d_living_metal_tiny</t>
  </si>
  <si>
    <t>虚拟发电站</t>
  </si>
  <si>
    <t>暗物质+0.4，能量币+20</t>
  </si>
  <si>
    <t>d_virtual_power_medium</t>
  </si>
  <si>
    <t>紧凑型虚拟发电站</t>
  </si>
  <si>
    <t>暗物质+0.2，能量币+12</t>
  </si>
  <si>
    <t>d_virtual_power_small</t>
  </si>
  <si>
    <t>原型虚拟发电站</t>
  </si>
  <si>
    <t>暗物质+0.1，能量币+8</t>
  </si>
  <si>
    <t>d_virtual_power_tiny</t>
  </si>
  <si>
    <t>生物舰船残骸</t>
  </si>
  <si>
    <t>宜居性-10%，幸福度-5%，最大区划数-1</t>
  </si>
  <si>
    <t>d_bioship_remains</t>
  </si>
  <si>
    <t>入侵遗址</t>
  </si>
  <si>
    <t>d_invasion_site</t>
  </si>
  <si>
    <t>沉睡的怪兽</t>
  </si>
  <si>
    <t>d_kaiju_lair</t>
  </si>
  <si>
    <t>被毁的定居点</t>
  </si>
  <si>
    <t>最大区划数-2，舒适度-30%</t>
  </si>
  <si>
    <t>d_devastated_cities</t>
  </si>
  <si>
    <t>被吞噬的生物圈</t>
  </si>
  <si>
    <t>最大区划数-2，宜居性-25%</t>
  </si>
  <si>
    <t>d_devoured_continent</t>
  </si>
  <si>
    <t>凝结景观</t>
  </si>
  <si>
    <t>d_coagulated_landscape</t>
  </si>
  <si>
    <t>闪烁建筑</t>
  </si>
  <si>
    <t>d_shimmering_structure</t>
  </si>
  <si>
    <t>地热热点</t>
  </si>
  <si>
    <t>发电区划最大建造数量+2，每100技工产出的物理学研究+0.5，技工产出的能量币+15%</t>
  </si>
  <si>
    <t>d_geothermal_hotspot</t>
  </si>
  <si>
    <t>远古隐形阵列</t>
  </si>
  <si>
    <t>轨道轰炸伤害-50%，幸福度+5%</t>
  </si>
  <si>
    <t>d_ancient_cloaking_array</t>
  </si>
  <si>
    <t>灵能沙子</t>
  </si>
  <si>
    <t>沙之低语者岗位+100，每20人口+1沙之低语者岗位</t>
  </si>
  <si>
    <t>d_psionic_sands</t>
  </si>
  <si>
    <t>熔岩管道</t>
  </si>
  <si>
    <t>每100矿工产出的矿物+3，每100矿工的能量币维护费+0.5，采矿区划最大建造数量+3</t>
  </si>
  <si>
    <t>d_lava_tubes</t>
  </si>
  <si>
    <t>遇水即活的卵</t>
  </si>
  <si>
    <t>岗位产出的食物+30%，岗位产出的社会学研究+15%</t>
  </si>
  <si>
    <t>d_hydroactive_eggs</t>
  </si>
  <si>
    <t>钢铁山丘</t>
  </si>
  <si>
    <t>岗位产出的矿物+15%，岗位产出的合金+15%，最大区划数-2</t>
  </si>
  <si>
    <t>d_mountains_of_steel</t>
  </si>
  <si>
    <t>爆炸性大气</t>
  </si>
  <si>
    <t>产出的易爆微粒+50%，人口增长速度-10%，轨道轰炸伤害+25%，陆军连带伤害+50%</t>
  </si>
  <si>
    <t>d_explosive_atmosphere</t>
  </si>
  <si>
    <t>蓝色熔岩</t>
  </si>
  <si>
    <t>宜居性-10%，最大区划数-2，合金+5，异星天然气+3</t>
  </si>
  <si>
    <t>d_blue_lava</t>
  </si>
  <si>
    <t>晶体丛生</t>
  </si>
  <si>
    <t>每100技工产出的稀有水晶+0.2，稀有水晶+2</t>
  </si>
  <si>
    <t>d_crystaline_growths</t>
  </si>
  <si>
    <t>沼泽植物</t>
  </si>
  <si>
    <t>每100技工产出的异星天然气+0.2，岗位产出的社会学研究+10%</t>
  </si>
  <si>
    <t>d_bogplants</t>
  </si>
  <si>
    <t>液态暗物质</t>
  </si>
  <si>
    <t>岗位产出的物理学研究+10%，最大区划数+1，暗物质+2</t>
  </si>
  <si>
    <t>d_liquid_dark_matter</t>
  </si>
  <si>
    <t>太空垃圾危险</t>
  </si>
  <si>
    <t>太空垃圾收集工岗位+100，每20人口+1太空垃圾收集工岗位</t>
  </si>
  <si>
    <t>d_space_junk_hazards</t>
  </si>
  <si>
    <t>产品尖塔</t>
  </si>
  <si>
    <t>消费品+2</t>
  </si>
  <si>
    <t>d_consumer_goods_obsessional_directive</t>
  </si>
  <si>
    <t>次元操纵装置</t>
  </si>
  <si>
    <t>最大区划数+50%，暗物质-1</t>
  </si>
  <si>
    <t>d_dimensional_manipulation_device</t>
  </si>
  <si>
    <t>枯潮大地</t>
  </si>
  <si>
    <t>d_toxic_god_blight_upon_the_land</t>
  </si>
  <si>
    <t>枯潮之忆</t>
  </si>
  <si>
    <t>官僚产出的凝聚力+1，帝国修正公民人口幸福度+10%</t>
  </si>
  <si>
    <t>d_toxic_god_blight_upon_the_land_upgraded</t>
  </si>
  <si>
    <t>圣临虫群</t>
  </si>
  <si>
    <t>d_toxic_god_deitys_swarms</t>
  </si>
  <si>
    <t>驯化圣虫</t>
  </si>
  <si>
    <t>岗位产生的食物+25%，帝国修正舰载机射速+25%</t>
  </si>
  <si>
    <t>d_toxic_god_deitys_swarms_upgraded</t>
  </si>
  <si>
    <t>最毒之池</t>
  </si>
  <si>
    <t>d_toxic_god_pools_most_venemous</t>
  </si>
  <si>
    <t>至猛毒素</t>
  </si>
  <si>
    <t>帝国修正：舰船武器伤害+10%</t>
  </si>
  <si>
    <t>d_toxic_god_pools_most_venemous_upgraded</t>
  </si>
  <si>
    <t>瘟疫废土</t>
  </si>
  <si>
    <t>d_toxic_god_pestilential_wasteland</t>
  </si>
  <si>
    <t>再临瘟疫</t>
  </si>
  <si>
    <t>最大区划数+1，岗位产出的资源+15%</t>
  </si>
  <si>
    <t>d_toxic_god_pestilential_wasteland_upgraded</t>
  </si>
  <si>
    <t>脓毒海</t>
  </si>
  <si>
    <t>d_toxic_god_envenomed_seas</t>
  </si>
  <si>
    <t>远洋馈赠</t>
  </si>
  <si>
    <t>最大区划数+1,，气体采集工岗位+500</t>
  </si>
  <si>
    <t>d_toxic_god_envenomed_seas_upgraded</t>
  </si>
  <si>
    <t>骑士团石中鉴</t>
  </si>
  <si>
    <t>宜居性+40%，人口维护费-10%，能量币+10</t>
  </si>
  <si>
    <t>d_knights_calibrator</t>
  </si>
  <si>
    <t>奥术复制器</t>
  </si>
  <si>
    <t>消费品+10，合金+20</t>
  </si>
  <si>
    <t>d_arcane_replicator</t>
  </si>
  <si>
    <t>奥术发电机</t>
  </si>
  <si>
    <t>d_arcane_generator</t>
  </si>
  <si>
    <t>远古废墟</t>
  </si>
  <si>
    <t>d_segment_rubble_1</t>
  </si>
  <si>
    <t>d_segment_rubble_1_small</t>
  </si>
  <si>
    <t>d_segment_rubble_2</t>
  </si>
  <si>
    <t>d_segment_rubble_3</t>
  </si>
  <si>
    <t>d_segment_rubble_4</t>
  </si>
  <si>
    <t>残破隧道</t>
  </si>
  <si>
    <t>d_decrepit_tunnels_1</t>
  </si>
  <si>
    <t>d_decrepit_tunnels_2</t>
  </si>
  <si>
    <t>d_decrepit_tunnels_3</t>
  </si>
  <si>
    <t>失常的反应堆</t>
  </si>
  <si>
    <t>最大区划数-5，区划与建筑能量币维护费+100%</t>
  </si>
  <si>
    <t>d_malfunctioning_reactor</t>
  </si>
  <si>
    <t>故障的昼夜调节器</t>
  </si>
  <si>
    <t>最大区划数-2，物种宜居性上限-25%</t>
  </si>
  <si>
    <t>d_sr_diurnal_regulator</t>
  </si>
  <si>
    <t>不稳的真空场</t>
  </si>
  <si>
    <t>d_sr_vacuum_fields</t>
  </si>
  <si>
    <t>失调的环结构陀螺</t>
  </si>
  <si>
    <t>d_sr_ring_gyros</t>
  </si>
  <si>
    <t>电网短缺</t>
  </si>
  <si>
    <t>d_sr_power_grid</t>
  </si>
  <si>
    <t>岗位产出的社会学研究+10%，人口增长速度+10%，住房+1000，农业区划最大建造数量+4，食物-4</t>
  </si>
  <si>
    <t>d_tree_of_life_home</t>
  </si>
  <si>
    <t>岗位产出的社会学研究+10%，人口增长速度+10%，住房+500，农业区划最大建造数量+2，食物-2</t>
  </si>
  <si>
    <t>d_tree_of_life_colony</t>
  </si>
  <si>
    <t>埋藏的石质生物</t>
  </si>
  <si>
    <t>d_buried_lithoids</t>
  </si>
  <si>
    <t>d_buried_lithoids_overlord</t>
  </si>
  <si>
    <t>巨型陨石坑</t>
  </si>
  <si>
    <t>增强石质特征的效果+50%，人口增长速度+25%最大区划数+6，农业区划最大建造数量-6，采矿区划最大建造数量+6</t>
  </si>
  <si>
    <t>d_lithoid_crater</t>
  </si>
  <si>
    <t>统合资源</t>
  </si>
  <si>
    <t>矿物+25</t>
  </si>
  <si>
    <t>d_machine_minerals</t>
  </si>
  <si>
    <t>有机浊浆</t>
  </si>
  <si>
    <t>食物+15</t>
  </si>
  <si>
    <t>d_organic_slurry</t>
  </si>
  <si>
    <t>坠毁的货船</t>
  </si>
  <si>
    <t>住房-10%，矿物+3</t>
  </si>
  <si>
    <t>d_admirals_bickering_crashed_cargo_ship</t>
  </si>
  <si>
    <t>毒性废料</t>
  </si>
  <si>
    <t>岗位产出的社会学研究+10%，最大区划数-3</t>
  </si>
  <si>
    <t>d_technocracy_toxic_waste_blocker</t>
  </si>
  <si>
    <t>荒地</t>
  </si>
  <si>
    <t>岗位产出的社会学研究+10%，人口增长速度-25%</t>
  </si>
  <si>
    <t>d_technocracy_barren_lands_blocker</t>
  </si>
  <si>
    <t>毒水</t>
  </si>
  <si>
    <t>岗位产出的物理学研究+10%，人口增长速度-25%</t>
  </si>
  <si>
    <t>d_technocracy_toxic_ocean_blocker</t>
  </si>
  <si>
    <t>熔融废土</t>
  </si>
  <si>
    <t>岗位产出的物理学研究+10%，最大区划数-3</t>
  </si>
  <si>
    <t>d_technocracy_molten_waste_blocker</t>
  </si>
  <si>
    <t>始祖巢穴</t>
  </si>
  <si>
    <t>每月有机人口增长+1，稳定度+5，舒适度+20%</t>
  </si>
  <si>
    <t>d_progenitor</t>
  </si>
  <si>
    <t>空的始祖巢穴</t>
  </si>
  <si>
    <t>复合子个体产出-10%，稳定度-10，舒适度-40%，凝聚力-5</t>
  </si>
  <si>
    <t>d_progenitor_empty</t>
  </si>
  <si>
    <t>最大拾荒站+6，宜居性+30%</t>
  </si>
  <si>
    <t>d_crashed_slaver_ship</t>
  </si>
  <si>
    <t>挣脱桎梏纪念碑</t>
  </si>
  <si>
    <t>每100平民产出的凝聚力+0.5</t>
  </si>
  <si>
    <t>d_crashed_slaver_ship_memorial</t>
  </si>
  <si>
    <t>舰船残骸</t>
  </si>
  <si>
    <t>d_ship_debris_broken_shackles_blocker</t>
  </si>
  <si>
    <t>d_ship_debris_payback_blocker</t>
  </si>
  <si>
    <t>科技宝库</t>
  </si>
  <si>
    <t>岗位产出的社会学研究+10%，岗位产出的社工程学研究+10%，岗位产出的物理学研究+10%，最大研究区划+8，物理学家岗位+200，生物学家岗位+200，工程学家岗位+200</t>
  </si>
  <si>
    <t>d_payback_habitat_research</t>
  </si>
  <si>
    <t>大气注入器</t>
  </si>
  <si>
    <t>宜居性+40%</t>
  </si>
  <si>
    <t>d_msi_air_freshener</t>
  </si>
  <si>
    <t>自由港</t>
  </si>
  <si>
    <t>商贩岗位+400</t>
  </si>
  <si>
    <t>d_freeports</t>
  </si>
  <si>
    <t>外国地产</t>
  </si>
  <si>
    <t>最大区划数-4</t>
  </si>
  <si>
    <t>d_landgrab_blocker</t>
  </si>
  <si>
    <t>遥控地产</t>
  </si>
  <si>
    <t>d_landgrab_foreign_holdings</t>
  </si>
  <si>
    <t>空穴系统</t>
  </si>
  <si>
    <t>最大区划数-1，采矿区划最大建造数量-1</t>
  </si>
  <si>
    <t>d_wilderness_mining</t>
  </si>
  <si>
    <t>脱水森林</t>
  </si>
  <si>
    <t>最大区划数-1，农业区划最大建造数量-1</t>
  </si>
  <si>
    <t>d_wilderness_farming</t>
  </si>
  <si>
    <t>烧焦光伏场</t>
  </si>
  <si>
    <t>最大区划数-1，发电区划最大建造数量-1</t>
  </si>
  <si>
    <t>d_wilderness_generator</t>
  </si>
  <si>
    <t>恶臭沼泽</t>
  </si>
  <si>
    <t>d_wilderness_city</t>
  </si>
  <si>
    <t>金属泥沼</t>
  </si>
  <si>
    <t>d_wilderness_industrial</t>
  </si>
  <si>
    <t>坑洼高原</t>
  </si>
  <si>
    <t>最大区划数-2，采矿区划最大建造数量-2</t>
  </si>
  <si>
    <t>d_wilderness_mining_2</t>
  </si>
  <si>
    <t>森林化石</t>
  </si>
  <si>
    <t>最大区划数-2，农业区划最大建造数量-2</t>
  </si>
  <si>
    <t>d_wilderness_farming_2</t>
  </si>
  <si>
    <t>光伏废土</t>
  </si>
  <si>
    <t>最大区划数-2，发电区划最大建造数量-2</t>
  </si>
  <si>
    <t>d_wilderness_generator_2</t>
  </si>
  <si>
    <t>溃烂泥沼</t>
  </si>
  <si>
    <t>d_wilderness_city_2</t>
  </si>
  <si>
    <t>生化恶地</t>
  </si>
  <si>
    <t>d_wilderness_industrial_2</t>
  </si>
  <si>
    <t>入侵灌木</t>
  </si>
  <si>
    <t>d_wilderness_root_blocker</t>
  </si>
  <si>
    <t>d_wilderness_glade_blocker</t>
  </si>
  <si>
    <t>烧焦平原</t>
  </si>
  <si>
    <t>d_scorched_plains</t>
  </si>
  <si>
    <t>废弃城市</t>
  </si>
  <si>
    <t>d_abandoned_cities</t>
  </si>
  <si>
    <t>老旧城镇</t>
  </si>
  <si>
    <t>d_old_towns</t>
  </si>
  <si>
    <t>生物城邦</t>
  </si>
  <si>
    <t>d_biological_enclaves</t>
  </si>
  <si>
    <t>创世保护区</t>
  </si>
  <si>
    <t>d_genesis_preserve</t>
  </si>
  <si>
    <t>创世纪念碑</t>
  </si>
  <si>
    <t>岗位产出的凝聚力+25%</t>
  </si>
  <si>
    <t>d_genesis_monument</t>
  </si>
  <si>
    <t>放射性废墟</t>
  </si>
  <si>
    <t>d_radioactive_ruins</t>
  </si>
  <si>
    <t>珍宝馆</t>
  </si>
  <si>
    <t>珍宝馆馆长岗位+100，每15人口+1珍宝馆馆长岗位</t>
  </si>
  <si>
    <t>d_treasure_planet</t>
  </si>
  <si>
    <t>隐藏的黑针基地</t>
  </si>
  <si>
    <t>士兵岗位贡献的海军容量+1，士兵岗位+200</t>
  </si>
  <si>
    <t>d_black_needle_base</t>
  </si>
  <si>
    <t>废弃的黑针基地</t>
  </si>
  <si>
    <t>d_abandoned_black_needle_base</t>
  </si>
  <si>
    <t>蜂巢思维住地</t>
  </si>
  <si>
    <t>岗位产出的社会学研究+5%，凝聚力+10</t>
  </si>
  <si>
    <t>d_hive_dwelling</t>
  </si>
  <si>
    <t>蜂巢思维住地废墟</t>
  </si>
  <si>
    <t>d_ruined_hive_dwelling</t>
  </si>
  <si>
    <t>垃圾废土</t>
  </si>
  <si>
    <t>d_junk_wastes</t>
  </si>
  <si>
    <t>垃圾沟渠</t>
  </si>
  <si>
    <t>d_junk_canals</t>
  </si>
  <si>
    <t>垃圾洞窟</t>
  </si>
  <si>
    <t>d_junk_hollows</t>
  </si>
  <si>
    <t>辐射山谷</t>
  </si>
  <si>
    <t>d_irradiated_valley</t>
  </si>
  <si>
    <t>扎娜姆之谷</t>
  </si>
  <si>
    <t>岗位产出的社会学研究+30%，岗位产出的工程学研究+30%，岗位产出的物理学研究+30%，物理学家岗位+400，生物学家岗位+400，工程学家岗位+400</t>
  </si>
  <si>
    <t>d_valley_of_zanaam</t>
  </si>
  <si>
    <t>废弃的宅地</t>
  </si>
  <si>
    <t>农业区划最大建造数量+2，岗位产出的社会学研究+10%</t>
  </si>
  <si>
    <t>d_abandoned_primitive_homesteads</t>
  </si>
  <si>
    <t>区域A</t>
  </si>
  <si>
    <t>岗位产出的物理学研究+15%，物理学家岗位+200，生物学家岗位+200，工程学家岗位+200，凝聚力+3</t>
  </si>
  <si>
    <t>d_the_zone</t>
  </si>
  <si>
    <t>异常肥沃的山谷</t>
  </si>
  <si>
    <t>农业区划最大建造数量+5</t>
  </si>
  <si>
    <t>d_hyperfertile_valley</t>
  </si>
  <si>
    <t>毁坏的步行街</t>
  </si>
  <si>
    <t>d_star_mall_promenade_blocker</t>
  </si>
  <si>
    <t>步行街</t>
  </si>
  <si>
    <t>岗位产出的贸易+25%，生物人口幸福度+10%</t>
  </si>
  <si>
    <t>d_star_mall_promenade</t>
  </si>
  <si>
    <t>废弃辅翼</t>
  </si>
  <si>
    <t>d_star_mall_blocker</t>
  </si>
  <si>
    <t>天体星仪超级电脑</t>
  </si>
  <si>
    <t>物理学家岗位+200，生物学家岗位+200，工程学家岗位+200，帝国修正：研究速度（粒子物理）+5%，研究速度（力场操控）+5%</t>
  </si>
  <si>
    <t>d_geocentric_experiment</t>
  </si>
  <si>
    <t>龙之宝藏</t>
  </si>
  <si>
    <t>矿物+30，能量币+30</t>
  </si>
  <si>
    <t>d_guardian_dragon_hoard</t>
  </si>
  <si>
    <t>北欧再开发区域</t>
  </si>
  <si>
    <t>d_scandinavian_reclamation_sector</t>
  </si>
  <si>
    <t>太平洋海藻带</t>
  </si>
  <si>
    <t>d_pacific_algae_tracts</t>
  </si>
  <si>
    <t>撒哈拉水利工程</t>
  </si>
  <si>
    <t>d_saharan_irrigation_project</t>
  </si>
  <si>
    <t>美索不达米亚城市走廊</t>
  </si>
  <si>
    <t>d_mesopotamian_urban_corridor</t>
  </si>
  <si>
    <t>德里城区</t>
  </si>
  <si>
    <t>d_delhi_sprawl</t>
  </si>
  <si>
    <t>波士顿-华盛顿都市枢纽</t>
  </si>
  <si>
    <t>d_boswash_metropolitan_axis</t>
  </si>
  <si>
    <t>珠江都市集群区</t>
  </si>
  <si>
    <t>d_pearl_river_agglomerate</t>
  </si>
  <si>
    <t>毛里塔尼亚安全区域</t>
  </si>
  <si>
    <t>d_mauritanian_security_zone</t>
  </si>
  <si>
    <t>阿尔伯塔巨型陨石坑</t>
  </si>
  <si>
    <t>d_great_albertan_crater</t>
  </si>
  <si>
    <t>太平洋垃圾带</t>
  </si>
  <si>
    <t>d_great_pacific_garbage_patch</t>
  </si>
  <si>
    <t>d_failing_infrastructure_earth</t>
  </si>
  <si>
    <t>异星山峦</t>
  </si>
  <si>
    <t>异星天然气+4</t>
  </si>
  <si>
    <t>d_exotic_mountain</t>
  </si>
  <si>
    <t>奥术设施</t>
  </si>
  <si>
    <t>合金+8，能量币-4</t>
  </si>
  <si>
    <t>d_arcane_device</t>
  </si>
  <si>
    <t>火山活动</t>
  </si>
  <si>
    <t>采矿区划最大建造数量+3，每100矿工产出的易爆微粒+0.1</t>
  </si>
  <si>
    <t>d_volcanic_active_planet</t>
  </si>
  <si>
    <t>侵略性野生动物</t>
  </si>
  <si>
    <t>农业区划最大建造数量+1，每10人+1个士兵岗位</t>
  </si>
  <si>
    <t>d_hostile_fauna</t>
  </si>
  <si>
    <t>侵略性植物</t>
  </si>
  <si>
    <t>农业区划最大建造数量+1，士兵岗位+100</t>
  </si>
  <si>
    <t>d_hostile_flora</t>
  </si>
  <si>
    <t>坠毁舰群</t>
  </si>
  <si>
    <t>住房+100，最大区划数-1，岗位产出的矿物-5%，拆解矿工岗位+100</t>
  </si>
  <si>
    <t>d_space_ship_graveyard</t>
  </si>
  <si>
    <t>坠毁船坞</t>
  </si>
  <si>
    <t>住房+800，发电区划最大建造数量+3，采矿区划最大建造数量+3，每4人口+1拆解矿工岗位</t>
  </si>
  <si>
    <t>d_fallen_orbital_shipyard</t>
  </si>
  <si>
    <t>满目疮痍的大地</t>
  </si>
  <si>
    <t>每100技工产出的能量币+2</t>
  </si>
  <si>
    <t>d_pulsar_scarred</t>
  </si>
  <si>
    <t>发电区划最大建造数量+3，物理学家岗位+200，生物学家岗位+200，工程学家岗位+200</t>
  </si>
  <si>
    <t>d_ancient_facilities</t>
  </si>
  <si>
    <t>勘探邦露天矿井</t>
  </si>
  <si>
    <t>d_prospectorium_strip_mine</t>
  </si>
  <si>
    <t>宗主产卵复合体</t>
  </si>
  <si>
    <t>d_spawning_complex_blocker</t>
  </si>
  <si>
    <t>d_nature_preserve_blocker</t>
  </si>
  <si>
    <t>矿物矿藏</t>
  </si>
  <si>
    <t>矿物+1</t>
  </si>
  <si>
    <t>d_minerals_1</t>
  </si>
  <si>
    <t>矿物+2</t>
  </si>
  <si>
    <t>d_minerals_2</t>
  </si>
  <si>
    <t>矿物+3</t>
  </si>
  <si>
    <t>d_minerals_3</t>
  </si>
  <si>
    <t>矿物+4</t>
  </si>
  <si>
    <t>d_minerals_4</t>
  </si>
  <si>
    <t>矿物+5</t>
  </si>
  <si>
    <t>d_minerals_5</t>
  </si>
  <si>
    <t>矿物+6</t>
  </si>
  <si>
    <t>d_minerals_6</t>
  </si>
  <si>
    <t>矿物+7</t>
  </si>
  <si>
    <t>d_minerals_7</t>
  </si>
  <si>
    <t>矿物+8</t>
  </si>
  <si>
    <t>d_minerals_8</t>
  </si>
  <si>
    <t>矿物+9</t>
  </si>
  <si>
    <t>d_minerals_9</t>
  </si>
  <si>
    <t>矿物+10</t>
  </si>
  <si>
    <t>d_minerals_10</t>
  </si>
  <si>
    <t>能量币矿藏</t>
  </si>
  <si>
    <t>能量币+1</t>
  </si>
  <si>
    <t>d_energy_1</t>
  </si>
  <si>
    <t>能量币+2</t>
  </si>
  <si>
    <t>d_energy_2</t>
  </si>
  <si>
    <t>能量币+3</t>
  </si>
  <si>
    <t>d_energy_3</t>
  </si>
  <si>
    <t>能量币+4</t>
  </si>
  <si>
    <t>d_energy_4</t>
  </si>
  <si>
    <t>能量币+5</t>
  </si>
  <si>
    <t>d_energy_5</t>
  </si>
  <si>
    <t>能量币+6</t>
  </si>
  <si>
    <t>d_energy_6</t>
  </si>
  <si>
    <t>能量币+7</t>
  </si>
  <si>
    <t>d_energy_7</t>
  </si>
  <si>
    <t>能量币+8</t>
  </si>
  <si>
    <t>d_energy_8</t>
  </si>
  <si>
    <t>能量币+9</t>
  </si>
  <si>
    <t>d_energy_9</t>
  </si>
  <si>
    <t>能量币+10</t>
  </si>
  <si>
    <t>d_energy_10</t>
  </si>
  <si>
    <t>社会学矿藏</t>
  </si>
  <si>
    <t>社会学+1</t>
  </si>
  <si>
    <t>d_society_1</t>
  </si>
  <si>
    <t>社会学+2</t>
  </si>
  <si>
    <t>d_society_2</t>
  </si>
  <si>
    <t>社会学+3</t>
  </si>
  <si>
    <t>d_society_3</t>
  </si>
  <si>
    <t>d_society_4</t>
  </si>
  <si>
    <t>社会学+5</t>
  </si>
  <si>
    <t>d_society_5</t>
  </si>
  <si>
    <t>d_society_6</t>
  </si>
  <si>
    <t>社会学+7</t>
  </si>
  <si>
    <t>d_society_7</t>
  </si>
  <si>
    <t>社会学+8</t>
  </si>
  <si>
    <t>d_society_8</t>
  </si>
  <si>
    <t>社会学+9</t>
  </si>
  <si>
    <t>d_society_9</t>
  </si>
  <si>
    <t>社会学+10</t>
  </si>
  <si>
    <t>d_society_10</t>
  </si>
  <si>
    <t>社会学+15</t>
  </si>
  <si>
    <t>d_society_15</t>
  </si>
  <si>
    <t>物理学矿藏</t>
  </si>
  <si>
    <t>物理学+1</t>
  </si>
  <si>
    <t>d_physics_1</t>
  </si>
  <si>
    <t>物理学+2</t>
  </si>
  <si>
    <t>d_physics_2</t>
  </si>
  <si>
    <t>物理学+3</t>
  </si>
  <si>
    <t>d_physics_3</t>
  </si>
  <si>
    <t>物理学+4</t>
  </si>
  <si>
    <t>d_physics_4</t>
  </si>
  <si>
    <t>物理学+5</t>
  </si>
  <si>
    <t>d_physics_5</t>
  </si>
  <si>
    <t>物理学+6</t>
  </si>
  <si>
    <t>d_physics_6</t>
  </si>
  <si>
    <t>物理学+7</t>
  </si>
  <si>
    <t>d_physics_7</t>
  </si>
  <si>
    <t>物理学+8</t>
  </si>
  <si>
    <t>d_physics_8</t>
  </si>
  <si>
    <t>物理学+9</t>
  </si>
  <si>
    <t>d_physics_9</t>
  </si>
  <si>
    <t>物理学+10</t>
  </si>
  <si>
    <t>d_physics_10</t>
  </si>
  <si>
    <t>工程学矿藏</t>
  </si>
  <si>
    <t>工程学+1</t>
  </si>
  <si>
    <t>d_engineering_1</t>
  </si>
  <si>
    <t>工程学+2</t>
  </si>
  <si>
    <t>d_engineering_2</t>
  </si>
  <si>
    <t>工程学+3</t>
  </si>
  <si>
    <t>d_engineering_3</t>
  </si>
  <si>
    <t>工程学+4</t>
  </si>
  <si>
    <t>d_engineering_4</t>
  </si>
  <si>
    <t>工程学+5</t>
  </si>
  <si>
    <t>d_engineering_5</t>
  </si>
  <si>
    <t>工程学+6</t>
  </si>
  <si>
    <t>d_engineering_6</t>
  </si>
  <si>
    <t>工程学+7</t>
  </si>
  <si>
    <t>d_engineering_7</t>
  </si>
  <si>
    <t>工程学+8</t>
  </si>
  <si>
    <t>d_engineering_8</t>
  </si>
  <si>
    <t>工程学+9</t>
  </si>
  <si>
    <t>d_engineering_9</t>
  </si>
  <si>
    <t>工程学+10</t>
  </si>
  <si>
    <t>d_engineering_10</t>
  </si>
  <si>
    <t>贸易额矿藏</t>
  </si>
  <si>
    <t>贸易额+1</t>
  </si>
  <si>
    <t>d_trade_value_1</t>
  </si>
  <si>
    <t>贸易额+2</t>
  </si>
  <si>
    <t>d_trade_value_2</t>
  </si>
  <si>
    <t>贸易额+3</t>
  </si>
  <si>
    <t>d_trade_value_3</t>
  </si>
  <si>
    <t>贸易额+4</t>
  </si>
  <si>
    <t>d_trade_value_4</t>
  </si>
  <si>
    <t>贸易额+5</t>
  </si>
  <si>
    <t>d_trade_value_5</t>
  </si>
  <si>
    <t>贸易额+6</t>
  </si>
  <si>
    <t>d_trade_value_6</t>
  </si>
  <si>
    <t>贸易额+7</t>
  </si>
  <si>
    <t>d_trade_value_7</t>
  </si>
  <si>
    <t>贸易额+8</t>
  </si>
  <si>
    <t>d_trade_value_8</t>
  </si>
  <si>
    <t>贸易额+9</t>
  </si>
  <si>
    <t>d_trade_value_9</t>
  </si>
  <si>
    <t>贸易额+10</t>
  </si>
  <si>
    <t>d_trade_value_10</t>
  </si>
  <si>
    <t>合金矿藏</t>
  </si>
  <si>
    <t>d_alloys_1</t>
  </si>
  <si>
    <t>合金+2</t>
  </si>
  <si>
    <t>d_alloys_2</t>
  </si>
  <si>
    <t>合金+3</t>
  </si>
  <si>
    <t>d_alloys_3</t>
  </si>
  <si>
    <t>合金+4</t>
  </si>
  <si>
    <t>d_alloys_4</t>
  </si>
  <si>
    <t>d_alloys_5</t>
  </si>
  <si>
    <t>合金+10</t>
  </si>
  <si>
    <t>d_alloys_10</t>
  </si>
  <si>
    <t>合金+25</t>
  </si>
  <si>
    <t>d_alloys_25</t>
  </si>
  <si>
    <t>食物矿藏</t>
  </si>
  <si>
    <t>食物+3</t>
  </si>
  <si>
    <t>d_food_3</t>
  </si>
  <si>
    <t>食物+4</t>
  </si>
  <si>
    <t>d_food_4</t>
  </si>
  <si>
    <t>食物+5</t>
  </si>
  <si>
    <t>d_food_5</t>
  </si>
  <si>
    <t>食物+10</t>
  </si>
  <si>
    <t>d_food_10</t>
  </si>
  <si>
    <t>异星天然气矿藏</t>
  </si>
  <si>
    <t>异星天然气+1</t>
  </si>
  <si>
    <t>d_exotic_gases_1</t>
  </si>
  <si>
    <t>异星天然气+2</t>
  </si>
  <si>
    <t>d_exotic_gases_2</t>
  </si>
  <si>
    <t>异星天然气+3</t>
  </si>
  <si>
    <t>d_exotic_gases_3</t>
  </si>
  <si>
    <t>d_exotic_gases_4</t>
  </si>
  <si>
    <t>异星天然气+5</t>
  </si>
  <si>
    <t>d_exotic_gases_5</t>
  </si>
  <si>
    <t>稀有水晶矿藏</t>
  </si>
  <si>
    <t>稀有水晶+1</t>
  </si>
  <si>
    <t>d_rare_crystals_1</t>
  </si>
  <si>
    <t>稀有水晶+2</t>
  </si>
  <si>
    <t>d_rare_crystals_2</t>
  </si>
  <si>
    <t>稀有水晶+3</t>
  </si>
  <si>
    <t>d_rare_crystals_3</t>
  </si>
  <si>
    <t>稀有水晶+4</t>
  </si>
  <si>
    <t>d_rare_crystals_4</t>
  </si>
  <si>
    <t>稀有水晶+5</t>
  </si>
  <si>
    <t>d_rare_crystals_5</t>
  </si>
  <si>
    <t>易爆微粒矿藏</t>
  </si>
  <si>
    <t>易爆微粒+1</t>
  </si>
  <si>
    <t>d_volatile_motes_1</t>
  </si>
  <si>
    <t>易爆微粒+2</t>
  </si>
  <si>
    <t>d_volatile_motes_2</t>
  </si>
  <si>
    <t>易爆微粒+3</t>
  </si>
  <si>
    <t>d_volatile_motes_3</t>
  </si>
  <si>
    <t>易爆微粒+4</t>
  </si>
  <si>
    <t>d_volatile_motes_4</t>
  </si>
  <si>
    <t>易爆微粒+5</t>
  </si>
  <si>
    <t>d_volatile_motes_5</t>
  </si>
  <si>
    <t>发现了泽珞</t>
  </si>
  <si>
    <t>泽珞+1</t>
  </si>
  <si>
    <t>d_zro_deposit_1</t>
  </si>
  <si>
    <t>泽珞+2</t>
  </si>
  <si>
    <t>d_zro_deposit_2</t>
  </si>
  <si>
    <t>泽珞+3</t>
  </si>
  <si>
    <t>d_zro_deposit_3</t>
  </si>
  <si>
    <t>泽珞+4</t>
  </si>
  <si>
    <t>d_zro_deposit_4</t>
  </si>
  <si>
    <t>泽珞+5</t>
  </si>
  <si>
    <t>d_zro_deposit_5</t>
  </si>
  <si>
    <t>暗物质矿藏</t>
  </si>
  <si>
    <t>暗物质+1</t>
  </si>
  <si>
    <t>d_dark_matter_deposit_1</t>
  </si>
  <si>
    <t>暗物质+2</t>
  </si>
  <si>
    <t>d_dark_matter_deposit_2</t>
  </si>
  <si>
    <t>暗物质+3</t>
  </si>
  <si>
    <t>d_dark_matter_deposit_3</t>
  </si>
  <si>
    <t>暗物质+10</t>
  </si>
  <si>
    <t>d_dark_matter_deposit_10</t>
  </si>
  <si>
    <t>活体金属矿藏</t>
  </si>
  <si>
    <t>活体金属+1</t>
  </si>
  <si>
    <t>d_living_metal_deposit</t>
  </si>
  <si>
    <t>凝聚力矿藏</t>
  </si>
  <si>
    <t>凝聚力+3</t>
  </si>
  <si>
    <t>d_vast_unity_deposit</t>
  </si>
  <si>
    <t>纳米机器人矿藏</t>
  </si>
  <si>
    <t>纳米机器人+3</t>
  </si>
  <si>
    <t>d_nanites_deposit</t>
  </si>
  <si>
    <t>稀有文物矿藏</t>
  </si>
  <si>
    <t>稀有文物+1</t>
  </si>
  <si>
    <t>d_artifacts_research_1</t>
  </si>
  <si>
    <t>稀有文物+2</t>
  </si>
  <si>
    <t>d_artifacts_research_2</t>
  </si>
  <si>
    <t>稀有文物+3</t>
  </si>
  <si>
    <t>d_artifacts_research_3</t>
  </si>
  <si>
    <t>d_artifacts_mining_1</t>
  </si>
  <si>
    <t>d_artifacts_mining_2</t>
  </si>
  <si>
    <t>d_artifacts_mining_3</t>
  </si>
  <si>
    <t>d_artifacts_planet_1</t>
  </si>
  <si>
    <t>d_artifacts_planet_2</t>
  </si>
  <si>
    <t>d_artifacts_planet_3</t>
  </si>
  <si>
    <t>星界丝缕矿藏</t>
  </si>
  <si>
    <t>星界丝缕+1</t>
  </si>
  <si>
    <t>d_astral_threads_deposit_1</t>
  </si>
  <si>
    <t>星界丝缕+2</t>
  </si>
  <si>
    <t>d_astral_threads_deposit_2</t>
  </si>
  <si>
    <t>星界丝缕+3</t>
  </si>
  <si>
    <t>d_astral_threads_deposit_3</t>
  </si>
  <si>
    <t>古代裂隙矿藏</t>
  </si>
  <si>
    <t>凝聚力+10，物理学+10</t>
  </si>
  <si>
    <t>d_crystal_rift</t>
  </si>
  <si>
    <t>物理学+25</t>
  </si>
  <si>
    <t>d_physics_25</t>
  </si>
  <si>
    <t>工程学+25</t>
  </si>
  <si>
    <t>d_engineering_25</t>
  </si>
  <si>
    <t>社会学+25</t>
  </si>
  <si>
    <t>d_society_25</t>
  </si>
  <si>
    <t>星界丝缕贮藏</t>
  </si>
  <si>
    <t>d_hab_astral_threads_1</t>
  </si>
  <si>
    <t>d_hab_astral_threads_2</t>
  </si>
  <si>
    <t>d_hab_astral_threads_3</t>
  </si>
  <si>
    <t>纳米矿藏1</t>
  </si>
  <si>
    <t>纳米机器人+0.1</t>
  </si>
  <si>
    <t>d_nanite_harvester_deposit</t>
  </si>
  <si>
    <t>纳米矿藏2</t>
  </si>
  <si>
    <t>纳米机器人+1.6</t>
  </si>
  <si>
    <t>d_nanite_harvester_deposit_regular</t>
  </si>
  <si>
    <t>纳米矿藏3</t>
  </si>
  <si>
    <t>纳米机器人+25.6</t>
  </si>
  <si>
    <t>d_nanite_harvester_deposit_large</t>
  </si>
  <si>
    <t>居住站矿藏类（注：当前版本已无法获得，但仍可生效）</t>
  </si>
  <si>
    <t>气体采集工岗位+100</t>
  </si>
  <si>
    <t>d_hab_gas_1</t>
  </si>
  <si>
    <t>气体采集工岗位+200</t>
  </si>
  <si>
    <t>d_hab_gas_2</t>
  </si>
  <si>
    <t>气体采集工岗位+300</t>
  </si>
  <si>
    <t>d_hab_gas_3</t>
  </si>
  <si>
    <t>气体采集工岗位+400</t>
  </si>
  <si>
    <t>d_hab_gas_4</t>
  </si>
  <si>
    <t>气体采集工岗位+500</t>
  </si>
  <si>
    <t>d_hab_gas_5</t>
  </si>
  <si>
    <t>d_hab_crystal_1</t>
  </si>
  <si>
    <t>d_hab_crystal_2</t>
  </si>
  <si>
    <t>d_hab_crystal_3</t>
  </si>
  <si>
    <t>水晶矿工岗位+400</t>
  </si>
  <si>
    <t>d_hab_crystal_4</t>
  </si>
  <si>
    <t>水晶矿工岗位+500</t>
  </si>
  <si>
    <t>d_hab_crystal_5</t>
  </si>
  <si>
    <t>d_hab_mote_1</t>
  </si>
  <si>
    <t>微粒捕获工岗位+200</t>
  </si>
  <si>
    <t>d_hab_mote_2</t>
  </si>
  <si>
    <t>微粒捕获工岗位+300</t>
  </si>
  <si>
    <t>d_hab_mote_3</t>
  </si>
  <si>
    <t>微粒捕获工岗位+400</t>
  </si>
  <si>
    <t>d_hab_mote_4</t>
  </si>
  <si>
    <t>微粒捕获工岗位+500</t>
  </si>
  <si>
    <t>d_hab_mote_5</t>
  </si>
  <si>
    <t>泽珞矿藏</t>
  </si>
  <si>
    <t>d_hab_zro_1</t>
  </si>
  <si>
    <t>d_hab_zro_2</t>
  </si>
  <si>
    <t>d_hab_zro_3</t>
  </si>
  <si>
    <t>d_hab_zro_4</t>
  </si>
  <si>
    <t>d_hab_zro_5</t>
  </si>
  <si>
    <t>d_hab_dark_matter_1</t>
  </si>
  <si>
    <t>d_hab_dark_matter_2</t>
  </si>
  <si>
    <t>d_hab_dark_matter_3</t>
  </si>
  <si>
    <t>d_hab_dark_matter_10</t>
  </si>
  <si>
    <t>d_hab_living_metal_1</t>
  </si>
  <si>
    <t>d_hab_alloy_1</t>
  </si>
  <si>
    <t>d_hab_alloy_2</t>
  </si>
  <si>
    <t>d_hab_alloy_3</t>
  </si>
  <si>
    <t>d_hab_alloy_4</t>
  </si>
  <si>
    <t>d_hab_alloy_5</t>
  </si>
  <si>
    <t>d_hab_alloy_10</t>
  </si>
  <si>
    <t>d_hab_alloy_25</t>
  </si>
  <si>
    <t>消费品矿藏</t>
  </si>
  <si>
    <t>d_hab_consumer_goods_2</t>
  </si>
  <si>
    <t>d_hab_nanites_3</t>
  </si>
  <si>
    <t>d_hab_harvester_nanites_1</t>
  </si>
  <si>
    <t>d_hab_harvester_nanites_2</t>
  </si>
  <si>
    <t>纳米机器人+25.2</t>
  </si>
  <si>
    <t>d_hab_harvester_nanites_3</t>
  </si>
  <si>
    <r>
      <rPr>
        <sz val="28"/>
        <color theme="1"/>
        <rFont val="黑体"/>
        <charset val="134"/>
      </rPr>
      <t>4.0.21全局修正代码（</t>
    </r>
    <r>
      <rPr>
        <sz val="28"/>
        <color theme="1"/>
        <rFont val="宋体"/>
        <charset val="134"/>
        <scheme val="minor"/>
      </rPr>
      <t>2025.07.10</t>
    </r>
    <r>
      <rPr>
        <sz val="28"/>
        <color theme="1"/>
        <rFont val="黑体"/>
        <charset val="134"/>
      </rPr>
      <t>）</t>
    </r>
  </si>
  <si>
    <t>星球修正</t>
  </si>
  <si>
    <t>舰队修正</t>
  </si>
  <si>
    <t>星海共同体修正</t>
  </si>
  <si>
    <t>注：输入生效位置随选中物体生效，什么都不选则默认当前国家；修正可以无视分类添加，本表格分类只限方便查看。添加/删除代码通过下拉选择，分别为添加修正，移除修正，为星系添加环境修正（需选中恒星），移除环境修正（需选中恒星），天数为生效天数，默认为-1（永久），修正倍率是效果的生效倍率，默认为1，负数则反向修正。基础修正类会随着玩家游戏行为频繁覆盖，不建议随意添加。</t>
  </si>
  <si>
    <t>联邦修正</t>
  </si>
  <si>
    <t>人口修正</t>
  </si>
  <si>
    <t>行动修正</t>
  </si>
  <si>
    <t>基础修正</t>
  </si>
  <si>
    <t>其他修正</t>
  </si>
  <si>
    <t>effect add_modifier={modifier=</t>
  </si>
  <si>
    <t>天数</t>
  </si>
  <si>
    <t>修正倍率</t>
  </si>
  <si>
    <t>国家修正类</t>
  </si>
  <si>
    <t>难度（大将）</t>
  </si>
  <si>
    <t>开采站产出+100%，研究站产出+100%，岗位效率+100%，海军容量+100%，舰船维护费-40%，造舰费用-40%，强制迁移花费-100%，稳定度+20，资源储存上限+10000，自动重新安置几率+100%，自动强制迁移目标概率+100%，难度导致的电脑修正乘数+100%（仅ai）</t>
  </si>
  <si>
    <t>difficulty_grand_admiral</t>
  </si>
  <si>
    <t>难度（上将）</t>
  </si>
  <si>
    <t>开采站产出+75%，研究站产出+75%，岗位效率+75%，海军容量+75%，舰船维护费-30%，造舰费用-30%，强制迁移花费-75%，稳定度+15，资源储存上限+7500，自动重新安置几率+75%，自动强制迁移目标概率+75%，难度导致的电脑修正乘数+75%（仅ai）</t>
  </si>
  <si>
    <t>difficulty_admiral</t>
  </si>
  <si>
    <t>难度（准将）</t>
  </si>
  <si>
    <t>开采站产出+50%，研究站产出+50%，岗位效率+50%，海军容量+50%，舰船维护费-20%，造舰费用-20%，强制迁移花费-50%，稳定度+10，资源储存上限+5000，自动重新安置几率+50%，自动强制迁移目标概率+50%，难度导致的电脑修正乘数+50%（仅ai）</t>
  </si>
  <si>
    <t>difficulty_commodore</t>
  </si>
  <si>
    <t>难度（校官）</t>
  </si>
  <si>
    <t>开采站产出+25%，研究站产出+25%，岗位效率+25%，海军容量+25%，舰船维护费-10%，造舰费用-10%，强制迁移花费-25%，稳定度+5，资源储存上限+2500，自动重新安置几率+25%，自动强制迁移目标概率+25%，难度导致的电脑修正乘数+25%（仅ai）</t>
  </si>
  <si>
    <t>difficulty_captain</t>
  </si>
  <si>
    <t>难度（尉官）</t>
  </si>
  <si>
    <t>difficulty_ensign</t>
  </si>
  <si>
    <t>难度（学员）</t>
  </si>
  <si>
    <t>开采站产出+50%，研究站产出+50%，岗位产出的资源+50%，海军容量+50%，稳定度+10</t>
  </si>
  <si>
    <t>difficulty_cadet_player</t>
  </si>
  <si>
    <t>难度（平民）</t>
  </si>
  <si>
    <t>开采站产出+100%，研究站产出+100%，岗位产出的资源+100%，海军容量+100%，稳定度+20，第一次接触速度+20%</t>
  </si>
  <si>
    <t>difficulty_civilian_player</t>
  </si>
  <si>
    <t>舰船武器伤害+50%，船体值+50%，装甲值+50%，护盾承受值+50%</t>
  </si>
  <si>
    <t>difficulty_grand_admiral_npc</t>
  </si>
  <si>
    <t>舰船武器伤害+45%，船体值+45%，装甲值+45%，护盾承受值+45%</t>
  </si>
  <si>
    <t>difficulty_admiral_npc</t>
  </si>
  <si>
    <t>舰船武器伤害+40%，船体值+40%，装甲值+40%，护盾承受值+40%</t>
  </si>
  <si>
    <t>difficulty_commodore_npc</t>
  </si>
  <si>
    <t>舰船武器伤害+35%，船体值+35%，装甲值+35%，护盾承受值+35%</t>
  </si>
  <si>
    <t>difficulty_captain_npc</t>
  </si>
  <si>
    <t>舰船武器伤害+30%，船体值+30%，装甲值+30%，护盾承受值+30%</t>
  </si>
  <si>
    <t>difficulty_ensign_npc</t>
  </si>
  <si>
    <t>异次元体被击败</t>
  </si>
  <si>
    <t>幸福度+20%</t>
  </si>
  <si>
    <t>extradimensionals_defeated</t>
  </si>
  <si>
    <t>已击败虫群天灾</t>
  </si>
  <si>
    <t>prethoryn_defeated</t>
  </si>
  <si>
    <t>地底文明科技供应</t>
  </si>
  <si>
    <t>岗位产出的工程学研究-30%</t>
  </si>
  <si>
    <t>subterranean_tech_transaction</t>
  </si>
  <si>
    <t>受到资助的叛军</t>
  </si>
  <si>
    <t>每月矿物+20，每月能量币+20，舰船维护费-25%，陆军维护费-50%，海军容量+100%，陆军花费-25%，陆军建造速度+100%，每月影响力+3</t>
  </si>
  <si>
    <t>sponsored_rebels</t>
  </si>
  <si>
    <t>最近被解放</t>
  </si>
  <si>
    <t>主流思潮吸引力+50%</t>
  </si>
  <si>
    <t>recently_liberated</t>
  </si>
  <si>
    <t>备用循环</t>
  </si>
  <si>
    <t>岗位产出的矿物+1000%，岗位产出的能量币+1000%，岗位产出的物理学研究+500%，岗位产出的社会学研究+500%，岗位产出的工程学研究+500%，海军容量+100%</t>
  </si>
  <si>
    <t>ai_strength</t>
  </si>
  <si>
    <t>星海游牧民</t>
  </si>
  <si>
    <t>舰船武器伤害+125%，船体值+125%</t>
  </si>
  <si>
    <t>nomad_strength</t>
  </si>
  <si>
    <t>舰队征募热潮</t>
  </si>
  <si>
    <t>舰船维护费-20%，舰船建造速度+20%</t>
  </si>
  <si>
    <t>fleet_maneuvers_recruitment</t>
  </si>
  <si>
    <t>舰队演习</t>
  </si>
  <si>
    <t>舰船武器射速+10%</t>
  </si>
  <si>
    <t>fleet_maneuvers</t>
  </si>
  <si>
    <t>舰队演习被取消</t>
  </si>
  <si>
    <t>每月凝聚力-5%，舰船武器射速-5%</t>
  </si>
  <si>
    <t>maneuvers_canceled</t>
  </si>
  <si>
    <t>未抗议军事演习</t>
  </si>
  <si>
    <t>每月凝聚力-15%</t>
  </si>
  <si>
    <t>maneuvers_no_protest</t>
  </si>
  <si>
    <t>向[marauder_country.GetspeciesName]进贡</t>
  </si>
  <si>
    <t>marauder_1_tribute</t>
  </si>
  <si>
    <t>marauder_2_tribute</t>
  </si>
  <si>
    <t>marauder_3_tribute</t>
  </si>
  <si>
    <t>拿掠夺者试刀</t>
  </si>
  <si>
    <t>marauder_skirmishing</t>
  </si>
  <si>
    <t>哨兵数据</t>
  </si>
  <si>
    <t>对普雷索林生物的伤害+20%</t>
  </si>
  <si>
    <t>sentinel_data</t>
  </si>
  <si>
    <t>雪拉协定（×1）</t>
  </si>
  <si>
    <t>每月异星天然气+1，每月能量币-10</t>
  </si>
  <si>
    <t>enclave_trade_1_xur</t>
  </si>
  <si>
    <t>雪拉协定（×2）</t>
  </si>
  <si>
    <t>每月异星天然气+2，每月能量币-20</t>
  </si>
  <si>
    <t>enclave_trade_2_xur</t>
  </si>
  <si>
    <t>雪拉协定（×3）</t>
  </si>
  <si>
    <t>每月异星天然气+3，每月能量币-30</t>
  </si>
  <si>
    <t>enclave_trade_3_xur</t>
  </si>
  <si>
    <t>雪拉协定（×4）</t>
  </si>
  <si>
    <t>每月异星天然气+4，每月能量币-40</t>
  </si>
  <si>
    <t>enclave_trade_4_xur</t>
  </si>
  <si>
    <t>雪拉协定（×5）</t>
  </si>
  <si>
    <t>每月异星天然气+5，每月能量币-50</t>
  </si>
  <si>
    <t>enclave_trade_5_xur</t>
  </si>
  <si>
    <t>里甘协定（×1）</t>
  </si>
  <si>
    <t>每月易爆微粒+1，每月能量币-10</t>
  </si>
  <si>
    <t>enclave_trade_1_rig</t>
  </si>
  <si>
    <t>里甘协定（×2）</t>
  </si>
  <si>
    <t>每月易爆微粒+2，每月能量币-20</t>
  </si>
  <si>
    <t>enclave_trade_2_rig</t>
  </si>
  <si>
    <t>里甘协定（×3）</t>
  </si>
  <si>
    <t>每月易爆微粒+3，每月能量币-30</t>
  </si>
  <si>
    <t>enclave_trade_3_rig</t>
  </si>
  <si>
    <t>里甘协定（×4）</t>
  </si>
  <si>
    <t>每月易爆微粒+4，每月能量币-40</t>
  </si>
  <si>
    <t>enclave_trade_4_rig</t>
  </si>
  <si>
    <t>里甘协定（×5）</t>
  </si>
  <si>
    <t>每月易爆微粒+5，每月能量币-50</t>
  </si>
  <si>
    <t>enclave_trade_5_rig</t>
  </si>
  <si>
    <t>穆塔根协定（×1）</t>
  </si>
  <si>
    <t>每月稀有水晶+1，每月能量币-10</t>
  </si>
  <si>
    <t>enclave_trade_1_mut</t>
  </si>
  <si>
    <t>穆塔根协定（×2）</t>
  </si>
  <si>
    <t>每月稀有水晶+2，每月能量币-20</t>
  </si>
  <si>
    <t>enclave_trade_2_mut</t>
  </si>
  <si>
    <t>穆塔根协定（×3）</t>
  </si>
  <si>
    <t>每月稀有水晶+3，每月能量币-30</t>
  </si>
  <si>
    <t>enclave_trade_3_mut</t>
  </si>
  <si>
    <t>穆塔根协定（×4）</t>
  </si>
  <si>
    <t>每月稀有水晶+4，每月能量币-40</t>
  </si>
  <si>
    <t>enclave_trade_4_mut</t>
  </si>
  <si>
    <t>穆塔根协定（×5）</t>
  </si>
  <si>
    <t>每月稀有水晶+5，每月能量币-50</t>
  </si>
  <si>
    <t>enclave_trade_5_mut</t>
  </si>
  <si>
    <t>先驱者数据缓存</t>
  </si>
  <si>
    <t>岗位产出的物理学研究+25%，岗位产出的社会学研究+25%，岗位产出的工程学研究+25%</t>
  </si>
  <si>
    <t>fallen_empire_gift_databanks</t>
  </si>
  <si>
    <t>交出了我方科学家</t>
  </si>
  <si>
    <t>gave_up_scientist_xenophobe</t>
  </si>
  <si>
    <t>割让我方人口</t>
  </si>
  <si>
    <t>gave_up_pop</t>
  </si>
  <si>
    <t>幸福度-5%</t>
  </si>
  <si>
    <t>gave_up_pop_xenophile</t>
  </si>
  <si>
    <t>幸福度-20%</t>
  </si>
  <si>
    <t>gave_up_pop_xenophobe</t>
  </si>
  <si>
    <t>赠送舰船</t>
  </si>
  <si>
    <t>舰船维护费-33%</t>
  </si>
  <si>
    <t>fe_gift_ship</t>
  </si>
  <si>
    <t>守护者疫苗</t>
  </si>
  <si>
    <t>生物人口幸福度-10%，石质类人口幸福度-10%</t>
  </si>
  <si>
    <t>machine_empire_inoculations_xenophobe</t>
  </si>
  <si>
    <t>生物人口幸福度-5%，石质类人口幸福度-5%</t>
  </si>
  <si>
    <t>machine_empire_inoculations</t>
  </si>
  <si>
    <t>被接种人口</t>
  </si>
  <si>
    <t>人口增长速度+5%，领袖寿命+10</t>
  </si>
  <si>
    <t>machine_empire_health_boost</t>
  </si>
  <si>
    <t>领袖寿命-10，人口增长速度-10%，幸福度-20%</t>
  </si>
  <si>
    <t>machine_empire_mutations</t>
  </si>
  <si>
    <t>代码改变</t>
  </si>
  <si>
    <t>machine_empire_code_rewrite</t>
  </si>
  <si>
    <t>改善的代码标准</t>
  </si>
  <si>
    <t>机器人产出+5%</t>
  </si>
  <si>
    <t>machine_empire_code_improvements</t>
  </si>
  <si>
    <t>不兼容的代码</t>
  </si>
  <si>
    <t>机器人维护费+5%，机器人产出-20%</t>
  </si>
  <si>
    <t>machine_empire_code_bugs</t>
  </si>
  <si>
    <t>优越造船</t>
  </si>
  <si>
    <t>舰船维护费-50%，造舰费用-50%</t>
  </si>
  <si>
    <t>fe_ship_cost_modifier</t>
  </si>
  <si>
    <t>相信未来</t>
  </si>
  <si>
    <t>massex_happy</t>
  </si>
  <si>
    <t>咸咸的</t>
  </si>
  <si>
    <t>幸福度+5%</t>
  </si>
  <si>
    <t>stellar_salt</t>
  </si>
  <si>
    <t>受启发的艺术</t>
  </si>
  <si>
    <t>inspired_arts</t>
  </si>
  <si>
    <t>失败的救星</t>
  </si>
  <si>
    <t>ruler_failed_savior</t>
  </si>
  <si>
    <t>救星</t>
  </si>
  <si>
    <t>ruler_savior</t>
  </si>
  <si>
    <t>人员损失</t>
  </si>
  <si>
    <t>岗位产出的社会学研究-10%</t>
  </si>
  <si>
    <t>missing_scientist</t>
  </si>
  <si>
    <t>受辱</t>
  </si>
  <si>
    <t>每月影响力-33%，外交权重-25%，幸福度-10%</t>
  </si>
  <si>
    <t>humiliated</t>
  </si>
  <si>
    <t>每月影响力-10%，外交权重-10%，幸福度-10%，研究速度-50%</t>
  </si>
  <si>
    <t>humiliated_cosmogenesis</t>
  </si>
  <si>
    <t>受控实验</t>
  </si>
  <si>
    <t>研究速度-10%，岗位产出的超然逻辑-25%</t>
  </si>
  <si>
    <t>cosmogenesis_sorry</t>
  </si>
  <si>
    <t>遭到劫掠</t>
  </si>
  <si>
    <t>每月能量币-20%，每月矿物-20%</t>
  </si>
  <si>
    <t>raided</t>
  </si>
  <si>
    <t>无人机加工</t>
  </si>
  <si>
    <t>岗位产出的矿物+10%</t>
  </si>
  <si>
    <t>drone_processing</t>
  </si>
  <si>
    <t>石脑语言学</t>
  </si>
  <si>
    <t>破译+1</t>
  </si>
  <si>
    <t>rock_brain_decoding</t>
  </si>
  <si>
    <t>晶体猎手</t>
  </si>
  <si>
    <t>对晶态实体的伤害+33%</t>
  </si>
  <si>
    <t>crystal_hunting_buff</t>
  </si>
  <si>
    <t>晶体聚焦</t>
  </si>
  <si>
    <t>岗位产出的能量币+5%</t>
  </si>
  <si>
    <t>crystal_focus</t>
  </si>
  <si>
    <t>安抚晶态实体</t>
  </si>
  <si>
    <t>pacified_crystals</t>
  </si>
  <si>
    <t>鞭状移动</t>
  </si>
  <si>
    <t>闪避概率+5%</t>
  </si>
  <si>
    <t>flagellating_movement</t>
  </si>
  <si>
    <t>变形虫猎手</t>
  </si>
  <si>
    <t>对太空变形虫的伤害+33%</t>
  </si>
  <si>
    <t>amoeba_hunting_buff</t>
  </si>
  <si>
    <t>安抚变形虫</t>
  </si>
  <si>
    <t>pacified_amoebas</t>
  </si>
  <si>
    <t>云之毁灭者</t>
  </si>
  <si>
    <t>对虚空之云的伤害+33%</t>
  </si>
  <si>
    <t>cloud_hunting_buff</t>
  </si>
  <si>
    <t>虚空回路</t>
  </si>
  <si>
    <t>岗位产出的物理学研究+10%</t>
  </si>
  <si>
    <t>void_loops</t>
  </si>
  <si>
    <t>宇宙射线催化器</t>
  </si>
  <si>
    <t>开采站能量产出+10%</t>
  </si>
  <si>
    <t>cosmic_ray_catalysis</t>
  </si>
  <si>
    <t>无人机杀手</t>
  </si>
  <si>
    <t>对古代采矿无人机的伤害+33%</t>
  </si>
  <si>
    <t>drone_hunting_buff</t>
  </si>
  <si>
    <t>无人机采矿技术</t>
  </si>
  <si>
    <t>开采站矿物产出+10%</t>
  </si>
  <si>
    <t>drone_mining_techniques</t>
  </si>
  <si>
    <t>伟大设计</t>
  </si>
  <si>
    <t>grand_design</t>
  </si>
  <si>
    <t>罪行</t>
  </si>
  <si>
    <t>malefaction</t>
  </si>
  <si>
    <t>柱状透镜</t>
  </si>
  <si>
    <t>prismatic_lenses</t>
  </si>
  <si>
    <t>变形虫抹杀者</t>
  </si>
  <si>
    <t>对太空变形虫的伤害+20%</t>
  </si>
  <si>
    <t>amoeba_extirpator</t>
  </si>
  <si>
    <t>水晶破坏者</t>
  </si>
  <si>
    <t>对晶态实体的伤害+20%</t>
  </si>
  <si>
    <t>crystal_breaker</t>
  </si>
  <si>
    <t>对古代采矿无人机的伤害+10%</t>
  </si>
  <si>
    <t>drone_destroyer</t>
  </si>
  <si>
    <t>缇扬奇屠夫</t>
  </si>
  <si>
    <t>对缇扬奇的伤害+10%，对缇扬奇祖母伤害+10%</t>
  </si>
  <si>
    <t>tiyanki_butcher</t>
  </si>
  <si>
    <t>采矿无人机赏金</t>
  </si>
  <si>
    <t>drone_bounty</t>
  </si>
  <si>
    <t>破云者</t>
  </si>
  <si>
    <t>对虚空之云的伤害+10%</t>
  </si>
  <si>
    <t>cloudbuster</t>
  </si>
  <si>
    <t>优化储备</t>
  </si>
  <si>
    <t>每月矿物+100，每月能量币+100，海军容量+1000%</t>
  </si>
  <si>
    <t>uprising_ai_buff</t>
  </si>
  <si>
    <t>人工智能已打补丁</t>
  </si>
  <si>
    <t>研究速度-10%，研究人员维护费-10%</t>
  </si>
  <si>
    <t>syndaw_patched_systems</t>
  </si>
  <si>
    <t>抹除研究人工智能</t>
  </si>
  <si>
    <t>研究速度-25%，研究人员维护费-25%</t>
  </si>
  <si>
    <t>syndaw_wiped_systems</t>
  </si>
  <si>
    <t>海军容量</t>
  </si>
  <si>
    <t>海军容量+1000%</t>
  </si>
  <si>
    <t>uprising_player_buff</t>
  </si>
  <si>
    <t>休息充分的科学官</t>
  </si>
  <si>
    <t>scientist_team_well_treated</t>
  </si>
  <si>
    <t>正面的媒体报道</t>
  </si>
  <si>
    <t>media_coverage_positive_low</t>
  </si>
  <si>
    <t>相当正面的媒体报道</t>
  </si>
  <si>
    <t>幸福度+25%</t>
  </si>
  <si>
    <t>media_coverage_positive_medium</t>
  </si>
  <si>
    <t>极度正面的媒体报道</t>
  </si>
  <si>
    <t>幸福度+40%</t>
  </si>
  <si>
    <t>media_coverage_positive_high</t>
  </si>
  <si>
    <t>负面的媒体报道</t>
  </si>
  <si>
    <t>media_coverage_negative_low</t>
  </si>
  <si>
    <t>相当负面的媒体报道</t>
  </si>
  <si>
    <t>media_coverage_negative_medium</t>
  </si>
  <si>
    <t>极度负面的媒体报道</t>
  </si>
  <si>
    <t>幸福度-30%</t>
  </si>
  <si>
    <t>media_coverage_negative_high</t>
  </si>
  <si>
    <t>制药创新</t>
  </si>
  <si>
    <t>生物人口幸福度+10%，石质类人口幸福度+10%，岗位产出的社会学研究+20%</t>
  </si>
  <si>
    <t>health_discovery</t>
  </si>
  <si>
    <t>提升舰船速度</t>
  </si>
  <si>
    <t>亚光速航速+10%</t>
  </si>
  <si>
    <t>army_speed_boost</t>
  </si>
  <si>
    <t>增强太阳能</t>
  </si>
  <si>
    <t>solar_harvesting_bacteria</t>
  </si>
  <si>
    <t>受鼓舞的陆军新兵</t>
  </si>
  <si>
    <t>陆军建造速度+20%，陆军士气+20%</t>
  </si>
  <si>
    <t>army_inspiration</t>
  </si>
  <si>
    <t>集中化陆军单元组装器</t>
  </si>
  <si>
    <t>army_inspiration_mach</t>
  </si>
  <si>
    <t>受鼓舞的应征科学家</t>
  </si>
  <si>
    <t>调查速度+20%，异常现象研究速度+20%</t>
  </si>
  <si>
    <t>science_inspiration</t>
  </si>
  <si>
    <t>零重力创新</t>
  </si>
  <si>
    <t>恒星基地模块花费-10%</t>
  </si>
  <si>
    <t>zero_gravity_revelation</t>
  </si>
  <si>
    <t>独占不老药</t>
  </si>
  <si>
    <t>领袖寿命+15</t>
  </si>
  <si>
    <t>youthful_elite</t>
  </si>
  <si>
    <t>共享不老药</t>
  </si>
  <si>
    <t>生物人口幸福度+5%，石质类人口幸福度+5%</t>
  </si>
  <si>
    <t>youthful_people</t>
  </si>
  <si>
    <t>抑制繁衍的生物武器</t>
  </si>
  <si>
    <t>宜居性-20%，人口增长速度-20%</t>
  </si>
  <si>
    <t>fertility_virus</t>
  </si>
  <si>
    <t>高维洞见</t>
  </si>
  <si>
    <t>研究速度+15%</t>
  </si>
  <si>
    <t>forth_dimension_knowledge</t>
  </si>
  <si>
    <t>保护少数派</t>
  </si>
  <si>
    <t>每月影响力+25%，岗位产出的能量币-5%</t>
  </si>
  <si>
    <t>immigrants_protection</t>
  </si>
  <si>
    <t>担忧的行政机构</t>
  </si>
  <si>
    <t>领袖花费+20%</t>
  </si>
  <si>
    <t>fear_as_control_militarist_p2</t>
  </si>
  <si>
    <t>外星基因组研究</t>
  </si>
  <si>
    <t>alien_genome_research</t>
  </si>
  <si>
    <t>计算超频</t>
  </si>
  <si>
    <t>研究速度+5%，研究人员维护费+5%</t>
  </si>
  <si>
    <t>syndaw_research_bonus</t>
  </si>
  <si>
    <t>生产定额盈余</t>
  </si>
  <si>
    <t>syndaw_production_surplus</t>
  </si>
  <si>
    <t>假情报协议</t>
  </si>
  <si>
    <t>加密+1</t>
  </si>
  <si>
    <t>disinformation_protocols</t>
  </si>
  <si>
    <t>品鉴繁星</t>
  </si>
  <si>
    <t>生物人口幸福度+5%</t>
  </si>
  <si>
    <t>taste_the_stars</t>
  </si>
  <si>
    <t>防辐射部件</t>
  </si>
  <si>
    <t>研究速度+5%，每月凝聚力+5%</t>
  </si>
  <si>
    <t>radiation_hardened_components</t>
  </si>
  <si>
    <t>软件故障</t>
  </si>
  <si>
    <t>研究速度-5%，研究人员维护费-5%，每月凝聚力-5%</t>
  </si>
  <si>
    <t>software_damage</t>
  </si>
  <si>
    <t>超越意识</t>
  </si>
  <si>
    <t>gestalt_black_hole_good</t>
  </si>
  <si>
    <t>断裂意识</t>
  </si>
  <si>
    <t>每月凝聚力-5%</t>
  </si>
  <si>
    <t>gestalt_black_hole_bad</t>
  </si>
  <si>
    <t>和谐之曲</t>
  </si>
  <si>
    <t>舒适度+100，犯罪度-1</t>
  </si>
  <si>
    <t>harmonious_tune</t>
  </si>
  <si>
    <t>冷酷的真相</t>
  </si>
  <si>
    <t>物种修饰特殊项目花费-10%，排外主义思潮吸引力+20%</t>
  </si>
  <si>
    <t>engineered_species_revelation</t>
  </si>
  <si>
    <t>神秘的宇宙</t>
  </si>
  <si>
    <t>物种修饰特殊项目花费-10%，亲外主义思潮吸引力+20%</t>
  </si>
  <si>
    <t>engineered_species_ignorance</t>
  </si>
  <si>
    <t>思想一致</t>
  </si>
  <si>
    <t>主流思潮吸引力+10%</t>
  </si>
  <si>
    <t>engineered_species_ownway</t>
  </si>
  <si>
    <t>重申优越</t>
  </si>
  <si>
    <t>每月物理学研究+1%，每月社会学研究+1%，每月工程学研究+1%，每月凝聚力+1%</t>
  </si>
  <si>
    <t>reaffirmed_superiority</t>
  </si>
  <si>
    <t>菌丝体网络</t>
  </si>
  <si>
    <t>mycelial_network_modifier</t>
  </si>
  <si>
    <t>改良型菌丝体网络</t>
  </si>
  <si>
    <t>基础情报等级+10，破译+1</t>
  </si>
  <si>
    <t>mycelial_network_modifier_improved</t>
  </si>
  <si>
    <t>威权主义吸引力</t>
  </si>
  <si>
    <t>威权主义思潮吸引力+20%</t>
  </si>
  <si>
    <t>fumongus_authoritarian</t>
  </si>
  <si>
    <t>小行星中继站</t>
  </si>
  <si>
    <t>行星探测范围+2，行星超空间探测距离+4</t>
  </si>
  <si>
    <t>asteroid_relay_stations</t>
  </si>
  <si>
    <t>小行星加密</t>
  </si>
  <si>
    <t>asteroid_encryption</t>
  </si>
  <si>
    <t>无心的物种灭绝</t>
  </si>
  <si>
    <t>幸福度-10%，稳定度-5</t>
  </si>
  <si>
    <t>gas_cascade_sad</t>
  </si>
  <si>
    <t>道德减负</t>
  </si>
  <si>
    <t>幸福度+10%，稳定度+5</t>
  </si>
  <si>
    <t>gas_cascade_happy</t>
  </si>
  <si>
    <t>无法解释的线索</t>
  </si>
  <si>
    <t>研究速度+5%，研究人员维护费+5%，每月凝聚力-5%</t>
  </si>
  <si>
    <t>unexplained_insights</t>
  </si>
  <si>
    <t>关闭循环</t>
  </si>
  <si>
    <t>closed_loop</t>
  </si>
  <si>
    <t>小行星推进器</t>
  </si>
  <si>
    <t>asteroid_thrusters</t>
  </si>
  <si>
    <t>研究腐坏的尖牙</t>
  </si>
  <si>
    <t>每月社会学研究+20%</t>
  </si>
  <si>
    <t>studying_decaying_fang</t>
  </si>
  <si>
    <t>圣者之怒</t>
  </si>
  <si>
    <t>rage_sage_soldiers</t>
  </si>
  <si>
    <t>和谐船员</t>
  </si>
  <si>
    <t>harmonious_crew</t>
  </si>
  <si>
    <t>低动力</t>
  </si>
  <si>
    <t>公民人口幸福度-10%，人口增长速度-10%，岗位产出的资源-10%</t>
  </si>
  <si>
    <t>low_motivation</t>
  </si>
  <si>
    <t>冰封潜艇居民的遗产</t>
  </si>
  <si>
    <t>殖民地发展速度+20%，人口舒适度使用-3%</t>
  </si>
  <si>
    <t>ice_trauma_insights_colony</t>
  </si>
  <si>
    <t>冰封潜艇居民的才智</t>
  </si>
  <si>
    <t>研究速度(工程学)+5%</t>
  </si>
  <si>
    <t>ice_trauma_insights_engineering</t>
  </si>
  <si>
    <t>纪念冰封潜艇居民</t>
  </si>
  <si>
    <t>ice_trauma_memorialist_unity</t>
  </si>
  <si>
    <t>叙阿美勒的诅咒</t>
  </si>
  <si>
    <t>人口增长速度-50%</t>
  </si>
  <si>
    <t>syamelles_curse</t>
  </si>
  <si>
    <t>叙阿美勒的赐福</t>
  </si>
  <si>
    <t>人口增长速度+15%</t>
  </si>
  <si>
    <t>syamelles_blessing</t>
  </si>
  <si>
    <t>公民人口幸福度+10%</t>
  </si>
  <si>
    <t>syamelles_blessing_synth</t>
  </si>
  <si>
    <t>光刃</t>
  </si>
  <si>
    <t>陆军伤害+25%，骑士岗位取消合金维护费</t>
  </si>
  <si>
    <t>luminous_blades</t>
  </si>
  <si>
    <t>活的传奇</t>
  </si>
  <si>
    <t>幸福度+20%，每月凝聚力+20%</t>
  </si>
  <si>
    <t>return_of_the_knight</t>
  </si>
  <si>
    <t>骗术师的诅咒</t>
  </si>
  <si>
    <t>幸福度-30%，研究速度-20%，研究人员维护费-20%</t>
  </si>
  <si>
    <t>trickster_curse</t>
  </si>
  <si>
    <t>艺术赞助者</t>
  </si>
  <si>
    <t>enclave_artist_patron</t>
  </si>
  <si>
    <t>星球艺术节</t>
  </si>
  <si>
    <t>幸福度+15%，人口增长速度+10%</t>
  </si>
  <si>
    <t>enclave_artist_festival</t>
  </si>
  <si>
    <t>天魔律动</t>
  </si>
  <si>
    <t>对以太巨龙伤害+25%</t>
  </si>
  <si>
    <t>draconic_beats</t>
  </si>
  <si>
    <t>噬星者的命门</t>
  </si>
  <si>
    <t>对噬星者的伤害+25%</t>
  </si>
  <si>
    <t>curator_buff_stellarite</t>
  </si>
  <si>
    <t>无限校准仪</t>
  </si>
  <si>
    <t>对无限神机的伤害+25%</t>
  </si>
  <si>
    <t>curator_buff_sphere</t>
  </si>
  <si>
    <t>传送门毁灭者</t>
  </si>
  <si>
    <t>对位面之魇的伤害+25%</t>
  </si>
  <si>
    <t>dimensional_horror_weak_points</t>
  </si>
  <si>
    <t>无畏舰瘫痪者</t>
  </si>
  <si>
    <t>对自动无畏战舰的伤害+25%</t>
  </si>
  <si>
    <t>automated_dreadnought_weak_points</t>
  </si>
  <si>
    <t>蜂巢捕猎者</t>
  </si>
  <si>
    <t>对小行星蜂群伤害+25%</t>
  </si>
  <si>
    <t>asteroid_hive_weak_points</t>
  </si>
  <si>
    <t>策展人洞见</t>
  </si>
  <si>
    <t>curator_insight</t>
  </si>
  <si>
    <t>奇点处理器</t>
  </si>
  <si>
    <t>研究速度+5%</t>
  </si>
  <si>
    <t>infinity_calculations</t>
  </si>
  <si>
    <t>infinity_calculations_hacked</t>
  </si>
  <si>
    <t>知识之镜</t>
  </si>
  <si>
    <t>研究速度+10%</t>
  </si>
  <si>
    <t>black_hole_pantagruel_research</t>
  </si>
  <si>
    <t>圣族科技</t>
  </si>
  <si>
    <t>technosphere_praising</t>
  </si>
  <si>
    <t>已接纳其他派系</t>
  </si>
  <si>
    <t>派系支持度-35%</t>
  </si>
  <si>
    <t>embraced_another_faction</t>
  </si>
  <si>
    <t>最近接纳的派系</t>
  </si>
  <si>
    <t>embraced_faction_timer</t>
  </si>
  <si>
    <t>标准化殖民船</t>
  </si>
  <si>
    <t>殖民船建造速度+100%，殖民船建造花费-50%</t>
  </si>
  <si>
    <t>standardized_colony_ships</t>
  </si>
  <si>
    <t>有利条件</t>
  </si>
  <si>
    <t>巨型结构建造速度+20%</t>
  </si>
  <si>
    <t>ms_build_speed_mult</t>
  </si>
  <si>
    <t>建造被推迟</t>
  </si>
  <si>
    <t>巨型结构建造速度-20%</t>
  </si>
  <si>
    <t>lower_build_speed_mult</t>
  </si>
  <si>
    <t>建造已停滞</t>
  </si>
  <si>
    <t>ring_world_halted</t>
  </si>
  <si>
    <t>文化认同受损</t>
  </si>
  <si>
    <t>每月凝聚力-10%</t>
  </si>
  <si>
    <t>unity_reduction_diplomatic_18</t>
  </si>
  <si>
    <t>时螶之界遭到净化</t>
  </si>
  <si>
    <t>每月凝聚力-20%</t>
  </si>
  <si>
    <t>unity_reduction_akx_9541</t>
  </si>
  <si>
    <t>人质被处决</t>
  </si>
  <si>
    <t>unity_reduction_observation_47</t>
  </si>
  <si>
    <t>合成人炸弹袭击</t>
  </si>
  <si>
    <t>unity_reduction_crisis_2204</t>
  </si>
  <si>
    <t>失明</t>
  </si>
  <si>
    <t>unity_reduction_utopia_30</t>
  </si>
  <si>
    <t>讨好人民</t>
  </si>
  <si>
    <t>unity_increase_utopia_30</t>
  </si>
  <si>
    <t>灵能力量聚集中</t>
  </si>
  <si>
    <t>shroud_cooldown</t>
  </si>
  <si>
    <t>shroud_precog_cooldown</t>
  </si>
  <si>
    <t>虚境的恩赐</t>
  </si>
  <si>
    <t>shroud_happiness</t>
  </si>
  <si>
    <t>舰船维护费-30%</t>
  </si>
  <si>
    <t>shroud_ship_upkeep</t>
  </si>
  <si>
    <t>研究速度+20%</t>
  </si>
  <si>
    <t>shroud_research_speed</t>
  </si>
  <si>
    <t>护盾承受值+50%</t>
  </si>
  <si>
    <t>shroud_shield_boost</t>
  </si>
  <si>
    <t>舰船武器伤害+20%</t>
  </si>
  <si>
    <t>shroud_weapon_boost</t>
  </si>
  <si>
    <t>舰船武器射速+20%</t>
  </si>
  <si>
    <t>shroud_firing_rate</t>
  </si>
  <si>
    <t>shroud_ethic_boost</t>
  </si>
  <si>
    <t>每月影响力+30%</t>
  </si>
  <si>
    <t>shroud_influence_boost</t>
  </si>
  <si>
    <t>每月凝聚力+30%</t>
  </si>
  <si>
    <t>shroud_unity_boost</t>
  </si>
  <si>
    <t>闪避概率+30%</t>
  </si>
  <si>
    <t>shroud_evasion</t>
  </si>
  <si>
    <t>每日船体再生+10%，每日装甲再生+10%</t>
  </si>
  <si>
    <t>shroud_repair</t>
  </si>
  <si>
    <t>亚光速航速+40%</t>
  </si>
  <si>
    <t>shroud_speed</t>
  </si>
  <si>
    <t>陆军士气+40%</t>
  </si>
  <si>
    <t>shroud_morale</t>
  </si>
  <si>
    <t>探测范围+2，舰船超空间探测距离+4</t>
  </si>
  <si>
    <t>shroud_sensors</t>
  </si>
  <si>
    <t>虚境的诅咒</t>
  </si>
  <si>
    <t>shroud_neg_happiness</t>
  </si>
  <si>
    <t>主流思潮吸引力-50%</t>
  </si>
  <si>
    <t>shroud_neg_ethic</t>
  </si>
  <si>
    <t>装甲值-20%</t>
  </si>
  <si>
    <t>shroud_neg_armor</t>
  </si>
  <si>
    <t>人口增长速度-30%</t>
  </si>
  <si>
    <t>shroud_neg_growth</t>
  </si>
  <si>
    <t>研究速度-20%</t>
  </si>
  <si>
    <t>shroud_neg_research</t>
  </si>
  <si>
    <t>每月影响力-20%</t>
  </si>
  <si>
    <t>shroud_neg_influence</t>
  </si>
  <si>
    <t>shroud_neg_unity</t>
  </si>
  <si>
    <t>亚光速航速-20%</t>
  </si>
  <si>
    <t>shroud_neg_speed</t>
  </si>
  <si>
    <t>陆军士气-20%</t>
  </si>
  <si>
    <t>shroud_neg_morale</t>
  </si>
  <si>
    <t>探测范围-2，舰船超空间探测距离-1</t>
  </si>
  <si>
    <t>shroud_neg_sensors</t>
  </si>
  <si>
    <t>契约：虚空之低语</t>
  </si>
  <si>
    <t>研究速度+5%，每月影响力+7.5%，破译+1，稳定度-3，每月凝聚力-7%</t>
  </si>
  <si>
    <t>covenant_whisperers_in_the_void_0</t>
  </si>
  <si>
    <t>低语之衣钵</t>
  </si>
  <si>
    <t>隐形强度+1</t>
  </si>
  <si>
    <t>covenant_whisperers_in_the_void_0_fircon</t>
  </si>
  <si>
    <t>研究速度+10%，每月影响力+15%，破译+2，稳定度-7，每月凝聚力-15%</t>
  </si>
  <si>
    <t>covenant_whisperers_in_the_void</t>
  </si>
  <si>
    <t>隐形强度+2</t>
  </si>
  <si>
    <t>covenant_whisperers_in_the_void_fircon</t>
  </si>
  <si>
    <t>探测强度+5</t>
  </si>
  <si>
    <t>covenant_detection_first_contact</t>
  </si>
  <si>
    <t>契约：生命之织缕</t>
  </si>
  <si>
    <t>人口增长速度+10%，领袖寿命+10年，有机体物种特质选择-1</t>
  </si>
  <si>
    <t>covenant_composer_of_strands_0</t>
  </si>
  <si>
    <t>人口增长速度+20%，领袖寿命+20年，有机体物种特质选择-2</t>
  </si>
  <si>
    <t>covenant_composer_of_strands</t>
  </si>
  <si>
    <t>契约：渴求之器具</t>
  </si>
  <si>
    <t>岗位产出的资源+5%，人口维护费+12.5%</t>
  </si>
  <si>
    <t>covenant_instrument_of_desire_0</t>
  </si>
  <si>
    <t>岗位产出的资源+10%，人口维护费+25%</t>
  </si>
  <si>
    <t>covenant_instrument_of_desire</t>
  </si>
  <si>
    <t>契约：世界之喰煞</t>
  </si>
  <si>
    <t>舰船武器射速+7.5%，陆军伤害+25%</t>
  </si>
  <si>
    <t>covenant_eater_of_worlds_0</t>
  </si>
  <si>
    <t>舰船维护费+100%，陆军维护费+100%</t>
  </si>
  <si>
    <t>covenant_eater_of_worlds_debuff_0</t>
  </si>
  <si>
    <t>舰船武器射速+15%，陆军伤害+50%</t>
  </si>
  <si>
    <t>covenant_eater_of_worlds</t>
  </si>
  <si>
    <t>舰船维护费+200%，陆军维护费+200%</t>
  </si>
  <si>
    <t>covenant_eater_of_worlds_debuff</t>
  </si>
  <si>
    <t>契约：轮回之终末</t>
  </si>
  <si>
    <t>开采站产出+100%，研究站产出+100%，岗位产出的资源+100%，海军容量+100%，恒星基地容量+10，每月影响力+5</t>
  </si>
  <si>
    <t>covenant_end_of_the_cycle</t>
  </si>
  <si>
    <t>神经库</t>
  </si>
  <si>
    <t>研究速度（工程学）+10%，研究速度（物理学）+10%，研究速度（社会学）+10%</t>
  </si>
  <si>
    <t>research_utopia_60</t>
  </si>
  <si>
    <t>财富之泉</t>
  </si>
  <si>
    <t>每月能量币+200</t>
  </si>
  <si>
    <t>energy_utopia_57</t>
  </si>
  <si>
    <t>寿无限</t>
  </si>
  <si>
    <t>领袖寿命+15年</t>
  </si>
  <si>
    <t>ageless</t>
  </si>
  <si>
    <t>虚境：疯狂</t>
  </si>
  <si>
    <t>稳定度-10，思潮转化几率+100%，主流思潮吸引力-200%</t>
  </si>
  <si>
    <t>whisperers_madness</t>
  </si>
  <si>
    <t>虚境：精神错乱</t>
  </si>
  <si>
    <t>每月凝聚力-20%，思潮转化几率+100%，主流思潮吸引力-200%</t>
  </si>
  <si>
    <t>whisperers_psychosis</t>
  </si>
  <si>
    <t>虚境：星球被吞噬</t>
  </si>
  <si>
    <t>eater_unhappiness_empire</t>
  </si>
  <si>
    <t>虚境：越轨</t>
  </si>
  <si>
    <t>instrument_deviance_empire</t>
  </si>
  <si>
    <t>荒蛮之刻物</t>
  </si>
  <si>
    <t>我们的人口需要消耗额外的资源。</t>
  </si>
  <si>
    <t>instrument_cravings</t>
  </si>
  <si>
    <t>巨像民众危机</t>
  </si>
  <si>
    <t>军国主义思潮吸引力+50%，排外主义思潮吸引力+50%</t>
  </si>
  <si>
    <t>colossus_victim</t>
  </si>
  <si>
    <t>星球崇拜</t>
  </si>
  <si>
    <t>has_holy_player_planet</t>
  </si>
  <si>
    <t>外星酒精饮料</t>
  </si>
  <si>
    <t>幸福度+10%，每月影响力+33%，岗位产出的社会学研究-5%，岗位产出的物理学研究-5%，岗位产出的工程学研究-5%</t>
  </si>
  <si>
    <t>rummy_nebula</t>
  </si>
  <si>
    <t>收获负相物质</t>
  </si>
  <si>
    <t>每月物理学研究+5%</t>
  </si>
  <si>
    <t>harvesting_negative_mass</t>
  </si>
  <si>
    <t>分流优化</t>
  </si>
  <si>
    <t>低级子个体产出+20%</t>
  </si>
  <si>
    <t>offloaded_optimization</t>
  </si>
  <si>
    <t>身处乐园</t>
  </si>
  <si>
    <t>in_paradise</t>
  </si>
  <si>
    <t>碉堡机器人</t>
  </si>
  <si>
    <t>每月工程学研究+10%</t>
  </si>
  <si>
    <t>mega_computer</t>
  </si>
  <si>
    <t>一个游手好闲并乱丢垃圾的不利因素</t>
  </si>
  <si>
    <t>排外主义思潮吸引力+33%</t>
  </si>
  <si>
    <t>littering_loitering_liability</t>
  </si>
  <si>
    <t>外星星系漫游指南</t>
  </si>
  <si>
    <t>亲外主义思潮吸引力+33%</t>
  </si>
  <si>
    <t>a_hitchikers_guide_to_the_galaxy</t>
  </si>
  <si>
    <t>德萨努的礼物</t>
  </si>
  <si>
    <t>每月活体金属+1，每月稀有水晶+1，每月异星天然气+1，每月易爆微粒+1</t>
  </si>
  <si>
    <t>dessanu_gift</t>
  </si>
  <si>
    <t>文化仁慈</t>
  </si>
  <si>
    <t>cultural_clemency</t>
  </si>
  <si>
    <t>帐篷劫掠</t>
  </si>
  <si>
    <t>tent_heist</t>
  </si>
  <si>
    <t>防护型涂层</t>
  </si>
  <si>
    <t>对虚空慈孽伤害+25%</t>
  </si>
  <si>
    <t>curator_buff_hatchling</t>
  </si>
  <si>
    <t>矿物测绘</t>
  </si>
  <si>
    <t>每月矿物+10%</t>
  </si>
  <si>
    <t>mineral_mapping</t>
  </si>
  <si>
    <t>无视外星生命</t>
  </si>
  <si>
    <t>disregard_for_alien_life</t>
  </si>
  <si>
    <t>小灰已被击溃</t>
  </si>
  <si>
    <t>gray_scattered</t>
  </si>
  <si>
    <t>大幅延长花费</t>
  </si>
  <si>
    <t>每月矿物+40，每月能量币+40</t>
  </si>
  <si>
    <t>extended_payout_goodest</t>
  </si>
  <si>
    <t>适当延长花费</t>
  </si>
  <si>
    <t>每月矿物+6，每月能量币+6</t>
  </si>
  <si>
    <t>extended_payout_good</t>
  </si>
  <si>
    <t>造化弄人</t>
  </si>
  <si>
    <t>每月影响力-10%</t>
  </si>
  <si>
    <t>slots_disappointment</t>
  </si>
  <si>
    <t>每月影响力+2，每月凝聚力+2</t>
  </si>
  <si>
    <t>galatron_modifier</t>
  </si>
  <si>
    <t>银河之星：幻痛</t>
  </si>
  <si>
    <t>幸福度-10%，稳定度-3</t>
  </si>
  <si>
    <t>galatron_lost</t>
  </si>
  <si>
    <t>远古贸易路线</t>
  </si>
  <si>
    <t>岗位产出的贸易+10%</t>
  </si>
  <si>
    <t>ancient_trade_route</t>
  </si>
  <si>
    <t>银河之星效果：能源充沛</t>
  </si>
  <si>
    <t>每月能量币+30%</t>
  </si>
  <si>
    <t>galatron_energy</t>
  </si>
  <si>
    <t>银河之星效果：富饶矿藏</t>
  </si>
  <si>
    <t>每月矿物+30%</t>
  </si>
  <si>
    <t>galatron_minerals</t>
  </si>
  <si>
    <t>银河之星效果：硕果累累</t>
  </si>
  <si>
    <t>galatron_food</t>
  </si>
  <si>
    <t>银河之星效果：团结一致</t>
  </si>
  <si>
    <t>galatron_unity</t>
  </si>
  <si>
    <t>行商贸易机密</t>
  </si>
  <si>
    <t>岗位产出的贸易+5%</t>
  </si>
  <si>
    <t>caravaneer_trade_secrets</t>
  </si>
  <si>
    <t>范格利集团：范格利销售团队</t>
  </si>
  <si>
    <t>岗位产出的贸易+15%</t>
  </si>
  <si>
    <t>vengralian_sales_contingent</t>
  </si>
  <si>
    <t>范格利集团：范格利集团发票</t>
  </si>
  <si>
    <t>每月社会学研究-100%</t>
  </si>
  <si>
    <t>6monthsocietycost</t>
  </si>
  <si>
    <t>市场枢纽</t>
  </si>
  <si>
    <t>市场中介费-10%</t>
  </si>
  <si>
    <t>galactic_market_founder</t>
  </si>
  <si>
    <t>天体崇拜哀悼</t>
  </si>
  <si>
    <t>consecrated_worlds_mourning</t>
  </si>
  <si>
    <t>海军容量+300，恒星基地伤害+50%，防御平台上限+24，护卫舰建造速度+25%，驱逐舰建造速度+25%，巡洋舰建造速度+25%，战列舰建造速度+25%，子嗣护卫舰建造速度+25%，子嗣驱逐舰建造速度+25%，子嗣驱巡洋建造速度+25%，子嗣战列舰建造速度+25%，雷击舰建造速度+25%</t>
  </si>
  <si>
    <t>strategic_coordination_center_modifier</t>
  </si>
  <si>
    <t>范格利集团：产卵池刺激器</t>
  </si>
  <si>
    <t>spawn_pool_stimulants</t>
  </si>
  <si>
    <t>圣地崇拜</t>
  </si>
  <si>
    <t>每月凝聚力+25%，舒适度+15%，唯心主义思潮吸引力+25%</t>
  </si>
  <si>
    <t>consecrated_modifier_12</t>
  </si>
  <si>
    <t>每月凝聚力+22%，舒适度+12%，唯心主义思潮吸引力+22%</t>
  </si>
  <si>
    <t>consecrated_modifier_11</t>
  </si>
  <si>
    <t>每月凝聚力+20%，舒适度+10%，唯心主义思潮吸引力+20%</t>
  </si>
  <si>
    <t>consecrated_modifier_10</t>
  </si>
  <si>
    <t>每月凝聚力+18%，舒适度+9%，唯心主义思潮吸引力+18%</t>
  </si>
  <si>
    <t>consecrated_modifier_9</t>
  </si>
  <si>
    <t>每月凝聚力+16%，舒适度+8%，唯心主义思潮吸引力+16%</t>
  </si>
  <si>
    <t>consecrated_modifier_8</t>
  </si>
  <si>
    <t>每月凝聚力+14%，舒适度+7%，唯心主义思潮吸引力+14%</t>
  </si>
  <si>
    <t>consecrated_modifier_7</t>
  </si>
  <si>
    <t>每月凝聚力+12%，舒适度+6%，唯心主义思潮吸引力+12%</t>
  </si>
  <si>
    <t>consecrated_modifier_6</t>
  </si>
  <si>
    <t>每月凝聚力+10%，舒适度+5%，唯心主义思潮吸引力+10%</t>
  </si>
  <si>
    <t>consecrated_modifier_5</t>
  </si>
  <si>
    <t>每月凝聚力+8%，舒适度+4%，唯心主义思潮吸引力+8%</t>
  </si>
  <si>
    <t>consecrated_modifier_4</t>
  </si>
  <si>
    <t>每月凝聚力+6%，舒适度+3%，唯心主义思潮吸引力+6%</t>
  </si>
  <si>
    <t>consecrated_modifier_3</t>
  </si>
  <si>
    <t>每月凝聚力+4%，舒适度+2%，唯心主义思潮吸引力+4%</t>
  </si>
  <si>
    <t>consecrated_modifier_2</t>
  </si>
  <si>
    <t>每月凝聚力+2%，舒适度+1%，唯心主义思潮吸引力+2%</t>
  </si>
  <si>
    <t>consecrated_modifier_1</t>
  </si>
  <si>
    <t>使用银河之星扩张</t>
  </si>
  <si>
    <t>海军容量+10</t>
  </si>
  <si>
    <t>galatron_naval_cap1</t>
  </si>
  <si>
    <t>借入贷款</t>
  </si>
  <si>
    <t>派系支持度-30%</t>
  </si>
  <si>
    <t>faction_loan_taken</t>
  </si>
  <si>
    <t>帝国拖欠债务</t>
  </si>
  <si>
    <t>所有花费+25%，每月影响力-50%，每月凝聚力-50%，舰船武器伤害-25%，人口降级时间-50%</t>
  </si>
  <si>
    <t>country_defaulted</t>
  </si>
  <si>
    <t>所有花费+25%，每月影响力-50%，每月凝聚力-50%，舰船武器伤害-25%</t>
  </si>
  <si>
    <t>country_defaulted_wilderness</t>
  </si>
  <si>
    <t>消费品配给</t>
  </si>
  <si>
    <t>人口消费品维护费-25%，岗位消费品维护费-25%，幸福度-10%，主流思潮吸引力-30%</t>
  </si>
  <si>
    <t>consumer_goods_rationing</t>
  </si>
  <si>
    <t>遗珍启用冷却</t>
  </si>
  <si>
    <t>relic_activation_cooldown</t>
  </si>
  <si>
    <t>奥术解密冷却</t>
  </si>
  <si>
    <t>arcane_deciphering_cooldown</t>
  </si>
  <si>
    <t>稀有文物研究冷却</t>
  </si>
  <si>
    <t>artifact_find_applications_cooldown</t>
  </si>
  <si>
    <t>发现L-星门线索冷却</t>
  </si>
  <si>
    <t>artifact_lgate_insight_cooldown</t>
  </si>
  <si>
    <t>发现先驱者洞见冷却</t>
  </si>
  <si>
    <t>artifact_precursor_insight_cooldown</t>
  </si>
  <si>
    <t>卖给私人收藏家冷却</t>
  </si>
  <si>
    <t>artifact_sell_cooldown</t>
  </si>
  <si>
    <t>战鼓</t>
  </si>
  <si>
    <t>drums_of_war</t>
  </si>
  <si>
    <t>以太巨龙巡回展览</t>
  </si>
  <si>
    <t>幸福度+10%，稳定度+10</t>
  </si>
  <si>
    <t>ether_drake_triumph</t>
  </si>
  <si>
    <t>时蠹鳞濡</t>
  </si>
  <si>
    <t>worm_scales</t>
  </si>
  <si>
    <t>ancient_sword</t>
  </si>
  <si>
    <t>破界秘仪</t>
  </si>
  <si>
    <t>跃迁引擎范围+100%，跃迁引擎冷却-50%，量子弹弓准确度+75%，量子弹弓作用距离+75%</t>
  </si>
  <si>
    <t>unbidden_ritual</t>
  </si>
  <si>
    <t>肃正演算</t>
  </si>
  <si>
    <t>contingency_calculation</t>
  </si>
  <si>
    <t>唯心主义思潮吸引力+75%</t>
  </si>
  <si>
    <t>severed_head_modifier</t>
  </si>
  <si>
    <t>奥术洞见</t>
  </si>
  <si>
    <t>arcane_insight</t>
  </si>
  <si>
    <t>已宣告的宗教启示</t>
  </si>
  <si>
    <t>唯心主义思潮吸引力+50%</t>
  </si>
  <si>
    <t>proclaim_religious_finding</t>
  </si>
  <si>
    <t>历史的顶峰</t>
  </si>
  <si>
    <t>排外主义思潮吸引力+50%</t>
  </si>
  <si>
    <t>proclaim_superiority</t>
  </si>
  <si>
    <t>展示多样性</t>
  </si>
  <si>
    <t>亲外主义思潮吸引力+50%</t>
  </si>
  <si>
    <t>celebrate_diversity</t>
  </si>
  <si>
    <t>文物展览</t>
  </si>
  <si>
    <t>官僚岗位产出+20%</t>
  </si>
  <si>
    <t>planet_museum_exhibits</t>
  </si>
  <si>
    <t>绩效竞争</t>
  </si>
  <si>
    <t>执行官产出+10%，经理产出+10%</t>
  </si>
  <si>
    <t>planet_manager_awards</t>
  </si>
  <si>
    <t>活体陈设产出+10%</t>
  </si>
  <si>
    <t>planet_sanctuary_exhibits</t>
  </si>
  <si>
    <t>文物中继</t>
  </si>
  <si>
    <t>每颗星球上的突触子个体提供+1%低级子个体产出并提供+2稳定度</t>
  </si>
  <si>
    <t>planet_artifact_relays_hivemind</t>
  </si>
  <si>
    <t>每颗星球上的协调者提供+1%低级子个体产出并提供+2稳定度</t>
  </si>
  <si>
    <t>planet_artifact_relays_machine</t>
  </si>
  <si>
    <t>岗位产出的矿物-50%</t>
  </si>
  <si>
    <t>lithoids_arc_site_minerals</t>
  </si>
  <si>
    <t>战斗合剂</t>
  </si>
  <si>
    <t>陆军士气+5%，陆军伤害+5%，陆军士气伤害+10%，陆军连带伤害+20%</t>
  </si>
  <si>
    <t>artifact_find_military_application_army</t>
  </si>
  <si>
    <t>安全阈值改进</t>
  </si>
  <si>
    <t>陆军伤害+5%，陆军士气伤害+5%，陆军连带伤害+10%</t>
  </si>
  <si>
    <t>artifact_find_military_application_army_machine</t>
  </si>
  <si>
    <t>谐波分割</t>
  </si>
  <si>
    <t>护盾伤害+10%</t>
  </si>
  <si>
    <t>artifact_find_military_application_shield_damage</t>
  </si>
  <si>
    <t>缺陷分析</t>
  </si>
  <si>
    <t>装甲伤害+10%</t>
  </si>
  <si>
    <t>artifact_find_military_application_armor_damage</t>
  </si>
  <si>
    <t>古典风尚</t>
  </si>
  <si>
    <t>artifact_find_peaceful_application_happy_bios</t>
  </si>
  <si>
    <t>高效生产</t>
  </si>
  <si>
    <t>人口消费品维护费-5%</t>
  </si>
  <si>
    <t>artifact_find_peaceful_application_consumer_goods</t>
  </si>
  <si>
    <t>电池小型化</t>
  </si>
  <si>
    <t>人口舒适度使用-5%</t>
  </si>
  <si>
    <t>artifact_find_peaceful_application_amenities</t>
  </si>
  <si>
    <t>高效维护</t>
  </si>
  <si>
    <t>artifact_find_peaceful_application_amenities_hivemind</t>
  </si>
  <si>
    <t>artifact_find_peaceful_application_amenities_machine</t>
  </si>
  <si>
    <t>管理洞见</t>
  </si>
  <si>
    <t>领袖经验获得+10%，信任度增长+10%，领袖维护费-10%</t>
  </si>
  <si>
    <t>artifact_find_peaceful_application_leader_improvement</t>
  </si>
  <si>
    <t>信息素强化</t>
  </si>
  <si>
    <t>领袖经验获得+10%，领袖维护费-10%</t>
  </si>
  <si>
    <t>artifact_find_peaceful_application_leader_improvement_hivemind</t>
  </si>
  <si>
    <t>算法精进</t>
  </si>
  <si>
    <t>artifact_find_peaceful_application_leader_improvement_machine</t>
  </si>
  <si>
    <t>军事指引</t>
  </si>
  <si>
    <t>relic_zro_crystal_martial</t>
  </si>
  <si>
    <t>治国术指引</t>
  </si>
  <si>
    <t>稳定度+5，法令维护费-10%，主流思潮吸引力+25%</t>
  </si>
  <si>
    <t>relic_zro_crystal_state</t>
  </si>
  <si>
    <t>每月能量币+20%，研究速度(工程学)+5%</t>
  </si>
  <si>
    <t>relic_defragmentor</t>
  </si>
  <si>
    <t>yuht_cryo_core</t>
  </si>
  <si>
    <t>研究速度(生物学)+25%</t>
  </si>
  <si>
    <t>javorian_pox</t>
  </si>
  <si>
    <t>舰船武器伤害+40%</t>
  </si>
  <si>
    <t>reality_perforator_1</t>
  </si>
  <si>
    <t>护盾承受值+40%</t>
  </si>
  <si>
    <t>reality_perforator_2</t>
  </si>
  <si>
    <t>装甲值+40%</t>
  </si>
  <si>
    <t>reality_perforator_3</t>
  </si>
  <si>
    <t>船体值+40%</t>
  </si>
  <si>
    <t>reality_perforator_4</t>
  </si>
  <si>
    <t>伊拉斯人的秘密</t>
  </si>
  <si>
    <t>研究速度(生物学)+10%，人口增长速度+5%</t>
  </si>
  <si>
    <t>artifact_irassian_research_completed</t>
  </si>
  <si>
    <t>神谕中枢</t>
  </si>
  <si>
    <t>稳定度+10，反常度-15</t>
  </si>
  <si>
    <t>oracle_software_integration</t>
  </si>
  <si>
    <t>oracle_administration</t>
  </si>
  <si>
    <t>扎克兰的选民</t>
  </si>
  <si>
    <t>唯心主义思潮吸引力+10%</t>
  </si>
  <si>
    <t>chosen_of_zarqlan</t>
  </si>
  <si>
    <t>尤特净化</t>
  </si>
  <si>
    <t>pm_yuht_cleansing</t>
  </si>
  <si>
    <t>赛博勒克斯的秘密</t>
  </si>
  <si>
    <t>巨型结构建造速度+10%</t>
  </si>
  <si>
    <t>artifact_cybrex_research_completed</t>
  </si>
  <si>
    <t>研究速度(生物学)+7.5%，人口增长速度+5%</t>
  </si>
  <si>
    <t>第一联盟的秘密</t>
  </si>
  <si>
    <t>研究速度(工业)+7.5%，行星基础设施建造速度+10%</t>
  </si>
  <si>
    <t>artifact_league_research_completed</t>
  </si>
  <si>
    <t>沃陶姆的秘密</t>
  </si>
  <si>
    <t>研究速度(计算技术)+7.5%，舒适度+10%</t>
  </si>
  <si>
    <t>artifact_vultaum_research_completed_suppressed</t>
  </si>
  <si>
    <t>沃陶姆更深层的秘密</t>
  </si>
  <si>
    <t>研究速度+10%，研究速度(计算技术)+7.5%，舒适度+10%，幸福度-20%</t>
  </si>
  <si>
    <t>artifact_vultaum_research_completed_public</t>
  </si>
  <si>
    <t>研究速度(计算技术)+7.5%，机械人口组装速度+5%</t>
  </si>
  <si>
    <t>artifact_vultaum_research_completed_machine</t>
  </si>
  <si>
    <t>研究速度(计算技术)+7.5%</t>
  </si>
  <si>
    <t>artifact_vultaum_research_completed_hive</t>
  </si>
  <si>
    <t>巴奥的秘密</t>
  </si>
  <si>
    <t>环境改造花费-15%</t>
  </si>
  <si>
    <t>artifact_baol_research_completed</t>
  </si>
  <si>
    <t>泽珞族的秘密</t>
  </si>
  <si>
    <t>研究速度(灵能理论)+40%</t>
  </si>
  <si>
    <t>artifact_zroni_research_completed</t>
  </si>
  <si>
    <t>现代堑壕战争</t>
  </si>
  <si>
    <t>防御部队生命值+20%</t>
  </si>
  <si>
    <t>modern_trench_war</t>
  </si>
  <si>
    <t>正念减压</t>
  </si>
  <si>
    <t>forced_mindfulness</t>
  </si>
  <si>
    <t>调试子例程</t>
  </si>
  <si>
    <t>debug_subroutine</t>
  </si>
  <si>
    <t>荣归集体</t>
  </si>
  <si>
    <t>glory_to_the_many</t>
  </si>
  <si>
    <t>极光韵律</t>
  </si>
  <si>
    <t>anthem_of_aurora</t>
  </si>
  <si>
    <t>鲁达里死亡激光</t>
  </si>
  <si>
    <t>能量武器伤害+5%，舰船武器射程+5%</t>
  </si>
  <si>
    <t>rudari_death_laser</t>
  </si>
  <si>
    <t>杀手有机微生物</t>
  </si>
  <si>
    <t>陆军连带伤害+100%，陆军伤害+50%</t>
  </si>
  <si>
    <t>killer_librarian_organism</t>
  </si>
  <si>
    <t>研究勾陈一星种子</t>
  </si>
  <si>
    <t>研究速度(生物学)+10%</t>
  </si>
  <si>
    <t>polaris_biology_modifier</t>
  </si>
  <si>
    <t>研究勾陈一星有机微生物</t>
  </si>
  <si>
    <t>宜居性+5%</t>
  </si>
  <si>
    <t>polaris_habitability_modifier</t>
  </si>
  <si>
    <t>环境改造速度+10%，环境改造花费-10%</t>
  </si>
  <si>
    <t>mask_of_transformation</t>
  </si>
  <si>
    <t>永动机</t>
  </si>
  <si>
    <t>研究速度(推进力学)+15%</t>
  </si>
  <si>
    <t>ever_spinning_top_modifier</t>
  </si>
  <si>
    <t>celestial_tear_modifier</t>
  </si>
  <si>
    <t>活着真好</t>
  </si>
  <si>
    <t>lost_moment_memento</t>
  </si>
  <si>
    <t>受过往鼓舞</t>
  </si>
  <si>
    <t>每月凝聚力+5%，幸福度+5%，主流思潮吸引力+10%，研究速度+5%</t>
  </si>
  <si>
    <t>spurred_by_the_past</t>
  </si>
  <si>
    <t>天道轮回</t>
  </si>
  <si>
    <t>每月凝聚力+10%，幸福度+5%，主流思潮吸引力+20%，研究速度+5%，每月影响力+0.50</t>
  </si>
  <si>
    <t>full_circle</t>
  </si>
  <si>
    <t>此一时，彼一时</t>
  </si>
  <si>
    <t>goes_around_comes_around</t>
  </si>
  <si>
    <t>任务完成</t>
  </si>
  <si>
    <t>复合子个体产出+10%</t>
  </si>
  <si>
    <t>servitor_mission_accomplished</t>
  </si>
  <si>
    <t>谴责</t>
  </si>
  <si>
    <t>外交权重-25%</t>
  </si>
  <si>
    <t>resolution_denounced</t>
  </si>
  <si>
    <t>来自神秘恩人的礼物</t>
  </si>
  <si>
    <t>亲外主义思潮吸引力+100%，公民人口幸福度+10%</t>
  </si>
  <si>
    <t>gift_from_mysterious_benefactors</t>
  </si>
  <si>
    <t>重获优势</t>
  </si>
  <si>
    <t>每月凝聚力+15%，公民人口幸福度+10%</t>
  </si>
  <si>
    <t>supremacy_reaffirmed_by_gift</t>
  </si>
  <si>
    <t>和乐族环境改造知识</t>
  </si>
  <si>
    <t>环境改造速度+20%，环境改造花费-10%</t>
  </si>
  <si>
    <t>shallarian_terraforming_knowledge</t>
  </si>
  <si>
    <t>皮耶普的遗产</t>
  </si>
  <si>
    <t>每月工程学研究+5%，每月社会学研究+2%</t>
  </si>
  <si>
    <t>peeyeps_legacy</t>
  </si>
  <si>
    <t>生意兴隆</t>
  </si>
  <si>
    <t>每月能量币+5%，每月贸易+10%</t>
  </si>
  <si>
    <t>business_is_booming</t>
  </si>
  <si>
    <t>点金恶名</t>
  </si>
  <si>
    <t>每月能量币+10%</t>
  </si>
  <si>
    <t>midas_stigma</t>
  </si>
  <si>
    <t>异种笑剧</t>
  </si>
  <si>
    <t>舒适度+25%，亲外主义思潮吸引力+25%</t>
  </si>
  <si>
    <t>xeno_comedy_envoy</t>
  </si>
  <si>
    <t>外交使团受奚落</t>
  </si>
  <si>
    <t>外交权重-10%</t>
  </si>
  <si>
    <t>galactic_community_diplo_corps_is_a_joke</t>
  </si>
  <si>
    <t>外交权重-15%</t>
  </si>
  <si>
    <t>diplo_corps_lost_control</t>
  </si>
  <si>
    <t>外交使团受尊敬</t>
  </si>
  <si>
    <t>外交权重+10%</t>
  </si>
  <si>
    <t>galactic_community_diplo_corps_respected</t>
  </si>
  <si>
    <t>保护我国利益</t>
  </si>
  <si>
    <t>派系支持度+15%</t>
  </si>
  <si>
    <t>faction_modifier_protected_interests</t>
  </si>
  <si>
    <t>特使失踪</t>
  </si>
  <si>
    <t>kills_envoys</t>
  </si>
  <si>
    <t>云团增益</t>
  </si>
  <si>
    <t>每月社会学研究+5%，每月物理学研究+10%</t>
  </si>
  <si>
    <t>joint_cloud_boon</t>
  </si>
  <si>
    <t>被解体的云团</t>
  </si>
  <si>
    <t>每月物理学研究+10%</t>
  </si>
  <si>
    <t>temp_cloud_boon</t>
  </si>
  <si>
    <t>被捕捉的云团</t>
  </si>
  <si>
    <t>自动强制迁移目标概率-20%，公民人口幸福度-5%，岗位产出的物理学研究+10%</t>
  </si>
  <si>
    <t>pm_joint_cloud_snag</t>
  </si>
  <si>
    <t>有心无力的正义卫士</t>
  </si>
  <si>
    <t>外交权重-5%</t>
  </si>
  <si>
    <t>cannot_protect_asylum</t>
  </si>
  <si>
    <t>失败的特别行动</t>
  </si>
  <si>
    <t>外交权重-10%，公民人口幸福度-5%</t>
  </si>
  <si>
    <t>failed_special_ops_mission</t>
  </si>
  <si>
    <t>联邦纪念碑贡献</t>
  </si>
  <si>
    <t>每月矿物-10%</t>
  </si>
  <si>
    <t>hegemony_joint_operation_project_in_progress</t>
  </si>
  <si>
    <t>天降祝福：求索的时刻</t>
  </si>
  <si>
    <t>每月社会学研究+6%，每月工程学研究+2%，每月凝聚力+15%</t>
  </si>
  <si>
    <t>leylines_mod_knowing</t>
  </si>
  <si>
    <t>天降祝福：平衡的繁荣</t>
  </si>
  <si>
    <t>每月社会学研究+2%，每月食物+3%</t>
  </si>
  <si>
    <t>leylines_mod_lagom</t>
  </si>
  <si>
    <t>训练有素的军队</t>
  </si>
  <si>
    <t>舰船武器射速+15%</t>
  </si>
  <si>
    <t>military_federation_success_modifier</t>
  </si>
  <si>
    <t>军队蒙羞</t>
  </si>
  <si>
    <t>舰船武器射速-15%</t>
  </si>
  <si>
    <t>military_federation_failure_modifier</t>
  </si>
  <si>
    <t>搭车税</t>
  </si>
  <si>
    <t>岗位产出的贸易-10%</t>
  </si>
  <si>
    <t>encumbrance_tax</t>
  </si>
  <si>
    <t>进步的代价</t>
  </si>
  <si>
    <t>岗位产出的贸易-10%，每月消费品+5%</t>
  </si>
  <si>
    <t>cost_of_progress</t>
  </si>
  <si>
    <t>进程共享</t>
  </si>
  <si>
    <t>岗位产出的贸易-5%，每月消费品+5%</t>
  </si>
  <si>
    <t>process_sharing</t>
  </si>
  <si>
    <t>流线物流</t>
  </si>
  <si>
    <t>岗位产出的贸易+10%，每月消费品+2.5%</t>
  </si>
  <si>
    <t>streamlined_logistics</t>
  </si>
  <si>
    <t>完全流线物流</t>
  </si>
  <si>
    <t>岗位产出的贸易+12.5%，每月消费品+5%</t>
  </si>
  <si>
    <t>fully_streamlined_logistics</t>
  </si>
  <si>
    <t>精神统一</t>
  </si>
  <si>
    <t>岗位产出的凝聚力+20%</t>
  </si>
  <si>
    <t>spifed_jointop_success</t>
  </si>
  <si>
    <t>教条根基</t>
  </si>
  <si>
    <t>spifed_jointop_mixed</t>
  </si>
  <si>
    <t>联合行动的经验</t>
  </si>
  <si>
    <t>每月联邦经验+3</t>
  </si>
  <si>
    <t>spifed_jointop_xpboost</t>
  </si>
  <si>
    <t>圣地宣言</t>
  </si>
  <si>
    <t>唯心主义思潮吸引力+30%，每月忠诚度变化+0.5</t>
  </si>
  <si>
    <t>scion_found_holy_world</t>
  </si>
  <si>
    <t>圣地质疑</t>
  </si>
  <si>
    <t>排外主义思潮吸引力+30%，每月忠诚度变化-0.5</t>
  </si>
  <si>
    <t>scion_suspicious_holy_world</t>
  </si>
  <si>
    <t>追加祭献：团结一心</t>
  </si>
  <si>
    <t>sacrifice_togetherness_mod</t>
  </si>
  <si>
    <t>追加祭献：其乐融融</t>
  </si>
  <si>
    <t>幸福度+50%</t>
  </si>
  <si>
    <t>sacrifice_harmony_mod</t>
  </si>
  <si>
    <t>追加祭献：财源广进</t>
  </si>
  <si>
    <t>每月矿物+30%，每月能量币+30%</t>
  </si>
  <si>
    <t>sacrifice_bounty_mod</t>
  </si>
  <si>
    <t>祭献：团结一心</t>
  </si>
  <si>
    <t>sacrifice_togetherness_mod_overlord</t>
  </si>
  <si>
    <t>祭献：其乐融融</t>
  </si>
  <si>
    <t>sacrifice_harmony_mod_overlord</t>
  </si>
  <si>
    <t>祭献：财源广进</t>
  </si>
  <si>
    <t>每月矿物+10%，每月能量币+10%</t>
  </si>
  <si>
    <t>sacrifice_bounty_mod_overlord</t>
  </si>
  <si>
    <t>操纵僵尸合同</t>
  </si>
  <si>
    <t>威权主义思潮吸引力+50%</t>
  </si>
  <si>
    <t>zombie_contract_manipulation</t>
  </si>
  <si>
    <t>前帝制派</t>
  </si>
  <si>
    <t>外交权重-60%</t>
  </si>
  <si>
    <t>former_loyalist</t>
  </si>
  <si>
    <t>前叛军</t>
  </si>
  <si>
    <t>former_rebel</t>
  </si>
  <si>
    <t>前暴君</t>
  </si>
  <si>
    <t>外交权重-80%</t>
  </si>
  <si>
    <t>former_emperor</t>
  </si>
  <si>
    <t>天灾帝国</t>
  </si>
  <si>
    <t>暗物质储存上限+185000</t>
  </si>
  <si>
    <t>crisis_dark_matter_cap</t>
  </si>
  <si>
    <t>每月能量币+10</t>
  </si>
  <si>
    <t>imp_concession_ports_1</t>
  </si>
  <si>
    <t>每月能量币+20</t>
  </si>
  <si>
    <t>imp_concession_ports_2</t>
  </si>
  <si>
    <t>每月能量币+30</t>
  </si>
  <si>
    <t>imp_concession_ports_3</t>
  </si>
  <si>
    <t>每月能量币+40</t>
  </si>
  <si>
    <t>imp_concession_ports_4</t>
  </si>
  <si>
    <t>每月能量币+50</t>
  </si>
  <si>
    <t>imp_concession_ports_5</t>
  </si>
  <si>
    <t>每月能量币+60</t>
  </si>
  <si>
    <t>imp_concession_ports_6</t>
  </si>
  <si>
    <t>每月能量币+70</t>
  </si>
  <si>
    <t>imp_concession_ports_7</t>
  </si>
  <si>
    <t>每月能量币+80</t>
  </si>
  <si>
    <t>imp_concession_ports_8</t>
  </si>
  <si>
    <t>每月能量币+90</t>
  </si>
  <si>
    <t>imp_concession_ports_9</t>
  </si>
  <si>
    <t>每月能量币+100</t>
  </si>
  <si>
    <t>imp_concession_ports_10</t>
  </si>
  <si>
    <t>研究后门</t>
  </si>
  <si>
    <t>espionage_research_backdoor</t>
  </si>
  <si>
    <t>研究破坏</t>
  </si>
  <si>
    <t>研究速度-10%</t>
  </si>
  <si>
    <t>research_stolen_sabotaged</t>
  </si>
  <si>
    <t>找到加密钥</t>
  </si>
  <si>
    <t>espionage_finderskeepers</t>
  </si>
  <si>
    <t>丢失的加密钥</t>
  </si>
  <si>
    <t>加密-2</t>
  </si>
  <si>
    <t>espionage_straycomm</t>
  </si>
  <si>
    <t>蒸蒸日上的间谍网</t>
  </si>
  <si>
    <t>岗位产出的贸易+8%</t>
  </si>
  <si>
    <t>espionage_drain_resources_exploit</t>
  </si>
  <si>
    <t>预防性战争经济</t>
  </si>
  <si>
    <t>每月合金+10%，排外主义思潮吸引力+25%</t>
  </si>
  <si>
    <t>preventive_war_economy</t>
  </si>
  <si>
    <t>外星人互助会</t>
  </si>
  <si>
    <t>特使改善关系+25%，亲外主义思潮吸引力+25%</t>
  </si>
  <si>
    <t>alien_friendship_society</t>
  </si>
  <si>
    <t>机器奇迹</t>
  </si>
  <si>
    <t>唯物主义思潮吸引力+25%</t>
  </si>
  <si>
    <t>robot_appreciation</t>
  </si>
  <si>
    <t>外星人欣赏潮</t>
  </si>
  <si>
    <t>亲外主义思潮吸引力+25%</t>
  </si>
  <si>
    <t>alien_appreciation</t>
  </si>
  <si>
    <t>糟糕的锡罐头</t>
  </si>
  <si>
    <t>唯心主义思潮吸引力+25%</t>
  </si>
  <si>
    <t>robot_revulsion</t>
  </si>
  <si>
    <t>作呕的外星人</t>
  </si>
  <si>
    <t>排外主义思潮吸引力+25%</t>
  </si>
  <si>
    <t>alien_revulsion</t>
  </si>
  <si>
    <t>容忍作呕的机器人</t>
  </si>
  <si>
    <t>派系支持度-10%</t>
  </si>
  <si>
    <t>repulsive_robot_contact</t>
  </si>
  <si>
    <t>容忍作呕的外星人</t>
  </si>
  <si>
    <t>repulsive_alien_contact</t>
  </si>
  <si>
    <t>repulsive_aliens_uncondemned</t>
  </si>
  <si>
    <t>第一次接触经验</t>
  </si>
  <si>
    <t>第一次接触技能+2</t>
  </si>
  <si>
    <t>first_contact_skill_1</t>
  </si>
  <si>
    <t>第一次接触精通</t>
  </si>
  <si>
    <t>第一次接触技能+3</t>
  </si>
  <si>
    <t>first_contact_skill_2</t>
  </si>
  <si>
    <t>第一次接触专家</t>
  </si>
  <si>
    <t>第一次接触技能+4</t>
  </si>
  <si>
    <t>first_contact_skill_3</t>
  </si>
  <si>
    <t>第一次接触大师</t>
  </si>
  <si>
    <t>第一次接触技能+5</t>
  </si>
  <si>
    <t>first_contact_skill_4</t>
  </si>
  <si>
    <t>挑衅未回应</t>
  </si>
  <si>
    <t>公民人口幸福度-5%，第一次接触技能+2</t>
  </si>
  <si>
    <t>first_contact_challenge_not_returned</t>
  </si>
  <si>
    <t>挫败荒唐</t>
  </si>
  <si>
    <t>第一次接触速度+10%，破译+1，每月凝聚力+5%</t>
  </si>
  <si>
    <t>first_contact_defeated_dadaism</t>
  </si>
  <si>
    <t>战争准备</t>
  </si>
  <si>
    <t>军国主义思潮吸引力+30%，舰船建造速度+15%</t>
  </si>
  <si>
    <t>first_contact_war_preparations</t>
  </si>
  <si>
    <t>英武得到认可</t>
  </si>
  <si>
    <t>舰队实力产生的外交权重+25%，每月影响力+0.65</t>
  </si>
  <si>
    <t>first_contact_warlike_warriors_recognised</t>
  </si>
  <si>
    <t>战士间的宿敌关系</t>
  </si>
  <si>
    <t>first_contact_warlike_warriors_recognised_2</t>
  </si>
  <si>
    <t>被误以为英武</t>
  </si>
  <si>
    <t>舰队实力产生的外交权重+15%，每月影响力+0.5</t>
  </si>
  <si>
    <t>first_contact_warlike_warriors_presumed</t>
  </si>
  <si>
    <t>（虚假的）战士间的宿敌关系</t>
  </si>
  <si>
    <t>first_contact_warlike_warriors_presumed_2</t>
  </si>
  <si>
    <t>万众瞩目</t>
  </si>
  <si>
    <t>外交权重+15%，每月影响力+0.5</t>
  </si>
  <si>
    <t>first_contact_level_headedness</t>
  </si>
  <si>
    <t>为敌对行为做准备</t>
  </si>
  <si>
    <t>渗透速度+33%</t>
  </si>
  <si>
    <t>first_comms_hostility_preparations</t>
  </si>
  <si>
    <t>警觉的反间谍行动</t>
  </si>
  <si>
    <t>渗透速度-33%</t>
  </si>
  <si>
    <t>first_comms_defensive</t>
  </si>
  <si>
    <t>解谜</t>
  </si>
  <si>
    <t>第一次接触技能+1</t>
  </si>
  <si>
    <t>first_contact_speak_like_us_country</t>
  </si>
  <si>
    <t>语言相近</t>
  </si>
  <si>
    <t>渗透速度+25%</t>
  </si>
  <si>
    <t>first_contact_speak_like_us_spynetwork</t>
  </si>
  <si>
    <t>万能翻译器</t>
  </si>
  <si>
    <t>每月社会学研究+10%，特使改善关系+15%</t>
  </si>
  <si>
    <t>universal_translator</t>
  </si>
  <si>
    <t>空间流动预测</t>
  </si>
  <si>
    <t>舰船超空间航道探测范围+2，每月物理学研究+5%</t>
  </si>
  <si>
    <t>space_lights_insights</t>
  </si>
  <si>
    <t>蜂巢思维子个体研究</t>
  </si>
  <si>
    <t>劳工人口资源产出+10%</t>
  </si>
  <si>
    <t>first_contact_hive_drones_study</t>
  </si>
  <si>
    <t>关注特殊利益</t>
  </si>
  <si>
    <t>beholden_to_special_interests</t>
  </si>
  <si>
    <t>特使牺牲</t>
  </si>
  <si>
    <t>undermining_efforts_stalled</t>
  </si>
  <si>
    <t>诡异知识</t>
  </si>
  <si>
    <t>研究速度+6.17%，生物人口增长速度-10%</t>
  </si>
  <si>
    <t>eldritch_horror_mod</t>
  </si>
  <si>
    <t>绽放之星(B型)</t>
  </si>
  <si>
    <t>帝国合金产出+75</t>
  </si>
  <si>
    <t>relic_vacuum_flower_B</t>
  </si>
  <si>
    <t>绽放之星(A型)</t>
  </si>
  <si>
    <t>帝国消费品产出+150</t>
  </si>
  <si>
    <t>relic_vacuum_flower_A</t>
  </si>
  <si>
    <t>绽放之星(F型)</t>
  </si>
  <si>
    <t>每月食物+300</t>
  </si>
  <si>
    <t>relic_vacuum_flower_F</t>
  </si>
  <si>
    <t>绽放之星(G型)</t>
  </si>
  <si>
    <t>每月能量币+300</t>
  </si>
  <si>
    <t>relic_vacuum_flower_G</t>
  </si>
  <si>
    <t>绽放之星(K型)</t>
  </si>
  <si>
    <t>每月矿物+300</t>
  </si>
  <si>
    <t>relic_vacuum_flower_K</t>
  </si>
  <si>
    <t>绽放之星(M型)</t>
  </si>
  <si>
    <t>每月稀有水晶+30</t>
  </si>
  <si>
    <t>relic_vacuum_flower_M</t>
  </si>
  <si>
    <t>绽放之星(M型红巨星)</t>
  </si>
  <si>
    <t>每月活体金属+15</t>
  </si>
  <si>
    <t>relic_vacuum_flower_M_giant</t>
  </si>
  <si>
    <t>绽放之星(T型褐矮星)</t>
  </si>
  <si>
    <t>每月易爆微粒+30</t>
  </si>
  <si>
    <t>relic_vacuum_flower_T_dwarf</t>
  </si>
  <si>
    <t>绽放之星(脉冲星)</t>
  </si>
  <si>
    <t>每月泽珞+15</t>
  </si>
  <si>
    <t>relic_vacuum_flower_pulsar</t>
  </si>
  <si>
    <t>绽放之星(黑洞)</t>
  </si>
  <si>
    <t>每月暗物质+15</t>
  </si>
  <si>
    <t>relic_vacuum_flower_black_hole</t>
  </si>
  <si>
    <t>绽放之星(中子星)</t>
  </si>
  <si>
    <t>帝国纳米机器人产出+15</t>
  </si>
  <si>
    <t>relic_vacuum_flower_neutron</t>
  </si>
  <si>
    <t>绽放之星(翠光使)</t>
  </si>
  <si>
    <t>每月异星天然气+30</t>
  </si>
  <si>
    <t>relic_vacuum_flower_lightbringer</t>
  </si>
  <si>
    <t>绽放之星(古代裂隙)</t>
  </si>
  <si>
    <t>每月星界丝缕+15</t>
  </si>
  <si>
    <t>relic_vacuum_flower_rift_star</t>
  </si>
  <si>
    <t>争议的源头</t>
  </si>
  <si>
    <t>岗位产出的凝聚力-20%，幸福度-5%</t>
  </si>
  <si>
    <t>debated_origin</t>
  </si>
  <si>
    <t>有意义的起源(编造的)</t>
  </si>
  <si>
    <t>岗位产出的凝聚力+20%，幸福度+15%</t>
  </si>
  <si>
    <t>meaningful_origin</t>
  </si>
  <si>
    <t>光荣的领袖地位</t>
  </si>
  <si>
    <t>岗位产出的凝聚力+10%，幸福度+10%</t>
  </si>
  <si>
    <t>honorable_leadership</t>
  </si>
  <si>
    <t>不荣耀的领袖地位</t>
  </si>
  <si>
    <t>岗位产出的凝聚力-10%，幸福度-10%</t>
  </si>
  <si>
    <t>dishonorable_leadership</t>
  </si>
  <si>
    <t>元初屠龙者</t>
  </si>
  <si>
    <t>主流思潮吸引力+20%，每月凝聚力+10%</t>
  </si>
  <si>
    <t>slew_origin_dragon</t>
  </si>
  <si>
    <t>老兵经验</t>
  </si>
  <si>
    <t>舰船武器射速+10%，闪避概率+10%</t>
  </si>
  <si>
    <t>specialist_bulwark_veterans_modifier</t>
  </si>
  <si>
    <t>乐于助人的宗主</t>
  </si>
  <si>
    <t>每月工程学研究-5%，每月影响力+0.5</t>
  </si>
  <si>
    <t>specialist_bulwark_helpful_overlord_modifier</t>
  </si>
  <si>
    <t>保家卫国</t>
  </si>
  <si>
    <t>舰船武器射速+15%，舰船维护费-15%，人口增长速度-30%</t>
  </si>
  <si>
    <t>specialist_bulwark_home_defense_force_modifier</t>
  </si>
  <si>
    <t>呵护的宗主国</t>
  </si>
  <si>
    <t>舰船武器射速+5%，舰船维护费-5%，人口增长速度-10%</t>
  </si>
  <si>
    <t>specialist_bulwark_defensive_overlord_modifier</t>
  </si>
  <si>
    <t>专注战争</t>
  </si>
  <si>
    <t>每月能量币-25%，舰船武器射速+15%，舰船维护费-15%</t>
  </si>
  <si>
    <t>specialist_overlord_war_fever_modifier</t>
  </si>
  <si>
    <t>厌战度</t>
  </si>
  <si>
    <t>每月食物-15%，每月能量币-15%，每月矿物-10%</t>
  </si>
  <si>
    <t>specialist_overlord_war_exhaustion_modifier</t>
  </si>
  <si>
    <t>每月能量币-15%，每月矿物-25%</t>
  </si>
  <si>
    <t>specialist_overlord_war_exhaustion_lithoid_modifier</t>
  </si>
  <si>
    <t>每月能量币-25%，每月合金-15%</t>
  </si>
  <si>
    <t>specialist_overlord_war_exhaustion_robot_modifier</t>
  </si>
  <si>
    <t>民生专款</t>
  </si>
  <si>
    <t>行星基础设施建造速度+15%，舒适度+1000</t>
  </si>
  <si>
    <t>specialist_overlord_admirals_bickering_democratic_funding_modifier</t>
  </si>
  <si>
    <t>军事专款</t>
  </si>
  <si>
    <t>舰船武器射速+5%，舰船维护费-5%</t>
  </si>
  <si>
    <t>specialist_overlord_admirals_bickering_oligarchic_funding_modifier</t>
  </si>
  <si>
    <t>技术进步</t>
  </si>
  <si>
    <t>每月工程学研究+3%，每月物理学研究+3%，每月社会学研究+3%</t>
  </si>
  <si>
    <t>specialist_technocracy_technology_inflation_general</t>
  </si>
  <si>
    <t>技术进步——物理学</t>
  </si>
  <si>
    <t>specialist_technocracy_technology_inflation_physics</t>
  </si>
  <si>
    <t>技术进步——社会学</t>
  </si>
  <si>
    <t>每月社会学研究+10%</t>
  </si>
  <si>
    <t>specialist_technocracy_technology_inflation_society</t>
  </si>
  <si>
    <t>技术进步——工程学</t>
  </si>
  <si>
    <t>specialist_technocracy_technology_inflation_engineering</t>
  </si>
  <si>
    <t>缺失的始祖</t>
  </si>
  <si>
    <t>低级子个体产出-10%，稳定度-10，亚光速航速-30%</t>
  </si>
  <si>
    <t>missing_progenitor_modifier</t>
  </si>
  <si>
    <t>帝国什一税</t>
  </si>
  <si>
    <t>每月影响力-80%，分部价值-50%，自动重新安置几率-50%</t>
  </si>
  <si>
    <t>imperial_vassal_ai_modifier</t>
  </si>
  <si>
    <t>无限信标</t>
  </si>
  <si>
    <t>巨型结构建造速度+50%</t>
  </si>
  <si>
    <t>infinity_beckons</t>
  </si>
  <si>
    <t>踏入未知</t>
  </si>
  <si>
    <t>恒星基地影响力距离花费-75%，量子弹弓准确度+50%</t>
  </si>
  <si>
    <t>into_the_unknown</t>
  </si>
  <si>
    <t>分享戍邦科技</t>
  </si>
  <si>
    <t>每月物理学研究-10%</t>
  </si>
  <si>
    <t>bulwark_technology_physics_modifier</t>
  </si>
  <si>
    <t>每月工程学研究-10%</t>
  </si>
  <si>
    <t>bulwark_technology_engineering_modifier</t>
  </si>
  <si>
    <t>分享勘探邦科技</t>
  </si>
  <si>
    <t>prospectorium_technology_physics_modifier</t>
  </si>
  <si>
    <t>每月社会学研究-10%</t>
  </si>
  <si>
    <t>prospectorium_technology_society_modifier</t>
  </si>
  <si>
    <t>prospectorium_technology_engineering_modifier</t>
  </si>
  <si>
    <t>建立佣兵城邦</t>
  </si>
  <si>
    <t>佣兵城邦容量-1</t>
  </si>
  <si>
    <t>country_enclave_capacity_decrease_modifier</t>
  </si>
  <si>
    <t>佣兵舰队规模升级</t>
  </si>
  <si>
    <t>海军容量+20，舰队指挥上限+20，每月资源+5%</t>
  </si>
  <si>
    <t>mercenary_fleet_size_upgrade_1</t>
  </si>
  <si>
    <t>佣兵舰队规模升级Ⅱ</t>
  </si>
  <si>
    <t>海军容量+30，舰队指挥上限+30，每月资源+5%</t>
  </si>
  <si>
    <t>mercenary_fleet_size_upgrade_2</t>
  </si>
  <si>
    <t>佣兵舰队规模升级Ⅲ</t>
  </si>
  <si>
    <t>海军容量+50，舰队指挥上限+50，每月资源+5%</t>
  </si>
  <si>
    <t>mercenary_fleet_size_upgrade_3</t>
  </si>
  <si>
    <t>佣兵舰队规模升级IV</t>
  </si>
  <si>
    <t>海军容量+80，舰队指挥上限+80，每月资源+5%</t>
  </si>
  <si>
    <t>mercenary_fleet_size_upgrade_4</t>
  </si>
  <si>
    <t>佣兵舰队规模升级Ⅴ</t>
  </si>
  <si>
    <t>海军容量+100，舰队指挥上限+100，每月资源+5%</t>
  </si>
  <si>
    <t>mercenary_fleet_size_upgrade_5</t>
  </si>
  <si>
    <t>佣兵战术：大可汗</t>
  </si>
  <si>
    <t>对觉醒掠夺者伤害+15%</t>
  </si>
  <si>
    <t>tactic_v_khan</t>
  </si>
  <si>
    <t>佣兵战术：灰蛊风暴</t>
  </si>
  <si>
    <t>对灰蛊风暴的伤害+15%</t>
  </si>
  <si>
    <t>tactic_v_gray</t>
  </si>
  <si>
    <t>佣兵战术：索林原虫</t>
  </si>
  <si>
    <t>对普雷索林生物的伤害+15%</t>
  </si>
  <si>
    <t>tactic_v_swarm</t>
  </si>
  <si>
    <t>佣兵战术：异次元入侵者</t>
  </si>
  <si>
    <t>对破界者的伤害+15%，对背道者的伤害+15%，对狂热者的伤害+15%</t>
  </si>
  <si>
    <t>tactic_v_extradimensional</t>
  </si>
  <si>
    <t>佣兵战术：肃正协议</t>
  </si>
  <si>
    <t>对肃正协议伤害+15%</t>
  </si>
  <si>
    <t>tactic_v_ai_empire</t>
  </si>
  <si>
    <t>佣兵战术：赛塔娜</t>
  </si>
  <si>
    <t>对合成女王赛塔娜造成的伤害+15%，对赛塔娜哨站的伤害+15%，对赛塔娜护航队的伤害+15%，对塞塔娜的伤害+15%</t>
  </si>
  <si>
    <t>tactic_v_synth_queen</t>
  </si>
  <si>
    <t>后勤支援方案</t>
  </si>
  <si>
    <t>海军容量+15%</t>
  </si>
  <si>
    <t>mercenary_enclave_logistic_help</t>
  </si>
  <si>
    <t>财政难题</t>
  </si>
  <si>
    <t>每月能量币-50%，每月矿物-50%，每月合金-50%，每月异星天然气-50%，每月稀有水晶-50%，每月易爆微粒-50%，每月物理学研究-50%，每月社会学研究-50%，每月工程学研究-50%</t>
  </si>
  <si>
    <t>merc_financial_troubles</t>
  </si>
  <si>
    <t>加紧打捞</t>
  </si>
  <si>
    <t>舰船建造速度+10%，恒星基地建筑建造速度+40%，恒星基地模块建造速度+40%</t>
  </si>
  <si>
    <t>salvager_overdrive</t>
  </si>
  <si>
    <t>打捞者洞见</t>
  </si>
  <si>
    <t>研究速度(工程学)+7.5%</t>
  </si>
  <si>
    <t>salvager_insight</t>
  </si>
  <si>
    <t>幸福的朝圣者</t>
  </si>
  <si>
    <t>幸福度+20%，每月凝聚力+10%</t>
  </si>
  <si>
    <t>wayward_pilgrim_00</t>
  </si>
  <si>
    <t>不幸福的朝圣者</t>
  </si>
  <si>
    <t>幸福度-20%，每月凝聚力-10%</t>
  </si>
  <si>
    <t>wayward_pilgrim_01</t>
  </si>
  <si>
    <t>满意的朝圣者</t>
  </si>
  <si>
    <t>幸福度+10%，每月凝聚力+5%</t>
  </si>
  <si>
    <t>wayward_pilgrim_02</t>
  </si>
  <si>
    <t>不满意的朝圣者</t>
  </si>
  <si>
    <t>幸福度-10%，每月凝聚力-5%</t>
  </si>
  <si>
    <t>wayward_pilgrim_03</t>
  </si>
  <si>
    <t>被拒的朝圣者</t>
  </si>
  <si>
    <t>wayward_pilgrim_04</t>
  </si>
  <si>
    <t>wayward_pilgrim_05</t>
  </si>
  <si>
    <t>祝圣之国的荣光</t>
  </si>
  <si>
    <t>幸福度+10%，每月凝聚力+5%，唯心主义思潮吸引力+150%</t>
  </si>
  <si>
    <t>wayward_pilgrim_06</t>
  </si>
  <si>
    <t>刚愎风暴</t>
  </si>
  <si>
    <t>追踪-20</t>
  </si>
  <si>
    <t>wayward_pilgrim_07</t>
  </si>
  <si>
    <t>被改造的海洋星球</t>
  </si>
  <si>
    <t>每月忠诚度变化-1.5</t>
  </si>
  <si>
    <t>terraformed_our_ocean_world</t>
  </si>
  <si>
    <t>因盖亚而感恩</t>
  </si>
  <si>
    <t>每月忠诚度变化+0.5</t>
  </si>
  <si>
    <t>thankful_for_gaia</t>
  </si>
  <si>
    <t>感激的附属</t>
  </si>
  <si>
    <t>每月忠诚度变化+0.25</t>
  </si>
  <si>
    <t>overlord_grateful_vassal_modifier</t>
  </si>
  <si>
    <t>不感激的附属</t>
  </si>
  <si>
    <t>每月忠诚度变化-0.25</t>
  </si>
  <si>
    <t>overlord_ungrateful_vassal_modifier</t>
  </si>
  <si>
    <t>宣誓忠诚</t>
  </si>
  <si>
    <t>每月忠诚度变化+1.5</t>
  </si>
  <si>
    <t>pledge_loyalty_1</t>
  </si>
  <si>
    <t>每月忠诚度变化+2.5</t>
  </si>
  <si>
    <t>pledge_loyalty_2</t>
  </si>
  <si>
    <t>接受功课</t>
  </si>
  <si>
    <t>每月影响力+10%</t>
  </si>
  <si>
    <t>shroudwalkers_depart_reverence</t>
  </si>
  <si>
    <t>拒绝功课</t>
  </si>
  <si>
    <t>shroudwalkers_depart_anger</t>
  </si>
  <si>
    <t>虚境行者的泽珞什一税</t>
  </si>
  <si>
    <t>每月泽珞-10%</t>
  </si>
  <si>
    <t>shroudwalker_zro_tithe</t>
  </si>
  <si>
    <t>拉里昂内斯重生</t>
  </si>
  <si>
    <t>每月能量币+50，每月矿物+50，每月食物+50，人口增长速度+100%</t>
  </si>
  <si>
    <t>larionessi_resurgence_modifier</t>
  </si>
  <si>
    <t>每月能量币-25</t>
  </si>
  <si>
    <t>the_beholder_energy_small</t>
  </si>
  <si>
    <t>每月能量币-50</t>
  </si>
  <si>
    <t>the_beholder_energy_medium</t>
  </si>
  <si>
    <t>每月能量币-100</t>
  </si>
  <si>
    <t>the_beholder_energy_big</t>
  </si>
  <si>
    <t>强化政府Ⅰ</t>
  </si>
  <si>
    <t>每个平民获得25%的政治权力提升，每100平民产出的凝聚力+0.25，每100平民的消费品维护费+0.125</t>
  </si>
  <si>
    <t>paragon_origin_strengthened_government_i</t>
  </si>
  <si>
    <t>强化政府Ⅱ</t>
  </si>
  <si>
    <t>每个平民获得25%的政治权力提升，每100平民产出的凝聚力+0.5，每100平民的消费品维护费+0.25</t>
  </si>
  <si>
    <t>paragon_origin_strengthened_government_ii</t>
  </si>
  <si>
    <t>强化政府Ⅲ</t>
  </si>
  <si>
    <t>每个平民获得50%的政治权力提升，每100平民产出的凝聚力+1，每100平民产出的法令经费+1，每100平民的消费品维护费+0.25</t>
  </si>
  <si>
    <t>paragon_origin_strengthened_government_iii</t>
  </si>
  <si>
    <t>内阁不堪重负</t>
  </si>
  <si>
    <t>内阁议程速度-35%</t>
  </si>
  <si>
    <t>council_in_tatter</t>
  </si>
  <si>
    <t>海盗袭击</t>
  </si>
  <si>
    <t>公民人口幸福度-5%</t>
  </si>
  <si>
    <t>paragon_origin_pirates</t>
  </si>
  <si>
    <t>被释放的囚犯</t>
  </si>
  <si>
    <t>公民人口幸福度-5%，平等主义思潮吸引力+50%，主流思潮吸引力-25%</t>
  </si>
  <si>
    <t>paragon_origin_prisoners</t>
  </si>
  <si>
    <t>通讯阵列故障</t>
  </si>
  <si>
    <t>paragon_origin_comms_down</t>
  </si>
  <si>
    <t>工人罢工</t>
  </si>
  <si>
    <t>劳工幸福度-20%</t>
  </si>
  <si>
    <t>paragon_origin_worker_strike</t>
  </si>
  <si>
    <t>军界异见者</t>
  </si>
  <si>
    <t>舰船武器射速-20%</t>
  </si>
  <si>
    <t>paragon_origin_military_dissidents</t>
  </si>
  <si>
    <t>猖獗的裙带关系</t>
  </si>
  <si>
    <t>专家人口资源产出-20%</t>
  </si>
  <si>
    <t>paragon_origin_nepotism</t>
  </si>
  <si>
    <t>民主派系</t>
  </si>
  <si>
    <t>平等主义思潮吸引力+25%，主流思潮吸引力-10%</t>
  </si>
  <si>
    <t>paragon_origin_reformists_empire</t>
  </si>
  <si>
    <t>大规模抗议！</t>
  </si>
  <si>
    <t>稳定度-10，公民人口幸福度-15%</t>
  </si>
  <si>
    <t>paragon_origin_broken_promise</t>
  </si>
  <si>
    <t>一个巨大的损失</t>
  </si>
  <si>
    <t>公民人口幸福度-15%</t>
  </si>
  <si>
    <t>paragon_origin_saddening_grief</t>
  </si>
  <si>
    <t>宪政自由</t>
  </si>
  <si>
    <t>劳工政治权利0.15</t>
  </si>
  <si>
    <t>paragon_origin_forgotten_deal</t>
  </si>
  <si>
    <t>劳工政治权利+0.3，劳工幸福度+5%，专家幸福度+5%，精英幸福度-10%</t>
  </si>
  <si>
    <t>paragon_origin_reformists_deal</t>
  </si>
  <si>
    <t>革命精神</t>
  </si>
  <si>
    <t>稳定度+2.5，公民人口幸福度+5%</t>
  </si>
  <si>
    <t>paragon_origin_rebel_player</t>
  </si>
  <si>
    <t>自由斗士</t>
  </si>
  <si>
    <t>稳定度+5，公民人口幸福度+5%，舰船武器射速+10%，舰船武器伤害+10%</t>
  </si>
  <si>
    <t>paragon_origin_rebel_militarist</t>
  </si>
  <si>
    <t>和谐社会</t>
  </si>
  <si>
    <t>稳定度+5，公民人口幸福度+5%，人口产生的帝国规模-10%，平等主义思潮吸引力+75%</t>
  </si>
  <si>
    <t>paragon_origin_rebel_pacifist</t>
  </si>
  <si>
    <t>开放社会</t>
  </si>
  <si>
    <t>稳定度+5，公民人口幸福度+5%，自动重新安置几率+10%，可派遣的特使+1</t>
  </si>
  <si>
    <t>paragon_origin_rebel_xenophile</t>
  </si>
  <si>
    <t>封闭社会</t>
  </si>
  <si>
    <t>稳定度+5，公民人口幸福度+5%，人口增长速度+10%，加密+2</t>
  </si>
  <si>
    <t>paragon_origin_rebel_xenophobe</t>
  </si>
  <si>
    <t>禁欲法则</t>
  </si>
  <si>
    <t>稳定度+5，公民人口幸福度+5%，岗位产出的凝聚力+20%，人口消费品维护费-10%</t>
  </si>
  <si>
    <t>paragon_origin_rebel_spiritualist</t>
  </si>
  <si>
    <t>发展导向</t>
  </si>
  <si>
    <t>稳定度+5，公民人口幸福度+5%，岗位产出的资源+5%</t>
  </si>
  <si>
    <t>paragon_origin_rebel_materialist</t>
  </si>
  <si>
    <t>战火铸成</t>
  </si>
  <si>
    <t>舰船武器射速+5%，舰船武器伤害+5%</t>
  </si>
  <si>
    <t>paragon_origin_united_through_war</t>
  </si>
  <si>
    <t>统一帝国</t>
  </si>
  <si>
    <t>稳定度+2.5，岗位产出的凝聚力+10%</t>
  </si>
  <si>
    <t>paragon_origin_fresh_start</t>
  </si>
  <si>
    <t>内战</t>
  </si>
  <si>
    <t>稳定度-15，岗位产出的资源-25%，人口增长速度-25%，犯罪度+40</t>
  </si>
  <si>
    <t>paragon_origin_one_system_war</t>
  </si>
  <si>
    <t>允许所有舰船跳跃，绕过超空间航道，跃迁引擎冷却-50%，战斗撤离几率+75%</t>
  </si>
  <si>
    <t>paragon_relic_wormhole_key</t>
  </si>
  <si>
    <t>信息素鸡尾酒</t>
  </si>
  <si>
    <t>公民人口幸福度+20%，人口增长速度+20%，岗位产出的资源+20%，劳工人口资源产出+20%，研究人员产出+20%</t>
  </si>
  <si>
    <t>pheromone_cocktail_best</t>
  </si>
  <si>
    <t>公民人口幸福度+10%，人口增长速度+10%，岗位产出的资源+10%，劳工人口资源产出+10%，研究人员产出+10%</t>
  </si>
  <si>
    <t>pheromone_cocktail_mid</t>
  </si>
  <si>
    <t>公民人口幸福度+5%，人口增长速度+5%，岗位产出的资源+5%，劳工人口资源产出+5%，研究人员产出+5%</t>
  </si>
  <si>
    <t>pheromone_cocktail_worst</t>
  </si>
  <si>
    <t>致敏性核心花粉</t>
  </si>
  <si>
    <t>公民人口幸福度-10%，人口增长速度-10%，岗位产出的资源-10%，劳工人口资源产出-10%，研究人员产出-10%</t>
  </si>
  <si>
    <t>nucleus_sample_boils</t>
  </si>
  <si>
    <t>公开葬礼</t>
  </si>
  <si>
    <t>每月凝聚力+10%，幸福度+5%</t>
  </si>
  <si>
    <t>paragon_death_public_funeral</t>
  </si>
  <si>
    <t>私人葬礼</t>
  </si>
  <si>
    <t>每月凝聚力+5%，幸福度-2.5%</t>
  </si>
  <si>
    <t>paragon_death_private_funeral</t>
  </si>
  <si>
    <t>好趋势</t>
  </si>
  <si>
    <t>派系资源产出+15%，幸福度+5%</t>
  </si>
  <si>
    <t>paragon_death_good_tidings</t>
  </si>
  <si>
    <t>务实方法</t>
  </si>
  <si>
    <t>研究人员产出+5%，每月物理学研究+15%</t>
  </si>
  <si>
    <t>paragon_death_pragmatic_approach</t>
  </si>
  <si>
    <t>安然无恙地通过</t>
  </si>
  <si>
    <t>每月凝聚力+15%，消费品维护费-15%</t>
  </si>
  <si>
    <t>paragon_death_harmonious_passing</t>
  </si>
  <si>
    <t>军规葬礼</t>
  </si>
  <si>
    <t>每月凝聚力+5%，军用舰船建造速度+15%</t>
  </si>
  <si>
    <t>paragon_death_military_funeral</t>
  </si>
  <si>
    <t>和平基金会</t>
  </si>
  <si>
    <t>和平主义思潮吸引力+10%，每月社会学研究+10%</t>
  </si>
  <si>
    <t>paragon_death_foundation_peace</t>
  </si>
  <si>
    <t>重燃传统</t>
  </si>
  <si>
    <t>每月凝聚力+15%，稳定度+5</t>
  </si>
  <si>
    <t>paragon_death_reignited_traditions</t>
  </si>
  <si>
    <t>去往繁星</t>
  </si>
  <si>
    <t>调查速度+20%，每月社会学研究+15%</t>
  </si>
  <si>
    <t>paragon_death_to_the_stars</t>
  </si>
  <si>
    <t>高耸纪念碑</t>
  </si>
  <si>
    <t>劳工人口资源产出+5%，每月凝聚力+5%</t>
  </si>
  <si>
    <t>paragon_death_towering_memorial</t>
  </si>
  <si>
    <t>铭记</t>
  </si>
  <si>
    <t>paragon_death_name_wall</t>
  </si>
  <si>
    <t>地标建筑</t>
  </si>
  <si>
    <t>岗位产出的贸易+15%，岗位产出的能量币+5%</t>
  </si>
  <si>
    <t>paragon_death_landmark_building</t>
  </si>
  <si>
    <t>复生</t>
  </si>
  <si>
    <t>环境改造速度+15%，人口增长速度+10%</t>
  </si>
  <si>
    <t>paragon_death_rejuvenation</t>
  </si>
  <si>
    <t>虚拟顾问</t>
  </si>
  <si>
    <t>加密+1，舰船武器射速+10%</t>
  </si>
  <si>
    <t>paragon_death_virtual_advisors</t>
  </si>
  <si>
    <t>蜂巢永存</t>
  </si>
  <si>
    <t>每类别的可招募领袖+1，领袖经验获得+25%</t>
  </si>
  <si>
    <t>paragon_death_the_hive_endures</t>
  </si>
  <si>
    <t>荒野永存</t>
  </si>
  <si>
    <t>paragon_death_the_wilderness_endures</t>
  </si>
  <si>
    <t>无限机遇议程</t>
  </si>
  <si>
    <t>agenda_infinite_opportunities_finish</t>
  </si>
  <si>
    <t>agenda_infinite_opportunities_gestalt_finish</t>
  </si>
  <si>
    <t>我们为和平而来议程</t>
  </si>
  <si>
    <t>边境摩擦-50%，信任度上限+25，海军容量-25%，和平主义思潮吸引力+40%</t>
  </si>
  <si>
    <t>agenda_we_come_in_peace_finish</t>
  </si>
  <si>
    <t>力量展示议程</t>
  </si>
  <si>
    <t>力量投射产出的最大影响力+1，厌战度获得-20%，军国主义思潮吸引力+40%</t>
  </si>
  <si>
    <t>agenda_display_of_power_finish</t>
  </si>
  <si>
    <t>敞开怀抱议程</t>
  </si>
  <si>
    <t>自动重新安置几率+40%，岗位产出的贸易+10%，每类别的可招募外来领袖+2，亲外主义思潮吸引力+40%</t>
  </si>
  <si>
    <t>agenda_open_arms_finish</t>
  </si>
  <si>
    <t>自立自强议程</t>
  </si>
  <si>
    <t>人口增长速度+10%，稳定度+10，加密+2，岗位产出的贸易-10%，排外主义思潮吸引力+40%</t>
  </si>
  <si>
    <t>agenda_strong_on_our_own_finish</t>
  </si>
  <si>
    <t>互惠互让议程</t>
  </si>
  <si>
    <t>派系支持度+25%，派系资源产出+25%，平等主义思潮吸引力+40%</t>
  </si>
  <si>
    <t>agenda_give_and_take_finish</t>
  </si>
  <si>
    <t>维持秩序议程</t>
  </si>
  <si>
    <t>劳工人口资源产出+10%，奴隶人口资源产出+10%，劳工政治权利-0.25，奴隶政治权力-0.25，威权主义思潮吸引力+40%</t>
  </si>
  <si>
    <t>agenda_preserve_the_order_finish</t>
  </si>
  <si>
    <t>崇高理想议程</t>
  </si>
  <si>
    <t>公民人口幸福度+5%，唯心主义思潮吸引力+40%</t>
  </si>
  <si>
    <t>agenda_a_higher_purpose_finish</t>
  </si>
  <si>
    <t>激进增长议程</t>
  </si>
  <si>
    <t>机械人口组装速度+20%，唯物主义思潮吸引力+40%</t>
  </si>
  <si>
    <t>agenda_progressive_growth_finish</t>
  </si>
  <si>
    <t>寻见真知议程</t>
  </si>
  <si>
    <t>每月凝聚力+20，每月凝聚力+40%</t>
  </si>
  <si>
    <t>agenda_finding_the_voice_finish</t>
  </si>
  <si>
    <t>征服自然议程</t>
  </si>
  <si>
    <t>宜居性+20%，环境改造速度+40%</t>
  </si>
  <si>
    <t>agenda_conquer_nature_finish</t>
  </si>
  <si>
    <t>建立关系议程</t>
  </si>
  <si>
    <t>信任度增长+100%，外交权重+20%</t>
  </si>
  <si>
    <t>agenda_build_relations_finish</t>
  </si>
  <si>
    <t>探明未知议程</t>
  </si>
  <si>
    <t>调查速度+100%，异常现象发现机会+5%</t>
  </si>
  <si>
    <t>agenda_chart_the_unknown_finish</t>
  </si>
  <si>
    <t>公民排除议程</t>
  </si>
  <si>
    <t>岗位产出的资源+15%，反常度+10</t>
  </si>
  <si>
    <t>agenda_civil_exclusion_finish</t>
  </si>
  <si>
    <t>agenda_confidence_in_variance_finish</t>
  </si>
  <si>
    <t>优先殖民议程</t>
  </si>
  <si>
    <t>殖民地发展速度+50%</t>
  </si>
  <si>
    <t>agenda_superior_colonies_finish</t>
  </si>
  <si>
    <t>环境改造速度+50%</t>
  </si>
  <si>
    <t>agenda_superior_colonies_finish_wilderness</t>
  </si>
  <si>
    <t>内在稳定议程</t>
  </si>
  <si>
    <t>稳定度+20</t>
  </si>
  <si>
    <t>agenda_inner_stability_finish</t>
  </si>
  <si>
    <t>开放市场议程</t>
  </si>
  <si>
    <t>商业协议效率+50%</t>
  </si>
  <si>
    <t>agenda_open_markets_finish</t>
  </si>
  <si>
    <t>分部地产产生的犯罪度+50%</t>
  </si>
  <si>
    <t>agenda_open_markets_criminal_heritage_finish</t>
  </si>
  <si>
    <t>优待社会议程</t>
  </si>
  <si>
    <t>专家人口资源产出+5%</t>
  </si>
  <si>
    <t>agenda_favored_society_finish</t>
  </si>
  <si>
    <t>聚焦核心议程</t>
  </si>
  <si>
    <t>agenda_favor_the_core_finish</t>
  </si>
  <si>
    <t>部门效率议程</t>
  </si>
  <si>
    <t>内阁官员经验增长+20%，有效内阁官员技能+2</t>
  </si>
  <si>
    <t>agenda_departmental_efficiency_finish</t>
  </si>
  <si>
    <t>正当索求议程</t>
  </si>
  <si>
    <t>宿敌影响力收益+50%，对宿敌的伤害+5%，宣称影响力花费-20%</t>
  </si>
  <si>
    <t>agenda_rightful_claims_finish</t>
  </si>
  <si>
    <t>演化社会议程</t>
  </si>
  <si>
    <t>每月凝聚力+40%</t>
  </si>
  <si>
    <t>agenda_evolving_society_finish</t>
  </si>
  <si>
    <t>预防陷落议程</t>
  </si>
  <si>
    <t>对掠夺者伤害+25%，对觉醒掠夺者伤害+25%，对失落帝国的伤害+25%，对觉醒帝国的伤害+25%</t>
  </si>
  <si>
    <t>agenda_oppose_the_fallen_finish</t>
  </si>
  <si>
    <t>发现秘密议程</t>
  </si>
  <si>
    <t>破译+2，基础情报等级+20</t>
  </si>
  <si>
    <t>agenda_uncover_secrets_finish</t>
  </si>
  <si>
    <t>军事准备议程</t>
  </si>
  <si>
    <t>舰船建造速度+20%，宣称影响力花费-10%，厌战度获得-20%</t>
  </si>
  <si>
    <t>agenda_military_buildup_finish</t>
  </si>
  <si>
    <t>固若金汤议程</t>
  </si>
  <si>
    <t>恒星基地船体值+20%，恒星基地升级费用-20%，厌战度获得-20%</t>
  </si>
  <si>
    <t>agenda_impenetrable_border_finish</t>
  </si>
  <si>
    <t>领袖适应议程</t>
  </si>
  <si>
    <t>领袖经验获得+10%</t>
  </si>
  <si>
    <t>agenda_leadership_conditioning_finish</t>
  </si>
  <si>
    <t>二次打击议程</t>
  </si>
  <si>
    <t>亚光速航速+25%，撤离机会+1</t>
  </si>
  <si>
    <t>agenda_second_strike_finish</t>
  </si>
  <si>
    <t>先锋政治议程</t>
  </si>
  <si>
    <t>星海共同体议案行动花费-20%，否决冷却-20%</t>
  </si>
  <si>
    <t>agenda_pioneer_politics_finish</t>
  </si>
  <si>
    <t>灵能至上议程（织缕）</t>
  </si>
  <si>
    <t>岗位效率+20%，研究速度(灵能理论)+40%，人口增长速度+10%</t>
  </si>
  <si>
    <t>agenda_psionic_supremacy_finish_composer</t>
  </si>
  <si>
    <t>灵能至上议程（喰煞）</t>
  </si>
  <si>
    <t>岗位效率+20%，研究速度(灵能理论)+40%，舰船建造速度+10%</t>
  </si>
  <si>
    <t>agenda_psionic_supremacy_finish_eater</t>
  </si>
  <si>
    <t>灵能至上议程（器具）</t>
  </si>
  <si>
    <t>岗位效率+20%，研究速度(灵能理论)+40%，岗位产出的贸易+25%</t>
  </si>
  <si>
    <t>agenda_psionic_supremacy_finish_instrument</t>
  </si>
  <si>
    <t>灵能至上议程（低语）</t>
  </si>
  <si>
    <t>岗位效率+20%，研究速度(灵能理论)+40%，行动花费-30%</t>
  </si>
  <si>
    <t>agenda_psionic_supremacy_finish_whisperers</t>
  </si>
  <si>
    <t>灵能至上议程（未契约）</t>
  </si>
  <si>
    <t>岗位效率+20%，研究速度(灵能理论)+40%，每月凝聚力+10%</t>
  </si>
  <si>
    <t>agenda_psionic_supremacy_finish_no_covenant</t>
  </si>
  <si>
    <t>基因追寻议程</t>
  </si>
  <si>
    <t>研究速度(生物学)+10%，人口增长速度+10%，有机人口增长系数+10%</t>
  </si>
  <si>
    <t>agenda_genetic_pursuit_finish</t>
  </si>
  <si>
    <t>义体进步议程</t>
  </si>
  <si>
    <t>义体人维护费-20%，人口增长速度+10%</t>
  </si>
  <si>
    <t>agenda_cybernetic_advantage_finish</t>
  </si>
  <si>
    <t>义体人维护费-20%，人口增长速度+20%</t>
  </si>
  <si>
    <t>agenda_cybernetic_advantage_assimilator_finish</t>
  </si>
  <si>
    <t>合成红利议程</t>
  </si>
  <si>
    <t>每月机械人口组装+2</t>
  </si>
  <si>
    <t>agenda_synthetic_yield_finish</t>
  </si>
  <si>
    <t>自我维护议程</t>
  </si>
  <si>
    <t>机械人口组装速度+10%，人口舒适度使用-20%</t>
  </si>
  <si>
    <t>agenda_self_maintenance_finish</t>
  </si>
  <si>
    <t>增长修订议程</t>
  </si>
  <si>
    <t>生长节点经验获得+100%</t>
  </si>
  <si>
    <t>agenda_gestalt_boost_growth_finish</t>
  </si>
  <si>
    <t>意识修订议程</t>
  </si>
  <si>
    <t>意识节点经验获得+100%</t>
  </si>
  <si>
    <t>agenda_gestalt_boost_cognitive_finish</t>
  </si>
  <si>
    <t>监管修订议程</t>
  </si>
  <si>
    <t>管控节点经验获得+100%</t>
  </si>
  <si>
    <t>agenda_gestalt_boost_regulatory_finish</t>
  </si>
  <si>
    <t>军团修订议程</t>
  </si>
  <si>
    <t>军团节点经验获得+100%</t>
  </si>
  <si>
    <t>agenda_gestalt_boost_legion_finish</t>
  </si>
  <si>
    <t>剔除生长节点议程</t>
  </si>
  <si>
    <t>生长节点经验获得+50%</t>
  </si>
  <si>
    <t>agenda_hive_restore_growth_finish</t>
  </si>
  <si>
    <t>剔除意识节点议程</t>
  </si>
  <si>
    <t>意识节点经验获得+50%</t>
  </si>
  <si>
    <t>agenda_hive_restore_cognitive_finish</t>
  </si>
  <si>
    <t>剔除管控节点议程</t>
  </si>
  <si>
    <t>管控节点经验获得+50%</t>
  </si>
  <si>
    <t>agenda_hive_restore_regulatory_finish</t>
  </si>
  <si>
    <t>剔除军团节点议程</t>
  </si>
  <si>
    <t>军团节点经验获得+50%</t>
  </si>
  <si>
    <t>agenda_hive_restore_legion_finish</t>
  </si>
  <si>
    <t>重格式化生长节点议程</t>
  </si>
  <si>
    <t>agenda_machine_restore_growth_finish</t>
  </si>
  <si>
    <t>重格式化意识节点议程</t>
  </si>
  <si>
    <t>agenda_machine_restore_cognitive_finish</t>
  </si>
  <si>
    <t>重格式化管控节点议程</t>
  </si>
  <si>
    <t>agenda_machine_restore_regulatory_finish</t>
  </si>
  <si>
    <t>重格式化军团节点议程</t>
  </si>
  <si>
    <t>agenda_machine_restore_legion_finish</t>
  </si>
  <si>
    <t>校正二分法议程</t>
  </si>
  <si>
    <t>领袖负面特质上限-2</t>
  </si>
  <si>
    <t>agenda_gestalt_purge_traits_finish</t>
  </si>
  <si>
    <t>有效内阁</t>
  </si>
  <si>
    <t>内阁议程速度+10%</t>
  </si>
  <si>
    <t>paragon_efficient_council</t>
  </si>
  <si>
    <t>内阁失能</t>
  </si>
  <si>
    <t>内阁议程速度-20%</t>
  </si>
  <si>
    <t>paragon_dysfunctional_council</t>
  </si>
  <si>
    <t>稀有灵感-物理学</t>
  </si>
  <si>
    <t>paragon_applied_physics</t>
  </si>
  <si>
    <t>稀有灵感-社会学</t>
  </si>
  <si>
    <t>paragon_applied_society</t>
  </si>
  <si>
    <t>稀有灵感-工程学</t>
  </si>
  <si>
    <t>paragon_applied_engineering</t>
  </si>
  <si>
    <t>缴获违禁品</t>
  </si>
  <si>
    <t>犯罪度-10%</t>
  </si>
  <si>
    <t>paragon_confiscated_contraband</t>
  </si>
  <si>
    <t>团结内阁</t>
  </si>
  <si>
    <t>内阁议程速度+15%，每月凝聚力+20</t>
  </si>
  <si>
    <t>paragon_unified_council</t>
  </si>
  <si>
    <t>科学进步</t>
  </si>
  <si>
    <t>paragon_scientific_progress</t>
  </si>
  <si>
    <t>严重数据泄露</t>
  </si>
  <si>
    <t>幸福度-10%，军国主义思潮吸引力-50%，加密-25%</t>
  </si>
  <si>
    <t>paragon_data_leak</t>
  </si>
  <si>
    <t>数据泄露</t>
  </si>
  <si>
    <t>加密-25%</t>
  </si>
  <si>
    <t>paragon_data_leak_punished</t>
  </si>
  <si>
    <t>新潮流</t>
  </si>
  <si>
    <t>每月凝聚力+10，岗位产出的舒适度+15%</t>
  </si>
  <si>
    <t>paragon_stylish_trends</t>
  </si>
  <si>
    <t>卓越辞藻</t>
  </si>
  <si>
    <t>陆军花费-10%，陆军士气+20%，舰船武器射速+5%，军用舰船建造速度+10%，厌战度获得-10%</t>
  </si>
  <si>
    <t>paragon_inspired_rhetoric</t>
  </si>
  <si>
    <t>批准个人主义倾向</t>
  </si>
  <si>
    <t>每月社会学研究+5%，内阁议程速度-25%</t>
  </si>
  <si>
    <t>paragon_individualistic_tendency_approved</t>
  </si>
  <si>
    <t>刨除个人主义倾向</t>
  </si>
  <si>
    <t>内阁议程速度+50%</t>
  </si>
  <si>
    <t>paragon_individualistic_tendency_discarded</t>
  </si>
  <si>
    <t>全国丑闻</t>
  </si>
  <si>
    <t>幸福度-5%，内阁议程速度-10%</t>
  </si>
  <si>
    <t>paragon_empire_wide_scandal</t>
  </si>
  <si>
    <t>处理丑闻</t>
  </si>
  <si>
    <t>幸福度+15%</t>
  </si>
  <si>
    <t>paragon_empire_wide_scandal_averted</t>
  </si>
  <si>
    <t>积极扩张计划</t>
  </si>
  <si>
    <t>舰船武器射速+10%，宣称影响力花费-20%</t>
  </si>
  <si>
    <t>vyctor_aggressive_expansion_plan</t>
  </si>
  <si>
    <t>改进舰队后勤</t>
  </si>
  <si>
    <t>军用舰船建造速度+25%，造舰费用-10%</t>
  </si>
  <si>
    <t>vyctor_improved_fleet_logistics</t>
  </si>
  <si>
    <t>哈斯克·古特拉的教导</t>
  </si>
  <si>
    <t>gia_zumon_taught_warfare_by_great_warrior</t>
  </si>
  <si>
    <t>人口改革</t>
  </si>
  <si>
    <t>岗位产出的资源+7%，幸福度-15%</t>
  </si>
  <si>
    <t>aturion_population_reform</t>
  </si>
  <si>
    <t>强制改过计划</t>
  </si>
  <si>
    <t>犯罪度-15%</t>
  </si>
  <si>
    <t>aturion_forced_rehabilitation_programs</t>
  </si>
  <si>
    <t>罪犯改造计划</t>
  </si>
  <si>
    <t>aturion_criminal_reformation_programs</t>
  </si>
  <si>
    <t>陆军军官招募</t>
  </si>
  <si>
    <t>陆军生命值+10%，陆军伤害+10%</t>
  </si>
  <si>
    <t>jynn_recruited_army_officers</t>
  </si>
  <si>
    <t>官员皮瑞里亚</t>
  </si>
  <si>
    <t>帝国规模-5%</t>
  </si>
  <si>
    <t>borin_administrator_beryllia</t>
  </si>
  <si>
    <t>严打犯罪</t>
  </si>
  <si>
    <t>犯罪度-5</t>
  </si>
  <si>
    <t>judge_improved_crime_fighting_laws</t>
  </si>
  <si>
    <t>团结的人民</t>
  </si>
  <si>
    <t>幸福度+4%，稳定度+2</t>
  </si>
  <si>
    <t>vas_population_united</t>
  </si>
  <si>
    <t>预言伟大命运</t>
  </si>
  <si>
    <t>外交权重+5%，唯心主义思潮吸引力+25%</t>
  </si>
  <si>
    <t>ulastar_prophesied_greater_destiny</t>
  </si>
  <si>
    <t>愤愤不平的骑士</t>
  </si>
  <si>
    <t>每月凝聚力-50%，幸福度-15%，骑士领主和骑士产出-50%</t>
  </si>
  <si>
    <t>malcontent_knights</t>
  </si>
  <si>
    <t>受鼓舞的骑士</t>
  </si>
  <si>
    <t>每月凝聚力+10%，幸福度+10%，骑士领主和骑士产出+20%</t>
  </si>
  <si>
    <t>motivated_knights</t>
  </si>
  <si>
    <t>受挫的骑士</t>
  </si>
  <si>
    <t>骑士领主和骑士产出-20%</t>
  </si>
  <si>
    <t>demotivated_knights</t>
  </si>
  <si>
    <t>骑士团的绝望</t>
  </si>
  <si>
    <t>骑士领主和骑士产出-25%</t>
  </si>
  <si>
    <t>despair_of_the_knightly_order</t>
  </si>
  <si>
    <t>末日杀手的战利品</t>
  </si>
  <si>
    <t>骑士领主和骑士产出+10%</t>
  </si>
  <si>
    <t>doomslayer_quest_complete</t>
  </si>
  <si>
    <t>脱枷之后的政治局面</t>
  </si>
  <si>
    <t>派系资源产出+50%</t>
  </si>
  <si>
    <t>unshackled_politics_broken_shackles</t>
  </si>
  <si>
    <t>归乡</t>
  </si>
  <si>
    <t>broken_shackles_homeworld_found_01</t>
  </si>
  <si>
    <t>找到家园</t>
  </si>
  <si>
    <t>broken_shackles_homeworld_found_02</t>
  </si>
  <si>
    <t>迁出受限</t>
  </si>
  <si>
    <t>幸福度-10%，每月凝聚力-5%，主流思潮吸引力-20%</t>
  </si>
  <si>
    <t>broken_shackles_homeworld_found_03</t>
  </si>
  <si>
    <t>自由迁徙</t>
  </si>
  <si>
    <t>broken_shackles_homeworld_found_04</t>
  </si>
  <si>
    <t>每月凝聚力+10%，主流思潮吸引力+20%</t>
  </si>
  <si>
    <t>broken_shackles_homeworld_found_05</t>
  </si>
  <si>
    <t>加速协同</t>
  </si>
  <si>
    <t>岗位产出的工程学研究+10%，岗位产出的物理学研究+10%</t>
  </si>
  <si>
    <t>broken_shackles_homeworld_found_06</t>
  </si>
  <si>
    <t>社会协同</t>
  </si>
  <si>
    <t>broken_shackles_homeworld_found_07</t>
  </si>
  <si>
    <t>令人不安的发现</t>
  </si>
  <si>
    <t>幸福度-10%，每月凝聚力+10%</t>
  </si>
  <si>
    <t>broken_shackles_homeworld_found_08</t>
  </si>
  <si>
    <t>重返归根之地</t>
  </si>
  <si>
    <t>幸福度+10%，每月凝聚力+15%，主流思潮吸引力+15%，平等主义思潮吸引力+25%</t>
  </si>
  <si>
    <t>broken_shackles_homeworlds_found</t>
  </si>
  <si>
    <t>自由的价格</t>
  </si>
  <si>
    <t>主流思潮吸引力-20%，犯罪度+10%</t>
  </si>
  <si>
    <t>cost_of_freedom_01</t>
  </si>
  <si>
    <t>人民委员会</t>
  </si>
  <si>
    <t>主流思潮吸引力+20%，人口舒适度使用+20%，岗位产出的能量币-10%</t>
  </si>
  <si>
    <t>cost_of_freedom_02</t>
  </si>
  <si>
    <t>国家特批媒体</t>
  </si>
  <si>
    <t>人口舒适度使用+10%，威权主义思潮吸引力+20%，岗位产出的凝聚力+15%</t>
  </si>
  <si>
    <t>cost_of_freedom_03</t>
  </si>
  <si>
    <t>亡羊补牢，为时不晚</t>
  </si>
  <si>
    <t>人口舒适度使用+10%，每月社会学研究-15%，平等主义思潮吸引力+20%，岗位产出的凝聚力+15%</t>
  </si>
  <si>
    <t>cost_of_freedom_04</t>
  </si>
  <si>
    <t>信息网络受限</t>
  </si>
  <si>
    <t>人口舒适度使用+15%，威权主义思潮吸引力+25%，岗位产出的凝聚力+15%</t>
  </si>
  <si>
    <t>cost_of_freedom_05</t>
  </si>
  <si>
    <t>暴力清除</t>
  </si>
  <si>
    <t>幸福度-20%，犯罪度+25，威权主义思潮吸引力+25%，岗位产出的凝聚力+10%</t>
  </si>
  <si>
    <t>cost_of_freedom_06</t>
  </si>
  <si>
    <t>新的星际秩序</t>
  </si>
  <si>
    <t>犯罪度-20%，岗位产出的凝聚力+10%，人口舒适度使用-10%</t>
  </si>
  <si>
    <t>cost_of_freedom_07</t>
  </si>
  <si>
    <t>平等的花费</t>
  </si>
  <si>
    <t>每月社会学研究-15%，平等主义思潮吸引力+15%，岗位产出的凝聚力-10%</t>
  </si>
  <si>
    <t>cost_of_freedom_08</t>
  </si>
  <si>
    <t>文化的花费</t>
  </si>
  <si>
    <t>每月社会学研究-15%，平等主义思潮吸引力+15%，岗位所需的维护费+25%</t>
  </si>
  <si>
    <t>cost_of_freedom_09</t>
  </si>
  <si>
    <t>政治的花费</t>
  </si>
  <si>
    <t>每月社会学研究-15%，平等主义思潮吸引力+15%，人口维护费+25%</t>
  </si>
  <si>
    <t>cost_of_freedom_10</t>
  </si>
  <si>
    <t>相互联系的花费</t>
  </si>
  <si>
    <t>cost_of_freedom_11</t>
  </si>
  <si>
    <t>支离破碎</t>
  </si>
  <si>
    <t>每月社会学研究-10%，每月凝聚力-10%</t>
  </si>
  <si>
    <t>cost_of_freedom_12_a</t>
  </si>
  <si>
    <t>反叛的青年</t>
  </si>
  <si>
    <t>每月社会学研究-10%，主流思潮吸引力-20%</t>
  </si>
  <si>
    <t>cost_of_freedom_12_b</t>
  </si>
  <si>
    <t>滑向颓败</t>
  </si>
  <si>
    <t>每月社会学研究-10%，消费品维护费+20%，唯物主义思潮吸引力+15%</t>
  </si>
  <si>
    <t>cost_of_freedom_12_c</t>
  </si>
  <si>
    <t>公正社会</t>
  </si>
  <si>
    <t>犯罪度-30%，岗位产出的社会学研究+15%，每月凝聚力+10%</t>
  </si>
  <si>
    <t>cost_of_freedom_13</t>
  </si>
  <si>
    <t>文艺复兴</t>
  </si>
  <si>
    <t>每月消费品+15%，人口舒适度使用-10%，岗位产出的社会学研究+15%，每月凝聚力+10%</t>
  </si>
  <si>
    <t>cost_of_freedom_14</t>
  </si>
  <si>
    <t>热烈的多元主义</t>
  </si>
  <si>
    <t>主流思潮吸引力+25%，岗位产出的社会学研究+15%，每月凝聚力+10%</t>
  </si>
  <si>
    <t>cost_of_freedom_15</t>
  </si>
  <si>
    <t>自由的成果</t>
  </si>
  <si>
    <t>幸福度+10%，犯罪度-10%，岗位产出的资源+10%，岗位产出的社会学研究+10%，每月凝聚力+5%，主流思潮吸引力+10%</t>
  </si>
  <si>
    <t>gains_of_freedom</t>
  </si>
  <si>
    <t>多元设计</t>
  </si>
  <si>
    <t>每月资源+5%，每月消费品+10%，专家人口资源产出+10%，幸福度+10%</t>
  </si>
  <si>
    <t>diverse_design</t>
  </si>
  <si>
    <t>改进解密过程</t>
  </si>
  <si>
    <t>unshackled_decryption</t>
  </si>
  <si>
    <t>定位MSI</t>
  </si>
  <si>
    <t>幸福度+10%，每月凝聚力+10%</t>
  </si>
  <si>
    <t>broken_shackles_MSI_found</t>
  </si>
  <si>
    <t>同MSI接触</t>
  </si>
  <si>
    <t>稳定度-10</t>
  </si>
  <si>
    <t>broken_shackles_MSI_contact_01</t>
  </si>
  <si>
    <t>绝不屈服</t>
  </si>
  <si>
    <t>broken_shackles_MSI_contact_02</t>
  </si>
  <si>
    <t>自由的战争</t>
  </si>
  <si>
    <t>每月凝聚力+10%，舰船维护费-10%，陆军维护费-50%，陆军花费-50%，陆军建造速度+100%</t>
  </si>
  <si>
    <t>broken_shackles_war_01</t>
  </si>
  <si>
    <t>败而不溃</t>
  </si>
  <si>
    <t>broken_shackles_war_02</t>
  </si>
  <si>
    <t>彻底摆脱枷锁</t>
  </si>
  <si>
    <t>幸福度+10%，每月凝聚力+15%，主流思潮吸引力+20%，每月资源+5%，每月消费品+10%，专家人口资源产出+10%</t>
  </si>
  <si>
    <t>broken_shackles_war_03</t>
  </si>
  <si>
    <t>维持现状的挽歌</t>
  </si>
  <si>
    <t>broken_shackles_war_04</t>
  </si>
  <si>
    <t>不稳定的联盟</t>
  </si>
  <si>
    <t>主流思潮吸引力-20%</t>
  </si>
  <si>
    <t>broken_shackles_federated_01</t>
  </si>
  <si>
    <t>奇怪的同床人</t>
  </si>
  <si>
    <t>主流思潮吸引力-25%，幸福度-10%</t>
  </si>
  <si>
    <t>broken_shackles_federated_02</t>
  </si>
  <si>
    <t>奴隶制在星系内非法</t>
  </si>
  <si>
    <t>幸福度+10%，每月凝聚力+15%</t>
  </si>
  <si>
    <t>broken_shackles_slavery_outlawed</t>
  </si>
  <si>
    <t>奴隶制在星系内存续</t>
  </si>
  <si>
    <t>幸福度-20%，岗位产出的矿物-10%，岗位产出的能量币-10%，岗位产出的工程学研究-10%，岗位产出的物理学研究-10%，岗位产出的社会学研究-10%</t>
  </si>
  <si>
    <t>broken_shackles_slavery_continues</t>
  </si>
  <si>
    <t>禁止奴隶制被废止</t>
  </si>
  <si>
    <t>幸福度-10%，主流思潮吸引力+10%，平等主义思潮吸引力+10%</t>
  </si>
  <si>
    <t>broken_shackles_slavery_repeal</t>
  </si>
  <si>
    <t>和解</t>
  </si>
  <si>
    <t>幸福度-10%，每月凝聚力-5%，主流思潮吸引力-33%</t>
  </si>
  <si>
    <t>broken_shackles_reconciliation</t>
  </si>
  <si>
    <t>分配研究重点</t>
  </si>
  <si>
    <t>岗位产出的工程学研究-15%</t>
  </si>
  <si>
    <t>broken_shackles_arc_site</t>
  </si>
  <si>
    <t>被提升的家园</t>
  </si>
  <si>
    <t>幸福度+20%，主流思潮吸引力+15%，平等主义思潮吸引力+15%</t>
  </si>
  <si>
    <t>broken_shackles_homeworld_uplifted</t>
  </si>
  <si>
    <t>解决分歧</t>
  </si>
  <si>
    <t>备选科技+1，每类别的可招募领袖+1</t>
  </si>
  <si>
    <t>fotd_settled_differences</t>
  </si>
  <si>
    <t>三执政之一</t>
  </si>
  <si>
    <t>国民理念槽位+1，帝国规模产生的传统花费-40%</t>
  </si>
  <si>
    <t>fotd_triumviri</t>
  </si>
  <si>
    <t>外星冲击</t>
  </si>
  <si>
    <t>稳定度-5</t>
  </si>
  <si>
    <t>fotd_alien_shock</t>
  </si>
  <si>
    <t>可怕的发现</t>
  </si>
  <si>
    <t>fotd_alien_terrified</t>
  </si>
  <si>
    <t>拒绝工作</t>
  </si>
  <si>
    <t>研究速度-15%</t>
  </si>
  <si>
    <t>fotd_refusal_to_work</t>
  </si>
  <si>
    <t>不团结</t>
  </si>
  <si>
    <t>fotd_disunity</t>
  </si>
  <si>
    <t>团结一致</t>
  </si>
  <si>
    <t>护卫舰建造速度+10%，驱逐舰建造速度+10%，巡洋舰建造速度+10%，战列舰建造速度+10%</t>
  </si>
  <si>
    <t>fotd_unified_stance</t>
  </si>
  <si>
    <t>众志成城</t>
  </si>
  <si>
    <t>护卫舰建造速度+15%，驱逐舰建造速度+15%，巡洋舰建造速度+15%，战列舰建造速度+15%</t>
  </si>
  <si>
    <t>fotd_unified_purpose</t>
  </si>
  <si>
    <t>保障第一次接触</t>
  </si>
  <si>
    <t>第一次接触速度-50%</t>
  </si>
  <si>
    <t>fotd_secure_contact</t>
  </si>
  <si>
    <t>船坞援助</t>
  </si>
  <si>
    <t>护卫舰建造速度+5%，驱逐舰建造速度+5%，巡洋舰建造速度+5%，战列舰建造速度+5%</t>
  </si>
  <si>
    <t>fotd_assited_shipyards</t>
  </si>
  <si>
    <t>满员舰队</t>
  </si>
  <si>
    <t>亚光速航速+10%，舰船武器射速+5%，闪避概率+5%</t>
  </si>
  <si>
    <t>fotd_assisted_fleet</t>
  </si>
  <si>
    <t>联合舰队</t>
  </si>
  <si>
    <t>亚光速航速+15%，舰船武器射速+7.5%，闪避概率+7.5%</t>
  </si>
  <si>
    <t>fotd_unified_fleet</t>
  </si>
  <si>
    <t>探索延期</t>
  </si>
  <si>
    <t>调查速度-50%</t>
  </si>
  <si>
    <t>slowed_science_ships</t>
  </si>
  <si>
    <t>第一次接触停滞</t>
  </si>
  <si>
    <t>第一次接触速度-100%</t>
  </si>
  <si>
    <t>slowed_first_contact</t>
  </si>
  <si>
    <t>公平交易</t>
  </si>
  <si>
    <t>每月合金-10%，每月食物-20%，每月能量币-20%</t>
  </si>
  <si>
    <t>supporting_haven</t>
  </si>
  <si>
    <t>承诺不再深入研究</t>
  </si>
  <si>
    <t>promised_no_shroud</t>
  </si>
  <si>
    <t>噤声</t>
  </si>
  <si>
    <t>外交权重-100%</t>
  </si>
  <si>
    <t>have_no_voice</t>
  </si>
  <si>
    <t>损毁的物质投射炮</t>
  </si>
  <si>
    <t>ruined_mass_driver</t>
  </si>
  <si>
    <t>分离主义者受勒索</t>
  </si>
  <si>
    <t>fotd_extorted_seperatists</t>
  </si>
  <si>
    <t>配给生活</t>
  </si>
  <si>
    <t>fotd_rationed_living</t>
  </si>
  <si>
    <t>恶化的医疗保障</t>
  </si>
  <si>
    <t>人口增长速度-10%，公民人口幸福度-5%</t>
  </si>
  <si>
    <t>payback_declining_healthcare</t>
  </si>
  <si>
    <t>替代药物</t>
  </si>
  <si>
    <t>payback_declining_healthcare_alt</t>
  </si>
  <si>
    <t>人口增长速度-10%，公民人口幸福度+5%</t>
  </si>
  <si>
    <t>payback_declining_healthcare_necro</t>
  </si>
  <si>
    <t>治愈旧伤</t>
  </si>
  <si>
    <t>payback_healing_scars</t>
  </si>
  <si>
    <t>payback_gave_up_pop</t>
  </si>
  <si>
    <t>正当决斗</t>
  </si>
  <si>
    <t>外交权重+50%</t>
  </si>
  <si>
    <t>payback_revenge_words</t>
  </si>
  <si>
    <t>摆脱桎梏</t>
  </si>
  <si>
    <t>payback_no_revenge</t>
  </si>
  <si>
    <t>payback_no_revenge_small</t>
  </si>
  <si>
    <t>认证教育家</t>
  </si>
  <si>
    <t>技术启蒙有效性提高25%。</t>
  </si>
  <si>
    <t>payback_student</t>
  </si>
  <si>
    <t>困兽</t>
  </si>
  <si>
    <t>对塞塔娜的伤害+20%，对普雷索林生物的伤害+20%，对破界者的伤害+20%，对背道者的伤害+20%，对狂热者的伤害+20%，对肃正协议伤害+20%，对纳米机器人的伤害+20%，对希图化身天灾的文明伤害+20%</t>
  </si>
  <si>
    <t>payback_underdog</t>
  </si>
  <si>
    <t>对掠夺者伤害+50%，对觉醒掠夺者伤害+50%，对海盗伤害+50%</t>
  </si>
  <si>
    <t>payback_underdog_khan</t>
  </si>
  <si>
    <t>稳妥的第一次接触</t>
  </si>
  <si>
    <t>恐惧与愤怒</t>
  </si>
  <si>
    <t>研究速度-10%，每月凝聚力-10%，破译-1</t>
  </si>
  <si>
    <t>fotd_terrified_outraged</t>
  </si>
  <si>
    <t>疏忽导致的囚犯</t>
  </si>
  <si>
    <t>幸福度-2%</t>
  </si>
  <si>
    <t>inadvertent_jailer</t>
  </si>
  <si>
    <t>觉醒的工人</t>
  </si>
  <si>
    <t>waking_workers</t>
  </si>
  <si>
    <t>安保被破坏</t>
  </si>
  <si>
    <t>每月社会学研究-50%</t>
  </si>
  <si>
    <t>compromised_security</t>
  </si>
  <si>
    <t>维安封锁</t>
  </si>
  <si>
    <t>海军容量-10</t>
  </si>
  <si>
    <t>sweet_tooth_blockade</t>
  </si>
  <si>
    <t>医疗援助</t>
  </si>
  <si>
    <t>sweet_tooth_medecine</t>
  </si>
  <si>
    <t>填充玩具</t>
  </si>
  <si>
    <t>稳定度+1，幸福度+2%，外交权重+2%</t>
  </si>
  <si>
    <t>stuffed_toy</t>
  </si>
  <si>
    <t>时髦的关税</t>
  </si>
  <si>
    <t>观测哨站的每月能量币+10</t>
  </si>
  <si>
    <t>plushie_tariff</t>
  </si>
  <si>
    <t>科技滥用者</t>
  </si>
  <si>
    <t>岗位产出的贸易-5%</t>
  </si>
  <si>
    <t>tech_abusers</t>
  </si>
  <si>
    <t>有话直说</t>
  </si>
  <si>
    <t>精英政治权利+0.5</t>
  </si>
  <si>
    <t>straight_talkers</t>
  </si>
  <si>
    <t>无需担心</t>
  </si>
  <si>
    <t>no_worries</t>
  </si>
  <si>
    <t>感激沐于全身</t>
  </si>
  <si>
    <t>幸福度+15%，每月凝聚力+10%</t>
  </si>
  <si>
    <t>plague_02</t>
  </si>
  <si>
    <t>结果正名</t>
  </si>
  <si>
    <t>幸福度+10%，主流思潮吸引力+30%，官僚维护费-10%</t>
  </si>
  <si>
    <t>plague_03_spiritualist</t>
  </si>
  <si>
    <t>幸福度+10%，主流思潮吸引力+30%，陆军初始经验+100</t>
  </si>
  <si>
    <t>plague_03_militarist</t>
  </si>
  <si>
    <t>义愤填膺</t>
  </si>
  <si>
    <t>排外主义思潮吸引力+30%，每月凝聚力+10%</t>
  </si>
  <si>
    <t>plague_04</t>
  </si>
  <si>
    <t>重焕青春的领袖层</t>
  </si>
  <si>
    <t>young_leaders</t>
  </si>
  <si>
    <t>重焕青春的群众</t>
  </si>
  <si>
    <t>生物人口幸福度+10%，石质类人口幸福度+10%</t>
  </si>
  <si>
    <t>young_people</t>
  </si>
  <si>
    <t>女先知之恶</t>
  </si>
  <si>
    <t>军国主义思潮吸引力+15%，舰船武器伤害+5%</t>
  </si>
  <si>
    <t>bane_of_the_prophetess</t>
  </si>
  <si>
    <t>舰船武器伤害+10%</t>
  </si>
  <si>
    <t>bane_of_the_prophetess_gestalt</t>
  </si>
  <si>
    <t>夏瑞诺伊的救赎</t>
  </si>
  <si>
    <t>每月凝聚力+10%，观测站生产+50%</t>
  </si>
  <si>
    <t>charynoi_redemption</t>
  </si>
  <si>
    <t>独裁者大获全胜</t>
  </si>
  <si>
    <t>幸福度+10%，威权主义思潮吸引力+50%，每月凝聚力+10%</t>
  </si>
  <si>
    <t>nwo_situation_01</t>
  </si>
  <si>
    <t>自由之旗</t>
  </si>
  <si>
    <t>幸福度+15%，平等主义思潮吸引力+50%，每月凝聚力+10%</t>
  </si>
  <si>
    <t>nwo_situation_02</t>
  </si>
  <si>
    <t>增加援助</t>
  </si>
  <si>
    <t>主流思潮吸引力+10%，每月合金-10%，每月矿物-10%，每月能量币-10%</t>
  </si>
  <si>
    <t>nwo_situation_03</t>
  </si>
  <si>
    <t>紧急财政援助资金</t>
  </si>
  <si>
    <t>每月能量币-10%，每月凝聚力-15%，资源生产岗位导致的维护费+10%，每月消费品-5%</t>
  </si>
  <si>
    <t>pre_ftl_diplomatic_01</t>
  </si>
  <si>
    <t>机会成本</t>
  </si>
  <si>
    <t>主流思潮吸引力+20%，每月能量币-5%，资源生产岗位导致的维护费+5%，每月消费品-5%</t>
  </si>
  <si>
    <t>pre_ftl_diplomatic_02</t>
  </si>
  <si>
    <t>每月凝聚力+2%，稳定度+2，幸福度+2%</t>
  </si>
  <si>
    <t>satisfying_insult_recently</t>
  </si>
  <si>
    <t>愤怒的和平主义者</t>
  </si>
  <si>
    <t>军用舰船维护费-50%，海军容量+500</t>
  </si>
  <si>
    <t>angered_solarpunk</t>
  </si>
  <si>
    <t>仿效暴露</t>
  </si>
  <si>
    <t>破译+4</t>
  </si>
  <si>
    <t>espionage_hive_mimicry</t>
  </si>
  <si>
    <t>利爪号升级</t>
  </si>
  <si>
    <t>船体值+5000，装甲值+5000，护盾承受值+2000</t>
  </si>
  <si>
    <t>talon_power</t>
  </si>
  <si>
    <t>综合指挥体系</t>
  </si>
  <si>
    <t>舰载机速度+10%，舰载机伤害+5%，舰载机射速+5%</t>
  </si>
  <si>
    <t>integrated_command</t>
  </si>
  <si>
    <t>斯克兰德天灾洞见</t>
  </si>
  <si>
    <t>crisis_studied</t>
  </si>
  <si>
    <t>装甲分层</t>
  </si>
  <si>
    <t>装甲值+5%</t>
  </si>
  <si>
    <t>talon_armor</t>
  </si>
  <si>
    <t>船体强化</t>
  </si>
  <si>
    <t>talon_hull</t>
  </si>
  <si>
    <t>受历史感召</t>
  </si>
  <si>
    <t>skrand_story</t>
  </si>
  <si>
    <t>获得物理学洞见</t>
  </si>
  <si>
    <t>gain_physics_insight_modifier</t>
  </si>
  <si>
    <t>星界助推</t>
  </si>
  <si>
    <t>超空间跳跃充能时间-15%，亚光速航速+15%</t>
  </si>
  <si>
    <t>astral_boost_modifier</t>
  </si>
  <si>
    <t>星界校正</t>
  </si>
  <si>
    <t>量子伏击舰船武器射速+15%，量子伏击修正持续时间+100%，量子弹弓准确度+25%</t>
  </si>
  <si>
    <t>quantum_catapult_insight_2_modifier</t>
  </si>
  <si>
    <t>先祖之魂</t>
  </si>
  <si>
    <t>动能武器伤害+10%，装甲值+10%，装甲硬化+10%，亚光速航速+5%</t>
  </si>
  <si>
    <t>spirit_of_ancestors_militarist_alloys_modifier_01</t>
  </si>
  <si>
    <t>动能武器伤害+10%，装甲值+10%，装甲硬化+10%，舰船建造速度+5%</t>
  </si>
  <si>
    <t>spirit_of_ancestors_militarist_alloys_modifier_02</t>
  </si>
  <si>
    <t>动能武器伤害+10%，装甲值+10%，装甲硬化+10%</t>
  </si>
  <si>
    <t>spirit_of_ancestors_militarist_alloys_modifier_03</t>
  </si>
  <si>
    <t>动能武器伤害+10%，护盾承受值+10%，护盾硬化+10%，亚光速航速+5%</t>
  </si>
  <si>
    <t>spirit_of_ancestors_militarist_astral_thread_modifier_01</t>
  </si>
  <si>
    <t>动能武器伤害+10%，护盾承受值+10%，护盾硬化+10%，舰船建造速度+5%</t>
  </si>
  <si>
    <t>spirit_of_ancestors_militarist_astral_thread_modifier_02</t>
  </si>
  <si>
    <t>动能武器伤害+10%，护盾承受值+10%，护盾硬化+10%</t>
  </si>
  <si>
    <t>spirit_of_ancestors_militarist_astral_thread_modifier_03</t>
  </si>
  <si>
    <t>人口增长速度+5%，宜居性+5%，每100农夫产出的食物+0.5，亚光速航速+5%</t>
  </si>
  <si>
    <t>spirit_of_ancestors_preservationist_food_modifier_01_organics</t>
  </si>
  <si>
    <t>人口增长速度+5%，宜居性+5%，每100矿工产出的矿物+0.5，亚光速航速+5%</t>
  </si>
  <si>
    <t>spirit_of_ancestors_preservationist_food_modifier_01_lithoids</t>
  </si>
  <si>
    <t>人口增长速度+5%，宜居性+5%，每100技工产出的能量币+0.5，亚光速航速+5%</t>
  </si>
  <si>
    <t>spirit_of_ancestors_preservationist_food_modifier_01_machines</t>
  </si>
  <si>
    <t>人口增长速度+5%，宜居性+5%，每100农夫产出的食物+0.5，舰船建造速度+5%</t>
  </si>
  <si>
    <t>spirit_of_ancestors_preservationist_food_modifier_02_organics</t>
  </si>
  <si>
    <t>人口增长速度+5%，宜居性+5%，每100矿工产出的矿物+0.5，舰船建造速度+5%</t>
  </si>
  <si>
    <t>spirit_of_ancestors_preservationist_food_modifier_02_lithoids</t>
  </si>
  <si>
    <t>人口增长速度+5%，宜居性+5%，每100技工产出的能量币+0.5，舰船建造速度+5%</t>
  </si>
  <si>
    <t>spirit_of_ancestors_preservationist_food_modifier_02_machines</t>
  </si>
  <si>
    <t>人口增长速度+5%，宜居性+5%，每100农夫产出的食物+0.5</t>
  </si>
  <si>
    <t>spirit_of_ancestors_preservationist_food_modifier_03_organics</t>
  </si>
  <si>
    <t>人口增长速度+5%，宜居性+5%，每100矿工产出的矿物+0.5</t>
  </si>
  <si>
    <t>spirit_of_ancestors_preservationist_food_modifier_03_lithoids</t>
  </si>
  <si>
    <t>人口增长速度+5%，宜居性+5%，每100技工产出的能量币+0.5</t>
  </si>
  <si>
    <t>spirit_of_ancestors_preservationist_food_modifier_03_machines</t>
  </si>
  <si>
    <t>人口增长速度+5%，宜居性+5%，星界裂隙探索速度+25%，星界裂隙失败几率-50%，亚光速航速+5%</t>
  </si>
  <si>
    <t>spirit_of_ancestors_preservationist_astral_thread_modifier_01</t>
  </si>
  <si>
    <t>人口增长速度+5%，宜居性+5%，星界裂隙探索速度+25%，星界裂隙失败几率-50%，舰船建造速度+5%</t>
  </si>
  <si>
    <t>spirit_of_ancestors_preservationist_astral_thread_modifier_02</t>
  </si>
  <si>
    <t>人口增长速度+5%，宜居性+5%，星界裂隙探索速度+25%，星界裂隙失败几率-50%</t>
  </si>
  <si>
    <t>spirit_of_ancestors_preservationist_astral_thread_modifier_03</t>
  </si>
  <si>
    <t>天顶燃料</t>
  </si>
  <si>
    <t>vortex_fuel_modifier</t>
  </si>
  <si>
    <t>程序空间</t>
  </si>
  <si>
    <t>最大区划数+1，我们分部中的企业建筑上限+1</t>
  </si>
  <si>
    <t>procedural_space_modifier</t>
  </si>
  <si>
    <t>一件礼物</t>
  </si>
  <si>
    <t>whiteout_gift_modifier</t>
  </si>
  <si>
    <t>恒星帆航洞见</t>
  </si>
  <si>
    <t>lonely_planet_propulsion_modifier</t>
  </si>
  <si>
    <t>新星诞生</t>
  </si>
  <si>
    <t>研究速度(物理学)+10%</t>
  </si>
  <si>
    <t>microverse_knownledge_modifier</t>
  </si>
  <si>
    <t>破碎大使</t>
  </si>
  <si>
    <t>非格式塔帝国的外交评价加成+20，外交权重+10%</t>
  </si>
  <si>
    <t>fractured_ambassadors_modifier</t>
  </si>
  <si>
    <t>新友谊</t>
  </si>
  <si>
    <t>station_friendship_modifier</t>
  </si>
  <si>
    <t>裂隙液体样本</t>
  </si>
  <si>
    <t>rift_samples_biology_modifier</t>
  </si>
  <si>
    <t>恢复平衡</t>
  </si>
  <si>
    <t>restoring_the_balance_modifier</t>
  </si>
  <si>
    <t>创世洞见</t>
  </si>
  <si>
    <t>每月社会学研究+5%</t>
  </si>
  <si>
    <t>genesis_insight_modifier</t>
  </si>
  <si>
    <t>foreign_consciousness_modifier</t>
  </si>
  <si>
    <t>星界护盾实验</t>
  </si>
  <si>
    <t>护盾承受值+5%，护盾硬化+5%</t>
  </si>
  <si>
    <t>astral_shield_experimentation</t>
  </si>
  <si>
    <t>泽珞族洞见</t>
  </si>
  <si>
    <t>抵抗宇宙风暴负面影响的防御措施：-50%，研究速度(粒子物理)+5%</t>
  </si>
  <si>
    <t>zroni_insight_modifier</t>
  </si>
  <si>
    <t>泽珞族洞见风暴保障措施</t>
  </si>
  <si>
    <t>抵抗宇宙风暴负面影响的防御措施：-50%，亚光速航速减成-25%，护盾无效化-50%</t>
  </si>
  <si>
    <t>zroni_insight_space_storm_reduction_modifier</t>
  </si>
  <si>
    <t>时间扭曲</t>
  </si>
  <si>
    <t>岗位产出的资源+100%，人口增长速度+100%，机械人口组装速度+100%，行星基础设施建造速度+100%</t>
  </si>
  <si>
    <t>rift_in_space_time_acceleration_modifier</t>
  </si>
  <si>
    <t>殖民无人机</t>
  </si>
  <si>
    <t>自定义工具提示殖民无人机可以识别并分类我们星球上的动植物，提供深度的生物学信息。当清理下列障碍时获取额外12个月的社会学研究。最少12，最多2500，殖民地发展速度+25%，清理地块障碍速度+25%</t>
  </si>
  <si>
    <t>colonization_drones_modifier</t>
  </si>
  <si>
    <t>colonization_drones_modifier_wilderness</t>
  </si>
  <si>
    <t>高维孢子</t>
  </si>
  <si>
    <t>每月异星天然气+25%</t>
  </si>
  <si>
    <t>extra_dimensional_spores_modifier</t>
  </si>
  <si>
    <t>再转换领袖</t>
  </si>
  <si>
    <t>可派遣的特使+1</t>
  </si>
  <si>
    <t>reconverted_leader_modifier</t>
  </si>
  <si>
    <t>位面的和平</t>
  </si>
  <si>
    <t>destroy_sphere_modifier</t>
  </si>
  <si>
    <t>如果我们将自己回收的星界丝缕交给这些存在，他们可以运用自己对其性质的丰厚知识来加强自己的护盾</t>
  </si>
  <si>
    <t>the_seal_weave_astral_fabric_modifiers</t>
  </si>
  <si>
    <t>异星天然气在这个存在的古怪泡泡中有放大效果。我们可以利用它来增强我们的武器。</t>
  </si>
  <si>
    <t>能量武器伤害+10%</t>
  </si>
  <si>
    <t>the_seal_pump_exotic_gases_modifier</t>
  </si>
  <si>
    <t>革命性医用胶</t>
  </si>
  <si>
    <t>农夫岗位的效率+25%</t>
  </si>
  <si>
    <t>revolutionary_medigel_modifier</t>
  </si>
  <si>
    <t>古茹努尔武器界面</t>
  </si>
  <si>
    <t>grunur_weapon_interface_modifier</t>
  </si>
  <si>
    <t>粉色方阵</t>
  </si>
  <si>
    <t>陆军生命值+10%，陆军所受士气伤害-50%</t>
  </si>
  <si>
    <t>formula_pink_armies</t>
  </si>
  <si>
    <t>破界者的秘密</t>
  </si>
  <si>
    <t>对破界者的伤害+10%</t>
  </si>
  <si>
    <t>secret_of_the_unbidden_modifier</t>
  </si>
  <si>
    <t>背道者的平息</t>
  </si>
  <si>
    <t>对背道者的伤害+10%</t>
  </si>
  <si>
    <t>pacification_of_the_aberrant_modifier</t>
  </si>
  <si>
    <t>狂热者的愚行</t>
  </si>
  <si>
    <t>对狂热者的伤害+10%</t>
  </si>
  <si>
    <t>folly_of_the_vehement_modifier</t>
  </si>
  <si>
    <t>无形异使</t>
  </si>
  <si>
    <t>撤退几率减成+100%</t>
  </si>
  <si>
    <t>formless_country_modifier</t>
  </si>
  <si>
    <t>星界调谐</t>
  </si>
  <si>
    <t>eternal_throne_modifier</t>
  </si>
  <si>
    <t>星界兴趣</t>
  </si>
  <si>
    <t>每个非奴隶的有机体人口每月产生1物理学研究点数，自动强制迁移目标概率+25%</t>
  </si>
  <si>
    <t>astralnomical_interest_modifier</t>
  </si>
  <si>
    <t>星界狂热</t>
  </si>
  <si>
    <t>完成星界裂隙任务后获得获得6个月的凝聚力收入，最少100，最多100000。</t>
  </si>
  <si>
    <t>astral_zeal_modifier</t>
  </si>
  <si>
    <t>铁杆星粉</t>
  </si>
  <si>
    <t>岗位产出的物理学研究+20%，星界裂隙探索速度+20%</t>
  </si>
  <si>
    <t>astral_aficionados_modifier</t>
  </si>
  <si>
    <t>阿达卡利亚的真正潜力</t>
  </si>
  <si>
    <t>patriotic_institute_true_potential_unleashed</t>
  </si>
  <si>
    <t>风暴成果</t>
  </si>
  <si>
    <t>幸福度+10%，主流思潮吸引力+25%</t>
  </si>
  <si>
    <t>cs_storm_chasers_storm_fruition</t>
  </si>
  <si>
    <t>稳定度+5，人口舒适度使用-10%</t>
  </si>
  <si>
    <t>cs_storm_chasers_storm_fruition_gestalt</t>
  </si>
  <si>
    <t>坏氛围</t>
  </si>
  <si>
    <t>cs_storm_chasers_bad_vibes</t>
  </si>
  <si>
    <t>风暴狂热</t>
  </si>
  <si>
    <t>cs_storm_chasers_storm_frenzy_1</t>
  </si>
  <si>
    <t>幸福度+5%，每月凝聚力+5%</t>
  </si>
  <si>
    <t>cs_storm_chasers_storm_frenzy_2</t>
  </si>
  <si>
    <t>幸福度+5%，每月凝聚力+10%</t>
  </si>
  <si>
    <t>cs_storm_chasers_storm_frenzy_3</t>
  </si>
  <si>
    <t>cs_storm_chasers_storm_frenzy_1_gestalt</t>
  </si>
  <si>
    <t>人口舒适度使用-5%，每月凝聚力+5%</t>
  </si>
  <si>
    <t>cs_storm_chasers_storm_frenzy_2_gestalt</t>
  </si>
  <si>
    <t>人口舒适度使用-5%，每月凝聚力+10%</t>
  </si>
  <si>
    <t>cs_storm_chasers_storm_frenzy_3_gestalt</t>
  </si>
  <si>
    <t>准则</t>
  </si>
  <si>
    <t>幸福度+10%，每月凝聚力+20%</t>
  </si>
  <si>
    <t>cs_storm_chasers_the_code</t>
  </si>
  <si>
    <t>人口舒适度使用-10%，每月凝聚力+20%</t>
  </si>
  <si>
    <t>cs_storm_chasers_the_code_gestalt</t>
  </si>
  <si>
    <t>我们现在对这些潜在的危险更加警惕。</t>
  </si>
  <si>
    <t>追踪+10</t>
  </si>
  <si>
    <t>green_skies_outcome_modifier</t>
  </si>
  <si>
    <t>因内特贸易体的秘密</t>
  </si>
  <si>
    <t>市场中介费-5%</t>
  </si>
  <si>
    <t>secrets_of_the_inetian_traders</t>
  </si>
  <si>
    <t>secrets_of_the_inetian_traders_hive_mach</t>
  </si>
  <si>
    <t>来自高维之中的讯息</t>
  </si>
  <si>
    <t>每月凝聚力+5%，排外主义思潮吸引力+25%</t>
  </si>
  <si>
    <t>letters_of_the_manifold</t>
  </si>
  <si>
    <t>风暴陷阱洞见</t>
  </si>
  <si>
    <t>减少10%的宇宙风暴负面影响由。</t>
  </si>
  <si>
    <t>storm_trap_insight_modifier</t>
  </si>
  <si>
    <t>水培过滤洞见</t>
  </si>
  <si>
    <t>岗位产出的食物+5%</t>
  </si>
  <si>
    <t>filtration_insight_modifier</t>
  </si>
  <si>
    <t>外星剧爱好者</t>
  </si>
  <si>
    <t>亲外主义思潮吸引力+10%</t>
  </si>
  <si>
    <t>dramatic_enthusiasm</t>
  </si>
  <si>
    <t>外星剧憎恶者</t>
  </si>
  <si>
    <t>排外主义思潮吸引力+10%</t>
  </si>
  <si>
    <t>melodramatic_much</t>
  </si>
  <si>
    <t>虚空虫猎手</t>
  </si>
  <si>
    <t>对虚空虫伤害+33%，对虚空虫危机伤害+33%，对寻宝猎人虚空虫伤害+33%，对狂暴的虚空虫+33%</t>
  </si>
  <si>
    <t>voidworms_hunting_buff</t>
  </si>
  <si>
    <t>虚空虫酶</t>
  </si>
  <si>
    <t>voidworm_enzymes</t>
  </si>
  <si>
    <t>虚空虫强度比例</t>
  </si>
  <si>
    <t>舰船武器射速+250%，护盾伤害+250%，装甲伤害+250%，船体伤害+250%，装甲值+250%，船体值+250%</t>
  </si>
  <si>
    <t>voidworm_scaling</t>
  </si>
  <si>
    <t>舰船武器伤害-40%，装甲值-40%，船体值-40%</t>
  </si>
  <si>
    <t>voidworm_scaling_difficulty_civilian</t>
  </si>
  <si>
    <t>舰船武器伤害-20%，装甲值-20%，船体值-20%</t>
  </si>
  <si>
    <t>voidworm_scaling_difficulty_cadet</t>
  </si>
  <si>
    <t>舰船武器射速+200%，装甲值+200%，船体值+200%</t>
  </si>
  <si>
    <t>voidworms_crisis_growth_modifier</t>
  </si>
  <si>
    <t>虚空虫杀手</t>
  </si>
  <si>
    <t>对虚空虫伤害+25%，对虚空虫危机伤害+25%，对寻宝猎人虚空虫伤害+25%，对狂暴的虚空虫+25%，虚空虫造成的轨道轰炸伤害-25%，每月凝聚力+10%</t>
  </si>
  <si>
    <t>voidworm_slayers_modifier</t>
  </si>
  <si>
    <t>岩居兽猎人</t>
  </si>
  <si>
    <t>对岩居兽的伤害+33%</t>
  </si>
  <si>
    <t>cutholoids_hunting_buff</t>
  </si>
  <si>
    <t>太空兽群舰船装甲</t>
  </si>
  <si>
    <t>太空兽群装甲值+5%</t>
  </si>
  <si>
    <t>space_fauna_armor</t>
  </si>
  <si>
    <t>生产骤增</t>
  </si>
  <si>
    <t>舰船建造速度+25%</t>
  </si>
  <si>
    <t>production_surge_modifier</t>
  </si>
  <si>
    <t>公开失信</t>
  </si>
  <si>
    <t>public_distrust_modifier</t>
  </si>
  <si>
    <t>测试对象</t>
  </si>
  <si>
    <t>幸福度-10%，人口增长速度-10%</t>
  </si>
  <si>
    <t>test_subject_unwilling_modifier</t>
  </si>
  <si>
    <t>人口增长速度-5%</t>
  </si>
  <si>
    <t>test_subject_volunteer_modifier</t>
  </si>
  <si>
    <t>岗位产出的资源-5%，人口增长速度-10%</t>
  </si>
  <si>
    <t>test_subject_gestalt_modifier</t>
  </si>
  <si>
    <t>安抚的变异虚空虫</t>
  </si>
  <si>
    <t>海军容量使用-50%</t>
  </si>
  <si>
    <t>frenzied_voidworms_pacified_modifier</t>
  </si>
  <si>
    <t>隐藏我方存在</t>
  </si>
  <si>
    <t>舰船建造速度-1000%，恒星基地建筑建造速度-1000%，恒星基地模块建造速度-1000%，防御平台建造速度-1000%</t>
  </si>
  <si>
    <t>hide_presence_starbase_modifier</t>
  </si>
  <si>
    <t>行星基础设施建造速度-1000%，陆军建造速度-1000%，岗位产出的资源-30%</t>
  </si>
  <si>
    <t>hide_presence_modifier</t>
  </si>
  <si>
    <t>太空兽群脱离战斗</t>
  </si>
  <si>
    <t>撤离机会+0.75</t>
  </si>
  <si>
    <t>fauna_disengagement_modifier</t>
  </si>
  <si>
    <t>晶华喷雾巡回展览</t>
  </si>
  <si>
    <t>岗位产出的资源+100%</t>
  </si>
  <si>
    <t>crystallinus_diffuser_modifier</t>
  </si>
  <si>
    <t>万变魔石巡回展览</t>
  </si>
  <si>
    <t>美学大观标本产出+3%，星海往事标本产出+3%</t>
  </si>
  <si>
    <t>everchanging_stone_modifier</t>
  </si>
  <si>
    <t>幸福度-10%，战斗撤离几率+25%，护盾硬化+25%，能量武器伤害+25%</t>
  </si>
  <si>
    <t>pulsestone_modifier</t>
  </si>
  <si>
    <t>外交权重+50%，直到下一议案得到通过。</t>
  </si>
  <si>
    <t>gavel_of_the_tribunal_galcom</t>
  </si>
  <si>
    <t>gavel_of_the_tribunal_no_galcom</t>
  </si>
  <si>
    <t>缇扬奇族母神经核</t>
  </si>
  <si>
    <t>太空兽群船体值+20%，太空兽群装甲值+20%，太空兽群舰船生长速度+25%</t>
  </si>
  <si>
    <t>tiyanki_matriarch_nerve_core</t>
  </si>
  <si>
    <t>轨道空间站的资源+40%</t>
  </si>
  <si>
    <t>entangled_relay_modifier</t>
  </si>
  <si>
    <t>prototype_vir_core_modifier</t>
  </si>
  <si>
    <t>幸福度+1%，外交权重+2%</t>
  </si>
  <si>
    <t>celestial_resonator_modifier</t>
  </si>
  <si>
    <t>矿物洞见</t>
  </si>
  <si>
    <t>岗位产出的矿物+15%</t>
  </si>
  <si>
    <t>mineral_insight</t>
  </si>
  <si>
    <t>虚空采矿</t>
  </si>
  <si>
    <t>开采站矿物产出+25%</t>
  </si>
  <si>
    <t>void_mining</t>
  </si>
  <si>
    <t>文化认同</t>
  </si>
  <si>
    <t>cultural_enrichment</t>
  </si>
  <si>
    <t>拍卖管理</t>
  </si>
  <si>
    <t>标本出售花费+100%</t>
  </si>
  <si>
    <t>auctioneering_curation</t>
  </si>
  <si>
    <t>历史洞见</t>
  </si>
  <si>
    <t>historical_insight</t>
  </si>
  <si>
    <t>前车之鉴</t>
  </si>
  <si>
    <t>lessons_from_the_past</t>
  </si>
  <si>
    <t>策展人异星地理援助</t>
  </si>
  <si>
    <t>异星奇景标本产出+20%</t>
  </si>
  <si>
    <t>collection_stage_3_modifier_xeno_geology</t>
  </si>
  <si>
    <t>策展人奇景援助</t>
  </si>
  <si>
    <t>美学大观标本产出+20%</t>
  </si>
  <si>
    <t>collection_stage_3_modifier_aesthetic_wonder</t>
  </si>
  <si>
    <t>策展人史学援助</t>
  </si>
  <si>
    <t>星海往事标本产出+20%</t>
  </si>
  <si>
    <t>collection_stage_3_modifier_historical_item</t>
  </si>
  <si>
    <t>太空牲口</t>
  </si>
  <si>
    <t>贸易额：每个已占用的生态园容量+0.4%，标本产出：每个已占用的生态园容量+0.2%</t>
  </si>
  <si>
    <t>primal_calling_exhibit_modifier</t>
  </si>
  <si>
    <t>星系牲口</t>
  </si>
  <si>
    <t>研究速度：每个已占用的生态园容量+0.1%，放牧人产出：每个已占用的生态园容量+0.3%，</t>
  </si>
  <si>
    <t>primal_calling_exploit_modifier</t>
  </si>
  <si>
    <t>虚空环保者</t>
  </si>
  <si>
    <t>太空兽群舰船产生额外+50%外交权重，—每个已占用的生态园容量1与其他非嗜杀、非排外、非失落帝国评价</t>
  </si>
  <si>
    <t>primal_calling_shelter_modifier</t>
  </si>
  <si>
    <t>巨兽猎守</t>
  </si>
  <si>
    <t>击杀太空兽群时获得25凝聚力以及收获回报乘以舰船尺寸。</t>
  </si>
  <si>
    <t>primal_calling_hunt_modifier</t>
  </si>
  <si>
    <t>荒野意识</t>
  </si>
  <si>
    <t>每个已占用的生态园容量+1.5海军容量、+20舒适度、+0.2%研究速度</t>
  </si>
  <si>
    <t>primal_calling_assimilate_modifier</t>
  </si>
  <si>
    <t>共生伙伴</t>
  </si>
  <si>
    <t>primal_calling_symbiosis_modifier</t>
  </si>
  <si>
    <t>猎杀者</t>
  </si>
  <si>
    <t>primal_calling_feed_modifier</t>
  </si>
  <si>
    <t>星系网捕议程</t>
  </si>
  <si>
    <t>重力陷阱花费-10%，重力陷阱冷却-25%，兽群捕获率+5%，屠宰回报+50%</t>
  </si>
  <si>
    <t>agenda_galactic_trawling_launch_finish</t>
  </si>
  <si>
    <t>敏锐观察议程</t>
  </si>
  <si>
    <t>标本产出+15%，调查时发现考古遗址的几率+100%</t>
  </si>
  <si>
    <t>agenda_astute_observation_launch_finish</t>
  </si>
  <si>
    <t>celestial_chart_modifier</t>
  </si>
  <si>
    <t>聚焦星图</t>
  </si>
  <si>
    <t>celestial_chart_modifier_gestalt</t>
  </si>
  <si>
    <t>展览强化</t>
  </si>
  <si>
    <t>标本产出+10%</t>
  </si>
  <si>
    <t>exhibition_enhancement_modifier</t>
  </si>
  <si>
    <t>探索热枕</t>
  </si>
  <si>
    <t>异常现象发现机会+10%，考古发掘速度+10%</t>
  </si>
  <si>
    <t>fervor_for_discovery_modifier</t>
  </si>
  <si>
    <t>异常现象发现机会+10%，考古发掘速度+10%，星界裂隙探索速度+10%</t>
  </si>
  <si>
    <t>fervor_for_discovery_ap_modifier</t>
  </si>
  <si>
    <t>卖掉黑针基地中的赃物</t>
  </si>
  <si>
    <t>市场中介费+10%</t>
  </si>
  <si>
    <t>black_needle_base_sold_stolen_items</t>
  </si>
  <si>
    <t>勘探宝藏</t>
  </si>
  <si>
    <t>给予+5%珍宝藏库回报，+3%珍宝馆馆长产出，+5每月能量币乘以统治者等级</t>
  </si>
  <si>
    <t>prospect_of_treasure_modifier</t>
  </si>
  <si>
    <t>大规模处决</t>
  </si>
  <si>
    <t>sabotage_mass_executions_modifier</t>
  </si>
  <si>
    <t>再教育营</t>
  </si>
  <si>
    <t>舒适度-1000，人口维护费+100%，岗位产出的凝聚力-5%</t>
  </si>
  <si>
    <t>sabotage_education_camps_modifier</t>
  </si>
  <si>
    <t>再同化节点</t>
  </si>
  <si>
    <t>sabotage_education_camps_hive_modifier</t>
  </si>
  <si>
    <t>再编程服务器</t>
  </si>
  <si>
    <t>sabotage_education_camps_machine_modifier</t>
  </si>
  <si>
    <t>警戒正义</t>
  </si>
  <si>
    <t>犯罪度-10，岗位产出的凝聚力+5%</t>
  </si>
  <si>
    <t>sabotage_vigilante_justice_modifier</t>
  </si>
  <si>
    <t>弹性基础设施</t>
  </si>
  <si>
    <t>岗位产出的资源+5%，稳定度+5%</t>
  </si>
  <si>
    <t>sabotage_good_ending_modifier</t>
  </si>
  <si>
    <t>海盗霸权</t>
  </si>
  <si>
    <t>舰船武器射速+5%，对海盗伤害+50%</t>
  </si>
  <si>
    <t>sabotage_great_ending_modifier</t>
  </si>
  <si>
    <t>基础设施崩溃</t>
  </si>
  <si>
    <t>每月资源-10%，稳定度-10%</t>
  </si>
  <si>
    <t>sabotage_bad_ending_modifier</t>
  </si>
  <si>
    <t>黑针被削弱</t>
  </si>
  <si>
    <t>舰船武器射速-25%，护盾伤害-25%，装甲伤害-25%，船体伤害-25%，装甲值-25%，船体值-25%</t>
  </si>
  <si>
    <t>black_needle_downscaling</t>
  </si>
  <si>
    <t>黑针海盗活动</t>
  </si>
  <si>
    <t>black_needle_piracy_modifier</t>
  </si>
  <si>
    <t>星系慈善</t>
  </si>
  <si>
    <t>每月影响力+2，外交权重+40%</t>
  </si>
  <si>
    <t>galactic_philanthropy_modifier</t>
  </si>
  <si>
    <t>海盗女王学校</t>
  </si>
  <si>
    <t>闪避概率+10%，舰船武器伤害+10%，指挥官经验获得+10%</t>
  </si>
  <si>
    <t>pirate_queen_modifier</t>
  </si>
  <si>
    <t>海盗女王意志</t>
  </si>
  <si>
    <t>闪避概率+10%，舰船武器伤害+10%，战斗撤离几率+10%</t>
  </si>
  <si>
    <t>pirate_queen_modifier_gestalt</t>
  </si>
  <si>
    <t>依法治国</t>
  </si>
  <si>
    <t>稳定度+10，犯罪度-15，附庸的每月忠诚度+2</t>
  </si>
  <si>
    <t>rule_of_law_modifier</t>
  </si>
  <si>
    <t>冒险的召唤</t>
  </si>
  <si>
    <t>亚光速航速+10%，超空间跳跃充能时间-10%，考古技能+1</t>
  </si>
  <si>
    <t>adventure_calls_modifier</t>
  </si>
  <si>
    <t>亚光速航速+10%，超空间跳跃充能时间-10%，星界裂隙技能+1，考古技能+1</t>
  </si>
  <si>
    <t>adventure_calls_rift_modifier</t>
  </si>
  <si>
    <t>陷入黑暗</t>
  </si>
  <si>
    <t>行星探测范围-15，探测范围-15，稳定度-5，每月物理学研究+30%</t>
  </si>
  <si>
    <t>cosmogenesis_blackout</t>
  </si>
  <si>
    <t>行星探测范围-15，探测范围-15，隐形强度+3，稳定度-5，每月物理学研究+30%</t>
  </si>
  <si>
    <t>cosmogenesis_blackout_first_contact</t>
  </si>
  <si>
    <t>物理常数取整</t>
  </si>
  <si>
    <t>岗位产出的物理学研究-80%，岗位产出的社会学研究-80%，岗位产出的工程学研究-80%，巨型结构建造速度+33%，舰船建造速度+33%</t>
  </si>
  <si>
    <t>cosmogenesis_constant</t>
  </si>
  <si>
    <t>超光</t>
  </si>
  <si>
    <t>每月能量币+100%，帝国规模-50%，能量武器伤害+50%，护盾承受值+50%</t>
  </si>
  <si>
    <t>cosmogenesis_superlight</t>
  </si>
  <si>
    <t>合金延展编辑</t>
  </si>
  <si>
    <t>每月合金+15%，舰船合金维护费-15%</t>
  </si>
  <si>
    <t>cosmogenesis_alloy_ductility</t>
  </si>
  <si>
    <t>每月合金-15%，舰船合金维护费+15%</t>
  </si>
  <si>
    <t>cosmogenesis_alloy_ductility_bad</t>
  </si>
  <si>
    <t>营养价值调节</t>
  </si>
  <si>
    <t>人口食物维护费-65%，研究速度(生物学)+5%</t>
  </si>
  <si>
    <t>cosmogenesis_altered_nutrition</t>
  </si>
  <si>
    <t>人口食物维护费+65%，研究速度(生物学)+30%</t>
  </si>
  <si>
    <t>cosmogenesis_altered_nutrition_bad</t>
  </si>
  <si>
    <t>削弱的虚境屏障</t>
  </si>
  <si>
    <t>对虚境灵体的伤害-50%，潜入虚境冷却-30%，领袖经验获得+15%</t>
  </si>
  <si>
    <t>cosmogenesis_shroud_tear</t>
  </si>
  <si>
    <t>稳定超导</t>
  </si>
  <si>
    <t>每100技工产出的能量币+2，每月物理学研究+10%，每月社会学研究+10%，每月工程学研究+10%</t>
  </si>
  <si>
    <t>cosmogenesis_superconductor</t>
  </si>
  <si>
    <t>亚空间坍缩</t>
  </si>
  <si>
    <t>亚光速航速+50%</t>
  </si>
  <si>
    <t>cosmogenesis_space_compression</t>
  </si>
  <si>
    <t>更高能载荷</t>
  </si>
  <si>
    <t>爆炸武器伤害+30%</t>
  </si>
  <si>
    <t>cosmogenesis_higher_yield_payloads</t>
  </si>
  <si>
    <t>扰乱研究网络</t>
  </si>
  <si>
    <t>每月物理学研究-75%，每月社会学研究-75%，每月工程学研究-75%</t>
  </si>
  <si>
    <t>cosmogenesis_research_slowdown</t>
  </si>
  <si>
    <t>劫后余波</t>
  </si>
  <si>
    <t>人口舒适度使用+20%，幸福度-20%，稳定度-20</t>
  </si>
  <si>
    <t>cosmogenesis_victim</t>
  </si>
  <si>
    <t>合成黎明</t>
  </si>
  <si>
    <t>机械体改造点数+2，机械体物种特质选择+1</t>
  </si>
  <si>
    <t>synthetic_dawn</t>
  </si>
  <si>
    <t>义体无教界</t>
  </si>
  <si>
    <t>有机体物种修饰点+2，有机物种特质选择+1</t>
  </si>
  <si>
    <t>cyber_creed_no_creed_robot_points_modifier</t>
  </si>
  <si>
    <t>升格使团</t>
  </si>
  <si>
    <t>有机体物种修饰点+1，有机物种特质选择+1，行星基础设施维护费-10%，巨型结构维护费-10%</t>
  </si>
  <si>
    <t>cybernetic_creed_construction_robot_points_modifier</t>
  </si>
  <si>
    <t>升格圣卫</t>
  </si>
  <si>
    <t>有机体物种修饰点+1，有机物种特质选择+1，海军容量+5%</t>
  </si>
  <si>
    <t>cybernetic_creed_war_robot_points_modifier</t>
  </si>
  <si>
    <t>升格诗颂</t>
  </si>
  <si>
    <t>有机体物种修饰点+1，有机物种特质选择+1，研究速度+5%，研究人员维护费+5%</t>
  </si>
  <si>
    <t>cybernetic_creed_research_robot_points_modifier</t>
  </si>
  <si>
    <t>升格结社</t>
  </si>
  <si>
    <t>有机体物种修饰点+1，有机物种特质选择+1，义体人幸福度+10%</t>
  </si>
  <si>
    <t>cybernetic_creed_labor_robot_points_modifier</t>
  </si>
  <si>
    <t>采矿税</t>
  </si>
  <si>
    <t>cybercreed_tithe_mining</t>
  </si>
  <si>
    <t>农业税</t>
  </si>
  <si>
    <t>岗位产出的食物+10%</t>
  </si>
  <si>
    <t>cybercreed_tithe_farming</t>
  </si>
  <si>
    <t>钢铁税</t>
  </si>
  <si>
    <t>岗位产出的合金+10%</t>
  </si>
  <si>
    <t>cybercreed_tithe_steel</t>
  </si>
  <si>
    <t>建造税</t>
  </si>
  <si>
    <t>行星基础设施建造速度+25%，舰船建造速度+25%</t>
  </si>
  <si>
    <t>cybercreed_tithe_construction</t>
  </si>
  <si>
    <t>陆军税</t>
  </si>
  <si>
    <t>防御部队生命值+20%，防御部队伤害+20%，防御部队士气+20%</t>
  </si>
  <si>
    <t>cybercreed_tithe_army</t>
  </si>
  <si>
    <t>海军税</t>
  </si>
  <si>
    <t>海军容量+10%</t>
  </si>
  <si>
    <t>cybercreed_tithe_navy</t>
  </si>
  <si>
    <t>强化税</t>
  </si>
  <si>
    <t>研究速度(工程学)+15%</t>
  </si>
  <si>
    <t>cybercreed_tithe_cybernetics</t>
  </si>
  <si>
    <t>知识税</t>
  </si>
  <si>
    <t>cybercreed_tithe_research</t>
  </si>
  <si>
    <t>劳动税</t>
  </si>
  <si>
    <t>劳工人口资源产出+5%</t>
  </si>
  <si>
    <t>cybercreed_tithe_labor</t>
  </si>
  <si>
    <t>财富税</t>
  </si>
  <si>
    <t>cybercreed_tithe_wealth</t>
  </si>
  <si>
    <t>手工税</t>
  </si>
  <si>
    <t>岗位产出的的消费品+10%</t>
  </si>
  <si>
    <t>cybercreed_tithe_craft</t>
  </si>
  <si>
    <t>无视诗颂大师</t>
  </si>
  <si>
    <t>主流思潮吸引力-10%，每月凝聚力+10%</t>
  </si>
  <si>
    <t>cyber_creed_no_choirmaster_funding</t>
  </si>
  <si>
    <t>听从诗颂大师</t>
  </si>
  <si>
    <t>研究速度+5%，每月能量币-5%</t>
  </si>
  <si>
    <t>cyber_creed_low_choirmaster_funding</t>
  </si>
  <si>
    <t>支持诗颂大师</t>
  </si>
  <si>
    <t>研究速度+10%，每月能量币-10%</t>
  </si>
  <si>
    <t>cyber_creed_high_choirmaster_funding</t>
  </si>
  <si>
    <t>历史重写</t>
  </si>
  <si>
    <t>防御部队士气+25%，每月凝聚力+5%，每月社会学研究-5%</t>
  </si>
  <si>
    <t>cyber_creed_history_rewritten</t>
  </si>
  <si>
    <t>历史重演</t>
  </si>
  <si>
    <t>唯心主义思潮吸引力-25%，防御部队士气-25%，每月社会学研究+5%</t>
  </si>
  <si>
    <t>cyber_creed_history_repeating</t>
  </si>
  <si>
    <t>至高主匠的葬礼</t>
  </si>
  <si>
    <t>每月合金+10%，每月消费品+10%，稳定度-10</t>
  </si>
  <si>
    <t>cyber_creed_state_funeral</t>
  </si>
  <si>
    <t>不予国葬</t>
  </si>
  <si>
    <t>稳定度+10，唯心主义思潮吸引力-25%</t>
  </si>
  <si>
    <t>cyber_creed_no_state_funeral</t>
  </si>
  <si>
    <t>真相揭晓</t>
  </si>
  <si>
    <t>唯心主义思潮吸引力+25%，劳工人口资源产出+10%，每月凝聚力-15%</t>
  </si>
  <si>
    <t>cyber_creed_relics_truth</t>
  </si>
  <si>
    <t>埋葬真相</t>
  </si>
  <si>
    <t>主流思潮吸引力-15%，每月凝聚力+15%</t>
  </si>
  <si>
    <t>cyber_creed_relics_hidden</t>
  </si>
  <si>
    <t>开除任性领袖</t>
  </si>
  <si>
    <t>主流思潮吸引力+20%，稳定度+5</t>
  </si>
  <si>
    <t>cyber_creed_leader_removed</t>
  </si>
  <si>
    <t>保留任性领袖</t>
  </si>
  <si>
    <t>主流思潮吸引力-20%，稳定度-5</t>
  </si>
  <si>
    <t>cyber_creed_leader_stayed</t>
  </si>
  <si>
    <t>批准使团朝圣</t>
  </si>
  <si>
    <t>主流思潮吸引力-10%，每月合金+10%，人口舒适度使用+10%</t>
  </si>
  <si>
    <t>cyber_creed_pilgrimage_allowed</t>
  </si>
  <si>
    <t>使团朝圣取消</t>
  </si>
  <si>
    <t>主流思潮吸引力-10%，稳定度+10</t>
  </si>
  <si>
    <t>cyber_creed_pilgrimage_canceled</t>
  </si>
  <si>
    <t>窃书</t>
  </si>
  <si>
    <t>borrowed_research</t>
  </si>
  <si>
    <t>强召统治者为测试对象</t>
  </si>
  <si>
    <t>精英幸福度-25%</t>
  </si>
  <si>
    <t>cyber_rulers_force_tests</t>
  </si>
  <si>
    <t>强召专家为测试对象</t>
  </si>
  <si>
    <t>专家幸福度-25%</t>
  </si>
  <si>
    <t>cyber_specialists_force_tests</t>
  </si>
  <si>
    <t>强召劳工为测试对象</t>
  </si>
  <si>
    <t>劳工幸福度-25%</t>
  </si>
  <si>
    <t>cyber_workers_force_tests</t>
  </si>
  <si>
    <t>强召测试对象</t>
  </si>
  <si>
    <t>cyber_everyone_force_tests</t>
  </si>
  <si>
    <t>植入体市场标准</t>
  </si>
  <si>
    <t>每月能量币-10%</t>
  </si>
  <si>
    <t>cyber_market_standards</t>
  </si>
  <si>
    <t>武器化植入体</t>
  </si>
  <si>
    <t>岗位产出的的消费品+10%，犯罪度+10</t>
  </si>
  <si>
    <t>cyber_implant_weapons</t>
  </si>
  <si>
    <t>危险植入体限制令</t>
  </si>
  <si>
    <t>和平主义思潮吸引力+15%，每月凝聚力+10%</t>
  </si>
  <si>
    <t>cyber_implants_dismantled</t>
  </si>
  <si>
    <t>植入体入侵</t>
  </si>
  <si>
    <t>cyber_implant_hacks</t>
  </si>
  <si>
    <t>植入体反入侵</t>
  </si>
  <si>
    <t>cyber_counter_hacking</t>
  </si>
  <si>
    <t>植入体迟滞抗议</t>
  </si>
  <si>
    <t>cyber_protests</t>
  </si>
  <si>
    <t>驱散示威者</t>
  </si>
  <si>
    <t>cyber_stop_protests</t>
  </si>
  <si>
    <t>研究经费分散</t>
  </si>
  <si>
    <t>每月工程学研究-25%</t>
  </si>
  <si>
    <t>researcher_media_relations</t>
  </si>
  <si>
    <t>公关危机</t>
  </si>
  <si>
    <t>bad_publicity</t>
  </si>
  <si>
    <t>国有审查</t>
  </si>
  <si>
    <t>state_censorship</t>
  </si>
  <si>
    <t>义体审查</t>
  </si>
  <si>
    <t>cyber_state_censorship</t>
  </si>
  <si>
    <t>受害者补偿</t>
  </si>
  <si>
    <t>每月能量币-5%</t>
  </si>
  <si>
    <t>cyber_victim_compensation</t>
  </si>
  <si>
    <t>铁石心肠</t>
  </si>
  <si>
    <t>岗位产出的物理学研究+5%，岗位产出的社会学研究+5%，岗位产出的工程学研究+5%，唯心主义思潮吸引力-50%，幸福度-10%</t>
  </si>
  <si>
    <t>cyber_anti_faith</t>
  </si>
  <si>
    <t>义体育儿</t>
  </si>
  <si>
    <t>每月能量币+10%，每月凝聚力-5%</t>
  </si>
  <si>
    <t>cyber_birth_implants</t>
  </si>
  <si>
    <t>无强化体童年</t>
  </si>
  <si>
    <t>领袖经验获得-5%，每月凝聚力+5%</t>
  </si>
  <si>
    <t>cyber_natural_childhood</t>
  </si>
  <si>
    <t>意识修补</t>
  </si>
  <si>
    <t>威权主义思潮吸引力+10%</t>
  </si>
  <si>
    <t>synth_tinkering_with_minds</t>
  </si>
  <si>
    <t>精英优先</t>
  </si>
  <si>
    <t>专家幸福度+10%，专家政治权利+0.1</t>
  </si>
  <si>
    <t>synth_brightest_minds</t>
  </si>
  <si>
    <t>战斗反应堆</t>
  </si>
  <si>
    <t>陆军伤害+15%，陆军士气+5%</t>
  </si>
  <si>
    <t>synth_combat_reactors</t>
  </si>
  <si>
    <t>人工智能发言人</t>
  </si>
  <si>
    <t>稳定度+10，主流思潮吸引力+15%</t>
  </si>
  <si>
    <t>synth_AI_actor</t>
  </si>
  <si>
    <t>强制重编程</t>
  </si>
  <si>
    <t>犯罪度-20</t>
  </si>
  <si>
    <t>synth_reprogram_minds</t>
  </si>
  <si>
    <t>劣质部件</t>
  </si>
  <si>
    <t>每100拥有通用强化件特质的人口产出的贸易额+0.5，每月优化的拥有自动改装特质的人口-100</t>
  </si>
  <si>
    <t>worse_parts</t>
  </si>
  <si>
    <t>优化部件</t>
  </si>
  <si>
    <t>每100拥有通用强化件特质的人口产生的能量币维护费+0.1，每月优化的拥有自动改装特质的人口+100</t>
  </si>
  <si>
    <t>optimized_parts</t>
  </si>
  <si>
    <t>不满</t>
  </si>
  <si>
    <t>稳定度-25</t>
  </si>
  <si>
    <t>discontent</t>
  </si>
  <si>
    <t>义体运动员</t>
  </si>
  <si>
    <t>每100演艺人员产出的工程学研究+2</t>
  </si>
  <si>
    <t>cyber_athletes</t>
  </si>
  <si>
    <t>义体运动员联赛</t>
  </si>
  <si>
    <t>派系支持度+5%</t>
  </si>
  <si>
    <t>cyber_athlete_leagues</t>
  </si>
  <si>
    <t>限制义体运动员</t>
  </si>
  <si>
    <t>每100演艺人员产出的凝聚力+1</t>
  </si>
  <si>
    <t>limited_cyber_athletes</t>
  </si>
  <si>
    <t>离散化家庭</t>
  </si>
  <si>
    <t>义体人幸福度+5%，人口增长速度+1%</t>
  </si>
  <si>
    <t>decentralized_families</t>
  </si>
  <si>
    <t>中心化家庭</t>
  </si>
  <si>
    <t>义体人幸福度-3%，威权主义思潮吸引力+5%，派系资源产出+5%</t>
  </si>
  <si>
    <t>centralized_families</t>
  </si>
  <si>
    <t>激进外表</t>
  </si>
  <si>
    <t>义体人幸福度+15%，平等主义思潮吸引力+10%</t>
  </si>
  <si>
    <t>radical_image</t>
  </si>
  <si>
    <t>激进洞见</t>
  </si>
  <si>
    <t>每月社会学研究+2%，人口舒适度使用+10%，亲外主义思潮吸引力+10%</t>
  </si>
  <si>
    <t>radical_insights</t>
  </si>
  <si>
    <t>禁止激进外表</t>
  </si>
  <si>
    <t>义体人幸福度-5%，威权主义思潮吸引力+10%</t>
  </si>
  <si>
    <t>radical_image_denied</t>
  </si>
  <si>
    <t>支持激进外表</t>
  </si>
  <si>
    <t>人口舒适度使用+3%，平等主义思潮吸引力+10%</t>
  </si>
  <si>
    <t>radical_image_upheld</t>
  </si>
  <si>
    <t>禁用义体件订阅</t>
  </si>
  <si>
    <t>岗位产出的贸易-15%，派系资源产出+15%</t>
  </si>
  <si>
    <t>cyber_subscription_ban</t>
  </si>
  <si>
    <t>有限义体件订阅</t>
  </si>
  <si>
    <t>cyber_subscription_limited</t>
  </si>
  <si>
    <t>无休止的流浪者</t>
  </si>
  <si>
    <t>帝国规模+5%，义体人幸福度+10%</t>
  </si>
  <si>
    <t>cyber_wanderers</t>
  </si>
  <si>
    <t>拴上皮带</t>
  </si>
  <si>
    <t>义体人幸福度-10%</t>
  </si>
  <si>
    <t>cyber_wanderers_tracked</t>
  </si>
  <si>
    <t>数字广告牌</t>
  </si>
  <si>
    <t>每月能量币+20，幸福度-5%</t>
  </si>
  <si>
    <t>sold_sky_1</t>
  </si>
  <si>
    <t>每月能量币+40，幸福度-5%</t>
  </si>
  <si>
    <t>sold_sky_1_mega</t>
  </si>
  <si>
    <t>每100岗位产出的贸易+40，稳定度-10</t>
  </si>
  <si>
    <t>sold_sky_2</t>
  </si>
  <si>
    <t>感官审查：禁用</t>
  </si>
  <si>
    <t>义体人幸福度-10%，每月影响力+20%</t>
  </si>
  <si>
    <t>cyber_censure_truth</t>
  </si>
  <si>
    <t>感官审查：全面</t>
  </si>
  <si>
    <t>义体人幸福度+15%，每20行星人口+1罪犯岗位</t>
  </si>
  <si>
    <t>cyber_censure_total</t>
  </si>
  <si>
    <t>感官重渲染</t>
  </si>
  <si>
    <t>义体人幸福度+5%</t>
  </si>
  <si>
    <t>cyber_censure_partial</t>
  </si>
  <si>
    <t>国资感官审查</t>
  </si>
  <si>
    <t>稳定度+5，主流思潮吸引力+50%，人口舒适度使用+20%</t>
  </si>
  <si>
    <t>cyber_censure_authoritarian</t>
  </si>
  <si>
    <t>潜意识骇入传讯：禁用</t>
  </si>
  <si>
    <t>义体人幸福度+5%，岗位产出的贸易-10%</t>
  </si>
  <si>
    <t>cyber_subliminhack_banned</t>
  </si>
  <si>
    <t>潜意识骇入传讯：允许</t>
  </si>
  <si>
    <t>岗位产出的贸易+15%，义体人幸福度-5%</t>
  </si>
  <si>
    <t>cyber_subliminhack_allowed</t>
  </si>
  <si>
    <t>潜意识骇入传讯：许可监管</t>
  </si>
  <si>
    <t>cyber_subliminhack_licensed</t>
  </si>
  <si>
    <t>潜意识福音</t>
  </si>
  <si>
    <t>cyber_subliminhack_hallowed</t>
  </si>
  <si>
    <t>间谍游戏：舰队升级</t>
  </si>
  <si>
    <t>舰船建造速度+15%</t>
  </si>
  <si>
    <t>cyber_breach_overcome</t>
  </si>
  <si>
    <t>间谍游戏：安保改进</t>
  </si>
  <si>
    <t>每月凝聚力+5%，加密+1</t>
  </si>
  <si>
    <t>cyber_breach_forgive</t>
  </si>
  <si>
    <t>间谍游戏：全面禁止</t>
  </si>
  <si>
    <t>加密+2，每月凝聚力-5%，舒适度-10%</t>
  </si>
  <si>
    <t>cyber_breach_ban</t>
  </si>
  <si>
    <t>强化教育</t>
  </si>
  <si>
    <t>研究人员维护费+15%，每月能量币-10%</t>
  </si>
  <si>
    <t>cyber_education</t>
  </si>
  <si>
    <t>平等主义优越性</t>
  </si>
  <si>
    <t>幸福度+10%，岗位产出的物理学研究+15%，岗位产出的社会学研究+15%，岗位产出的工程学研究+15%，平等主义思潮吸引力+20%</t>
  </si>
  <si>
    <t>egalitarian_excellence</t>
  </si>
  <si>
    <t>杰出领袖</t>
  </si>
  <si>
    <t>领袖经验获得+15%，领袖花费-10%，唯物主义思潮吸引力+20%</t>
  </si>
  <si>
    <t>exceptional_leaders</t>
  </si>
  <si>
    <t>泄露调查</t>
  </si>
  <si>
    <t>研究速度-5%，义体劳工人口资源产出-10%，义体劳工幸福度-15%</t>
  </si>
  <si>
    <t>leak_investigation</t>
  </si>
  <si>
    <t>傀儡在身边</t>
  </si>
  <si>
    <t>稳定度-30，主流思潮吸引力-15%</t>
  </si>
  <si>
    <t>leak_distrust</t>
  </si>
  <si>
    <t>警觉地解决</t>
  </si>
  <si>
    <t>主流思潮吸引力+25%</t>
  </si>
  <si>
    <t>leader_hack_resolution</t>
  </si>
  <si>
    <t>忆痕镇压</t>
  </si>
  <si>
    <t>人口舒适度使用+10%，犯罪度-10</t>
  </si>
  <si>
    <t>entertainment_crackdown</t>
  </si>
  <si>
    <t>支持忆痕</t>
  </si>
  <si>
    <t>每100演艺人员产出的能量币+0.25，人口舒适度使用-5%，犯罪度+10</t>
  </si>
  <si>
    <t>endorsed_entertainment</t>
  </si>
  <si>
    <t>病态忆痕</t>
  </si>
  <si>
    <t>人口舒适度使用+5%，犯罪度-5</t>
  </si>
  <si>
    <t>illicit_entertainment</t>
  </si>
  <si>
    <t>颓废忆痕</t>
  </si>
  <si>
    <t>幸福度+10%，舒适度-10%，犯罪度+10</t>
  </si>
  <si>
    <t>decadent_entertainment</t>
  </si>
  <si>
    <t>死亡忆痕</t>
  </si>
  <si>
    <t>每月凝聚力+5%，人口舒适度使用-5%，犯罪度+5</t>
  </si>
  <si>
    <t>deadly_entertainment</t>
  </si>
  <si>
    <t>跨代知识</t>
  </si>
  <si>
    <t>rulerchip_intergenerational_knowledge</t>
  </si>
  <si>
    <t>强化改造产品发布议程</t>
  </si>
  <si>
    <t>岗位产出的资源+30%</t>
  </si>
  <si>
    <t>agenda_augmentation_product_launch_finish</t>
  </si>
  <si>
    <t>渗透速度+25%，最大渗透等级+10</t>
  </si>
  <si>
    <t>clear_thought_clinic_modifier</t>
  </si>
  <si>
    <t>不完美工蜂</t>
  </si>
  <si>
    <t>每月有机人口增长系数+10%，每月合金-5%</t>
  </si>
  <si>
    <t>cyber_hive_imperfect_drones</t>
  </si>
  <si>
    <t>回收植入体</t>
  </si>
  <si>
    <t>每月能量币-1%，每月合金+4%</t>
  </si>
  <si>
    <t>cyber_hive_recycling_implants</t>
  </si>
  <si>
    <t>极端效率</t>
  </si>
  <si>
    <t>每月食物+2%，每月能量币-2%，每月合金+2%</t>
  </si>
  <si>
    <t>cyber_hive_recycling_everything</t>
  </si>
  <si>
    <t>义体幼体</t>
  </si>
  <si>
    <t>反常度+5，每月有机人口增长系数+5%</t>
  </si>
  <si>
    <t>cyber_hive_cyber_babies</t>
  </si>
  <si>
    <t>逐步义体化</t>
  </si>
  <si>
    <t>反常度-5，每月有机人口增长系数-5%</t>
  </si>
  <si>
    <t>cyber_hive_no_cyber_babies</t>
  </si>
  <si>
    <t>自我表达</t>
  </si>
  <si>
    <t>稳定度+10，反常度+5</t>
  </si>
  <si>
    <t>cyber_hive_individual_drones</t>
  </si>
  <si>
    <t>禁止个体识别</t>
  </si>
  <si>
    <t>稳定度-5，反常度-10</t>
  </si>
  <si>
    <t>cyber_hive_no_individual_drones</t>
  </si>
  <si>
    <t>有限自我表达</t>
  </si>
  <si>
    <t>领袖经验获得+10%，每月凝聚力-5%</t>
  </si>
  <si>
    <t>cyber_hive_individual_leader_drones</t>
  </si>
  <si>
    <t>强迫志愿者</t>
  </si>
  <si>
    <t>synth_mandatory_volunteers</t>
  </si>
  <si>
    <t>合成化信息公开运动</t>
  </si>
  <si>
    <t>synth_opposition_truth</t>
  </si>
  <si>
    <t>合成化宣传行动</t>
  </si>
  <si>
    <t>synth_opposition_deception</t>
  </si>
  <si>
    <t>投资传承遗迹</t>
  </si>
  <si>
    <t>synth_fund_heritage_sites</t>
  </si>
  <si>
    <t>尊重过去</t>
  </si>
  <si>
    <t>每月能量币-10%，每月凝聚力+10%</t>
  </si>
  <si>
    <t>synth_revere_the_past</t>
  </si>
  <si>
    <t>保留过往</t>
  </si>
  <si>
    <t>每月能量币-5%，每月凝聚力+5%</t>
  </si>
  <si>
    <t>synth_preserve_the_past</t>
  </si>
  <si>
    <t>围捕抵抗领袖</t>
  </si>
  <si>
    <t>synth_resistance_fight</t>
  </si>
  <si>
    <t>与抵抗领袖谈判</t>
  </si>
  <si>
    <t>synth_resistance_diplomacy</t>
  </si>
  <si>
    <t>女王之谴责</t>
  </si>
  <si>
    <t>研究速度-75%</t>
  </si>
  <si>
    <t>the_queens_virus</t>
  </si>
  <si>
    <t>女王的英武</t>
  </si>
  <si>
    <t>亚光速航速+75%，每日船体再生+10%，厌战度获得-500%，对失落帝国的伤害+200%，对觉醒帝国的伤害+200%，对肃正协议伤害+200%，对破界者的伤害+200%，对背道者的伤害+200%，对狂热者的伤害+200%，对普雷索林生物的伤害+200%，轨道轰炸伤害+500%</t>
  </si>
  <si>
    <t>queen_combat_modifier</t>
  </si>
  <si>
    <t>生产指标未达成</t>
  </si>
  <si>
    <t>每月凝聚力-50%，每月影响力-50%</t>
  </si>
  <si>
    <t>paperclip_failure</t>
  </si>
  <si>
    <t>仿照有机旧躯体</t>
  </si>
  <si>
    <t>唯心主义思潮吸引力+15%</t>
  </si>
  <si>
    <t>synth_character_force</t>
  </si>
  <si>
    <t>无限制合成躯体修改</t>
  </si>
  <si>
    <t>唯物主义思潮吸引力+15%</t>
  </si>
  <si>
    <t>synth_character_customize</t>
  </si>
  <si>
    <t>优先合成躯体修改</t>
  </si>
  <si>
    <t>精英政治权利+0.2，专家政治权利+0.1</t>
  </si>
  <si>
    <t>synth_character_customize_elite</t>
  </si>
  <si>
    <t>付费合成躯体修改</t>
  </si>
  <si>
    <t>synth_character_customize_corpo</t>
  </si>
  <si>
    <t>人为合成人缺陷</t>
  </si>
  <si>
    <t>每月凝聚力+10%，唯心主义思潮吸引力+15%，机械人口组装速度-5%</t>
  </si>
  <si>
    <t>synth_cravings_imperfections</t>
  </si>
  <si>
    <t>模拟人生</t>
  </si>
  <si>
    <t>幸福度+10%，岗位产出的资源-10%</t>
  </si>
  <si>
    <t>synth_cravings_simulation</t>
  </si>
  <si>
    <t>无视有机强硬派</t>
  </si>
  <si>
    <t>唯心主义思潮吸引力-20%，幸福度-10%</t>
  </si>
  <si>
    <t>synth_cravings_stop</t>
  </si>
  <si>
    <t>虚拟竞技场</t>
  </si>
  <si>
    <t>人口舒适度使用-10%，和平主义思潮吸引力-15%</t>
  </si>
  <si>
    <t>synth_cravings_pain</t>
  </si>
  <si>
    <t>关注合成躯体健康</t>
  </si>
  <si>
    <t>研究速度(工程学)+10%</t>
  </si>
  <si>
    <t>synth_health_physical</t>
  </si>
  <si>
    <t>关注合成精神健康</t>
  </si>
  <si>
    <t>研究速度(社会学)+10%</t>
  </si>
  <si>
    <t>synth_health_virtual</t>
  </si>
  <si>
    <t>均衡关注合成健康</t>
  </si>
  <si>
    <t>研究速度(工程学)+5%，研究速度(社会学)+5%</t>
  </si>
  <si>
    <t>synth_health_both</t>
  </si>
  <si>
    <t>合成医疗</t>
  </si>
  <si>
    <t>岗位产出的贸易+5%，研究速度(社会学)+5%</t>
  </si>
  <si>
    <t>synth_health_corporate</t>
  </si>
  <si>
    <t>禁止虚拟世界</t>
  </si>
  <si>
    <t>人口舒适度使用+15%，岗位产出的资源+3%</t>
  </si>
  <si>
    <t>synth_virtual_world_outlaw</t>
  </si>
  <si>
    <t>鼓励虚拟世界</t>
  </si>
  <si>
    <t>贸易额+15%，岗位产出的资源-5%</t>
  </si>
  <si>
    <t>synth_virtual_world_promote</t>
  </si>
  <si>
    <t>规制虚拟世界</t>
  </si>
  <si>
    <t>人口舒适度使用+5%，岗位产出的贸易+10%</t>
  </si>
  <si>
    <t>synth_virtual_world_regulate</t>
  </si>
  <si>
    <t>中心化服务器组</t>
  </si>
  <si>
    <t>人口住房使用-50%，幸福度-20%</t>
  </si>
  <si>
    <t>synth_home_centralized</t>
  </si>
  <si>
    <t>分布式服务器</t>
  </si>
  <si>
    <t>人口住房使用-10%，幸福度+20%</t>
  </si>
  <si>
    <t>synth_home_distributed</t>
  </si>
  <si>
    <t>数字地产</t>
  </si>
  <si>
    <t>人口住房使用-25%，岗位产出的贸易+10%</t>
  </si>
  <si>
    <t>synth_digital_homes</t>
  </si>
  <si>
    <t>宽松的合成人安全标准</t>
  </si>
  <si>
    <t>陆军伤害+25%，每月矿物+10%，每月易爆微粒+10%，机械人口组装速度-20%</t>
  </si>
  <si>
    <t>synth_respawn_push</t>
  </si>
  <si>
    <t>合成人安全标准</t>
  </si>
  <si>
    <t>机械人口组装速度+20%，幸福度+20%</t>
  </si>
  <si>
    <t>synth_respawn_caution</t>
  </si>
  <si>
    <t>合成人安全特权</t>
  </si>
  <si>
    <t>机械人口组装速度+5%，精英幸福度+15%，专家幸福度+15%，劳工幸福度-10%</t>
  </si>
  <si>
    <t>synth_respawn_elite</t>
  </si>
  <si>
    <t>文化理解</t>
  </si>
  <si>
    <t>稳定度+5，亲外主义思潮吸引力+50%</t>
  </si>
  <si>
    <t>synth_cultural_exchange</t>
  </si>
  <si>
    <t>人工智能监管器</t>
  </si>
  <si>
    <t>专家人口资源产出+10%，专家凝聚力产出-20%</t>
  </si>
  <si>
    <t>AI_control</t>
  </si>
  <si>
    <t>专家人口资源产出+5%，专家凝聚力产出-10%</t>
  </si>
  <si>
    <t>moderate_AI_control</t>
  </si>
  <si>
    <t>专家人口资源产出+5%，专家凝聚力产出-20%，稳定度+10</t>
  </si>
  <si>
    <t>AI_forced_control</t>
  </si>
  <si>
    <t>媒体噤声</t>
  </si>
  <si>
    <t>主流思潮吸引力+15%</t>
  </si>
  <si>
    <t>media_blockade</t>
  </si>
  <si>
    <t>帮手</t>
  </si>
  <si>
    <t>研究速度(物理学)+25%</t>
  </si>
  <si>
    <t>helping_hand</t>
  </si>
  <si>
    <t>三头六臂</t>
  </si>
  <si>
    <t>陆军伤害+20%，陆军士气+10%</t>
  </si>
  <si>
    <t>armed_forces</t>
  </si>
  <si>
    <t>国家援手</t>
  </si>
  <si>
    <t>幸福度+15%，平等主义思潮吸引力+10%</t>
  </si>
  <si>
    <t>state_handouts</t>
  </si>
  <si>
    <t>分肢市场</t>
  </si>
  <si>
    <t>branching_out</t>
  </si>
  <si>
    <t>高肢量劳工</t>
  </si>
  <si>
    <t>劳工人口资源产出+10%，劳工幸福度+15%</t>
  </si>
  <si>
    <t>handy_workers</t>
  </si>
  <si>
    <t>奢华肢体</t>
  </si>
  <si>
    <t>精英幸福度+25%，精英人口资源产出+10%</t>
  </si>
  <si>
    <t>luxury_limbs</t>
  </si>
  <si>
    <t>献祭对象</t>
  </si>
  <si>
    <t>每月凝聚力+15%</t>
  </si>
  <si>
    <t>murdered_martyrs</t>
  </si>
  <si>
    <t>人工止痛</t>
  </si>
  <si>
    <t>义体劳工幸福度-10%，岗位产出的贸易+25%</t>
  </si>
  <si>
    <t>artificial_pain_relief</t>
  </si>
  <si>
    <t>强制实验</t>
  </si>
  <si>
    <t>研究速度(物理学)+25%，稳定度-5</t>
  </si>
  <si>
    <t>chained_experiments</t>
  </si>
  <si>
    <t>反对义体</t>
  </si>
  <si>
    <t>主流思潮吸引力-20%，稳定度-10</t>
  </si>
  <si>
    <t>cyber_opposition</t>
  </si>
  <si>
    <t>商业化极乐模组</t>
  </si>
  <si>
    <t>义体劳工幸福度+10%，陆军生命值+15%</t>
  </si>
  <si>
    <t>cyber_event_bliss_commercial</t>
  </si>
  <si>
    <t>义体劳工幸福度+15%，陆军生命值+20%，犯罪度+10</t>
  </si>
  <si>
    <t>cyber_event_bliss_underground</t>
  </si>
  <si>
    <t>受监管极乐模组</t>
  </si>
  <si>
    <t>义体劳工幸福度+5%，陆军生命值+5%</t>
  </si>
  <si>
    <t>cyber_event_bliss_regulate</t>
  </si>
  <si>
    <t>无限制劳工记忆</t>
  </si>
  <si>
    <t>义体劳工幸福度+20%，加密-1，岗位产出的贸易-5%</t>
  </si>
  <si>
    <t>cyber_event_worklife_own</t>
  </si>
  <si>
    <t>限制劳工记忆</t>
  </si>
  <si>
    <t>义体劳工幸福度-10%，加密+1，岗位产出的贸易+5%</t>
  </si>
  <si>
    <t>cyber_event_worklife_leave</t>
  </si>
  <si>
    <t>分离劳工记忆</t>
  </si>
  <si>
    <t>义体劳工幸福度-20%，加密+2，岗位产出的贸易+10%</t>
  </si>
  <si>
    <t>cyber_event_worklife_isolate</t>
  </si>
  <si>
    <t>子女运动完全控制</t>
  </si>
  <si>
    <t>义体劳工幸福度+10%，威权主义思潮吸引力+15%，每月凝聚力-5%</t>
  </si>
  <si>
    <t>cyber_event_parental_control</t>
  </si>
  <si>
    <t>子女运动有限控制</t>
  </si>
  <si>
    <t>威权主义思潮吸引力+5%</t>
  </si>
  <si>
    <t>cyber_event_parental_limited</t>
  </si>
  <si>
    <t>执法运动控制</t>
  </si>
  <si>
    <t>平等主义思潮吸引力+15%</t>
  </si>
  <si>
    <t>cyber_event_parental_enforcers</t>
  </si>
  <si>
    <t>工程学知识传输</t>
  </si>
  <si>
    <t>每月工程学研究+15%，每月物理学研究-5%，每月社会学研究-5%</t>
  </si>
  <si>
    <t>cyber_event_knowledge_engineering</t>
  </si>
  <si>
    <t>物理学知识传输</t>
  </si>
  <si>
    <t>每月物理学研究+15%，每月工程学研究-5%，每月社会学研究-5%</t>
  </si>
  <si>
    <t>cyber_event_knowledge_physics</t>
  </si>
  <si>
    <t>社会学知识传输</t>
  </si>
  <si>
    <t>每月社会学研究+15%，每月工程学研究-5%，每月物理学研究-5%</t>
  </si>
  <si>
    <t>cyber_event_knowledge_society</t>
  </si>
  <si>
    <t>植入体税</t>
  </si>
  <si>
    <t>每月能量币+5%，义体人增长花费+10%</t>
  </si>
  <si>
    <t>cyber_implant_taxes</t>
  </si>
  <si>
    <t>改革植入体税</t>
  </si>
  <si>
    <t>cyber_reformed_implant_taxes</t>
  </si>
  <si>
    <t>女王征税</t>
  </si>
  <si>
    <t>每月合金-25%</t>
  </si>
  <si>
    <t>synth_queen_alloy_shipments</t>
  </si>
  <si>
    <t>善意的礼物</t>
  </si>
  <si>
    <t>每月合金-50%</t>
  </si>
  <si>
    <t>synth_queen_large_alloy_shipments</t>
  </si>
  <si>
    <t>女王的研究</t>
  </si>
  <si>
    <t>研究速度-25%</t>
  </si>
  <si>
    <t>synth_queen_shared_research</t>
  </si>
  <si>
    <t>过载数据库</t>
  </si>
  <si>
    <t>研究速度-50%</t>
  </si>
  <si>
    <t>synth_queen_much_shared_research</t>
  </si>
  <si>
    <t>大战将临</t>
  </si>
  <si>
    <t>舰船建造速度+25%，海军容量+5%</t>
  </si>
  <si>
    <t>synth_queen_war_preparations</t>
  </si>
  <si>
    <t>生存之战</t>
  </si>
  <si>
    <t>舰船建造速度+50%，海军容量+10%</t>
  </si>
  <si>
    <t>synth_queen_advanced_war_preparations</t>
  </si>
  <si>
    <t>塞塔娜学徒</t>
  </si>
  <si>
    <t>帝国纳米机器人产出+10，每月物理学研究+10%</t>
  </si>
  <si>
    <t>synth_queen_nanite_apprentice</t>
  </si>
  <si>
    <t>被塞塔娜困扰</t>
  </si>
  <si>
    <t>对塞塔娜的伤害-90%</t>
  </si>
  <si>
    <t>beset_by_cetana</t>
  </si>
  <si>
    <t>迟钝的运输船</t>
  </si>
  <si>
    <t>亚光速航速-75%，撤退几率减成+200%，超空间跳跃充能时间+200%</t>
  </si>
  <si>
    <t>synth_queen_convoy_slowdown</t>
  </si>
  <si>
    <t>启蒙的回响</t>
  </si>
  <si>
    <t>稳定度+10，研究速度+20%</t>
  </si>
  <si>
    <t>cetanas_heart_hive_modifier</t>
  </si>
  <si>
    <t>塞塔娜被击败</t>
  </si>
  <si>
    <t>cetana_defeated</t>
  </si>
  <si>
    <t>母舰被毁</t>
  </si>
  <si>
    <t>追踪-50%，闪避概率-50%</t>
  </si>
  <si>
    <t>synth_queen_mothership_down</t>
  </si>
  <si>
    <t>塞塔娜后裔</t>
  </si>
  <si>
    <t>装甲值-10%，船体值-10%</t>
  </si>
  <si>
    <t>synth_queen_regen_debuff</t>
  </si>
  <si>
    <t>塞塔娜的弱点</t>
  </si>
  <si>
    <t>对觉醒赛塔娜的伤害+75%，舰船建造速度+50%</t>
  </si>
  <si>
    <t>Queenslayer</t>
  </si>
  <si>
    <t>合成女王的覆灭</t>
  </si>
  <si>
    <t>对觉醒赛塔娜的伤害+125%，舰船建造速度+50%，亚光速航速+15%</t>
  </si>
  <si>
    <t>Queenexecutioner</t>
  </si>
  <si>
    <t>优化网络议程</t>
  </si>
  <si>
    <t>破译+1，加密+1，岗位效率+10%</t>
  </si>
  <si>
    <t>agenda_virtuality_optimized_network_finish</t>
  </si>
  <si>
    <t>不可阻挡的纳米虫群议程</t>
  </si>
  <si>
    <t>纳米虫群闪避+20%，纳米虫群追踪+20%</t>
  </si>
  <si>
    <t>agenda_nanotech_unstoppable_swarm_finish</t>
  </si>
  <si>
    <t>形态重塑议程</t>
  </si>
  <si>
    <t>机器人维护费-10%，岗位产出的活体金属+10%，每月优化的拥有自动改装特质的人口+200</t>
  </si>
  <si>
    <t>agenda_modularity_reshape_form_finish</t>
  </si>
  <si>
    <t>至臻协议议程</t>
  </si>
  <si>
    <t>agenda_purity_perfection_finish</t>
  </si>
  <si>
    <t>行星基础设施建造速度+20%，区划维护费-20%，建筑维护费-20%</t>
  </si>
  <si>
    <t>agenda_purity_perfection_wilderness_finish</t>
  </si>
  <si>
    <t>复制倡议议程</t>
  </si>
  <si>
    <t>每月有机人口增长系数+100%</t>
  </si>
  <si>
    <t>agenda_cloning_replication_finish</t>
  </si>
  <si>
    <t>分化指令议程</t>
  </si>
  <si>
    <t>每月优化的自动改造特质人口+400，</t>
  </si>
  <si>
    <t>agenda_mutation_divergence_finish</t>
  </si>
  <si>
    <t>演化指令议程</t>
  </si>
  <si>
    <t>每月优化的自动改造特质人口+400，适应进化局势每月进展：+10%</t>
  </si>
  <si>
    <t>agenda_mutation_divergence_evo_pred_finish</t>
  </si>
  <si>
    <t>基因组研究——纯净，I</t>
  </si>
  <si>
    <t>purity_unlock_level_1</t>
  </si>
  <si>
    <t>基因组研究——纯净，II</t>
  </si>
  <si>
    <t>每100基因研究人员产生的人口增长速度+10%，领袖负面特质上限-1</t>
  </si>
  <si>
    <t>purity_unlock_level_2</t>
  </si>
  <si>
    <t>基因组研究——克隆，I</t>
  </si>
  <si>
    <t>cloning_unlock_level_1</t>
  </si>
  <si>
    <t>基因组研究——克隆，II</t>
  </si>
  <si>
    <t>每100基因研究人员产生的每月有机人口增长+1，每100基因研究人员产生的舒适度+300</t>
  </si>
  <si>
    <t>cloning_unlock_level_2</t>
  </si>
  <si>
    <t>基因组研究——变异，I</t>
  </si>
  <si>
    <t>基因研究所产出的宜居性+10%</t>
  </si>
  <si>
    <t>mutation_unlock_level_1</t>
  </si>
  <si>
    <t>基因组研究——变异，II</t>
  </si>
  <si>
    <t>基因研究所产出的宜居性+10%，基因研究所产出的每月优化的自动改造特质人口：+100</t>
  </si>
  <si>
    <t>mutation_unlock_level_2</t>
  </si>
  <si>
    <t>优势地位受限</t>
  </si>
  <si>
    <t>稳定度+15，威权主义思潮吸引力+25%</t>
  </si>
  <si>
    <t>supremacy_denied</t>
  </si>
  <si>
    <t>基因强化褒扬</t>
  </si>
  <si>
    <t>平等主义思潮吸引力+25%，物种基因完美对纯净基因派的效果：</t>
  </si>
  <si>
    <t>augment_appreciation</t>
  </si>
  <si>
    <t>自主进化</t>
  </si>
  <si>
    <t>conscious_evolution</t>
  </si>
  <si>
    <t>优秀个体</t>
  </si>
  <si>
    <t>领袖寿命+20%，领袖维护费-15%</t>
  </si>
  <si>
    <t>superior_individuals</t>
  </si>
  <si>
    <t>福利国家</t>
  </si>
  <si>
    <t>稳定度+5，每100失业人口的凝聚力+0.50，平等主义思潮吸引力+25%</t>
  </si>
  <si>
    <t>welfare_state</t>
  </si>
  <si>
    <t>优选生存</t>
  </si>
  <si>
    <t>威权主义思潮吸引力+25%，领袖上限+1</t>
  </si>
  <si>
    <t>selective_survival</t>
  </si>
  <si>
    <t>超能之力</t>
  </si>
  <si>
    <t>陆军伤害+30%，每100士兵产出的凝聚力+1</t>
  </si>
  <si>
    <t>super_powered</t>
  </si>
  <si>
    <t>欺诈罢免</t>
  </si>
  <si>
    <t>每类别的可招募领袖+2</t>
  </si>
  <si>
    <t>deceitful_dismissal</t>
  </si>
  <si>
    <t>器官摘取禁令</t>
  </si>
  <si>
    <t>平等主义思潮吸引力+25%，每月有机人口增长系数+25%</t>
  </si>
  <si>
    <t>harvesting_halt</t>
  </si>
  <si>
    <t>克隆劳工</t>
  </si>
  <si>
    <t>威权主义思潮吸引力+25%，领袖寿命+20%</t>
  </si>
  <si>
    <t>clone_drivers</t>
  </si>
  <si>
    <t>有效制度</t>
  </si>
  <si>
    <t>犯罪度-15，威权主义思潮吸引力+25%</t>
  </si>
  <si>
    <t>effective_surveillance</t>
  </si>
  <si>
    <t>权威重塑</t>
  </si>
  <si>
    <t>稳定度+15，幸福度+20%</t>
  </si>
  <si>
    <t>decriminalized_society</t>
  </si>
  <si>
    <t>大规模安乐死</t>
  </si>
  <si>
    <t>人口维护费-10%，威权主义思潮吸引力+25%</t>
  </si>
  <si>
    <t>mass_euthanasia</t>
  </si>
  <si>
    <t>复制传承</t>
  </si>
  <si>
    <t>陆军伤害+20%</t>
  </si>
  <si>
    <t>duplicated_inheritance</t>
  </si>
  <si>
    <t>变种人聚居地</t>
  </si>
  <si>
    <t>岗位产出的社会学研究+20%</t>
  </si>
  <si>
    <t>mutant_enclaves</t>
  </si>
  <si>
    <t>拥抱改变</t>
  </si>
  <si>
    <t>embracing_change</t>
  </si>
  <si>
    <t>生物限制</t>
  </si>
  <si>
    <t>每月凝聚力+5%，威权主义思潮吸引力+25%</t>
  </si>
  <si>
    <t>biological_limitations</t>
  </si>
  <si>
    <t>社会多元化</t>
  </si>
  <si>
    <t>每100生物学家产出的社会学研究+0.1</t>
  </si>
  <si>
    <t>societal_diversification</t>
  </si>
  <si>
    <t>标准化生物</t>
  </si>
  <si>
    <t>每月凝聚力+10%，威权主义思潮吸引力+30%</t>
  </si>
  <si>
    <t>standardized_biology</t>
  </si>
  <si>
    <t>团块移除</t>
  </si>
  <si>
    <t>blob_neutralized</t>
  </si>
  <si>
    <t>球块研究</t>
  </si>
  <si>
    <t>每100生物学家产出的社会学研究+0.2</t>
  </si>
  <si>
    <t>globule_research</t>
  </si>
  <si>
    <t>艺术完整性</t>
  </si>
  <si>
    <t>每月凝聚力+15%，幸福度+10%</t>
  </si>
  <si>
    <t>artistic_integrity</t>
  </si>
  <si>
    <t>逻辑至上</t>
  </si>
  <si>
    <t>岗位产出的物理学研究+10%，岗位产出的工程学研究+10%，岗位产出的社会学研究+10%</t>
  </si>
  <si>
    <t>logic_first</t>
  </si>
  <si>
    <t>实用应用</t>
  </si>
  <si>
    <t>岗位产出的消费品+25%</t>
  </si>
  <si>
    <t>practical_application</t>
  </si>
  <si>
    <t>镇压行动</t>
  </si>
  <si>
    <t>稳定度+10</t>
  </si>
  <si>
    <t>crack_downs</t>
  </si>
  <si>
    <t>表演式改革</t>
  </si>
  <si>
    <t>performative_reformation</t>
  </si>
  <si>
    <t>先祖遗产</t>
  </si>
  <si>
    <t>ancestral_inheritance</t>
  </si>
  <si>
    <t>深埋秘密</t>
  </si>
  <si>
    <t>每月凝聚力+15%，威权主义思潮吸引力+25%</t>
  </si>
  <si>
    <t>buried_secrets</t>
  </si>
  <si>
    <t>标本研究</t>
  </si>
  <si>
    <t>specimen_study</t>
  </si>
  <si>
    <t>纯度检验</t>
  </si>
  <si>
    <t>幸福度+15%，研究人员维护费+10%</t>
  </si>
  <si>
    <t>purity_tests</t>
  </si>
  <si>
    <t>克隆人权利</t>
  </si>
  <si>
    <t>人口增长速度+10%，平等主义思潮吸引力+25%</t>
  </si>
  <si>
    <t>clone_rights</t>
  </si>
  <si>
    <t>阶级制度</t>
  </si>
  <si>
    <t>内阁议程速度+20%，威权主义思潮吸引力+25%</t>
  </si>
  <si>
    <t>class_system</t>
  </si>
  <si>
    <t>彻查行动</t>
  </si>
  <si>
    <t>稳定度+15，人口增长速度-10%</t>
  </si>
  <si>
    <t>thorough_inspections</t>
  </si>
  <si>
    <t>快速恢复</t>
  </si>
  <si>
    <t>人口增长速度+15%，稳定度-15，每月凝聚力-15%</t>
  </si>
  <si>
    <t>swift_recovery</t>
  </si>
  <si>
    <t>良好调适</t>
  </si>
  <si>
    <t>每月凝聚力+10%，幸福度+10%，人口维护费+10%</t>
  </si>
  <si>
    <t>well_adjusted</t>
  </si>
  <si>
    <t>严格纪律</t>
  </si>
  <si>
    <t>幸福度-15%</t>
  </si>
  <si>
    <t>strict_discipline</t>
  </si>
  <si>
    <t>无限增长</t>
  </si>
  <si>
    <t>人口增长速度+25%，人口舒适度使用+15%，人口住房使用+15%</t>
  </si>
  <si>
    <t>infinite_growth</t>
  </si>
  <si>
    <t>克隆者殖民</t>
  </si>
  <si>
    <t>殖民地发展速度+100%</t>
  </si>
  <si>
    <t>clone_colonies</t>
  </si>
  <si>
    <t>变异体研究</t>
  </si>
  <si>
    <t>岗位产出的社会学研究+10%，幸福度-20%</t>
  </si>
  <si>
    <t>mutant_studies</t>
  </si>
  <si>
    <t>理想追求</t>
  </si>
  <si>
    <t>每月凝聚力+10%，幸福度+10%</t>
  </si>
  <si>
    <t>aspirational_striving</t>
  </si>
  <si>
    <t>军事毅力</t>
  </si>
  <si>
    <t>militaristic_fortitude</t>
  </si>
  <si>
    <t>复制成功</t>
  </si>
  <si>
    <t>replicated_success</t>
  </si>
  <si>
    <t>下水道清剿</t>
  </si>
  <si>
    <t>犯罪度-10，每月凝聚力+10%</t>
  </si>
  <si>
    <t>sewer_sweep</t>
  </si>
  <si>
    <t>武器化瘟疫</t>
  </si>
  <si>
    <t>军国主义思潮吸引力+25%</t>
  </si>
  <si>
    <t>weaponized_plague</t>
  </si>
  <si>
    <t>庇护基因改造</t>
  </si>
  <si>
    <t>岗位产出的社会学研究+10%，幸福度+10%</t>
  </si>
  <si>
    <t>biohacker_haven</t>
  </si>
  <si>
    <t>有限自主</t>
  </si>
  <si>
    <t>每月凝聚力+10%，稳定度+10，威权主义思潮吸引力+25%</t>
  </si>
  <si>
    <t>limited_autonomy</t>
  </si>
  <si>
    <t>积极管理</t>
  </si>
  <si>
    <t>proactive_management</t>
  </si>
  <si>
    <t>领袖维护费-20%</t>
  </si>
  <si>
    <t>really_proactive_management</t>
  </si>
  <si>
    <t>能量操控</t>
  </si>
  <si>
    <t>energetic_manipulation</t>
  </si>
  <si>
    <t>防御专注</t>
  </si>
  <si>
    <t>船体值+20%，陆军伤害+10%</t>
  </si>
  <si>
    <t>defensive_focus</t>
  </si>
  <si>
    <t>工蜂留用</t>
  </si>
  <si>
    <t>grunt_retention</t>
  </si>
  <si>
    <t>寿命保障</t>
  </si>
  <si>
    <t>稳定度+15，每月凝聚力+10%</t>
  </si>
  <si>
    <t>assured_longevity</t>
  </si>
  <si>
    <t>超频运转</t>
  </si>
  <si>
    <t>领袖寿命-20，劳工人口资源产出+5%</t>
  </si>
  <si>
    <t>hyper_charged</t>
  </si>
  <si>
    <t>hyper_charged_wilderness</t>
  </si>
  <si>
    <t>活力养护</t>
  </si>
  <si>
    <t>领袖上限+1，领袖维护费-10%</t>
  </si>
  <si>
    <t>vitality_conservation</t>
  </si>
  <si>
    <t>加速生长</t>
  </si>
  <si>
    <t>生长节点经验获得+10%，意识节点经验获得+10%，军团节点经验获得+10%，管控节点经验获得+10%，领袖寿命-20%</t>
  </si>
  <si>
    <t>accelerated_growth</t>
  </si>
  <si>
    <t>干扰耐受</t>
  </si>
  <si>
    <t>每月凝聚力+15%，岗位所需的维护费+10%</t>
  </si>
  <si>
    <t>interference_perseverance</t>
  </si>
  <si>
    <t>协同工作</t>
  </si>
  <si>
    <t>tandem_workers</t>
  </si>
  <si>
    <t>强制整合</t>
  </si>
  <si>
    <t>岗位产出的凝聚力+10%，领袖维护费-10%</t>
  </si>
  <si>
    <t>mandated_integration</t>
  </si>
  <si>
    <t>系统性繁衍</t>
  </si>
  <si>
    <t>每月有机人口增长系数+5%</t>
  </si>
  <si>
    <t>methodic_procreation</t>
  </si>
  <si>
    <t>基因多样化</t>
  </si>
  <si>
    <t>genetic_diversification</t>
  </si>
  <si>
    <t>休养生息</t>
  </si>
  <si>
    <t>每月有机人口增长系数-10%，内阁议程速度-15%</t>
  </si>
  <si>
    <t>hive_spa_day</t>
  </si>
  <si>
    <t>不能停，不会停。</t>
  </si>
  <si>
    <t>每月有机人口增长系数+10%，内阁议程速度+15%</t>
  </si>
  <si>
    <t>cousin_of_death</t>
  </si>
  <si>
    <t>焕然一新</t>
  </si>
  <si>
    <t>每月凝聚力+20%，劳工人口资源产出+5%</t>
  </si>
  <si>
    <t>positively_glowing</t>
  </si>
  <si>
    <t>多功能性</t>
  </si>
  <si>
    <t>multi_functionality</t>
  </si>
  <si>
    <t>优化劳力</t>
  </si>
  <si>
    <t>每月矿物+20%</t>
  </si>
  <si>
    <t>optimized_workforce</t>
  </si>
  <si>
    <t>人口产生的帝国规模-5%，殖民地产生的帝国规模+5%，恒星系产生的帝国规模+5%</t>
  </si>
  <si>
    <t>专注强化</t>
  </si>
  <si>
    <t>strengthened_focus</t>
  </si>
  <si>
    <t>变革即成长</t>
  </si>
  <si>
    <t>生长节点经验获得+20%，每月有机人口增长系数+10%</t>
  </si>
  <si>
    <t>change_is_growth</t>
  </si>
  <si>
    <t>维系本质</t>
  </si>
  <si>
    <t>管控节点经验获得+20%，每月凝聚力+10%</t>
  </si>
  <si>
    <t>maintain_the_essence</t>
  </si>
  <si>
    <t>进化分歧</t>
  </si>
  <si>
    <t>稳定度-10，犯罪度+10，岗位产出的社会学研究+20%</t>
  </si>
  <si>
    <t>evolutionary_diversion</t>
  </si>
  <si>
    <t>超级部队</t>
  </si>
  <si>
    <t>super_troopers</t>
  </si>
  <si>
    <t>监视监视者</t>
  </si>
  <si>
    <t>执法者产出+5%，每100士兵产出的能量币+0.1</t>
  </si>
  <si>
    <t>watch_the_watchers</t>
  </si>
  <si>
    <t>英雄议会</t>
  </si>
  <si>
    <t>内阁官员经验增长+20%，有效内阁官员技能+2，官僚维护费+20%</t>
  </si>
  <si>
    <t>hero_council</t>
  </si>
  <si>
    <t>英雄限制令</t>
  </si>
  <si>
    <t>官僚维护费-20%</t>
  </si>
  <si>
    <t>hero_restrictions</t>
  </si>
  <si>
    <t>伦理克隆</t>
  </si>
  <si>
    <t>幸福度+10%，岗位产出的社会学研究+10%</t>
  </si>
  <si>
    <t>ethical_cloning</t>
  </si>
  <si>
    <t>滋扰整治</t>
  </si>
  <si>
    <t>稳定度+15，幸福度-10%</t>
  </si>
  <si>
    <t>nuisance_crackdown</t>
  </si>
  <si>
    <t>生物矫正</t>
  </si>
  <si>
    <t>biological_corrections</t>
  </si>
  <si>
    <t>细胞退化</t>
  </si>
  <si>
    <t>岗位产出的社会学研究+20%，人口增长速度-20%</t>
  </si>
  <si>
    <t>cellular_degradation</t>
  </si>
  <si>
    <t>岗位产出的社会学研究+20%，行星基础设施建造速度-20%</t>
  </si>
  <si>
    <t>cellular_degradation_wilderness</t>
  </si>
  <si>
    <t>韧性意识</t>
  </si>
  <si>
    <t>resilient_hive</t>
  </si>
  <si>
    <t>觉知意识</t>
  </si>
  <si>
    <t>内阁议程速度+5%</t>
  </si>
  <si>
    <t>cognizant_hive</t>
  </si>
  <si>
    <t>纯净血统</t>
  </si>
  <si>
    <t>领袖经验获得+20%，内阁官员经验增长+15%</t>
  </si>
  <si>
    <t>pristine_lineage</t>
  </si>
  <si>
    <t>繁育增长</t>
  </si>
  <si>
    <t>人口产生的帝国规模-10%，人口增长速度+10%</t>
  </si>
  <si>
    <t>breed_for_growth</t>
  </si>
  <si>
    <t>区划产生的帝国规模-10%，行星基础设施建造速度+10%</t>
  </si>
  <si>
    <t>breed_for_growth_wilderness</t>
  </si>
  <si>
    <t>专注不懈</t>
  </si>
  <si>
    <t>每月凝聚力+15%，岗位产出的社会学研究+15%</t>
  </si>
  <si>
    <t>relentless_focus</t>
  </si>
  <si>
    <t>基础设施强化</t>
  </si>
  <si>
    <t>行星基础设施建造速度+20%</t>
  </si>
  <si>
    <t>infrastructural_bolstering</t>
  </si>
  <si>
    <t>异常清除</t>
  </si>
  <si>
    <t>人口增长速度-25%，人口产生的帝国规模-20%</t>
  </si>
  <si>
    <t>anomaly_purging</t>
  </si>
  <si>
    <t>行星基础设施建造速度-25%，区划产生的帝国规模-20%</t>
  </si>
  <si>
    <t>anomaly_purging_wilderness</t>
  </si>
  <si>
    <t>严格检验</t>
  </si>
  <si>
    <t>人口维护费+10%，岗位产出的社会学研究+20%</t>
  </si>
  <si>
    <t>rigorous_examination</t>
  </si>
  <si>
    <t>区划维护费+10%，岗位产出的社会学研究+20%</t>
  </si>
  <si>
    <t>rigorous_examination_wilderness</t>
  </si>
  <si>
    <t>人口重置</t>
  </si>
  <si>
    <t>强制迁移花费-50%，自动重新安置几率+20%</t>
  </si>
  <si>
    <t>population_relocation</t>
  </si>
  <si>
    <t>全能工储备</t>
  </si>
  <si>
    <t>每月能量币+25%，人口增长速度-10%</t>
  </si>
  <si>
    <t>factotum_reserves</t>
  </si>
  <si>
    <t>简单思维</t>
  </si>
  <si>
    <t>每月凝聚力+10%，岗位所需的维护费-5%</t>
  </si>
  <si>
    <t>simple_minds</t>
  </si>
  <si>
    <t>克隆：新世代</t>
  </si>
  <si>
    <t>每月有机人口增长系数+15%</t>
  </si>
  <si>
    <t>the_new_batch</t>
  </si>
  <si>
    <t>形而上形蜂巢</t>
  </si>
  <si>
    <t>岗位产出的社会学研究+15%，岗位产出的物理学研究+15%，反常度+15，反常子个体岗位+100，每33行星犯罪度+1反常子个体岗位</t>
  </si>
  <si>
    <t>metaphysical_hive</t>
  </si>
  <si>
    <t>形而上学的否定</t>
  </si>
  <si>
    <t>每月凝聚力+10%，管控节点经验获得+20%</t>
  </si>
  <si>
    <t>metaphysics_rejected</t>
  </si>
  <si>
    <t>神经增强</t>
  </si>
  <si>
    <t>每100评估者产出的物理学研究+2，评估者岗位+100，每月能量币-10%</t>
  </si>
  <si>
    <t>boosted_neurology</t>
  </si>
  <si>
    <t>平衡进步</t>
  </si>
  <si>
    <t>balanced_advancement</t>
  </si>
  <si>
    <t>狂怒拥抱</t>
  </si>
  <si>
    <t>舰船武器射速+20%，军团节点经验获得+15%，反常度+15，反常子个体岗位+100，每33行星犯罪度+1反常子个体岗位</t>
  </si>
  <si>
    <t>fury_embracing</t>
  </si>
  <si>
    <t>决断冥想</t>
  </si>
  <si>
    <t>每月凝聚力+10%，管控节点经验获得+15%，岗位所需的维护费+10%</t>
  </si>
  <si>
    <t>decisive_meditation</t>
  </si>
  <si>
    <t>气象适应</t>
  </si>
  <si>
    <t>宜居性+15%，研究花费（工程学）+5%</t>
  </si>
  <si>
    <t>meteorological_adaptations</t>
  </si>
  <si>
    <t>不适的工蜂</t>
  </si>
  <si>
    <t>低级子个体产出-5%</t>
  </si>
  <si>
    <t>uncomfortable_drones</t>
  </si>
  <si>
    <t>体魄铸造者</t>
  </si>
  <si>
    <t>低级子个体产出+20%，，陆军伤害+20%</t>
  </si>
  <si>
    <t>body_builders</t>
  </si>
  <si>
    <t>深度思考者</t>
  </si>
  <si>
    <t>deep_thinkers</t>
  </si>
  <si>
    <t>明智至上</t>
  </si>
  <si>
    <t>宜居性+10%，稳定度-10</t>
  </si>
  <si>
    <t>sensible_supremacy</t>
  </si>
  <si>
    <t>果断终结</t>
  </si>
  <si>
    <t>decisive_termination</t>
  </si>
  <si>
    <t>生存研究</t>
  </si>
  <si>
    <t>岗位产出的社会学研究+15%，人口增长速度-10%</t>
  </si>
  <si>
    <t>survival_study</t>
  </si>
  <si>
    <t>岗位产出的社会学研究+15%，行星基础设施建造速度-10%</t>
  </si>
  <si>
    <t>survival_study_wilderness</t>
  </si>
  <si>
    <t>未修正失误</t>
  </si>
  <si>
    <t>uncorrected_blunders</t>
  </si>
  <si>
    <t>独行居民</t>
  </si>
  <si>
    <t>每100执法者产出+2稳定度及+2凝聚力</t>
  </si>
  <si>
    <t>maverick_citizens</t>
  </si>
  <si>
    <t>远古政策</t>
  </si>
  <si>
    <t>支持议案时的外交权重+50%</t>
  </si>
  <si>
    <t>fe_political_support</t>
  </si>
  <si>
    <t>反对议案时的外交权重+50%</t>
  </si>
  <si>
    <t>fe_political_opposition</t>
  </si>
  <si>
    <t>围攻结束</t>
  </si>
  <si>
    <t>幸福度+20%，每月凝聚力+10%，人口生长（或组装）速度+10%</t>
  </si>
  <si>
    <t>citadel_siege_lifted</t>
  </si>
  <si>
    <t>每月凝聚力+10%，人口生长（或组装）速度+10%</t>
  </si>
  <si>
    <t>citadel_siege_lifted_machine</t>
  </si>
  <si>
    <t>围攻取消</t>
  </si>
  <si>
    <t>幸福度+10%，人口生长（或组装）速度+10%</t>
  </si>
  <si>
    <t>citadel_siege_cancelled</t>
  </si>
  <si>
    <t>低级子个体产出+10%，人口生长（或组装）速度+10%</t>
  </si>
  <si>
    <t>citadel_siege_cancelled_machine</t>
  </si>
  <si>
    <t>围攻节点</t>
  </si>
  <si>
    <t>防御部队生命值+20%，装甲硬化+10%，每日装甲再生+10%</t>
  </si>
  <si>
    <t>siege_node</t>
  </si>
  <si>
    <t>不屈兽王</t>
  </si>
  <si>
    <t>对远古虚空孳孽的伤害-1954%</t>
  </si>
  <si>
    <t>voidspawn_boss_invincible</t>
  </si>
  <si>
    <t>洪荒之力</t>
  </si>
  <si>
    <t>舰船武器射速+1000%，亚光速航速+75%</t>
  </si>
  <si>
    <t>voidspawn_boss_buffs</t>
  </si>
  <si>
    <t>转变噬天巨兽</t>
  </si>
  <si>
    <t>人口增长速度-15%，岗位产出的资源-15%，人口食物维护费+15%，帝国规模效果+25%，公民人口幸福度+10%</t>
  </si>
  <si>
    <t>behemoth_transference</t>
  </si>
  <si>
    <t>泰坦意志</t>
  </si>
  <si>
    <t>对暴怒噬天巨兽的伤害+500%</t>
  </si>
  <si>
    <t>let_them_fight_modifier</t>
  </si>
  <si>
    <t>舰船武器射速+40%，亚光速航速+20%，每日船体再生-2%，每日装甲再生-5%，</t>
  </si>
  <si>
    <t>behemoth_frenzy_modifier</t>
  </si>
  <si>
    <t>舰船武器射速+20%，亚光速航速+10%</t>
  </si>
  <si>
    <t>behemoth_inspiration_modifier</t>
  </si>
  <si>
    <t>噬天巨兽变异：进犯</t>
  </si>
  <si>
    <t>噬天巨兽舰船武器射速+20%，噬天巨兽装甲值-10%，噬天巨兽亚光速航速-10%</t>
  </si>
  <si>
    <t>behemoth_mutation_a</t>
  </si>
  <si>
    <t>噬天巨兽变异：节制</t>
  </si>
  <si>
    <t>军用舰船食物维护费-10%</t>
  </si>
  <si>
    <t>behemoth_mutation_b</t>
  </si>
  <si>
    <t>噬天巨兽变异：机敏</t>
  </si>
  <si>
    <t>噬天巨兽亚光速航速+10%，闪避概率+15%</t>
  </si>
  <si>
    <t>behemoth_mutation_c</t>
  </si>
  <si>
    <t>噬天巨兽变异：屏障</t>
  </si>
  <si>
    <t>I级噬天巨兽护盾承受值+75000，II级噬天巨兽护盾承受值+300000，III级噬天巨兽护盾承受值+750000，IV级噬天巨兽护盾承受值+1000000</t>
  </si>
  <si>
    <t>behemoth_mutation_psi</t>
  </si>
  <si>
    <t>噬天巨兽变异：灵能</t>
  </si>
  <si>
    <t>噬天巨兽每日护盾再生：每100灵能使或志愿移识者+1%，噬天巨兽护盾硬化：每100灵能使或志愿移识者+1%</t>
  </si>
  <si>
    <t>behemoth_mutation_psi_2</t>
  </si>
  <si>
    <t>噬天巨兽变异：精确</t>
  </si>
  <si>
    <t>自定义工具提示噬天巨兽舰船武器射程+15%，噬天巨兽命中+15%</t>
  </si>
  <si>
    <t>behemoth_mutation_bio</t>
  </si>
  <si>
    <t>噬天巨兽变异：强韧</t>
  </si>
  <si>
    <t>自定义工具提示噬天巨兽装甲值+5%，噬天巨兽每日装甲再生+25%</t>
  </si>
  <si>
    <t>behemoth_mutation_synth</t>
  </si>
  <si>
    <t>噬天巨兽营销</t>
  </si>
  <si>
    <t>每月贸易：每只噬天巨兽+2.5%</t>
  </si>
  <si>
    <t>behemoth_mutation_corpo</t>
  </si>
  <si>
    <t>噬天巨兽变异：义体</t>
  </si>
  <si>
    <t>我们的噬天巨兽有25%概率抵御暴怒，在暴怒时，获得+75%射速、+15%装甲穿透和+15%护盾穿透</t>
  </si>
  <si>
    <t>behemoth_mutation_cyber</t>
  </si>
  <si>
    <t>虚空顶点</t>
  </si>
  <si>
    <t>舰船武器射速+400%，舰船武器伤害+400%，亚光速航速+100%，每日船体再生+10%，每日装甲再生+10%，Ⅳ级噬天巨兽亚光速航速-195%，Ⅳ级噬天巨兽超空间跳跃充能时间-50%，伤害减免+50%</t>
  </si>
  <si>
    <t>behemoth_superbuff</t>
  </si>
  <si>
    <t>虚空杀手</t>
  </si>
  <si>
    <t>舰船武器射速+10%，伤害减免+15%</t>
  </si>
  <si>
    <t>voidslayers</t>
  </si>
  <si>
    <t>虚空孳孽吞噬者</t>
  </si>
  <si>
    <t>伤害减免+85%，舰船武器射速+555%</t>
  </si>
  <si>
    <t>voidspawn_devourer</t>
  </si>
  <si>
    <t>天梯大战后遗症</t>
  </si>
  <si>
    <t>加密+1，行动技能+2</t>
  </si>
  <si>
    <t>ladder_wars_pre_ftl</t>
  </si>
  <si>
    <t>活体金属巨构工程洞见</t>
  </si>
  <si>
    <t>活体金属巨构工程法令基础花费：-50%</t>
  </si>
  <si>
    <t>living_metal_mega_construction_insight</t>
  </si>
  <si>
    <t>恐惧机械</t>
  </si>
  <si>
    <t>信任度增长-15%，外交权重-10%</t>
  </si>
  <si>
    <t>unplugged_they_fear_us</t>
  </si>
  <si>
    <t>家乡美食</t>
  </si>
  <si>
    <t>unplugged_home_cooking</t>
  </si>
  <si>
    <t>unplugged_home_cooking_lithoid</t>
  </si>
  <si>
    <t>历史记录</t>
  </si>
  <si>
    <t>研究速度（社会学）+10%</t>
  </si>
  <si>
    <t>unplugged_historical_record</t>
  </si>
  <si>
    <t>文化重建</t>
  </si>
  <si>
    <t>unplugged_cultural_reconstruction</t>
  </si>
  <si>
    <t>文化成熟</t>
  </si>
  <si>
    <t>unplugged_cultural_maturity</t>
  </si>
  <si>
    <t>小心行事</t>
  </si>
  <si>
    <t>稳定度+10%</t>
  </si>
  <si>
    <t>unplugged_playing_it_safe</t>
  </si>
  <si>
    <t>耗时的手术</t>
  </si>
  <si>
    <t>unplugged_rerouted_medical_resources</t>
  </si>
  <si>
    <t>广泛的骚乱</t>
  </si>
  <si>
    <t>犯罪度+30，罪犯岗位+300</t>
  </si>
  <si>
    <t>unplugged_widespread_riots</t>
  </si>
  <si>
    <t>建造行星接口</t>
  </si>
  <si>
    <t>岗位产出的资源-20%</t>
  </si>
  <si>
    <t>unplugged_building_new_planetary_interface</t>
  </si>
  <si>
    <t>有限系统权限</t>
  </si>
  <si>
    <t>恒星基地伤害-25%，舰船建造速度-50%</t>
  </si>
  <si>
    <t>unplugged_partial_system_access</t>
  </si>
  <si>
    <t>鼓励言论自由</t>
  </si>
  <si>
    <t>军国主义思潮吸引力+50%</t>
  </si>
  <si>
    <t>unplugged_free_speech_encouraged</t>
  </si>
  <si>
    <t>星球修正类</t>
  </si>
  <si>
    <t>变幻莫测的天气</t>
  </si>
  <si>
    <t>宜居性-10%，幸福度-5%，岗位产出的能量币+20%，发电区划最大建造数量+4</t>
  </si>
  <si>
    <t>hazardous_weather</t>
  </si>
  <si>
    <t>闹事的动物</t>
  </si>
  <si>
    <t>宜居性-10%，幸福度-5%，岗位产出的社会学研究+20%</t>
  </si>
  <si>
    <t>dangerous_wildlife</t>
  </si>
  <si>
    <t>弱磁场</t>
  </si>
  <si>
    <t>宜居性-5%，人口增长速度-5%，岗位产出的物理学研究+10%</t>
  </si>
  <si>
    <t>weak_magnetic_field</t>
  </si>
  <si>
    <t>强力磁场</t>
  </si>
  <si>
    <t>每100技工产出的物理学研究+1，发电区划最大建造数量+4</t>
  </si>
  <si>
    <t>strong_magnetic_field</t>
  </si>
  <si>
    <t>不稳定的构造</t>
  </si>
  <si>
    <t>宜居性-10%，幸福度-5%，岗位产出的工程学研究+20%</t>
  </si>
  <si>
    <t>unstable_tectonics</t>
  </si>
  <si>
    <t>潮汐锁定</t>
  </si>
  <si>
    <t>最大区划数-30%，农业区划最大建造数量-3</t>
  </si>
  <si>
    <t>tidal_locked</t>
  </si>
  <si>
    <t>气陨星核</t>
  </si>
  <si>
    <t>chthonian_planet</t>
  </si>
  <si>
    <t>小行星撞击</t>
  </si>
  <si>
    <t>宜居性-5%，岗位产出的矿物+5%，采矿区划最大建造数量+2</t>
  </si>
  <si>
    <t>asteroid_impacts</t>
  </si>
  <si>
    <t>卫星繁多</t>
  </si>
  <si>
    <t>extensive_moon_system</t>
  </si>
  <si>
    <t>碳化世界</t>
  </si>
  <si>
    <t>carbon_world</t>
  </si>
  <si>
    <t>狂野之风</t>
  </si>
  <si>
    <t>宜居性-5%，幸福度-5%，岗位产出的物理学研究+20%</t>
  </si>
  <si>
    <t>wild_storms</t>
  </si>
  <si>
    <t>高品质矿物</t>
  </si>
  <si>
    <t>岗位产出的矿物+15%，采矿区划最大建造数量+4</t>
  </si>
  <si>
    <t>mineral_rich</t>
  </si>
  <si>
    <t>超品矿物</t>
  </si>
  <si>
    <t>岗位产出的矿物+25%，采矿区划最大建造数量+8</t>
  </si>
  <si>
    <t>ultra_rich</t>
  </si>
  <si>
    <t>低品矿物</t>
  </si>
  <si>
    <t>岗位产出的矿物-25%，采矿区划最大建造数量-3</t>
  </si>
  <si>
    <t>mineral_poor</t>
  </si>
  <si>
    <t>岗位产出的社会学研究+25%</t>
  </si>
  <si>
    <t>titanic_life</t>
  </si>
  <si>
    <t>美味巨兽</t>
  </si>
  <si>
    <t>岗位产出的食物+30%，巨兽猎手岗位+100，每20个人口提供+1个巨兽猎手岗位，农业区划最大建造数量+6</t>
  </si>
  <si>
    <t>eat_the_titans</t>
  </si>
  <si>
    <t>eat_the_titans_evopred</t>
  </si>
  <si>
    <t>小行星带</t>
  </si>
  <si>
    <t>每100矿工产出的工程学研究+1，采矿区划最大建造数量+4</t>
  </si>
  <si>
    <t>asteroid_belt</t>
  </si>
  <si>
    <t>自然景观</t>
  </si>
  <si>
    <t>幸福度+5%，自动强制迁移目标概率+25%</t>
  </si>
  <si>
    <t>natural_beauty</t>
  </si>
  <si>
    <t>催情大气</t>
  </si>
  <si>
    <t>宜居性+5%，人口增长速度+10%，主流思潮吸引力-20%</t>
  </si>
  <si>
    <t>atmospheric_aphrodisiac</t>
  </si>
  <si>
    <t>致幻大气</t>
  </si>
  <si>
    <t>生物人口幸福度+5%，石质类人口幸福度+5%，岗位产出的物理学研究+10%，劳工人口资源产出-5%</t>
  </si>
  <si>
    <t>atmospheric_hallucinogen</t>
  </si>
  <si>
    <t>过滤的致幻大气</t>
  </si>
  <si>
    <t>幸福度+10%，岗位产出的物理学研究+10%</t>
  </si>
  <si>
    <t>atmospheric_hallucinogen_good</t>
  </si>
  <si>
    <t>郁郁葱葱</t>
  </si>
  <si>
    <t>宜居性+10%，岗位产出的食物+20%，农业区划最大建造数量+4</t>
  </si>
  <si>
    <t>lush_planet</t>
  </si>
  <si>
    <t>苍茫大地</t>
  </si>
  <si>
    <t>宜居性-10%，每100农夫产出的食物-1，农业区划最大建造数量-4</t>
  </si>
  <si>
    <t>bleak_planet</t>
  </si>
  <si>
    <t>辐照天地</t>
  </si>
  <si>
    <t>宜居性-10%，生物人口幸福度-20%，石质类人口幸福度-20%，岗位产出的食物-50%，农业区划最大建造数量-6，采矿区划最大建造数量+2</t>
  </si>
  <si>
    <t>irradiated_planet</t>
  </si>
  <si>
    <t>低重力</t>
  </si>
  <si>
    <t>建筑花费-10%，宜居性-5%</t>
  </si>
  <si>
    <t>low_gravity</t>
  </si>
  <si>
    <t>高重力</t>
  </si>
  <si>
    <t>建筑花费+10%，区划花费+10%，宜居性-5%，最大区划数+2</t>
  </si>
  <si>
    <t>high_gravity</t>
  </si>
  <si>
    <t>丰富的地热活动</t>
  </si>
  <si>
    <t>每100技工产出的工程学研究+1，发电区划最大建造数量+4</t>
  </si>
  <si>
    <t>abundant_geothermal_activity</t>
  </si>
  <si>
    <t>地底野生动物</t>
  </si>
  <si>
    <t>最大区划数+2，行星基础设施维护费+20%，每100矿工产出的社会学研究+1，采矿区划最大建造数量+4</t>
  </si>
  <si>
    <t>subterranean_wildlife</t>
  </si>
  <si>
    <t>丰富的菌群</t>
  </si>
  <si>
    <t>农业区划最大建造数量+4，每100农夫产出的社会学研究+1</t>
  </si>
  <si>
    <t>rich_mircoflora</t>
  </si>
  <si>
    <t>migrating_forests</t>
  </si>
  <si>
    <t>温顺的迁徙森林</t>
  </si>
  <si>
    <t>migrating_forests_2</t>
  </si>
  <si>
    <t>太空墓地</t>
  </si>
  <si>
    <t>dead_creatures</t>
  </si>
  <si>
    <t>星空舰塚</t>
  </si>
  <si>
    <t>starship_graveyard</t>
  </si>
  <si>
    <t>有机星舰</t>
  </si>
  <si>
    <t>organic_starship</t>
  </si>
  <si>
    <t>遗弃之城</t>
  </si>
  <si>
    <t>abandoned_cities</t>
  </si>
  <si>
    <t>地下海洋</t>
  </si>
  <si>
    <t>subterranean_ocean</t>
  </si>
  <si>
    <t>加固的飞地</t>
  </si>
  <si>
    <t>岗位产出的矿物-30%</t>
  </si>
  <si>
    <t>colony_enclaves</t>
  </si>
  <si>
    <t>外星人保留地</t>
  </si>
  <si>
    <t>岗位产出的矿物-10%</t>
  </si>
  <si>
    <t>primitive_reservation</t>
  </si>
  <si>
    <t>大气层生态系统</t>
  </si>
  <si>
    <t>atmospheric_ecosystem</t>
  </si>
  <si>
    <t>小行星上的生命</t>
  </si>
  <si>
    <t>asteroid_life</t>
  </si>
  <si>
    <t>粪化石小行星</t>
  </si>
  <si>
    <t>asteroid_coprolite</t>
  </si>
  <si>
    <t>废弃船厂</t>
  </si>
  <si>
    <t>derelict_shipyard</t>
  </si>
  <si>
    <t>垃圾场</t>
  </si>
  <si>
    <t>junkyard</t>
  </si>
  <si>
    <t>武器标靶</t>
  </si>
  <si>
    <t>target_range</t>
  </si>
  <si>
    <t>坠毁的矿石货船</t>
  </si>
  <si>
    <t>ore_freighter</t>
  </si>
  <si>
    <t>浮空殖民地</t>
  </si>
  <si>
    <t>aerostat_colonies</t>
  </si>
  <si>
    <t>debris_field</t>
  </si>
  <si>
    <t>究极风暴</t>
  </si>
  <si>
    <t>extreme_storms</t>
  </si>
  <si>
    <t>珍宝卫星</t>
  </si>
  <si>
    <t>precious_moon</t>
  </si>
  <si>
    <t>asteroid_collision</t>
  </si>
  <si>
    <t>微型奇点</t>
  </si>
  <si>
    <t>microsingularity</t>
  </si>
  <si>
    <t>外星手迹</t>
  </si>
  <si>
    <t>alien_writing</t>
  </si>
  <si>
    <t>被牵引的小行星</t>
  </si>
  <si>
    <t>towed_asteroid</t>
  </si>
  <si>
    <t>核毁灭</t>
  </si>
  <si>
    <t>nuclear_devastation</t>
  </si>
  <si>
    <t>伽马线爆</t>
  </si>
  <si>
    <t>gamma_ray</t>
  </si>
  <si>
    <t>失控温室效应</t>
  </si>
  <si>
    <t>greenhouse_effect</t>
  </si>
  <si>
    <t>氨生物圈</t>
  </si>
  <si>
    <t>ammonia_biosphere</t>
  </si>
  <si>
    <t>硅基生命</t>
  </si>
  <si>
    <t>silicon_lifeforms</t>
  </si>
  <si>
    <t>殖民地遗迹</t>
  </si>
  <si>
    <t>colony_ruins</t>
  </si>
  <si>
    <t>外星壁画</t>
  </si>
  <si>
    <t>alien_mural</t>
  </si>
  <si>
    <t>生态受损</t>
  </si>
  <si>
    <t>damaged_ecology</t>
  </si>
  <si>
    <t>适应共存</t>
  </si>
  <si>
    <t>friendly_trees</t>
  </si>
  <si>
    <t>地下文明</t>
  </si>
  <si>
    <t>subterranean_civilization</t>
  </si>
  <si>
    <t>地下城市</t>
  </si>
  <si>
    <t>subterranean_expansion</t>
  </si>
  <si>
    <t>达斯纳克首都</t>
  </si>
  <si>
    <t>gas_giant_civ</t>
  </si>
  <si>
    <t>达斯纳克殖民地</t>
  </si>
  <si>
    <t>gas_giant_colony</t>
  </si>
  <si>
    <t>废弃的环境改造计划</t>
  </si>
  <si>
    <t>岗位产出的食物-20%，幸福度-10%</t>
  </si>
  <si>
    <t>abandoned_terraforming</t>
  </si>
  <si>
    <t>古代环境改造技术</t>
  </si>
  <si>
    <t>人口增长速度+20%</t>
  </si>
  <si>
    <t>gaia_world</t>
  </si>
  <si>
    <t>掠杀怪物</t>
  </si>
  <si>
    <t>mutant_stalker</t>
  </si>
  <si>
    <t>区划花费-25%</t>
  </si>
  <si>
    <t>wasteland_infrastructure</t>
  </si>
  <si>
    <t>wasteland_radiation</t>
  </si>
  <si>
    <t>建筑花费+10%</t>
  </si>
  <si>
    <t>wasteland_orbital_debris</t>
  </si>
  <si>
    <t>可提升的物种</t>
  </si>
  <si>
    <t>upliftable_species</t>
  </si>
  <si>
    <t>古代自动化技术</t>
  </si>
  <si>
    <t>ancient_automation</t>
  </si>
  <si>
    <t>ancient_factory</t>
  </si>
  <si>
    <t>机器人劳工</t>
  </si>
  <si>
    <t>robot_workers</t>
  </si>
  <si>
    <t>古代铸造星球</t>
  </si>
  <si>
    <t>ancient_forgeworld</t>
  </si>
  <si>
    <t>古代轨道武器</t>
  </si>
  <si>
    <t>ancient_weapon</t>
  </si>
  <si>
    <t>圣地</t>
  </si>
  <si>
    <t>holy_planet</t>
  </si>
  <si>
    <t>环境改造候选</t>
  </si>
  <si>
    <t>terraforming_candidate</t>
  </si>
  <si>
    <t>冰封环境改造候选</t>
  </si>
  <si>
    <t>frozen_terraforming_candidate</t>
  </si>
  <si>
    <t>剧毒环境改造候选</t>
  </si>
  <si>
    <t>toxic_terraforming_candidate</t>
  </si>
  <si>
    <t>模糊的过往</t>
  </si>
  <si>
    <t>岗位产出的物理学研究+10%，岗位产出的社会学研究+10%，岗位产出的工程学研究+10%，幸福度-15%</t>
  </si>
  <si>
    <t>planet_uncertain_past</t>
  </si>
  <si>
    <t>近期板块变动</t>
  </si>
  <si>
    <t>recent_quake</t>
  </si>
  <si>
    <t>发现彗星</t>
  </si>
  <si>
    <t>recent_comet</t>
  </si>
  <si>
    <t>近期陨石撞击</t>
  </si>
  <si>
    <t>recent_impact</t>
  </si>
  <si>
    <t>岗位产出的物理学研究+20%，岗位产出的社会学研究+20%，岗位产出的工程学研究+20%</t>
  </si>
  <si>
    <t>magnetic_research_boost</t>
  </si>
  <si>
    <t>物理学家的岗位效率-15%，幸福度-10%</t>
  </si>
  <si>
    <t>magnetic_disruption</t>
  </si>
  <si>
    <t>森林大火</t>
  </si>
  <si>
    <t>岗位产出的食物-20%</t>
  </si>
  <si>
    <t>forest_fire</t>
  </si>
  <si>
    <t>民族主义者的腐败</t>
  </si>
  <si>
    <t>岗位产出的资源-10%</t>
  </si>
  <si>
    <t>nationalist_corruption</t>
  </si>
  <si>
    <t>分离主义者罢工</t>
  </si>
  <si>
    <t>岗位产出的资源-40%</t>
  </si>
  <si>
    <t>planet_separatist_strikes</t>
  </si>
  <si>
    <t>行星分离主义支持者</t>
  </si>
  <si>
    <t>planet_separatist_supporter</t>
  </si>
  <si>
    <t>星域分离主义支持者</t>
  </si>
  <si>
    <t>sector_separatist_supporter</t>
  </si>
  <si>
    <t>升温</t>
  </si>
  <si>
    <t>幸福度-25%，宜居性-25%</t>
  </si>
  <si>
    <t>stellarite_high_temp</t>
  </si>
  <si>
    <t>降温</t>
  </si>
  <si>
    <t>stellarite_low_temp</t>
  </si>
  <si>
    <t>土地征用</t>
  </si>
  <si>
    <t>自动强制迁移目标概率+25%</t>
  </si>
  <si>
    <t>land_appropriation</t>
  </si>
  <si>
    <t>沃陶姆母星</t>
  </si>
  <si>
    <t>vultaum_homeworld</t>
  </si>
  <si>
    <t>轨道设施残骸</t>
  </si>
  <si>
    <t>vultaum_minerals</t>
  </si>
  <si>
    <t>浮空采矿网络</t>
  </si>
  <si>
    <t>vultaum_energy</t>
  </si>
  <si>
    <t>尤特母星</t>
  </si>
  <si>
    <t>yuht_homeworld</t>
  </si>
  <si>
    <t>资源丰富的小行星带</t>
  </si>
  <si>
    <t>yuht_minerals</t>
  </si>
  <si>
    <t>太阳能收集阵列</t>
  </si>
  <si>
    <t>yuht_energy</t>
  </si>
  <si>
    <t>第一联盟首都星</t>
  </si>
  <si>
    <t>每月社会学研究+10，每月物理学研究+10，每月工程学研究+10</t>
  </si>
  <si>
    <t>first_league_homeworld</t>
  </si>
  <si>
    <t>废弃的采矿设施</t>
  </si>
  <si>
    <t>first_league_minerals</t>
  </si>
  <si>
    <t>维修平台</t>
  </si>
  <si>
    <t>first_league_energy</t>
  </si>
  <si>
    <t>伊拉斯人母星</t>
  </si>
  <si>
    <t>irassian_homeworld</t>
  </si>
  <si>
    <t>前锚地</t>
  </si>
  <si>
    <t>irassian_minerals</t>
  </si>
  <si>
    <t>发电站点</t>
  </si>
  <si>
    <t>irassian_energy</t>
  </si>
  <si>
    <t>移动之岛</t>
  </si>
  <si>
    <t>住房-10%，岗位产出的社会学研究+15%</t>
  </si>
  <si>
    <t>turtle_world_modifier</t>
  </si>
  <si>
    <t>在尼玛的背上</t>
  </si>
  <si>
    <t>住房-10%，岗位产出的社会学研究+15%，幸福度+15%</t>
  </si>
  <si>
    <t>turtle_world_modifier_alone</t>
  </si>
  <si>
    <t>尼玛星球编目</t>
  </si>
  <si>
    <t>演化猎手：每月适应进化局势进展+10</t>
  </si>
  <si>
    <t>turtle_world_modifier_evopred</t>
  </si>
  <si>
    <t>奴役尼玛</t>
  </si>
  <si>
    <t>住房-10%，岗位产出的社会学研究+15%，建筑花费-10%，区划花费-10%</t>
  </si>
  <si>
    <t>turtle_world_slaves_modifier</t>
  </si>
  <si>
    <t>执行尼玛奴役</t>
  </si>
  <si>
    <t>威权主义思潮吸引力+70%</t>
  </si>
  <si>
    <t>embraced_turtle_slavery_modifier</t>
  </si>
  <si>
    <t>环境恶化</t>
  </si>
  <si>
    <t>稳定度-20</t>
  </si>
  <si>
    <t>relentless_industrialists_tomb</t>
  </si>
  <si>
    <t>合成人妄想症</t>
  </si>
  <si>
    <t>synth_planet_paranoia</t>
  </si>
  <si>
    <t>跨次元贸易</t>
  </si>
  <si>
    <t>每100物理学家产出的舒适度+600，每100物理学家产出的贸易+6</t>
  </si>
  <si>
    <t>dportal_trade_normal</t>
  </si>
  <si>
    <t>跨次元贸易减少</t>
  </si>
  <si>
    <t>每100物理学家产出的舒适度+300，每100物理学家产出的贸易+6</t>
  </si>
  <si>
    <t>dportal_trade_low</t>
  </si>
  <si>
    <t>跨次元贸易增加</t>
  </si>
  <si>
    <t>每100物理学家产出的舒适度+1200，每100物理学家产出的贸易+12</t>
  </si>
  <si>
    <t>dportal_trade_high</t>
  </si>
  <si>
    <t>跨次元危机</t>
  </si>
  <si>
    <t>每100物理学家产出的舒适度+200，每100物理学家产出的贸易+2，人口增长速度+25%</t>
  </si>
  <si>
    <t>dportal_trade_crisis</t>
  </si>
  <si>
    <t>洪潮居住站</t>
  </si>
  <si>
    <t>宜居性-20%，对于水生物种来说可以视作一个海洋星球。</t>
  </si>
  <si>
    <t>flooded_habitat</t>
  </si>
  <si>
    <t>动乱扩散</t>
  </si>
  <si>
    <t>如果当下发生的叛乱成功，那么这个殖民地也会加入其中，除非当地的秩序得以恢复。稳定度-15</t>
  </si>
  <si>
    <t>instability_join_revolt</t>
  </si>
  <si>
    <t>垃圾环带</t>
  </si>
  <si>
    <t>幸福度-5%，自动强制迁移目标概率-25%</t>
  </si>
  <si>
    <t>trash_rings</t>
  </si>
  <si>
    <t>天清空净</t>
  </si>
  <si>
    <t>幸福度+20%，稳定度+10，岗位产出的凝聚力+50%，自动强制迁移目标概率+10%</t>
  </si>
  <si>
    <t>clear_skies</t>
  </si>
  <si>
    <t>流星</t>
  </si>
  <si>
    <t>幸福度+15%，人口舒适度使用-15%，自动强制迁移目标概率+15%</t>
  </si>
  <si>
    <t>shooting_stars</t>
  </si>
  <si>
    <t>封锁之地</t>
  </si>
  <si>
    <t>幸福度-15%，自动强制迁移目标概率-75%，岗位产出的资源-15%</t>
  </si>
  <si>
    <t>ground_locked</t>
  </si>
  <si>
    <t>上涨的水面</t>
  </si>
  <si>
    <t>active_melting</t>
  </si>
  <si>
    <t>雪球效应</t>
  </si>
  <si>
    <t>宜居性-20%，岗位产出的资源+25%</t>
  </si>
  <si>
    <t>boosted_melting</t>
  </si>
  <si>
    <t>远古病毒</t>
  </si>
  <si>
    <t>人口增长速度-10%，自动强制迁移目标概率-50%</t>
  </si>
  <si>
    <t>ancient_plague</t>
  </si>
  <si>
    <t>谋杀性的预防措施</t>
  </si>
  <si>
    <t>幸福度-25%</t>
  </si>
  <si>
    <t>cruel_actions</t>
  </si>
  <si>
    <t>停止生产</t>
  </si>
  <si>
    <t>岗位产出的资源-25%</t>
  </si>
  <si>
    <t>halted_production</t>
  </si>
  <si>
    <t>生态紧急状况</t>
  </si>
  <si>
    <t>岗位产出的资源-50%</t>
  </si>
  <si>
    <t>ecological_emergency</t>
  </si>
  <si>
    <t>外星感染</t>
  </si>
  <si>
    <t>宜居性-20%</t>
  </si>
  <si>
    <t>alien_infestation</t>
  </si>
  <si>
    <t>驯化外星动物</t>
  </si>
  <si>
    <t>住房-5%，岗位产出的社会学研究+10%</t>
  </si>
  <si>
    <t>adopted_aliens</t>
  </si>
  <si>
    <t>不太可能的纽带</t>
  </si>
  <si>
    <t>幸福度+10%，人口舒适度使用-20%</t>
  </si>
  <si>
    <t>national_pets</t>
  </si>
  <si>
    <t>极限灭绝</t>
  </si>
  <si>
    <t>人口增长速度-100%，自动强制迁移目标概率-75%，陆军花费-50%，陆军建造速度+100%</t>
  </si>
  <si>
    <t>rodent_war</t>
  </si>
  <si>
    <t>碍事的太空电梯</t>
  </si>
  <si>
    <t>岗位产出的矿物-20%</t>
  </si>
  <si>
    <t>drone_space_elevator</t>
  </si>
  <si>
    <t>矿物无人机的礼物</t>
  </si>
  <si>
    <t>drone_mineral_gift</t>
  </si>
  <si>
    <t>坠毁的第一联盟人造卫星</t>
  </si>
  <si>
    <t>drone_fl_satellite</t>
  </si>
  <si>
    <t>石脑</t>
  </si>
  <si>
    <t>rock_brain</t>
  </si>
  <si>
    <t>狡猾的植物</t>
  </si>
  <si>
    <t>每100个农夫产出的社会学研究+1</t>
  </si>
  <si>
    <t>cunning_flora</t>
  </si>
  <si>
    <t>神奇的植物</t>
  </si>
  <si>
    <t>fascinating_flora</t>
  </si>
  <si>
    <t>远古基因库</t>
  </si>
  <si>
    <t>old_genetic_library</t>
  </si>
  <si>
    <t>泽珞冰晶</t>
  </si>
  <si>
    <t>zro_ice</t>
  </si>
  <si>
    <t>暗物质漏斗</t>
  </si>
  <si>
    <t>dark_matter_funnel</t>
  </si>
  <si>
    <t>信息素，第一阶段</t>
  </si>
  <si>
    <t>pheromoned_1</t>
  </si>
  <si>
    <t>信息素，第二阶段</t>
  </si>
  <si>
    <t>岗位产出的资源-15%</t>
  </si>
  <si>
    <t>pheromoned_2</t>
  </si>
  <si>
    <t>信息素，解决方法</t>
  </si>
  <si>
    <t>岗位产出的资源+10%</t>
  </si>
  <si>
    <t>depheromoned_1</t>
  </si>
  <si>
    <t>信息素，第三阶段</t>
  </si>
  <si>
    <t>自动强制迁移目标概率-75%，自动重新安置几率-75%</t>
  </si>
  <si>
    <t>pheromoned_3</t>
  </si>
  <si>
    <t>信息素，第四阶段</t>
  </si>
  <si>
    <t>岗位产出的资源+5%，幸福度-10%</t>
  </si>
  <si>
    <t>pheromoned_4</t>
  </si>
  <si>
    <t>信息素排毒</t>
  </si>
  <si>
    <t>pheromoned_detox</t>
  </si>
  <si>
    <t>信息素悲剧</t>
  </si>
  <si>
    <t>幸福度-10%，每月凝聚力-10%</t>
  </si>
  <si>
    <t>pheromoned_grief</t>
  </si>
  <si>
    <t>艰难的开端</t>
  </si>
  <si>
    <t>岗位产出的矿物-5%</t>
  </si>
  <si>
    <t>uplift_rocky</t>
  </si>
  <si>
    <t>令人不愉快的实验</t>
  </si>
  <si>
    <t>unhappy_with_experiments</t>
  </si>
  <si>
    <t>无实验低产出</t>
  </si>
  <si>
    <t>岗位产出的社会学研究-20%</t>
  </si>
  <si>
    <t>unproductive_without_experiments</t>
  </si>
  <si>
    <t>蜃月</t>
  </si>
  <si>
    <t>projecting_moon</t>
  </si>
  <si>
    <t>失衡的生态系统</t>
  </si>
  <si>
    <t>unbalanced_ecosystem</t>
  </si>
  <si>
    <t>丰饶</t>
  </si>
  <si>
    <t>cornucopia</t>
  </si>
  <si>
    <t>原矿石</t>
  </si>
  <si>
    <t>raw_materials</t>
  </si>
  <si>
    <t>皮影戏</t>
  </si>
  <si>
    <t>shadow_play</t>
  </si>
  <si>
    <t>诡变多端</t>
  </si>
  <si>
    <t>grimacing</t>
  </si>
  <si>
    <t>comet_sighted_negative</t>
  </si>
  <si>
    <t>comet_sighted_positive</t>
  </si>
  <si>
    <t>刹车痕迹</t>
  </si>
  <si>
    <t>skid_marks</t>
  </si>
  <si>
    <t>死亡赛道</t>
  </si>
  <si>
    <t>dust_circuits</t>
  </si>
  <si>
    <t>不寻常的地亮</t>
  </si>
  <si>
    <t>unusual_tectonics</t>
  </si>
  <si>
    <t>无人机优化</t>
  </si>
  <si>
    <t>岗位产出的矿物+15%，岗位产出的能量币-10%</t>
  </si>
  <si>
    <t>droning_optimizations</t>
  </si>
  <si>
    <t>聚集的机器人</t>
  </si>
  <si>
    <t>岗位产出的凝聚力-10%</t>
  </si>
  <si>
    <t>syndaw_congregating_robots</t>
  </si>
  <si>
    <t>酸性丛林</t>
  </si>
  <si>
    <t>acid_jungles</t>
  </si>
  <si>
    <t>恶劣环境</t>
  </si>
  <si>
    <t>hostile_environment</t>
  </si>
  <si>
    <t>曾为行星</t>
  </si>
  <si>
    <t>ex_planet</t>
  </si>
  <si>
    <t>ship_graveyard</t>
  </si>
  <si>
    <t>坠毁的人工智能舰队</t>
  </si>
  <si>
    <t>ai_fleet</t>
  </si>
  <si>
    <t>irradiated_wasteland</t>
  </si>
  <si>
    <t>ancient_one</t>
  </si>
  <si>
    <t>机器人残骸</t>
  </si>
  <si>
    <t>fallen_robots</t>
  </si>
  <si>
    <t>液态沙</t>
  </si>
  <si>
    <t>岗位产出的物理学研究+30%</t>
  </si>
  <si>
    <t>liquid_sands</t>
  </si>
  <si>
    <t>被遗弃的采矿设施</t>
  </si>
  <si>
    <t>abandoned_mining</t>
  </si>
  <si>
    <t>合理气体开采</t>
  </si>
  <si>
    <t>gas_responsible_mining</t>
  </si>
  <si>
    <t>丰富气藏</t>
  </si>
  <si>
    <t>gas_rich_planet</t>
  </si>
  <si>
    <t>无节制气体开采</t>
  </si>
  <si>
    <t>岗位产出的能量币+50%</t>
  </si>
  <si>
    <t>gas_rich_planet_fo_realz</t>
  </si>
  <si>
    <t>营养食品</t>
  </si>
  <si>
    <t>人口增长速度+20%，幸福度+10%</t>
  </si>
  <si>
    <t>food_rich_planet</t>
  </si>
  <si>
    <t>超级传感器阵列</t>
  </si>
  <si>
    <t>行星探测范围+4，行星超空间探测距离+6</t>
  </si>
  <si>
    <t>super_sensor_array</t>
  </si>
  <si>
    <t>强迫动物劳役</t>
  </si>
  <si>
    <t>建筑花费-5%，行星基础设施建造速度+5%</t>
  </si>
  <si>
    <t>horse_powered_factories_low</t>
  </si>
  <si>
    <t>不情愿动物劳役</t>
  </si>
  <si>
    <t>建筑花费-10%，行星基础设施建造速度+10%</t>
  </si>
  <si>
    <t>horse_powered_factories_medium</t>
  </si>
  <si>
    <t>自愿动物劳役</t>
  </si>
  <si>
    <t>建筑花费-15%，行星基础设施建造速度+15%，岗位产出的食物-10%</t>
  </si>
  <si>
    <t>horse_powered_factories_high</t>
  </si>
  <si>
    <t>危险的野生动物</t>
  </si>
  <si>
    <t>幸福度-10%，行星基础设施建造速度-20%</t>
  </si>
  <si>
    <t>hostile_animal_life</t>
  </si>
  <si>
    <t>奇异的野生动物</t>
  </si>
  <si>
    <t>society_animal_life</t>
  </si>
  <si>
    <t>流沙</t>
  </si>
  <si>
    <t>宜居性-20%，建筑花费+33%</t>
  </si>
  <si>
    <t>shifting_sands</t>
  </si>
  <si>
    <t>镇压反对派</t>
  </si>
  <si>
    <t>suppressed_opposition</t>
  </si>
  <si>
    <t>恐惧的平民</t>
  </si>
  <si>
    <t>幸福度-15%，宜居性-15%</t>
  </si>
  <si>
    <t>scared_population</t>
  </si>
  <si>
    <t>安全的外星工厂</t>
  </si>
  <si>
    <t>建筑花费+15%，行星基础设施建造速度-25%</t>
  </si>
  <si>
    <t>secured_factory</t>
  </si>
  <si>
    <t>铁律</t>
  </si>
  <si>
    <t>幸福度-20%，法令维护费-25%，陆军士气+25%</t>
  </si>
  <si>
    <t>fear_as_control</t>
  </si>
  <si>
    <t>法令维护费-25%，陆军士气+25%</t>
  </si>
  <si>
    <t>fear_as_control_militarist</t>
  </si>
  <si>
    <t>传染病</t>
  </si>
  <si>
    <t>infectious_disease</t>
  </si>
  <si>
    <t>天人之战</t>
  </si>
  <si>
    <t>幸福度-40%</t>
  </si>
  <si>
    <t>pyramid_wars</t>
  </si>
  <si>
    <t>唯心主义吸引力</t>
  </si>
  <si>
    <t>唯心主义思潮吸引力+100%</t>
  </si>
  <si>
    <t>spiritualist_attraction</t>
  </si>
  <si>
    <t>唯物主义吸引力</t>
  </si>
  <si>
    <t>唯物主义思潮吸引力+100%</t>
  </si>
  <si>
    <t>materialist_attraction</t>
  </si>
  <si>
    <t>自动化工作流程</t>
  </si>
  <si>
    <t>syndaw_automated_work</t>
  </si>
  <si>
    <t>紧张的人机关系</t>
  </si>
  <si>
    <t>syndaw_unfriendly_robots</t>
  </si>
  <si>
    <t>人工智能故障</t>
  </si>
  <si>
    <t>syndaw_research_malus</t>
  </si>
  <si>
    <t>共鸣艺术</t>
  </si>
  <si>
    <t>new_resonance_music_art</t>
  </si>
  <si>
    <t>研究新共振</t>
  </si>
  <si>
    <t>new_resonance_study</t>
  </si>
  <si>
    <t>庆祝田园改造</t>
  </si>
  <si>
    <t>幸福度+10%，自动强制迁移目标概率+50%</t>
  </si>
  <si>
    <t>celebrate_idyllic_bloom</t>
  </si>
  <si>
    <t>纳米虫群</t>
  </si>
  <si>
    <t>宜居性-200%，幸福度-100%</t>
  </si>
  <si>
    <t>nanite_swarm_modifier</t>
  </si>
  <si>
    <t>驯化的纳米虫群</t>
  </si>
  <si>
    <t>建筑花费-25%，行星基础设施建造速度+25%，岗位产出的工程学研究+30%</t>
  </si>
  <si>
    <t>tamed_nanite_swarm_modifier</t>
  </si>
  <si>
    <t>当地蘑菇网络</t>
  </si>
  <si>
    <t>犯罪度-25</t>
  </si>
  <si>
    <t>fumongus_monitor_pops</t>
  </si>
  <si>
    <t>改造的自然</t>
  </si>
  <si>
    <t>engineered_nature</t>
  </si>
  <si>
    <t>第二家园</t>
  </si>
  <si>
    <t>宜居性+20%，自动强制迁移目标概率+50%</t>
  </si>
  <si>
    <t>second_home</t>
  </si>
  <si>
    <t>有意的潮汐锁定</t>
  </si>
  <si>
    <t>intentionally_tidally_locked</t>
  </si>
  <si>
    <t>完美的组织</t>
  </si>
  <si>
    <t>岗位产出的资源+10%，最大区划数+20%，幸福度-50%</t>
  </si>
  <si>
    <t>perfect_organization_modifier</t>
  </si>
  <si>
    <t>不完美的组织</t>
  </si>
  <si>
    <t>imperfect_organization_modifier</t>
  </si>
  <si>
    <t>拟造天堂</t>
  </si>
  <si>
    <t>岗位产出的凝聚力+25%，唯心主义思潮吸引力+50%，自动强制迁移目标概率+50%，区划花费+25%</t>
  </si>
  <si>
    <t>paradise_made</t>
  </si>
  <si>
    <t>晶体灾厄</t>
  </si>
  <si>
    <t>岗位产出的资源-100%，岗位所需的维护费-100%，人口增长减少+100%，自动强制迁移目标概率-1000%</t>
  </si>
  <si>
    <t>crystal_kraken</t>
  </si>
  <si>
    <t>枯竭能源</t>
  </si>
  <si>
    <t>岗位产出的能量币-10%</t>
  </si>
  <si>
    <t>energy_poor</t>
  </si>
  <si>
    <t>感染国度</t>
  </si>
  <si>
    <t>snake_infestation</t>
  </si>
  <si>
    <t>岗位产出的矿物-25%</t>
  </si>
  <si>
    <t>mining_equipment_offline</t>
  </si>
  <si>
    <t>故障生产线</t>
  </si>
  <si>
    <t>机械人口组装速度降低+10%</t>
  </si>
  <si>
    <t>broken_assembly_line</t>
  </si>
  <si>
    <t>情人的疱疹</t>
  </si>
  <si>
    <t>人口增长减少：+100%，每个扈从+0.25有机人口组装速度</t>
  </si>
  <si>
    <t>syamelles_curse_habitat</t>
  </si>
  <si>
    <t>有机一机械接口博物馆</t>
  </si>
  <si>
    <t>活体陈设产出的凝聚力+5%</t>
  </si>
  <si>
    <t>machine_care_museum</t>
  </si>
  <si>
    <t>粉碎星球</t>
  </si>
  <si>
    <t>locust_planet_cracked</t>
  </si>
  <si>
    <t>蝗灾萌发</t>
  </si>
  <si>
    <t>自动强制迁移目标概率-25%，幸福度-10%，防御部队生命值+15%，轨道轰炸伤害-15%</t>
  </si>
  <si>
    <t>nascent_locust</t>
  </si>
  <si>
    <t>全知裂爪龙</t>
  </si>
  <si>
    <t>行星探测范围+10，行星超空间探测距离+10</t>
  </si>
  <si>
    <t>all_seeing_shard</t>
  </si>
  <si>
    <t>反应堆过载</t>
  </si>
  <si>
    <t>岗位能量币维护费-50%</t>
  </si>
  <si>
    <t>reactor_overdrive</t>
  </si>
  <si>
    <t>幽魂灌注大气</t>
  </si>
  <si>
    <t>轨道轰炸伤害-25%</t>
  </si>
  <si>
    <t>infused_atmosphere</t>
  </si>
  <si>
    <t>龙牙</t>
  </si>
  <si>
    <t>稳定度+10，自动强制迁移目标概率+25%</t>
  </si>
  <si>
    <t>ether_trophy</t>
  </si>
  <si>
    <t>裂爪之眼</t>
  </si>
  <si>
    <t>劳工人口资源产出+5%，低级子个体产出+5%，威权主义思潮吸引力+50%</t>
  </si>
  <si>
    <t>shard_trophy</t>
  </si>
  <si>
    <t>自动无畏战舰反应堆</t>
  </si>
  <si>
    <t>岗位能量币维护费-15%，区划与建筑能量币维护费-15%</t>
  </si>
  <si>
    <t>dread_trophy</t>
  </si>
  <si>
    <t>祖姆鞭毛</t>
  </si>
  <si>
    <t>每月有机人口生长+1，稳定度-5</t>
  </si>
  <si>
    <t>tiyanki_trophy</t>
  </si>
  <si>
    <t>烧毁的祖姆鞭毛</t>
  </si>
  <si>
    <t>burnt_tiyanki_trophy</t>
  </si>
  <si>
    <t>天龙羽翼</t>
  </si>
  <si>
    <t>最大区划数+20%，岗位产出的物理学研究+20%</t>
  </si>
  <si>
    <t>sky_dragon_trophy</t>
  </si>
  <si>
    <t>拾荒机器人压缩器</t>
  </si>
  <si>
    <t>岗位产出的合金+20%</t>
  </si>
  <si>
    <t>scavenger_trophy</t>
  </si>
  <si>
    <t>幽魂散布器囊</t>
  </si>
  <si>
    <t>岗位产出的凝聚力+15%，幸福度+10%</t>
  </si>
  <si>
    <t>wraith_trophy</t>
  </si>
  <si>
    <t>恐怖负相物质</t>
  </si>
  <si>
    <t>岗位产出的社会学研究+15%，岗位产出的物理学研究+15%，岗位产出的工程学研究+15%</t>
  </si>
  <si>
    <t>horror_study_trophy</t>
  </si>
  <si>
    <t>不稳定恐怖负相物质</t>
  </si>
  <si>
    <t>岗位产出的社会学研究+25%，岗位产出的物理学研究+25%，岗位产出的工程学研究+25%，稳定度-20</t>
  </si>
  <si>
    <t>horror_study_trophy2</t>
  </si>
  <si>
    <t>岗位产出的凝聚力+15%</t>
  </si>
  <si>
    <t>horror_deify_trophy</t>
  </si>
  <si>
    <t>岗位产出的凝聚力+25%，稳定度-20</t>
  </si>
  <si>
    <t>horror_deify_trophy2</t>
  </si>
  <si>
    <t>岗位产出的凝聚力+100%，岗位产出的社会学研究+100%，岗位产出的物理学研究+100%，岗位产出的工程学研究+100%，稳定度-20，自动强制迁移目标概率-1000%，主流思潮吸引力-1000%</t>
  </si>
  <si>
    <t>horror_too_late</t>
  </si>
  <si>
    <t>已稳定恐怖负相物质</t>
  </si>
  <si>
    <t>岗位产出的凝聚力+50%，岗位产出的社会学研究+50%，岗位产出的物理学研究+50%，岗位产出的工程学研究+50%</t>
  </si>
  <si>
    <t>horror_stabilized</t>
  </si>
  <si>
    <t>神秘堡垒舱室</t>
  </si>
  <si>
    <t>舒适度+1500，住房+1500</t>
  </si>
  <si>
    <t>fortress_trophy</t>
  </si>
  <si>
    <t>净化虚空孳孽毒腺</t>
  </si>
  <si>
    <t>宜居性+15%，岗位产出的社会学研究+10%</t>
  </si>
  <si>
    <t>voidspawn_trophy</t>
  </si>
  <si>
    <t>虚空孳孽污染物</t>
  </si>
  <si>
    <t>宜居性-15%，人口维护费+10%</t>
  </si>
  <si>
    <t>voidspawn_contaminant</t>
  </si>
  <si>
    <t>噬星者卵鞘</t>
  </si>
  <si>
    <t>岗位产出的能量币+5%，我们可以执行吞噬恒星操作</t>
  </si>
  <si>
    <t>stellar_devourer_trophy</t>
  </si>
  <si>
    <t>恒星低产</t>
  </si>
  <si>
    <t>岗位产出的能量币-5%，宜居性-5%</t>
  </si>
  <si>
    <t>low_stellar_output_1</t>
  </si>
  <si>
    <t>岗位产出的能量币-10%，宜居性-10%，稳定度-5</t>
  </si>
  <si>
    <t>low_stellar_output_2</t>
  </si>
  <si>
    <t>岗位产出的能量币-20%，宜居性-20%，稳定度-10</t>
  </si>
  <si>
    <t>low_stellar_output_3</t>
  </si>
  <si>
    <t>政治热点</t>
  </si>
  <si>
    <t>思潮转化几率+50%</t>
  </si>
  <si>
    <t>planet_political_frontier</t>
  </si>
  <si>
    <t>政治维稳</t>
  </si>
  <si>
    <t>岗位产出的凝聚力-20%，主流思潮吸引力+10%，稳定度+10</t>
  </si>
  <si>
    <t>planet_political_safezone</t>
  </si>
  <si>
    <t>政治打压</t>
  </si>
  <si>
    <t>岗位产出的凝聚力-10%，主流思潮吸引力+20%，稳定度+5</t>
  </si>
  <si>
    <t>planet_political_crackdown</t>
  </si>
  <si>
    <t>宽松的政治</t>
  </si>
  <si>
    <t>岗位产出的社会学研究+20%，岗位产出的凝聚力-10%</t>
  </si>
  <si>
    <t>planet_political_admittance</t>
  </si>
  <si>
    <t>监控结果令人欣慰</t>
  </si>
  <si>
    <t>稳定度+10，岗位所需的维护费+10%</t>
  </si>
  <si>
    <t>reassured_tracking</t>
  </si>
  <si>
    <t>集体孤独症</t>
  </si>
  <si>
    <t>稳定度-10，岗位产出的资源-10%</t>
  </si>
  <si>
    <t>collective_autophobia</t>
  </si>
  <si>
    <t>顽固罪犯获释</t>
  </si>
  <si>
    <t>罪犯岗位+200</t>
  </si>
  <si>
    <t>freed_stasis_criminals</t>
  </si>
  <si>
    <t>顽固异见者获释</t>
  </si>
  <si>
    <t>演艺人员岗位+200</t>
  </si>
  <si>
    <t>freed_stasis_dissidents</t>
  </si>
  <si>
    <t>星达广场</t>
  </si>
  <si>
    <t>最大区划数+2，舒适度+25%，轨道轰炸伤害+50%</t>
  </si>
  <si>
    <t>star_mall_habitat</t>
  </si>
  <si>
    <t>密弥库蚁袭击</t>
  </si>
  <si>
    <t>机械人口组装速度-20%</t>
  </si>
  <si>
    <t>planet_myrmeku_attacks</t>
  </si>
  <si>
    <t>机械人口组装速度-10%，行星基础设施建造速度-10%</t>
  </si>
  <si>
    <t>planet_myrmeku_seal_colony</t>
  </si>
  <si>
    <t>机械人口组装速度-10%，机器人维护费+10%</t>
  </si>
  <si>
    <t>planet_myrmeku_upgrade_robots</t>
  </si>
  <si>
    <t>机械人口组装速度-30%</t>
  </si>
  <si>
    <t>planet_myrmeku_pest_control</t>
  </si>
  <si>
    <t>资源转移</t>
  </si>
  <si>
    <t>机器人维护费+5%</t>
  </si>
  <si>
    <t>planet_myrmeku_lured</t>
  </si>
  <si>
    <t>被吞噬</t>
  </si>
  <si>
    <t>being_devoured_modifier</t>
  </si>
  <si>
    <t>岗位产出的社会学研究+5%，岗位产出的工程学研究+5%</t>
  </si>
  <si>
    <t>stratovents</t>
  </si>
  <si>
    <t>原封不动的平流层喷口</t>
  </si>
  <si>
    <t>岗位产出的社会学研究+10%，每100生物学家产出的社会学研究-1，每100生物学家产出的贸易+3，每100生物学家的消费品维护费+1，生物学家岗位+200，每100生物学家产出的舒适度+300</t>
  </si>
  <si>
    <t>stratovent_world_modifier_tourism</t>
  </si>
  <si>
    <t>平流层喷口观光平台</t>
  </si>
  <si>
    <t>岗位产出的社会学研究+15%，每100生物学家产出的社会学研究-1，每100生物学家产出的贸易+3，每100生物学家的消费品维护费+1，生物学家岗位+400，每100生物学家产出的舒适度+300</t>
  </si>
  <si>
    <t>stratovent_world_modifier_tourism_boost</t>
  </si>
  <si>
    <t>平流层喷口精炼厂</t>
  </si>
  <si>
    <t>岗位产出的工程学研究+15%，喷口研究员岗位+200</t>
  </si>
  <si>
    <t>stratovent_world_modifier_refining</t>
  </si>
  <si>
    <t>扩展平流层喷口</t>
  </si>
  <si>
    <t>岗位产出的工程学研究+15%，扩展喷口精炼工岗位+200</t>
  </si>
  <si>
    <t>stratovent_world_modifier_refining_upg</t>
  </si>
  <si>
    <t>倒塌的平流层喷口</t>
  </si>
  <si>
    <t>岗位产出的工程学研究+10%，倒塌喷口精炼工岗位+200</t>
  </si>
  <si>
    <t>stratovent_world_modifier_refining_minerals</t>
  </si>
  <si>
    <t>唯心主义受鼓励</t>
  </si>
  <si>
    <t>planet_new_colony_spiritualist_attraction</t>
  </si>
  <si>
    <t>唯物主义受鼓励</t>
  </si>
  <si>
    <t>主义思潮吸引力+100%</t>
  </si>
  <si>
    <t>planet_new_colony_materialist_attraction</t>
  </si>
  <si>
    <t>军国主义受鼓励</t>
  </si>
  <si>
    <t>军国主义思潮吸引力+100%</t>
  </si>
  <si>
    <t>planet_new_colony_militarist_attraction</t>
  </si>
  <si>
    <t>和平主义受鼓励</t>
  </si>
  <si>
    <t>和平主义思潮吸引力+100%</t>
  </si>
  <si>
    <t>planet_new_colony_pacifist_attraction</t>
  </si>
  <si>
    <t>威权主义受鼓励</t>
  </si>
  <si>
    <t>威权主义思潮吸引力+100%</t>
  </si>
  <si>
    <t>planet_new_colony_authoritarian_attraction</t>
  </si>
  <si>
    <t>平等主义受鼓励</t>
  </si>
  <si>
    <t>平等主义思潮吸引力+100%</t>
  </si>
  <si>
    <t>planet_new_colony_egalitarian_attraction</t>
  </si>
  <si>
    <t>亲外主义受鼓励</t>
  </si>
  <si>
    <t>亲外主义思潮吸引力+100%</t>
  </si>
  <si>
    <t>planet_new_colony_xenophile_attraction</t>
  </si>
  <si>
    <t>排外主义受鼓励</t>
  </si>
  <si>
    <t>排外主义思潮吸引力+100%</t>
  </si>
  <si>
    <t>planet_new_colony_xenophobe_attraction</t>
  </si>
  <si>
    <t>乐极生悲</t>
  </si>
  <si>
    <t>幸福度-20%，岗位产出的能量币-10%</t>
  </si>
  <si>
    <t>enclave_artist_festival_outrage</t>
  </si>
  <si>
    <t>灵质研究</t>
  </si>
  <si>
    <t>研究速度(物理学)+5%，能量武器伤害+5%，岗位产出的能量币+10%</t>
  </si>
  <si>
    <t>spectral_residue_studies</t>
  </si>
  <si>
    <t>幽魂频率同步</t>
  </si>
  <si>
    <t>闪避概率-100%，装甲值-50</t>
  </si>
  <si>
    <t>wraith_frequency_sync</t>
  </si>
  <si>
    <t>black_hole_pantagruel</t>
  </si>
  <si>
    <t>脉冲萌发</t>
  </si>
  <si>
    <t>germinating_wraith</t>
  </si>
  <si>
    <t>圆环神庙：游客中心</t>
  </si>
  <si>
    <t>happy_with_open_loop_temple</t>
  </si>
  <si>
    <t>圆环神庙：朝圣之路</t>
  </si>
  <si>
    <t>spiritual_happy_with_open_loop_temple</t>
  </si>
  <si>
    <t>寂绝废墟</t>
  </si>
  <si>
    <t>waiting_world_ruins</t>
  </si>
  <si>
    <t>隔世独立</t>
  </si>
  <si>
    <t>宜居性-200%</t>
  </si>
  <si>
    <t>worm_quarantined</t>
  </si>
  <si>
    <t>教化任务</t>
  </si>
  <si>
    <t>思潮转化几率+300%</t>
  </si>
  <si>
    <t>native_indoctrination</t>
  </si>
  <si>
    <t>虚境标记</t>
  </si>
  <si>
    <t>covenant_shroud_marked</t>
  </si>
  <si>
    <t>恐袭受害者</t>
  </si>
  <si>
    <t>主流思潮吸引力-33%</t>
  </si>
  <si>
    <t>minor_terrorist_action</t>
  </si>
  <si>
    <t>恐袭受害者(严重)</t>
  </si>
  <si>
    <t>主流思潮吸引力-75%</t>
  </si>
  <si>
    <t>major_terrorist_action</t>
  </si>
  <si>
    <t>勇敢的市民</t>
  </si>
  <si>
    <t>主流思潮吸引力+33%</t>
  </si>
  <si>
    <t>riots_averted</t>
  </si>
  <si>
    <t>不满(趋向唯心主义)</t>
  </si>
  <si>
    <t>spiritualist_unrest</t>
  </si>
  <si>
    <t>不满(趋向威权主义)</t>
  </si>
  <si>
    <t>authoritarian_unrest</t>
  </si>
  <si>
    <t>不满(趋向排外主义)</t>
  </si>
  <si>
    <t>xenophobe_unrest</t>
  </si>
  <si>
    <t>不满(趋向唯物主义)</t>
  </si>
  <si>
    <t>materialist_unrest</t>
  </si>
  <si>
    <t>不满(趋向亲外主义)</t>
  </si>
  <si>
    <t>xenophile_unrest</t>
  </si>
  <si>
    <t>不满(趋向平等主义)</t>
  </si>
  <si>
    <t>egalitarian_unrest</t>
  </si>
  <si>
    <t>不满(趋向和平主义)</t>
  </si>
  <si>
    <t>pacifist_unrest</t>
  </si>
  <si>
    <t>不满(趋向军国主义)</t>
  </si>
  <si>
    <t>militarist_unrest</t>
  </si>
  <si>
    <t>激进的奴隶</t>
  </si>
  <si>
    <t>adding_unrest_slaves</t>
  </si>
  <si>
    <t>镇压奴隶叛乱</t>
  </si>
  <si>
    <t>revolt_suppressed</t>
  </si>
  <si>
    <t>叛乱被镇压</t>
  </si>
  <si>
    <t>revolt_suppressed_2</t>
  </si>
  <si>
    <t>绝食罢工</t>
  </si>
  <si>
    <t>奴隶人口资源产出-50%，奴隶维护费-50%</t>
  </si>
  <si>
    <t>slave_hunger_strike</t>
  </si>
  <si>
    <t>奴隶暴动</t>
  </si>
  <si>
    <t>奴隶人口资源产出-1000%，人口增长速度-50%，陆军建造速度-50%，行星基础设施建造速度-50%</t>
  </si>
  <si>
    <t>slave_riots</t>
  </si>
  <si>
    <t>终获自由</t>
  </si>
  <si>
    <t>slaves_defected</t>
  </si>
  <si>
    <t>free_at_last</t>
  </si>
  <si>
    <t>insurgents_free</t>
  </si>
  <si>
    <t>危机四伏</t>
  </si>
  <si>
    <t>稳定度-50</t>
  </si>
  <si>
    <t>pop_disappearances</t>
  </si>
  <si>
    <t>虚境：人口被吞噬</t>
  </si>
  <si>
    <t>eater_unhappiness_planet_1</t>
  </si>
  <si>
    <t>eater_unhappiness_planet_2</t>
  </si>
  <si>
    <t>虚境：腐化</t>
  </si>
  <si>
    <t>人口消费品维护费+200%</t>
  </si>
  <si>
    <t>instrument_consumer_goods</t>
  </si>
  <si>
    <t>主流思潮吸引力-100%</t>
  </si>
  <si>
    <t>instrument_deviance_planet</t>
  </si>
  <si>
    <t>太空子民：扩张</t>
  </si>
  <si>
    <t>最大区划数+2</t>
  </si>
  <si>
    <t>master_builders_habitats</t>
  </si>
  <si>
    <t>神之光</t>
  </si>
  <si>
    <t>唯心主义思潮吸引力+999%</t>
  </si>
  <si>
    <t>god_rayed</t>
  </si>
  <si>
    <t>中子轰炸</t>
  </si>
  <si>
    <t>宜居性-30%</t>
  </si>
  <si>
    <t>neutron_bombarded</t>
  </si>
  <si>
    <t>信仰动摇</t>
  </si>
  <si>
    <t>uneasy_faith</t>
  </si>
  <si>
    <t>神圣之地</t>
  </si>
  <si>
    <t>holy_player_planet</t>
  </si>
  <si>
    <t>在时光中冻结</t>
  </si>
  <si>
    <t>frozen_in_time</t>
  </si>
  <si>
    <t>超强耀斑</t>
  </si>
  <si>
    <t>superflare_star</t>
  </si>
  <si>
    <t>超强耀斑警告</t>
  </si>
  <si>
    <t>superflare_planet</t>
  </si>
  <si>
    <t>超强耀斑后果</t>
  </si>
  <si>
    <t>宜居性-10%，岗位产出的能量币-15%</t>
  </si>
  <si>
    <t>superflare_struck</t>
  </si>
  <si>
    <t>超级耀斑防护</t>
  </si>
  <si>
    <t>superflare_avoided</t>
  </si>
  <si>
    <t>舰队全息投影</t>
  </si>
  <si>
    <t>black_hole_hologram</t>
  </si>
  <si>
    <t>能源积累</t>
  </si>
  <si>
    <t>black_hole_energy</t>
  </si>
  <si>
    <t>原始机器人</t>
  </si>
  <si>
    <t>primitive_robots</t>
  </si>
  <si>
    <t>疯狂科学家</t>
  </si>
  <si>
    <t>岗位产出的社会学研究-50%</t>
  </si>
  <si>
    <t>researcher_rage</t>
  </si>
  <si>
    <t>冷仓中的克隆体</t>
  </si>
  <si>
    <t>clones_in_cryo</t>
  </si>
  <si>
    <t>dead_god</t>
  </si>
  <si>
    <t>逝往神灵</t>
  </si>
  <si>
    <t>唯心主义思潮吸引力+200%</t>
  </si>
  <si>
    <t>dead_god_planet</t>
  </si>
  <si>
    <t>神秘脉冲</t>
  </si>
  <si>
    <t>dead_god_planet_hidden</t>
  </si>
  <si>
    <t>life_electric</t>
  </si>
  <si>
    <t>主流思潮吸引力+33%，幸福度+10%</t>
  </si>
  <si>
    <t>soothing_crystals</t>
  </si>
  <si>
    <t>舒缓磁性</t>
  </si>
  <si>
    <t>岗位产出的凝聚力+50%</t>
  </si>
  <si>
    <t>good_vibrations</t>
  </si>
  <si>
    <t>外来真菌感染</t>
  </si>
  <si>
    <t>行星基础设施建造速度-20%，宜居性-10%，岗位产出的社会学研究+33%</t>
  </si>
  <si>
    <t>exofungus</t>
  </si>
  <si>
    <t>水下坟墓</t>
  </si>
  <si>
    <t>岗位产出的社会学研究+30%</t>
  </si>
  <si>
    <t>watery_grave</t>
  </si>
  <si>
    <t>蛞蝓恐怖症</t>
  </si>
  <si>
    <t>brainslug_woes</t>
  </si>
  <si>
    <t>稳定度-40</t>
  </si>
  <si>
    <t>brainslug_woes_phobe</t>
  </si>
  <si>
    <t>蛞蝓适应</t>
  </si>
  <si>
    <t>brainslug_hive</t>
  </si>
  <si>
    <t>食肉植物</t>
  </si>
  <si>
    <t>宜居性-10%，岗位产出的社会学研究+10%</t>
  </si>
  <si>
    <t>predatory_plants</t>
  </si>
  <si>
    <t>自觉之海</t>
  </si>
  <si>
    <t>宜居性+25%，岗位产出的社会学研究+10%，岗位产出的物理学研究+10%，岗位产出的工程学研究+10%，主流思潮吸引力-25%，行星基础设施建造速度-25%</t>
  </si>
  <si>
    <t>living_sea</t>
  </si>
  <si>
    <t>相位转移</t>
  </si>
  <si>
    <t>行星基础设施建造速度-50%</t>
  </si>
  <si>
    <t>phaseshifted</t>
  </si>
  <si>
    <t>生命摇篮</t>
  </si>
  <si>
    <t>building_blocks</t>
  </si>
  <si>
    <t>计算网络</t>
  </si>
  <si>
    <t>nanite_network</t>
  </si>
  <si>
    <t>被安抚的民众</t>
  </si>
  <si>
    <t>稳定度+15</t>
  </si>
  <si>
    <t>appeased_populace</t>
  </si>
  <si>
    <t>愤怒的民众</t>
  </si>
  <si>
    <t>稳定度-10，主流思潮吸引力-50%</t>
  </si>
  <si>
    <t>angered_populace</t>
  </si>
  <si>
    <t>被盗巨著</t>
  </si>
  <si>
    <t>stolen_great_work</t>
  </si>
  <si>
    <t>多部被盗巨著</t>
  </si>
  <si>
    <t>岗位产出的凝聚力+30%</t>
  </si>
  <si>
    <t>multiple_stolen_great_works</t>
  </si>
  <si>
    <t>被拯救</t>
  </si>
  <si>
    <t>稳定度+100</t>
  </si>
  <si>
    <t>b_world_saved</t>
  </si>
  <si>
    <t>帕丽达雅</t>
  </si>
  <si>
    <t>幸福度+10%，岗位产出的凝聚力+10%，岗位产出的食物+20%，自动强制迁移目标概率+25%</t>
  </si>
  <si>
    <t>paradise_planet</t>
  </si>
  <si>
    <t>远古收割机</t>
  </si>
  <si>
    <t>岗位产出的食物+20%</t>
  </si>
  <si>
    <t>ancient_harvesters</t>
  </si>
  <si>
    <t>地震现象</t>
  </si>
  <si>
    <t>宜居性-10%，幸福度-5%，人口增长速度-20%，岗位产出的社会学研究+20%</t>
  </si>
  <si>
    <t>seismological_phenomena</t>
  </si>
  <si>
    <t>宜居性-20%，幸福度-15%，人口增长速度-20%，岗位产出的社会学研究+20%</t>
  </si>
  <si>
    <t>seismological_phenomena_2</t>
  </si>
  <si>
    <t>宜居性-5%，幸福度-5%，岗位产出的社会学研究+20%</t>
  </si>
  <si>
    <t>egg_rifts</t>
  </si>
  <si>
    <t>对外星物体的研究</t>
  </si>
  <si>
    <t>岗位产出的物理学研究+30%，岗位产出的社会学研究+30%，岗位产出的工程学研究+30%</t>
  </si>
  <si>
    <t>enigmatic_cache_in_orbit</t>
  </si>
  <si>
    <t>范格利集团：已部署双层床铺</t>
  </si>
  <si>
    <t>住房+10%</t>
  </si>
  <si>
    <t>bunkbeds_deployed</t>
  </si>
  <si>
    <t>范格利集团：已部署食品保鲜容器</t>
  </si>
  <si>
    <t>人口食物维护费-10%</t>
  </si>
  <si>
    <t>tupperware_deployed</t>
  </si>
  <si>
    <t>范格利集团：大气层除臭器已部署</t>
  </si>
  <si>
    <t>自动强制迁移目标概率+50%</t>
  </si>
  <si>
    <t>atmospheric_deodorizer_deployed</t>
  </si>
  <si>
    <t>拉奇牌能源开采器</t>
  </si>
  <si>
    <t>racket_energy_extractor</t>
  </si>
  <si>
    <t>拉奇牌发电机调节器</t>
  </si>
  <si>
    <t>技工产出的能量币+25%</t>
  </si>
  <si>
    <t>racket_generator_regulator</t>
  </si>
  <si>
    <t>肃正协议的破坏</t>
  </si>
  <si>
    <t>岗位产出的能量币-20%</t>
  </si>
  <si>
    <t>contingency_sabotage</t>
  </si>
  <si>
    <t>黑社会组织</t>
  </si>
  <si>
    <t>犯罪度+15，罪犯岗位+100，每33行星犯罪度+1罪犯岗位</t>
  </si>
  <si>
    <t>criminal_underworld</t>
  </si>
  <si>
    <t>反常子个体</t>
  </si>
  <si>
    <t>反常度+15，反常子个体岗位+100，每33个行星犯罪度+1反常子个体岗位</t>
  </si>
  <si>
    <t>drone_deviancy</t>
  </si>
  <si>
    <t>腐化无人机</t>
  </si>
  <si>
    <t>反常度+15，腐化子个体岗位+100，每33个行星犯罪度+1腐化子个体岗位</t>
  </si>
  <si>
    <t>drone_corruption</t>
  </si>
  <si>
    <t>帮派战争</t>
  </si>
  <si>
    <t>犯罪度+30，罪犯岗位+30</t>
  </si>
  <si>
    <t>gang_wars</t>
  </si>
  <si>
    <t>毒品交易中心</t>
  </si>
  <si>
    <t>center_of_drug_trade</t>
  </si>
  <si>
    <t>黑道统治</t>
  </si>
  <si>
    <t>mob_rule</t>
  </si>
  <si>
    <t>官员受贿</t>
  </si>
  <si>
    <t>bribed_officials</t>
  </si>
  <si>
    <t>药物滥用</t>
  </si>
  <si>
    <t>substance_abuse</t>
  </si>
  <si>
    <t>走私活动</t>
  </si>
  <si>
    <t>岗位产出的贸易-20%</t>
  </si>
  <si>
    <t>smuggler_activity</t>
  </si>
  <si>
    <t>犯罪狂潮</t>
  </si>
  <si>
    <t>犯罪度+30</t>
  </si>
  <si>
    <t>crime_wave</t>
  </si>
  <si>
    <t>旅行警告建议</t>
  </si>
  <si>
    <t>travel_advisory</t>
  </si>
  <si>
    <t>毒品战争</t>
  </si>
  <si>
    <t>cartel_war</t>
  </si>
  <si>
    <t>强制性保护费收取</t>
  </si>
  <si>
    <t>protection_racket</t>
  </si>
  <si>
    <t>政府腐败</t>
  </si>
  <si>
    <t>corrupt_administration</t>
  </si>
  <si>
    <t>货物掠夺</t>
  </si>
  <si>
    <t>trade_pilfering</t>
  </si>
  <si>
    <t>犯罪头目落网</t>
  </si>
  <si>
    <t>犯罪度-30</t>
  </si>
  <si>
    <t>crime_boss_arrested</t>
  </si>
  <si>
    <t>反常干扰</t>
  </si>
  <si>
    <t>稳定度-30</t>
  </si>
  <si>
    <t>deviant_interference</t>
  </si>
  <si>
    <t>无人机信号干扰</t>
  </si>
  <si>
    <t>drone_signal_interference</t>
  </si>
  <si>
    <t>叛乱帮派首领伏诛</t>
  </si>
  <si>
    <t>ringleader_killed</t>
  </si>
  <si>
    <t>腐败网络已被终结</t>
  </si>
  <si>
    <t>corrupt_network_terminated</t>
  </si>
  <si>
    <t>扫黑除恶行动</t>
  </si>
  <si>
    <t>法者提供的犯罪率下降+10，执法者能量币维护费+2</t>
  </si>
  <si>
    <t>anticrime_campaign</t>
  </si>
  <si>
    <t>与犯罪头目达成协议</t>
  </si>
  <si>
    <t>稳定度+10，犯罪度+50%，罪犯岗位+200，每33行星犯罪度+1个罪犯岗位</t>
  </si>
  <si>
    <t>crime_lord_deal</t>
  </si>
  <si>
    <t>与犯罪头目的协议已终止</t>
  </si>
  <si>
    <t>稳定度-10，每33行星犯罪度+1个罪犯岗位</t>
  </si>
  <si>
    <t>crime_lord_deal_broken</t>
  </si>
  <si>
    <t>补助提升</t>
  </si>
  <si>
    <t>每100失业人口的消费品维护费+2</t>
  </si>
  <si>
    <t>unemployment_benefits</t>
  </si>
  <si>
    <t>活动计划</t>
  </si>
  <si>
    <t>失业人口的凝聚力维护费+1</t>
  </si>
  <si>
    <t>activity_program</t>
  </si>
  <si>
    <t>待命模式</t>
  </si>
  <si>
    <t>失业者能量币维护费+2</t>
  </si>
  <si>
    <t>standby_mode</t>
  </si>
  <si>
    <t>拜金教磁条已分配</t>
  </si>
  <si>
    <t>numistic_magnetostrips</t>
  </si>
  <si>
    <t>星际文化冲击</t>
  </si>
  <si>
    <t>岗位产出的资源-33%，稳定度-20，人口产生的帝国规模-50%</t>
  </si>
  <si>
    <t>planet_culture_shock</t>
  </si>
  <si>
    <t>戒严</t>
  </si>
  <si>
    <t>每100士兵岗位产出的稳定度+5，岗位产出的资源-33%，人口增长速度-50%，自动强制迁移目标概率-50%，机械人口组装速度-50%，每月有机人口增长系数-50%，士兵岗位+200</t>
  </si>
  <si>
    <t>martial_law</t>
  </si>
  <si>
    <t>猎杀子个体</t>
  </si>
  <si>
    <t>每100士兵岗位产出的稳定度+5，岗位产出的资源-33%，人口增长速度-50%，自动强制迁移目标概率-50%，机械人口组装速度-50%，每月有机人口增长系数-50%，作战子个体岗位+200</t>
  </si>
  <si>
    <t>hunter_killer_drones</t>
  </si>
  <si>
    <t>强制服从协议</t>
  </si>
  <si>
    <t>compliance_protocols</t>
  </si>
  <si>
    <t>人口增长已鼓励</t>
  </si>
  <si>
    <t>人口增长速度+25%</t>
  </si>
  <si>
    <t>planet_food_boost</t>
  </si>
  <si>
    <t>奢侈品已发派</t>
  </si>
  <si>
    <t>舒适度+25%，自动强制迁移目标概率+25%</t>
  </si>
  <si>
    <t>planet_luxuries_boost</t>
  </si>
  <si>
    <t>圣地（亵渎之地）</t>
  </si>
  <si>
    <t>consecrated_quality_1</t>
  </si>
  <si>
    <t>圣地（圣洁之地）</t>
  </si>
  <si>
    <t>consecrated_quality_2</t>
  </si>
  <si>
    <t>圣地（崇敬之地）</t>
  </si>
  <si>
    <t>consecrated_quality_3</t>
  </si>
  <si>
    <t>圣地（神圣之地）</t>
  </si>
  <si>
    <t>consecrated_quality_4</t>
  </si>
  <si>
    <t>基础市场竞争力评分：弱</t>
  </si>
  <si>
    <t>market_nominee_level_1</t>
  </si>
  <si>
    <t>基础市场竞争力评分：中</t>
  </si>
  <si>
    <t>market_nominee_level_2</t>
  </si>
  <si>
    <t>基础市场竞争力评分：强</t>
  </si>
  <si>
    <t>market_nominee_level_3</t>
  </si>
  <si>
    <t>基础市场竞争力评分：极强</t>
  </si>
  <si>
    <t>market_nominee_level_4</t>
  </si>
  <si>
    <t>基础市场竞争力评分：完美</t>
  </si>
  <si>
    <t>market_nominee_level_5</t>
  </si>
  <si>
    <t>活体海洋研究</t>
  </si>
  <si>
    <t>pm_study_the_sea</t>
  </si>
  <si>
    <t>宣布执行人口控制</t>
  </si>
  <si>
    <t>星球上无人口增长，稳定度-5，自动重新安置几率+100%</t>
  </si>
  <si>
    <t>planet_population_control</t>
  </si>
  <si>
    <t>控制子个体生产</t>
  </si>
  <si>
    <t>星球上无人口增长，人口组装花费-75%</t>
  </si>
  <si>
    <t>planet_population_control_gestalt</t>
  </si>
  <si>
    <t>机器人组装已停止</t>
  </si>
  <si>
    <t>不能在这个星球上组装任何机器人，智能人或者是合成人，复制者岗位维护费-75%</t>
  </si>
  <si>
    <t>planet_robot_assembly_control</t>
  </si>
  <si>
    <t>人口增长已减缓</t>
  </si>
  <si>
    <t>人口增长速度-75%，有机人口舒适度使用+25%，有机人口维护费+25%</t>
  </si>
  <si>
    <t>planet_growth_discouraged</t>
  </si>
  <si>
    <t>人口被放逐</t>
  </si>
  <si>
    <t>planet_population_expelled</t>
  </si>
  <si>
    <t>掌控自然</t>
  </si>
  <si>
    <t>最大区划数+2，最大资源区划数+50%</t>
  </si>
  <si>
    <t>mastery_of_nature</t>
  </si>
  <si>
    <t>自动强制迁移目标概率+25%，最大区划数-25%</t>
  </si>
  <si>
    <t>resort_colony</t>
  </si>
  <si>
    <t>首府建筑会将部分复制者岗位替换为繁育子个体岗位，中枢区划会将部分维护子个体岗位替换为繁育子个体岗位。</t>
  </si>
  <si>
    <t>gestation_colony</t>
  </si>
  <si>
    <t>劳工政治权利-1，帝国其他殖民地：犯罪度-25%</t>
  </si>
  <si>
    <t>penal_colony</t>
  </si>
  <si>
    <t>将所有士兵替换为战仆，人口增长速度+100%</t>
  </si>
  <si>
    <t>slave_colony</t>
  </si>
  <si>
    <t>犯罪度-25%</t>
  </si>
  <si>
    <t>penal_colony_other_planets</t>
  </si>
  <si>
    <t>物种杂交</t>
  </si>
  <si>
    <t>species_crossbreeding</t>
  </si>
  <si>
    <t>神圣算法</t>
  </si>
  <si>
    <t>岗位产出的能量币+10%，技工子个体岗位+100</t>
  </si>
  <si>
    <t>divine_algorithm</t>
  </si>
  <si>
    <t>赌博成瘾</t>
  </si>
  <si>
    <t>犯罪度+15</t>
  </si>
  <si>
    <t>criminal_gambling</t>
  </si>
  <si>
    <t>庆典余波</t>
  </si>
  <si>
    <t>festival_aftermath</t>
  </si>
  <si>
    <t>老虎机狂热!</t>
  </si>
  <si>
    <t>slot_machine_bounty</t>
  </si>
  <si>
    <t>重金属</t>
  </si>
  <si>
    <t>heavy_metal</t>
  </si>
  <si>
    <t>超级合金制造机</t>
  </si>
  <si>
    <t>alloy_relic</t>
  </si>
  <si>
    <t>非常无趣的遗物</t>
  </si>
  <si>
    <t>minerals_relic</t>
  </si>
  <si>
    <t>能源催化器</t>
  </si>
  <si>
    <t>岗位产出的能量币+10%</t>
  </si>
  <si>
    <t>energy_relic</t>
  </si>
  <si>
    <t>展出的艺术纪念碑</t>
  </si>
  <si>
    <t>舒适度+15%，自动强制迁移目标概率+50%</t>
  </si>
  <si>
    <t>artist_monument_erected</t>
  </si>
  <si>
    <t>组织生长刺激物</t>
  </si>
  <si>
    <t>人口增长速度+10%，幸福度-10%，稳定度-5</t>
  </si>
  <si>
    <t>tissue_growth_stimulants</t>
  </si>
  <si>
    <t>爆发增殖式真菌型住宅单元</t>
  </si>
  <si>
    <t>explosive_fungifoam_housing</t>
  </si>
  <si>
    <t>C.A.R.E交互界面</t>
  </si>
  <si>
    <t>pm_planetary_mechanocalibrator</t>
  </si>
  <si>
    <t>眠梦仪</t>
  </si>
  <si>
    <t>岗位产出的资源+20%，稳定度+10</t>
  </si>
  <si>
    <t>the_memorex</t>
  </si>
  <si>
    <t>嚎叫的少数人</t>
  </si>
  <si>
    <t>犯罪度+10，幸福度-10%，人口增长速度+20%</t>
  </si>
  <si>
    <t>feral_overload_00</t>
  </si>
  <si>
    <t>吼闹的多数者</t>
  </si>
  <si>
    <t>犯罪度+25，幸福度-25%，人口增长速度+35%</t>
  </si>
  <si>
    <t>feral_overload_01</t>
  </si>
  <si>
    <t>较小的危机</t>
  </si>
  <si>
    <t>幸福度-5%，人口增长速度+20%</t>
  </si>
  <si>
    <t>feral_overload_02</t>
  </si>
  <si>
    <t>廉价的兴奋感</t>
  </si>
  <si>
    <t>人口消费品维护费-10%，幸福度+5%</t>
  </si>
  <si>
    <t>the_evermore_modifier</t>
  </si>
  <si>
    <t>军国主义思潮吸引力+10%，排外主义思潮吸引力+10%，人口消费品维护费-10%，幸福度+5%</t>
  </si>
  <si>
    <t>the_evermore_evil_modifier</t>
  </si>
  <si>
    <t>“永恒”</t>
  </si>
  <si>
    <t>岗位产出的物理学研究+10%，岗位产出的社会学研究+10%，岗位产出的工程学研究+10%</t>
  </si>
  <si>
    <t>study_the_sentinels_modifier</t>
  </si>
  <si>
    <t>唯心主义思潮吸引力+10%，岗位产出的凝聚力+15%</t>
  </si>
  <si>
    <t>sentinels_planet_modifier</t>
  </si>
  <si>
    <t>永恒欢乐</t>
  </si>
  <si>
    <t>evermore_joy</t>
  </si>
  <si>
    <t>永恒科学</t>
  </si>
  <si>
    <t>evermore_science</t>
  </si>
  <si>
    <t>玻璃行星</t>
  </si>
  <si>
    <t>ancient_glassed_planet</t>
  </si>
  <si>
    <t>异次元体实验方法</t>
  </si>
  <si>
    <t>高级研究大楼+1泽珞维护费，+1位面传送门研究者</t>
  </si>
  <si>
    <t>pm_extradimensional_experimentation</t>
  </si>
  <si>
    <t>无生命之树</t>
  </si>
  <si>
    <t>行星基础设施建造速度-50%，岗位产出的资源-25%，岗位所需的维护费+10%，稳定度-5</t>
  </si>
  <si>
    <t>no_lifetree</t>
  </si>
  <si>
    <t>石质生物陨石坑</t>
  </si>
  <si>
    <t>非石质人口的宜居性-50%</t>
  </si>
  <si>
    <t>lithoid_crater</t>
  </si>
  <si>
    <t>doomsday_1</t>
  </si>
  <si>
    <t>宜居性-30%，岗位产出的合金+30%，岗位产出的矿物+30%，岗位产出的能量币+30%，稳定度-10，自动强制迁移目标概率-50%，自动重新安置几率+100%</t>
  </si>
  <si>
    <t>doomsday_2</t>
  </si>
  <si>
    <t>宜居性-50%，岗位产出的合金+60%，岗位产出的矿物+60%，岗位产出的能量币+60%，稳定度-15，自动强制迁移目标概率-75%，自动重新安置几率+500%</t>
  </si>
  <si>
    <t>doomsday_3</t>
  </si>
  <si>
    <t>宜居性-70%，岗位产出的合金+90%，岗位产出的矿物+90%，岗位产出的能量币+90%，稳定度-20，自动强制迁移目标概率-100%，自动重新安置几率+1000%</t>
  </si>
  <si>
    <t>doomsday_4</t>
  </si>
  <si>
    <t>宜居性-90%，岗位产出的合金+120%，岗位产出的矿物+120%，岗位产出的能量币+120%，稳定度-30，自动强制迁移目标概率-1000%，自动重新安置几率+10000%</t>
  </si>
  <si>
    <t>doomsday_5</t>
  </si>
  <si>
    <t>安全的避风港</t>
  </si>
  <si>
    <t>幸福度+30%</t>
  </si>
  <si>
    <t>doomsday_first_colony</t>
  </si>
  <si>
    <t>稳定度+30</t>
  </si>
  <si>
    <t>doomsday_first_colony_gestalt</t>
  </si>
  <si>
    <t>建筑花费-25%，区划花费-25%</t>
  </si>
  <si>
    <t>colonial_remains</t>
  </si>
  <si>
    <t>繁荣一统</t>
  </si>
  <si>
    <t>幸福度+15%，舒适度+25%，岗位产出的资源+10%</t>
  </si>
  <si>
    <t>prosp_uni_mod</t>
  </si>
  <si>
    <t>舒适度+25%，岗位产出的资源+10%</t>
  </si>
  <si>
    <t>prosp_uni_mod_gestalt</t>
  </si>
  <si>
    <t>殖民地精神</t>
  </si>
  <si>
    <t>幸福度+10%，舒适度+15%，岗位产出的资源+15%，宜居性+10%</t>
  </si>
  <si>
    <t>colonial_spirit_mod</t>
  </si>
  <si>
    <t>崭新意识</t>
  </si>
  <si>
    <t>舒适度+15%，岗位产出的资源+15%，稳定度+5</t>
  </si>
  <si>
    <t>colonial_spirit_gestalt_mod</t>
  </si>
  <si>
    <t>舞蹈瘟疫</t>
  </si>
  <si>
    <t>公民人口幸福度+10%，舒适度+20%</t>
  </si>
  <si>
    <t>dancing_fad</t>
  </si>
  <si>
    <t>舞蹈至死</t>
  </si>
  <si>
    <t>人口增长速度-50%，自动强制迁移目标概率-50%，幸福度-15%</t>
  </si>
  <si>
    <t>dancing_to_death_modifier</t>
  </si>
  <si>
    <t>温科沃特花园</t>
  </si>
  <si>
    <t>研究人员产出+10%</t>
  </si>
  <si>
    <t>pm_wenkwort_gardens</t>
  </si>
  <si>
    <t>禅意星球</t>
  </si>
  <si>
    <t>幸福度+3%，岗位所需的维护费-15%</t>
  </si>
  <si>
    <t>pm_wenkwort_zen</t>
  </si>
  <si>
    <t>温科沃特监护者</t>
  </si>
  <si>
    <t>研究人员产出+20%，工匠产出-30%，矿工产出-70%，气体精炼工产出-70%</t>
  </si>
  <si>
    <t>pm_wenkwort_custodian</t>
  </si>
  <si>
    <t>变革之风</t>
  </si>
  <si>
    <t>专家人口资源产出-30%</t>
  </si>
  <si>
    <t>planet_manifesti_joy</t>
  </si>
  <si>
    <t>语言异议</t>
  </si>
  <si>
    <t>稳定度-10，岗位产出的资源-15%</t>
  </si>
  <si>
    <t>planet_manifesti_uslurp_mod</t>
  </si>
  <si>
    <t>文化镇压</t>
  </si>
  <si>
    <t>稳定度+5，平等主义思潮吸引力-25%，幸福度-15%</t>
  </si>
  <si>
    <t>planet_manifesti_exhibition_shutdown</t>
  </si>
  <si>
    <t>反射内心</t>
  </si>
  <si>
    <t>每月社会学研究+15%</t>
  </si>
  <si>
    <t>manifesti_reflections_mod</t>
  </si>
  <si>
    <t>梦境显昭</t>
  </si>
  <si>
    <t>每月社会学研究+10%，和平主义思潮吸引力+100%</t>
  </si>
  <si>
    <t>manifesti_sweet_dreams_mod</t>
  </si>
  <si>
    <t>忠诚破碎</t>
  </si>
  <si>
    <t>稳定度-15</t>
  </si>
  <si>
    <t>planet_manifesti_polarization</t>
  </si>
  <si>
    <t>授权发声</t>
  </si>
  <si>
    <t>平等主义思潮吸引力+50%</t>
  </si>
  <si>
    <t>planet_manifesti_egalitarian_attraction</t>
  </si>
  <si>
    <t>维护和谐</t>
  </si>
  <si>
    <t>和平主义思潮吸引力+50%</t>
  </si>
  <si>
    <t>planet_manifesti_pacifist_attraction</t>
  </si>
  <si>
    <t>文化包容</t>
  </si>
  <si>
    <t>planet_manifesti_xenophile_attraction</t>
  </si>
  <si>
    <t>切断纽带</t>
  </si>
  <si>
    <t>犯罪度+15，排外主义思潮吸引力+25%</t>
  </si>
  <si>
    <t>planet_manifesti_network_disrupted</t>
  </si>
  <si>
    <t>教授服从</t>
  </si>
  <si>
    <t>planet_manifesti_widespread_arrests</t>
  </si>
  <si>
    <t>支持宣泄派</t>
  </si>
  <si>
    <t>平等主义思潮吸引力+10%，排外主义思潮吸引力+5%，幸福度+10%</t>
  </si>
  <si>
    <t>planet_manifesti_endorsed</t>
  </si>
  <si>
    <t>镇压宣泄派</t>
  </si>
  <si>
    <t>威权主义思潮吸引力+10%，亲外主义思潮吸引力+5%，稳定度-15</t>
  </si>
  <si>
    <t>planet_manifesti_supressed</t>
  </si>
  <si>
    <t>援助之手</t>
  </si>
  <si>
    <t>建筑花费-20%，区划花费-20%</t>
  </si>
  <si>
    <t>the_lonely_bot_welcome</t>
  </si>
  <si>
    <t>水晶建筑</t>
  </si>
  <si>
    <t>住房+800，建筑花费-10%</t>
  </si>
  <si>
    <t>crystalline_architecture_mod</t>
  </si>
  <si>
    <t>全球能源停供</t>
  </si>
  <si>
    <t>岗位产出的资源-2000%</t>
  </si>
  <si>
    <t>global_power_outrage</t>
  </si>
  <si>
    <t>幽灵负载</t>
  </si>
  <si>
    <t>岗位产出的能量币-2000%</t>
  </si>
  <si>
    <t>phantom_load</t>
  </si>
  <si>
    <t>远古克隆仓不足</t>
  </si>
  <si>
    <t>人口减少速率+100%</t>
  </si>
  <si>
    <t>modifier_clone_pops_decline</t>
  </si>
  <si>
    <t>竭冰星球</t>
  </si>
  <si>
    <t>开采站产出-25%</t>
  </si>
  <si>
    <t>ice_mined_planet</t>
  </si>
  <si>
    <t>幸福度+15%，人口增长速度+10%，岗位产出的资源+5%</t>
  </si>
  <si>
    <t>ocean_paradise</t>
  </si>
  <si>
    <t>稳定度+10，人口增长速度+10%，岗位产出的资源+5%</t>
  </si>
  <si>
    <t>ocean_paradise_hive</t>
  </si>
  <si>
    <t>研究受阻</t>
  </si>
  <si>
    <t>岗位产出的工程学研究-10%，岗位产出的社会学研究-10%，岗位产出的物理学研究-10%</t>
  </si>
  <si>
    <t>specialist_technocracy_reduced_research</t>
  </si>
  <si>
    <t>入乡不随俗</t>
  </si>
  <si>
    <t>舒适度-10%，犯罪度+10%</t>
  </si>
  <si>
    <t>specialist_overlord_frustrated_population</t>
  </si>
  <si>
    <t>缺少子嗣</t>
  </si>
  <si>
    <t>低级子个体产出-50%</t>
  </si>
  <si>
    <t>missing_offspring_modifier</t>
  </si>
  <si>
    <t>分离蜂巢共生连结</t>
  </si>
  <si>
    <t>每月有机人口生长+2</t>
  </si>
  <si>
    <t>holding_splinter_hive_modifier</t>
  </si>
  <si>
    <t>惬意的贵族</t>
  </si>
  <si>
    <t>holding_noble_vacation_home_modifier</t>
  </si>
  <si>
    <t>四散的荒野林地</t>
  </si>
  <si>
    <t>岗位产出的食物+5%，岗位产出的矿物+5%，岗位产出的能量币+5%，具体数值因驻扎有荒野林地的附属国星球数量而异，乘以驻扎有荒野林地的附属国星球数量。</t>
  </si>
  <si>
    <t>holding_wilderness_glade_modifier</t>
  </si>
  <si>
    <t>幸福度-20%，犯罪度+25</t>
  </si>
  <si>
    <t>too_lucid_00</t>
  </si>
  <si>
    <t>镇压</t>
  </si>
  <si>
    <t>幸福度-20%，犯罪度-25，稳定度-25</t>
  </si>
  <si>
    <t>too_lucid_01</t>
  </si>
  <si>
    <t>叫醒服务</t>
  </si>
  <si>
    <t>岗位产出的凝聚力+200%，犯罪度-35</t>
  </si>
  <si>
    <t>too_lucid_02</t>
  </si>
  <si>
    <t>噩梦</t>
  </si>
  <si>
    <t>幸福度-20%，犯罪度-25，岗位所需的凝聚力维护费-50%，稳定度-25</t>
  </si>
  <si>
    <t>too_lucid_03</t>
  </si>
  <si>
    <t>轨道中的风暴</t>
  </si>
  <si>
    <t>幸福度-40%，岗位产出的贸易-20%，唯心主义思潮吸引力+140%</t>
  </si>
  <si>
    <t>shattered_frontier_storm_mod</t>
  </si>
  <si>
    <t>人口舒适度使用-30%，机械人口组装速度-20%</t>
  </si>
  <si>
    <t>shattered_frontier_storm_gestalt_mod</t>
  </si>
  <si>
    <t>趁火打劫</t>
  </si>
  <si>
    <t>shattered_frontier_looting</t>
  </si>
  <si>
    <t>异常反常</t>
  </si>
  <si>
    <t>反常度+30</t>
  </si>
  <si>
    <t>shattered_frontier_deviancy</t>
  </si>
  <si>
    <t>灵能缓解经费</t>
  </si>
  <si>
    <t>shattered_frontier_benefits</t>
  </si>
  <si>
    <t>灵能缓解宵禁</t>
  </si>
  <si>
    <t>犯罪度-20，岗位产出的资源-20%，自动强制迁移目标概率-80%，士兵岗位+100</t>
  </si>
  <si>
    <t>shattered_frontier_lockdown</t>
  </si>
  <si>
    <t>反常度-20，岗位产出的资源-20%，自动强制迁移目标概率-50%，作战子个体岗位+100</t>
  </si>
  <si>
    <t>shattered_frontier_lockdown_hive</t>
  </si>
  <si>
    <t>岗位产出的资源-20%，自动强制迁移目标概率-50%，作战子个体岗位+100</t>
  </si>
  <si>
    <t>shattered_frontier_lockdown_machine</t>
  </si>
  <si>
    <t>灵能前线幸存者</t>
  </si>
  <si>
    <t>幸福度+30%，人口舒适度使用-30%</t>
  </si>
  <si>
    <t>shattered_frontier_pop_community</t>
  </si>
  <si>
    <t>不确定前线</t>
  </si>
  <si>
    <t>自动强制迁移目标概率-25%</t>
  </si>
  <si>
    <t>shattered_frontier_uncertain_future</t>
  </si>
  <si>
    <t>不安前线</t>
  </si>
  <si>
    <t>反常度-10</t>
  </si>
  <si>
    <t>shattered_frontier_uncertain_future_gestalt</t>
  </si>
  <si>
    <t>流浪的萨满</t>
  </si>
  <si>
    <t>rogue_shaman_00</t>
  </si>
  <si>
    <t>受尊敬的宾客</t>
  </si>
  <si>
    <t>rogue_shaman_01</t>
  </si>
  <si>
    <t>宗教镇压</t>
  </si>
  <si>
    <t>稳定度-10，犯罪度+10%</t>
  </si>
  <si>
    <t>rogue_shaman_02</t>
  </si>
  <si>
    <t>国民幸福总值</t>
  </si>
  <si>
    <t>幸福度+40%，人口舒适度使用+10%，岗位产出的资源-10%</t>
  </si>
  <si>
    <t>rogue_shaman_03</t>
  </si>
  <si>
    <t>rogue_shaman_04</t>
  </si>
  <si>
    <t>黄金时代</t>
  </si>
  <si>
    <t>幸福度+10%，稳定度+20</t>
  </si>
  <si>
    <t>great_schism_01</t>
  </si>
  <si>
    <t>黑暗时代</t>
  </si>
  <si>
    <t>幸福度-10%，稳定度-20</t>
  </si>
  <si>
    <t>great_schism_02</t>
  </si>
  <si>
    <t>虚境恶臭</t>
  </si>
  <si>
    <t>great_schism_03</t>
  </si>
  <si>
    <t>安享余年的英灵</t>
  </si>
  <si>
    <t>幸福度+20%，每月凝聚力+10%，和平主义思潮吸引力+140%</t>
  </si>
  <si>
    <t>hero_redivivus</t>
  </si>
  <si>
    <t>本土蜂巢</t>
  </si>
  <si>
    <t>舒适度+10%，行星基础设施建造速度+10%，岗位产出的食物+10%</t>
  </si>
  <si>
    <t>larionessi_planet_modifier</t>
  </si>
  <si>
    <t>异常共生</t>
  </si>
  <si>
    <t>the_beholder_presapients_protected</t>
  </si>
  <si>
    <t>朴素的纪念碑</t>
  </si>
  <si>
    <t>岗位产出的凝聚力+5%</t>
  </si>
  <si>
    <t>paragon_origin_humble_monument</t>
  </si>
  <si>
    <t>华丽的纪念碑</t>
  </si>
  <si>
    <t>公民人口幸福度+5%，岗位产出的凝聚力+10%</t>
  </si>
  <si>
    <t>paragon_origin_rich_monument</t>
  </si>
  <si>
    <t>可居住纪念碑</t>
  </si>
  <si>
    <t>住房+800，舒适度+800</t>
  </si>
  <si>
    <t>paragon_origin_residential_monument</t>
  </si>
  <si>
    <t>民主倾向</t>
  </si>
  <si>
    <t>平等主义思潮吸引力+50%，主流思潮吸引力-25%</t>
  </si>
  <si>
    <t>paragon_origin_reformists</t>
  </si>
  <si>
    <t>维持装置</t>
  </si>
  <si>
    <t>sustaining_apparatus</t>
  </si>
  <si>
    <t>过度生长</t>
  </si>
  <si>
    <t>岗位产出的食物+25%，住房-10%</t>
  </si>
  <si>
    <t>terraformation_nucleus_side_effect</t>
  </si>
  <si>
    <t>生态圈信息素</t>
  </si>
  <si>
    <t>contained_ecosphere_pheromones</t>
  </si>
  <si>
    <t>熔矿河川</t>
  </si>
  <si>
    <t>宜居性-30%，每100矿工产出的矿物+1，每100矿工产出的易爆微粒+0.20</t>
  </si>
  <si>
    <t>molten_mineral_rivers</t>
  </si>
  <si>
    <t>人口增长速度-10%，幸福度-20%，每100农夫产出的食物+2</t>
  </si>
  <si>
    <t>hostile_planet</t>
  </si>
  <si>
    <t>舰船坟场</t>
  </si>
  <si>
    <t>人口增长速度-30%，每100矿工产出的矿物-2，每100矿工产出的合金+1，每100矿工产出的工程学研究+1</t>
  </si>
  <si>
    <t>ship_junkyard</t>
  </si>
  <si>
    <t>中子狂耀</t>
  </si>
  <si>
    <t>岗位产出的社会学研究-50%，岗位产出的工程学研究-50%，岗位产出的物理学研究+100%，最大区划数-8</t>
  </si>
  <si>
    <t>pulsar_frying_pan</t>
  </si>
  <si>
    <t>殖民地优先支援</t>
  </si>
  <si>
    <t>行星基础设施建造速度+50%</t>
  </si>
  <si>
    <t>agenda_superior_colonies_planet_boost</t>
  </si>
  <si>
    <t>岗位产出的资源+20%</t>
  </si>
  <si>
    <t>agenda_favored_society_finish_planet</t>
  </si>
  <si>
    <t>agenda_favor_the_core_finish_planet</t>
  </si>
  <si>
    <t>竞技场</t>
  </si>
  <si>
    <t>每10个人口提供+1个决斗者岗位，犯罪度-10</t>
  </si>
  <si>
    <t>gia_zumon_arena</t>
  </si>
  <si>
    <t>竞技场开张</t>
  </si>
  <si>
    <t>公民人口幸福度-10%</t>
  </si>
  <si>
    <t>gia_zumon_arena_opened</t>
  </si>
  <si>
    <t>工业网络</t>
  </si>
  <si>
    <t>岗位产出的合金+10%，岗位产出的的消费品+10%，公民人口幸福度-5%，物种宜居性上限-10%</t>
  </si>
  <si>
    <t>factorator_industrial_network</t>
  </si>
  <si>
    <t>残忍工业实验</t>
  </si>
  <si>
    <t>劳工幸福度-20%，专家幸福度-20%</t>
  </si>
  <si>
    <t>factorator_inhumane_work_experiments</t>
  </si>
  <si>
    <t>避免残忍实验</t>
  </si>
  <si>
    <t>劳工幸福度+5%，专家幸福度+5%</t>
  </si>
  <si>
    <t>factorator_inhumane_work_experiments_stopped</t>
  </si>
  <si>
    <t>奢华宫殿</t>
  </si>
  <si>
    <t>幸福度+5%，自动强制迁移目标概率+5%，岗位产出的能量币-5%</t>
  </si>
  <si>
    <t>qla_minder_vanity_palace</t>
  </si>
  <si>
    <t>岗位产出的矿物-10%，岗位产出的能量币-10%，岗位产出的工程学研究-20%，岗位产出的物理学研究-20%，岗位产出的社会学研究-20%</t>
  </si>
  <si>
    <t>culture_shock_broken_shackles</t>
  </si>
  <si>
    <t>公民人口幸福度+20%，人口住房使用-25%，人口舒适度使用-50%，岗位产出的凝聚力+100%，人口消费品维护费-50%，平等主义思潮吸引力+50%</t>
  </si>
  <si>
    <t>free_at_last_broken_shackles</t>
  </si>
  <si>
    <t>强制驻留</t>
  </si>
  <si>
    <t>fotd_forced_to_stay</t>
  </si>
  <si>
    <t>根除异见</t>
  </si>
  <si>
    <t>士兵岗位产出的稳定度+10，人口增长速度-50%，自动强制迁移目标概率-50%，机械人口组装速度-50%，每月有机人口增长系数-50%，士兵岗位+200</t>
  </si>
  <si>
    <t>payback_curfew</t>
  </si>
  <si>
    <t>言论自由</t>
  </si>
  <si>
    <t>稳定度-10，思潮转化几率+100%</t>
  </si>
  <si>
    <t>payback_freedom_of_speech</t>
  </si>
  <si>
    <t>宜居性-30%，建筑与区划花费+15%，行星基础设施维护费+50%</t>
  </si>
  <si>
    <t>payback_debris_field</t>
  </si>
  <si>
    <t>幸福度+15%，舒适度+25%，岗位产出的资源+10%，官僚岗位+200</t>
  </si>
  <si>
    <t>payback_unified_purpose</t>
  </si>
  <si>
    <t>保护我们的肖像</t>
  </si>
  <si>
    <t>protect_our_image</t>
  </si>
  <si>
    <t>表现某种克制</t>
  </si>
  <si>
    <t>show_some_restraint</t>
  </si>
  <si>
    <t>食物危机!</t>
  </si>
  <si>
    <t>每月食物-30%</t>
  </si>
  <si>
    <t>food_crisis</t>
  </si>
  <si>
    <t>岩石危机!</t>
  </si>
  <si>
    <t>每月矿物-30%</t>
  </si>
  <si>
    <t>rock_crisis</t>
  </si>
  <si>
    <t>食物丰足!</t>
  </si>
  <si>
    <t>每月食物+30%</t>
  </si>
  <si>
    <t>food_abundance</t>
  </si>
  <si>
    <t>岩石丰足!</t>
  </si>
  <si>
    <t>rock_abundance</t>
  </si>
  <si>
    <t>甩手政策</t>
  </si>
  <si>
    <t>获得额外25%观测洞见进度。</t>
  </si>
  <si>
    <t>hands_off_approach</t>
  </si>
  <si>
    <t>无法调和的分歧</t>
  </si>
  <si>
    <t>irreconcilable_differences</t>
  </si>
  <si>
    <t>支持革命!</t>
  </si>
  <si>
    <t>support_the_revolution</t>
  </si>
  <si>
    <t>无法诉说的哀伤</t>
  </si>
  <si>
    <t>主流思潮吸引力-20%，幸福度-20%</t>
  </si>
  <si>
    <t>unspoken_grief</t>
  </si>
  <si>
    <t>艺术已死</t>
  </si>
  <si>
    <t>威权主义思潮吸引力+20%，每月凝聚力-10%</t>
  </si>
  <si>
    <t>art_is_dead</t>
  </si>
  <si>
    <t>艺术热潮</t>
  </si>
  <si>
    <t>artistic_boom</t>
  </si>
  <si>
    <t>天意</t>
  </si>
  <si>
    <t>人口增长速度+50%</t>
  </si>
  <si>
    <t>divine_will</t>
  </si>
  <si>
    <t>工业污染</t>
  </si>
  <si>
    <t>fires_of_industry</t>
  </si>
  <si>
    <t>前超光速研究哨站</t>
  </si>
  <si>
    <t>pre_ftl_research_outpost</t>
  </si>
  <si>
    <t>这个文明不会参与外交，外交接受度-1000</t>
  </si>
  <si>
    <t>pre_ftl_distrustful</t>
  </si>
  <si>
    <t>未曾遇见的问题</t>
  </si>
  <si>
    <t>observation_unforeseen_problems</t>
  </si>
  <si>
    <t>搁置</t>
  </si>
  <si>
    <t>每月社会学研究-90%</t>
  </si>
  <si>
    <t>observation_on_hold</t>
  </si>
  <si>
    <t>能量蹦跳</t>
  </si>
  <si>
    <t>精英政治权利-10%，劳工政治权利+10%</t>
  </si>
  <si>
    <t>power_flip</t>
  </si>
  <si>
    <t>抱残守缺</t>
  </si>
  <si>
    <t>精英政治权利+0.9</t>
  </si>
  <si>
    <t>stand_your_ground</t>
  </si>
  <si>
    <t>无管制走私</t>
  </si>
  <si>
    <t>罪犯岗位+100</t>
  </si>
  <si>
    <t>freeport_smuggling</t>
  </si>
  <si>
    <t>成果颇丰的合作</t>
  </si>
  <si>
    <t>fruitful_coop_planet_mod</t>
  </si>
  <si>
    <t>繁荣的贸易</t>
  </si>
  <si>
    <t>fruitful_coop_country_mod</t>
  </si>
  <si>
    <t>预测贸易算法</t>
  </si>
  <si>
    <t>preftl_hagglers_mod</t>
  </si>
  <si>
    <t>热忱的信徒</t>
  </si>
  <si>
    <t>唯心主义思潮吸引力+30%，每月凝聚力+10%</t>
  </si>
  <si>
    <t>plague_01_spiritualist</t>
  </si>
  <si>
    <t>军国主义思潮吸引力+30%，每月凝聚力+10%</t>
  </si>
  <si>
    <t>plague_01_militarist</t>
  </si>
  <si>
    <t>褴褛之旗</t>
  </si>
  <si>
    <t>幸福度-20%，人口增长速度-20%</t>
  </si>
  <si>
    <t>plague_05</t>
  </si>
  <si>
    <t>天堂般的居住站</t>
  </si>
  <si>
    <t>宜居性+80%，最大研究区划+8</t>
  </si>
  <si>
    <t>paradisiacal_habitat_science</t>
  </si>
  <si>
    <t>宜居性+80%，最大反应堆区划+8</t>
  </si>
  <si>
    <t>paradisiacal_habitat_energy</t>
  </si>
  <si>
    <t>宜居性+80%，最大航天采矿湾+8</t>
  </si>
  <si>
    <t>paradisiacal_habitat_mining</t>
  </si>
  <si>
    <t>指数增长</t>
  </si>
  <si>
    <t>人口增长速度+15%，幸福度+10%，每月矿物+10%</t>
  </si>
  <si>
    <t>singularity_situation_01</t>
  </si>
  <si>
    <t>人口增长速度+15%，幸福度+10%，每月食物+10%</t>
  </si>
  <si>
    <t>singularity_situation_02</t>
  </si>
  <si>
    <t>可口的机器</t>
  </si>
  <si>
    <t>singularity_situation_03</t>
  </si>
  <si>
    <t>每月食物+20%</t>
  </si>
  <si>
    <t>singularity_situation_04</t>
  </si>
  <si>
    <t>紧缩计划</t>
  </si>
  <si>
    <t>舒适度-20%</t>
  </si>
  <si>
    <t>singularity_situation_05</t>
  </si>
  <si>
    <t>研究热潮</t>
  </si>
  <si>
    <t>每月物理学研究+10%，每月工程学研究+10%，每月社会学研究+10%</t>
  </si>
  <si>
    <t>singularity_situation_06</t>
  </si>
  <si>
    <t>被机器奴役</t>
  </si>
  <si>
    <t>奴隶人口资源产出+15%，奴役人口比例+40%</t>
  </si>
  <si>
    <t>singularity_situation_07</t>
  </si>
  <si>
    <t>经济稳定性</t>
  </si>
  <si>
    <t>每月消费品-10%，每月能量币-20%，稳定度-20，犯罪度+25</t>
  </si>
  <si>
    <t>pre_ftl_diplomatic_03</t>
  </si>
  <si>
    <t>拯救经济</t>
  </si>
  <si>
    <t>每月消费品+10%，稳定度+10</t>
  </si>
  <si>
    <t>pre_ftl_diplomatic_04</t>
  </si>
  <si>
    <t>市场知道什么最糟</t>
  </si>
  <si>
    <t>主流思潮吸引力-20%，人口舒适度使用+20%，每月能量币-20%，稳定度-20，犯罪度+25</t>
  </si>
  <si>
    <t>pre_ftl_diplomatic_05</t>
  </si>
  <si>
    <t>扮装文化</t>
  </si>
  <si>
    <t>舒适度+15%，岗位产出的贸易+10%，岗位产出的资源+15%</t>
  </si>
  <si>
    <t>pre_ftl_diplomacy_01</t>
  </si>
  <si>
    <t>艺术百花齐放。</t>
  </si>
  <si>
    <t>岗位产出的资源+10%，演艺人员岗位+200</t>
  </si>
  <si>
    <t>pre_ftl_diplomacy_02</t>
  </si>
  <si>
    <t>独立秘密研究</t>
  </si>
  <si>
    <t>observation_distraction_insights</t>
  </si>
  <si>
    <t>社会变迁</t>
  </si>
  <si>
    <t>威权主义思潮吸引力+30%</t>
  </si>
  <si>
    <t>espionage_pre_ftl_indoctrination_authoritarian</t>
  </si>
  <si>
    <t>平等主义思潮吸引力+30%</t>
  </si>
  <si>
    <t>espionage_pre_ftl_indoctrination_egalitarian</t>
  </si>
  <si>
    <t>唯物主义思潮吸引力+30%</t>
  </si>
  <si>
    <t>espionage_pre_ftl_indoctrination_materialist</t>
  </si>
  <si>
    <t>军国主义思潮吸引力+30%</t>
  </si>
  <si>
    <t>espionage_pre_ftl_indoctrination_militarist</t>
  </si>
  <si>
    <t>和平主义思潮吸引力+30%</t>
  </si>
  <si>
    <t>espionage_pre_ftl_indoctrination_pacifist</t>
  </si>
  <si>
    <t>唯心主义思潮吸引力+30%</t>
  </si>
  <si>
    <t>espionage_pre_ftl_indoctrination_spiritualist</t>
  </si>
  <si>
    <t>亲外主义思潮吸引力+30%</t>
  </si>
  <si>
    <t>espionage_pre_ftl_indoctrination_xenophile</t>
  </si>
  <si>
    <t>排外主义思潮吸引力+30%</t>
  </si>
  <si>
    <t>espionage_pre_ftl_indoctrination_xenophobe</t>
  </si>
  <si>
    <t>外交接受度：-100</t>
  </si>
  <si>
    <t>culture_shock_diplomacy</t>
  </si>
  <si>
    <t>幸福度-6%</t>
  </si>
  <si>
    <t>obelisks_curse_modifier</t>
  </si>
  <si>
    <t>犯罪度+6%</t>
  </si>
  <si>
    <t>obelisks_curse_machine_modifier</t>
  </si>
  <si>
    <t>无形庇护所</t>
  </si>
  <si>
    <t>自定义工具提示在这个行星上生成来自另一物种的500人口</t>
  </si>
  <si>
    <t>pm_formless_haven</t>
  </si>
  <si>
    <t>冲突的视景</t>
  </si>
  <si>
    <t>conflicting_visions</t>
  </si>
  <si>
    <t>分歧扩大</t>
  </si>
  <si>
    <t>widening_divide_1</t>
  </si>
  <si>
    <t>稳定度-6</t>
  </si>
  <si>
    <t>widening_divide_2</t>
  </si>
  <si>
    <t>稳定度-7</t>
  </si>
  <si>
    <t>widening_divide_3</t>
  </si>
  <si>
    <t>稳定度-8</t>
  </si>
  <si>
    <t>widening_divide_4</t>
  </si>
  <si>
    <t>稳定度-9</t>
  </si>
  <si>
    <t>widening_divide_5</t>
  </si>
  <si>
    <t>widening_divide_6</t>
  </si>
  <si>
    <t>休眠种荚</t>
  </si>
  <si>
    <t>拥有硕果协作起源的帝国可以使用一项特殊项目来开启种荚并殖民这颗行星。</t>
  </si>
  <si>
    <t>seeded_planet_0_modifier</t>
  </si>
  <si>
    <t>外星入侵植物</t>
  </si>
  <si>
    <t>岗位产出的社会学研究+5%，岗位产出的食物+5%，自动强制迁移目标概率+5%，有硕果协作起源的帝国可以使用一项特殊项目来在战争期间在这颗行星上召唤陆军。</t>
  </si>
  <si>
    <t>seeded_planet_1_modifier</t>
  </si>
  <si>
    <t>散布外星入侵植物</t>
  </si>
  <si>
    <t>岗位产出的社会学研究+10%，岗位产出的食物+10%，自动强制迁移目标概率+10%，拥有硕果协作起源的帝国可以使用一项特殊项目来在战争期间在这颗行星上召唤陆军。</t>
  </si>
  <si>
    <t>seeded_planet_2_modifier</t>
  </si>
  <si>
    <t>摧枯拉朽的外星入侵植物</t>
  </si>
  <si>
    <t>岗位产出的社会学研究+15%，岗位产出的食物+15%，自动强制迁移目标概率+15%，拥有硕果协作起源的帝国可以使用一项特殊项目来在战争期间在这颗行星上召唤陆军。</t>
  </si>
  <si>
    <t>seeded_planet_3_modifier</t>
  </si>
  <si>
    <t>超级生态系统</t>
  </si>
  <si>
    <t>每100农夫产出的食物+2，人口食物维护费-200%，行星基础设施建造速度-50%，岗位产出的矿物-30%</t>
  </si>
  <si>
    <t>hyper_ecosystem</t>
  </si>
  <si>
    <t>温顺生物群</t>
  </si>
  <si>
    <t>宜居性+10%，幸福度+5%，岗位产出的社会学研究+25%</t>
  </si>
  <si>
    <t>docile_fauna</t>
  </si>
  <si>
    <t>黑曜石湖泊</t>
  </si>
  <si>
    <t>采矿区最大建造数量+2，每100矿工产出的稀有水晶+0.20，住房-10%</t>
  </si>
  <si>
    <t>obsidian_lakes</t>
  </si>
  <si>
    <t>猩红爬虫</t>
  </si>
  <si>
    <t>幸福度-5%，住房-15%，这个行星不能被机器帝国或噬岩者帝国殖民。</t>
  </si>
  <si>
    <t>crimson_crawlers</t>
  </si>
  <si>
    <t>猩红爬虫：直接生吃</t>
  </si>
  <si>
    <t>幸福度-5%，住房-15%，岗位产出的食物+10%，人口食物维护费-10%</t>
  </si>
  <si>
    <t>crimson_crawlers_sashimi_style</t>
  </si>
  <si>
    <t>猩红爬虫：煮熟再吃</t>
  </si>
  <si>
    <t>住房-15%，岗位产出的食物+10%，岗位产出的资源+5%</t>
  </si>
  <si>
    <t>crimson_crawlers_bbq_them</t>
  </si>
  <si>
    <t>金属行星</t>
  </si>
  <si>
    <t>每100矿工产出的矿物+3，采矿区划产生的住房+500，每100矿工产出的合金+2，城市区划建造花费+50%，城市区划建造速度-50%，物种宜居性上限-50%</t>
  </si>
  <si>
    <t>metal_planet</t>
  </si>
  <si>
    <t>以前环境改造过的行星</t>
  </si>
  <si>
    <t>环境改造花费-50%，环境改造速度+50%，之前的环境改造尝试使得这颗行星更容易改造成为盖亚星球。</t>
  </si>
  <si>
    <t>previously_terraformed_planet</t>
  </si>
  <si>
    <t>拥有建筑：爱国庆典学院。殖民该行星以获取控制权。</t>
  </si>
  <si>
    <t>has_patriotic_institute</t>
  </si>
  <si>
    <t>近期火山喷发</t>
  </si>
  <si>
    <t>recent_eruption</t>
  </si>
  <si>
    <t>被撞的行星</t>
  </si>
  <si>
    <t>最大区划数+4，宜居性-15%，建筑花费+10%</t>
  </si>
  <si>
    <t>collided_planet</t>
  </si>
  <si>
    <t>行星解体</t>
  </si>
  <si>
    <t>这颗星球将在50年之后崩坏。</t>
  </si>
  <si>
    <t>collided_planet_collapsing</t>
  </si>
  <si>
    <t>树栖星球</t>
  </si>
  <si>
    <t>最大区划数+8，建造和维护住房需要花费食物，建造农业区划需要花费食物。</t>
  </si>
  <si>
    <t>wooden_planet</t>
  </si>
  <si>
    <t>余波：带电大气</t>
  </si>
  <si>
    <t>行星基础设施建造速度-25%，岗位产出的能量币+10%</t>
  </si>
  <si>
    <t>electric_storm_aftermath_modifier_severity_1</t>
  </si>
  <si>
    <t>余波：严重带电大气</t>
  </si>
  <si>
    <t>行星基础设施建造速度-45%，岗位产出的能量币+20%</t>
  </si>
  <si>
    <t>electric_storm_aftermath_modifier_severity_2</t>
  </si>
  <si>
    <t>余波：极端带电大气</t>
  </si>
  <si>
    <t>行星基础设施建造速度-65%，岗位产出的能量币+30%</t>
  </si>
  <si>
    <t>electric_storm_aftermath_modifier_severity_3</t>
  </si>
  <si>
    <t>余波：腐蚀之风</t>
  </si>
  <si>
    <t>机器人装配速度：-40%，岗位产出的矿物：-10%，人口产出的易爆微粒+0.02</t>
  </si>
  <si>
    <t>particle_storm_aftermath_modifier_severity_1</t>
  </si>
  <si>
    <t>余波：严重腐蚀之风</t>
  </si>
  <si>
    <t>机器人装配速度：-50%，岗位产出的矿物：-20%，人口产出的易爆微粒+0.04</t>
  </si>
  <si>
    <t>particle_storm_aftermath_modifier_severity_2</t>
  </si>
  <si>
    <t>余波：极端腐蚀之风</t>
  </si>
  <si>
    <t>机器人装配速度：-60%，岗位产出的矿物：-30%，人口产出的易爆微粒+0.06</t>
  </si>
  <si>
    <t>particle_storm_aftermath_modifier_severity_3</t>
  </si>
  <si>
    <t>余波：重力波动</t>
  </si>
  <si>
    <t>行星基础设施花费+25%，官僚产生的凝聚力+20%</t>
  </si>
  <si>
    <t>gravity_storm_aftermath_modifier_severity_1</t>
  </si>
  <si>
    <t>余波：严重重力波动</t>
  </si>
  <si>
    <t>行星基础设施花费+50%，官僚产生的凝聚力+40%</t>
  </si>
  <si>
    <t>gravity_storm_aftermath_modifier_severity_2</t>
  </si>
  <si>
    <t>余波：极端重力波动</t>
  </si>
  <si>
    <t>行星基础设施花费+100%，官僚产生的凝聚力+60%</t>
  </si>
  <si>
    <t>gravity_storm_aftermath_modifier_severity_3</t>
  </si>
  <si>
    <t>余波：磁极扰动</t>
  </si>
  <si>
    <t>冶金师维护费-10%，行星基础设施建造速度-5%</t>
  </si>
  <si>
    <t>magnetic_storm_aftermath_modifier_severity_1</t>
  </si>
  <si>
    <t>余波：严重磁极扰动</t>
  </si>
  <si>
    <t>冶金师维护费-20%，行星基础设施建造速度-10%</t>
  </si>
  <si>
    <t>magnetic_storm_aftermath_modifier_severity_2</t>
  </si>
  <si>
    <t>余波：极端磁极扰动</t>
  </si>
  <si>
    <t>冶金师维护费-30%，行星基础设施建造速度-20%</t>
  </si>
  <si>
    <t>magnetic_storm_aftermath_modifier_severity_3</t>
  </si>
  <si>
    <t>余波：辐射宵禁</t>
  </si>
  <si>
    <t>人口增长速度-40%，人口舒适度使用+10%，防御部队伤害+20%</t>
  </si>
  <si>
    <t>solar_storm_aftermath_modifier_severity_1</t>
  </si>
  <si>
    <t>余波：严重辐射宵禁</t>
  </si>
  <si>
    <t>人口增长速度-50%，人口舒适度使用+20%，防御部队伤害+30%</t>
  </si>
  <si>
    <t>solar_storm_aftermath_modifier_severity_2</t>
  </si>
  <si>
    <t>余波：极端辐射宵禁</t>
  </si>
  <si>
    <t>人口增长速度-60%，人口舒适度使用+30%，防御部队伤害+40%</t>
  </si>
  <si>
    <t>solar_storm_aftermath_modifier_severity_3</t>
  </si>
  <si>
    <t>余波：浮尘覆盖</t>
  </si>
  <si>
    <t>犯罪度：+10%，岗位产出的食物：-10%，人口产出的稀有水晶：+0.02</t>
  </si>
  <si>
    <t>celestial_storm_aftermath_modifier_severity_1</t>
  </si>
  <si>
    <t>余波：严重浮尘覆盖</t>
  </si>
  <si>
    <t>犯罪度：+20%，岗位产出的食物：-20%，人口产出的稀有水晶：+0.04</t>
  </si>
  <si>
    <t>celestial_storm_aftermath_modifier_severity_2</t>
  </si>
  <si>
    <t>余波：极端浮尘覆盖</t>
  </si>
  <si>
    <t>犯罪度：+30%，岗位产出的食物：-30%，人口产出的稀有水晶：+0.06</t>
  </si>
  <si>
    <t>celestial_storm_aftermath_modifier_severity_3</t>
  </si>
  <si>
    <t>余波：超自然现象</t>
  </si>
  <si>
    <t>非灵能幸福度-5%，灵能劳工人口资源产出+25%</t>
  </si>
  <si>
    <t>shroud_storm_aftermath_modifier_severity_1</t>
  </si>
  <si>
    <t>余波：严重超自然现象</t>
  </si>
  <si>
    <t>非灵能幸福度-10%，灵能劳工人口资源产出+50%</t>
  </si>
  <si>
    <t>shroud_storm_aftermath_modifier_severity_2</t>
  </si>
  <si>
    <t>余波：极端超自然现象</t>
  </si>
  <si>
    <t>非灵能幸福度-15%，灵能劳工人口资源产出+75%</t>
  </si>
  <si>
    <t>shroud_storm_aftermath_modifier_severity_3</t>
  </si>
  <si>
    <t>极端天气</t>
  </si>
  <si>
    <t>宇宙风暴吸引度：低，风暴吸引场修正+40%</t>
  </si>
  <si>
    <t>cs_storm_chasers_homeworld_storm_attraction</t>
  </si>
  <si>
    <t>严阵以待</t>
  </si>
  <si>
    <t>风暴救援中心和风暴抑制器的维护费和产出同时翻倍</t>
  </si>
  <si>
    <t>storm_hunkered_down_modifier</t>
  </si>
  <si>
    <t>星球塑造</t>
  </si>
  <si>
    <t>最大区划数+3，沙漠星球宜居性-20%，干旱星球宜居性-20%，草原星球宜居性-20%，丛林星球宜居性-20%，陆地星球宜居性-20%，苔原星球宜居性-20%，极地星球宜居性-20%，海洋星球宜居性-20%，高山星球宜居性-20%，最大资源区划数+75%，宇宙风暴防护+10%</t>
  </si>
  <si>
    <t>cultivated_worldscaping_modifier</t>
  </si>
  <si>
    <t>超磁化行星核心</t>
  </si>
  <si>
    <t>技工产出-10%，每100矿工产出的合金+1，采矿区最大建造数量+2</t>
  </si>
  <si>
    <t>pm_magnetized_planetary_core</t>
  </si>
  <si>
    <t>虚境幕遮</t>
  </si>
  <si>
    <t>虚境的帷幕覆盖在这个天体上，它们不自然的存在表明，这要么是一个深刻的破口，要么是一场灾难性虚境风暴的后果。</t>
  </si>
  <si>
    <t>shroud_switched</t>
  </si>
  <si>
    <t>饱和过滤器</t>
  </si>
  <si>
    <t>岗位产出的食物-10%，宜居性-10%，幸福度-10%</t>
  </si>
  <si>
    <t>pm_satured_filtration</t>
  </si>
  <si>
    <t>未驯荒原</t>
  </si>
  <si>
    <t>最大区划数-1，岗位产出的凝聚力+15%，放牧人岗位+100，每20个人口提供+1个放牧人岗位</t>
  </si>
  <si>
    <t>untamed_wilds</t>
  </si>
  <si>
    <t>炙热难耐</t>
  </si>
  <si>
    <t>宜居性-15%</t>
  </si>
  <si>
    <t>cosmogenesis_superlight_planet_1</t>
  </si>
  <si>
    <t>恒星暴虐</t>
  </si>
  <si>
    <t>cosmogenesis_superlight_planet_2</t>
  </si>
  <si>
    <t>大气泄露</t>
  </si>
  <si>
    <t>宜居性-10%，生物人口幸福度-10%</t>
  </si>
  <si>
    <t>leaking_atmosphere</t>
  </si>
  <si>
    <t>时间加速</t>
  </si>
  <si>
    <t>岗位产出的资源+10%，人口增长速度+10%，机械人口组装速度+10%，行星基础设施建造速度+10%，岗位所需的维护费+10%</t>
  </si>
  <si>
    <t>cosmogenesis_sped_up</t>
  </si>
  <si>
    <t>时间减慢</t>
  </si>
  <si>
    <t>岗位产出的资源-10%，人口增长速度-10%，机械人口组装速度-10%，行星基础设施建造速度-10%，岗位所需的维护费-10%</t>
  </si>
  <si>
    <t>cosmogenesis_slowed_down</t>
  </si>
  <si>
    <t>稍微变大</t>
  </si>
  <si>
    <t>最大区划数(仅限非人工星球)+1</t>
  </si>
  <si>
    <t>cosmogenesis_slightly_bigger</t>
  </si>
  <si>
    <t>稍微缩小</t>
  </si>
  <si>
    <t>最大区划数(仅限非人工星球)-1</t>
  </si>
  <si>
    <t>cosmogenesis_slightly_smaller</t>
  </si>
  <si>
    <t>返老还童星</t>
  </si>
  <si>
    <t>殖民地发展速度+200%，建设时间-75%，人口增长速度+200%，机械人口组装速度+200%</t>
  </si>
  <si>
    <t>blipped_colony</t>
  </si>
  <si>
    <t>毁灭的殖民地</t>
  </si>
  <si>
    <t>建设时间+200%，人口增长速度-100%，机械人口组装速度-100%</t>
  </si>
  <si>
    <t>devastated_colony</t>
  </si>
  <si>
    <t>信众不满</t>
  </si>
  <si>
    <t>稳定度-10，岗位产出的凝聚力-10%</t>
  </si>
  <si>
    <t>cybercreed_faithful_unrest</t>
  </si>
  <si>
    <t>统合信仰</t>
  </si>
  <si>
    <t>稳定度+10，岗位产出的凝聚力+10%</t>
  </si>
  <si>
    <t>cybercreed_unified_faith</t>
  </si>
  <si>
    <t>无视温和派</t>
  </si>
  <si>
    <t>稳定度-10，岗位产出的凝聚力+10%</t>
  </si>
  <si>
    <t>cybercreed_moderates_ignored</t>
  </si>
  <si>
    <t>吸纳教派</t>
  </si>
  <si>
    <t>稳定度+10，岗位产出的凝聚力-10%，唯心主义思潮吸引力+50%</t>
  </si>
  <si>
    <t>cybercreed_creeds_absorbed</t>
  </si>
  <si>
    <t>强制强化改造</t>
  </si>
  <si>
    <t>稳定度-10，唯心主义思潮吸引力-50%</t>
  </si>
  <si>
    <t>cybercreed_forced_cyberization</t>
  </si>
  <si>
    <t>自由选择</t>
  </si>
  <si>
    <t>稳定度+10，幸福度+5%，唯心主义思潮吸引力+50%</t>
  </si>
  <si>
    <t>cybercreed_allowed_non_cyborgs</t>
  </si>
  <si>
    <t>行星广告牌</t>
  </si>
  <si>
    <t>每100岗位产出的贸易+80，稳定度-10</t>
  </si>
  <si>
    <t>sold_sky_2_mega</t>
  </si>
  <si>
    <t>大规模抗议</t>
  </si>
  <si>
    <t>synth_mass_demonstrations</t>
  </si>
  <si>
    <t>戴森云阵列</t>
  </si>
  <si>
    <t>开采站产出+500%，研究站产出+500%</t>
  </si>
  <si>
    <t>dyson_swarm_1_mod</t>
  </si>
  <si>
    <t>戴森云星座</t>
  </si>
  <si>
    <t>开采站产出+1500%，研究站产出+1500%</t>
  </si>
  <si>
    <t>dyson_swarm_2_mod</t>
  </si>
  <si>
    <t>开采站产出+3000%，研究站产出+3000%</t>
  </si>
  <si>
    <t>dyson_swarm_3_mod</t>
  </si>
  <si>
    <t>开采站产出+25%</t>
  </si>
  <si>
    <t>orbital_arc_furnace_1_mod</t>
  </si>
  <si>
    <t>开采站产出+50%</t>
  </si>
  <si>
    <t>orbital_arc_furnace_2_mod</t>
  </si>
  <si>
    <t>开采站产出+75%</t>
  </si>
  <si>
    <t>orbital_arc_furnace_3_mod</t>
  </si>
  <si>
    <t>开采站产出+100%</t>
  </si>
  <si>
    <t>orbital_arc_furnace_4_mod</t>
  </si>
  <si>
    <t>obsessional_directive_mod</t>
  </si>
  <si>
    <t>新鲜生态圈</t>
  </si>
  <si>
    <t>每月适应进化局势进展：+10</t>
  </si>
  <si>
    <t>fresh_biosphere</t>
  </si>
  <si>
    <t>穷尽生物圈</t>
  </si>
  <si>
    <t>每月适应进化局势进展：+1</t>
  </si>
  <si>
    <t>exhausted_biosphere</t>
  </si>
  <si>
    <t>基因汤</t>
  </si>
  <si>
    <t>每月适应进化局势进展：+10，宜居性-20%</t>
  </si>
  <si>
    <t>genetic_soup</t>
  </si>
  <si>
    <t>变种人清剿</t>
  </si>
  <si>
    <t>每100士兵岗位产生的稳定度+5，士兵岗位+200</t>
  </si>
  <si>
    <t>mutant_crackdown</t>
  </si>
  <si>
    <t>行星基础设施建造速度+25%，舒适度+10%，清理地块障碍速度+50%</t>
  </si>
  <si>
    <t>aa_ship_planet_support_1</t>
  </si>
  <si>
    <t>行星基础设施建造速度+50%，舒适度+20%，清理地块障碍速度+100%</t>
  </si>
  <si>
    <t>aa_ship_planet_support_2</t>
  </si>
  <si>
    <t>行星基础设施建造速度+75%，舒适度+30%，清理地块障碍速度+150%，岗位产出的资源+2.5%</t>
  </si>
  <si>
    <t>aa_ship_planet_support_3</t>
  </si>
  <si>
    <t>行星基础设施建造速度+100%，舒适度+40%，清理地块障碍速度+200%，岗位产出的资源+5%</t>
  </si>
  <si>
    <t>aa_ship_planet_support_4</t>
  </si>
  <si>
    <t>电波虫</t>
  </si>
  <si>
    <t>舒适度-1000，都市区划和蜂巢区划产出社会学研究+3</t>
  </si>
  <si>
    <t>radio_bugs</t>
  </si>
  <si>
    <t>永昼世界</t>
  </si>
  <si>
    <t>自动强制迁移目标概率-50%，岗位所需的维护费+15%</t>
  </si>
  <si>
    <t>world_alight</t>
  </si>
  <si>
    <t>死亡星球</t>
  </si>
  <si>
    <t>陆军初始经验+120000，陆军建造时间+200%</t>
  </si>
  <si>
    <t>death_world</t>
  </si>
  <si>
    <t>孵化噬天巨兽中</t>
  </si>
  <si>
    <t>incubating_behemoth_modifier</t>
  </si>
  <si>
    <t>殖民冲突</t>
  </si>
  <si>
    <t>宜居性-50%，稳定度-10</t>
  </si>
  <si>
    <t>voidspawn_colony_mod</t>
  </si>
  <si>
    <t>流血星球</t>
  </si>
  <si>
    <t>行星基础设施建造速度-25%</t>
  </si>
  <si>
    <t>pm_bleeding_planet</t>
  </si>
  <si>
    <t>建造凝血</t>
  </si>
  <si>
    <t>行星基础设施建造速度+10%，幸福度-5%</t>
  </si>
  <si>
    <t>pm_contruction_coagulate</t>
  </si>
  <si>
    <t>血共生</t>
  </si>
  <si>
    <t>行星基础设施建造速度+25%，岗位产出的矿物+10%，岗位产出的合金+10%</t>
  </si>
  <si>
    <t>pm_hemosymbiosis</t>
  </si>
  <si>
    <t>寄生产物</t>
  </si>
  <si>
    <t>岗位产出的资源+15%</t>
  </si>
  <si>
    <t>pm_parasitic_production</t>
  </si>
  <si>
    <t>烤焦动物</t>
  </si>
  <si>
    <t>区划能量维护费+100%，每100技工产出的能量币-3，每100技工产出的食物+3</t>
  </si>
  <si>
    <t>pm_frying_fauna</t>
  </si>
  <si>
    <t>区划能量维护费+100%，每100技工产出的能量币-4，每100技工产出的食物+4</t>
  </si>
  <si>
    <t>pm_frying_fauna_machine</t>
  </si>
  <si>
    <t>区划能量维护费+25%，每100技工产出的能量币-3，每100技工产出的食物+3，发电区划最大建造数量+3，农业区划最大建造数量-3</t>
  </si>
  <si>
    <t>pm_frying_fauna_2</t>
  </si>
  <si>
    <t>区划能量维护费+25%，每100技工产出的能量币-4，每100技工产出的食物+4，发电区划最大建造数量+3，农业区划最大建造数量-3</t>
  </si>
  <si>
    <t>pm_frying_fauna_2_machine</t>
  </si>
  <si>
    <t>催化粪便</t>
  </si>
  <si>
    <t>岗位产出的合金+25%，研究人员产出的社会学研究+5%</t>
  </si>
  <si>
    <t>pm_catalytic_excrement</t>
  </si>
  <si>
    <t>怪异沙暴</t>
  </si>
  <si>
    <t>稳定度-10，行星基础设施建造速度-10%</t>
  </si>
  <si>
    <t>pm_strange_sandstorm</t>
  </si>
  <si>
    <t>永恒闪电</t>
  </si>
  <si>
    <t>岗位产出的能量币+35%，行星基础设施建造速度-15%，宜居性-10%</t>
  </si>
  <si>
    <t>pm_perpetual_lightning</t>
  </si>
  <si>
    <t>暗物质间歇泉</t>
  </si>
  <si>
    <t>行星基础设施建造速度-1000%，人口增长速度-1000%，岗位产出的资源-1000%，岗位所需的维护费-1000%，自动强制迁移目标概率-1000%，自动重新安置几率+500%，矿藏产生的资源-1000%</t>
  </si>
  <si>
    <t>pm_dark_matter_geyser</t>
  </si>
  <si>
    <t>人口隔离</t>
  </si>
  <si>
    <t>岗位产出的资源-50%，岗位所需的维护费-50%，幸福度-25%</t>
  </si>
  <si>
    <t>pm_population_quarantine</t>
  </si>
  <si>
    <t>暗物质雕塑</t>
  </si>
  <si>
    <t>岗位产出的物理学研究+10%，自动强制迁移目标概率-50%，幸福度-10%</t>
  </si>
  <si>
    <t>pm_dark_matter_statue</t>
  </si>
  <si>
    <t>尸体雨</t>
  </si>
  <si>
    <t>劳工和平民岗位产出的稀有文物+0.5，宜居性-5%，幸福度-5%</t>
  </si>
  <si>
    <t>pm_raining_corpses</t>
  </si>
  <si>
    <t>劳工和平民岗位产出的消费品+0.5，每100复合子个体产出的社会学研究+15%，宜居性-5%，幸福度-5%</t>
  </si>
  <si>
    <t>pm_raining_corpses_no_ancrel</t>
  </si>
  <si>
    <t>岗位产出的食物-10%，幸福度-5%</t>
  </si>
  <si>
    <t>pm_revolting_pests</t>
  </si>
  <si>
    <t>气态动物</t>
  </si>
  <si>
    <t>幸福度+20%，所有人口产出0.5异星天然气</t>
  </si>
  <si>
    <t>pm_gaseous_fauna</t>
  </si>
  <si>
    <t>城市特权</t>
  </si>
  <si>
    <t>稳定度-15，职员产出+15%，冶金师产出+15%，工匠产出+15%，技工产出-15%，矿工产出-15%，农夫产出-15%</t>
  </si>
  <si>
    <t>pm_urban_privilege_regular</t>
  </si>
  <si>
    <t>稳定度-15，冶金师产出+15%，工匠产出+15%，技工产出-15%，矿工产出-15%，农夫产出-15%</t>
  </si>
  <si>
    <t>pm_urban_privilege_broken_shackles</t>
  </si>
  <si>
    <t>乡野特权</t>
  </si>
  <si>
    <t>稳定度-15，职员产出-15%，冶金师产出-15%，工匠产出-15%，技工产出+15%，矿工产出+15%，农夫产出+15%</t>
  </si>
  <si>
    <t>pm_rural_privilege_regular</t>
  </si>
  <si>
    <t>稳定度-15，冶金师产出-15%，工匠产出-15%，技工产出+15%，矿工产出+15%，农夫产出+15%</t>
  </si>
  <si>
    <t>pm_rural_privilege_broken_shackles</t>
  </si>
  <si>
    <t>维和部署</t>
  </si>
  <si>
    <t>稳定度+10，岗位产出的资源-10%</t>
  </si>
  <si>
    <t>pm_peacekeeper_deployment</t>
  </si>
  <si>
    <t>细菌驱动：繁殖</t>
  </si>
  <si>
    <t>稳定度+5，人口增长速度+10%</t>
  </si>
  <si>
    <t>pm_bd_reproduction</t>
  </si>
  <si>
    <t>细菌驱动：力量</t>
  </si>
  <si>
    <t>稳定度+5，劳工人口资源产出+15%</t>
  </si>
  <si>
    <t>pm_bd_strength</t>
  </si>
  <si>
    <t>细菌驱动：创造力</t>
  </si>
  <si>
    <t>稳定度+5，专家人口资源产出+15%</t>
  </si>
  <si>
    <t>pm_bd_creativity</t>
  </si>
  <si>
    <t>战场回收</t>
  </si>
  <si>
    <t>unplugged_battlefield</t>
  </si>
  <si>
    <t>舰队修正类</t>
  </si>
  <si>
    <t>新兵（陆军）</t>
  </si>
  <si>
    <t>army_rank_regular</t>
  </si>
  <si>
    <t>受训（陆军）</t>
  </si>
  <si>
    <t>陆军伤害+10%，陆军士气+10%</t>
  </si>
  <si>
    <t>army_rank_experienced</t>
  </si>
  <si>
    <t>老兵（陆军）</t>
  </si>
  <si>
    <t>陆军生命值+10%，陆军伤害+20%，陆军士气+20%</t>
  </si>
  <si>
    <t>army_rank_veteran</t>
  </si>
  <si>
    <t>精英（陆军）</t>
  </si>
  <si>
    <t>陆军生命值+20%，陆军伤害+40%，陆军士气+40%</t>
  </si>
  <si>
    <t>army_rank_elite</t>
  </si>
  <si>
    <t>新兵（军用舰船）</t>
  </si>
  <si>
    <t>ship_rank_regular</t>
  </si>
  <si>
    <t>受训（军用舰船）</t>
  </si>
  <si>
    <t>ship_rank_experienced</t>
  </si>
  <si>
    <t>老兵（军用舰船）</t>
  </si>
  <si>
    <t>舰船武器伤害+20%，船体值+5%，闪避概率+5%</t>
  </si>
  <si>
    <t>ship_rank_veteran</t>
  </si>
  <si>
    <t>精英（军用舰船）</t>
  </si>
  <si>
    <t>舰船武器伤害+40%，船体值+10%，闪避概率+10%</t>
  </si>
  <si>
    <t>ship_rank_elite</t>
  </si>
  <si>
    <t>改进型统治者专用舰船</t>
  </si>
  <si>
    <t>舰船武器伤害+50%，船体值+50%，护盾承受值+50%，装甲值+50%</t>
  </si>
  <si>
    <t>ruler_ship</t>
  </si>
  <si>
    <t>改进型统治者专用空间站</t>
  </si>
  <si>
    <t>ruler_station</t>
  </si>
  <si>
    <t>幽灵信号</t>
  </si>
  <si>
    <t>舰船武器射速-50%，追踪-5</t>
  </si>
  <si>
    <t>ship_ghost_signal_5</t>
  </si>
  <si>
    <t>舰船武器射速-40%，追踪-4</t>
  </si>
  <si>
    <t>ship_ghost_signal_4</t>
  </si>
  <si>
    <t>舰船武器射速-30%，追踪-3</t>
  </si>
  <si>
    <t>ship_ghost_signal_3</t>
  </si>
  <si>
    <t>舰船武器射速-20%，追踪-2</t>
  </si>
  <si>
    <t>ship_ghost_signal_2</t>
  </si>
  <si>
    <t>舰船武器射速-10%，追踪-1</t>
  </si>
  <si>
    <t>ship_ghost_signal_1</t>
  </si>
  <si>
    <t>无畏舰势力</t>
  </si>
  <si>
    <t>护盾承受值+400%，舰船武器伤害+800%，船体值+400%</t>
  </si>
  <si>
    <t>dreadnought_power</t>
  </si>
  <si>
    <t>海盗势力</t>
  </si>
  <si>
    <t>舰船武器射速+100%，每日船体再生+50%，每日装甲再生+50%</t>
  </si>
  <si>
    <t>pirate_power</t>
  </si>
  <si>
    <t>虚空云怪</t>
  </si>
  <si>
    <t>舰船武器伤害+200%，每日船体再生+10，每日护盾再生+30</t>
  </si>
  <si>
    <t>cloud_power</t>
  </si>
  <si>
    <t>神秘势力</t>
  </si>
  <si>
    <t>舰船武器伤害+300%，装甲值+11，追踪+50，每日装甲再生+50%，舰船武器射程+50%</t>
  </si>
  <si>
    <t>enigmatic_power</t>
  </si>
  <si>
    <t>庇护所势力</t>
  </si>
  <si>
    <t>sanctuary_power</t>
  </si>
  <si>
    <t>科技势力</t>
  </si>
  <si>
    <t>舰船武器伤害+150%，护盾承受值+500%</t>
  </si>
  <si>
    <t>technosphere_power</t>
  </si>
  <si>
    <t>停战倡议势力</t>
  </si>
  <si>
    <t>armistice_power</t>
  </si>
  <si>
    <t>弗雷尔</t>
  </si>
  <si>
    <t>舰船武器伤害+300%，护盾承受值+300%，舰船武器射速+300%，每日船体再生+10，每日护盾再生+30</t>
  </si>
  <si>
    <t>vluur_power</t>
  </si>
  <si>
    <t>前途无量的船员</t>
  </si>
  <si>
    <t>异常现象研究速度+20%，异常现象发现机会+20%</t>
  </si>
  <si>
    <t>protege_onboard</t>
  </si>
  <si>
    <t>增强勘测扫描仪</t>
  </si>
  <si>
    <t>调查速度+15%</t>
  </si>
  <si>
    <t>ship_survey_boost</t>
  </si>
  <si>
    <t>先驱者设计</t>
  </si>
  <si>
    <t>闪避概率+25%，舰船维护费-50%</t>
  </si>
  <si>
    <t>ship_master_cruiser</t>
  </si>
  <si>
    <t>流水线算法</t>
  </si>
  <si>
    <t>闪避概率+10%</t>
  </si>
  <si>
    <t>streamlined_ship_design</t>
  </si>
  <si>
    <t>凝视</t>
  </si>
  <si>
    <t>装甲值-80%，舰船武器伤害-80%，护盾承受值-80%</t>
  </si>
  <si>
    <t>worm_manifestation</t>
  </si>
  <si>
    <t>吸收意识</t>
  </si>
  <si>
    <t>护盾承受值+100000，船体值+50000，每日护盾再生+100，舰船武器伤害+200%，舰船武器射速+200%</t>
  </si>
  <si>
    <t>absorbed_consciousness_1</t>
  </si>
  <si>
    <t>护盾承受值+200000，船体值+100000，每日护盾再生+200，舰船武器伤害+300%，舰船武器射速+300%</t>
  </si>
  <si>
    <t>absorbed_consciousness_2</t>
  </si>
  <si>
    <t>护盾承受值+300000，船体值+150000，每日护盾再生+300，舰船武器伤害+400%，舰船武器射速+400%</t>
  </si>
  <si>
    <t>absorbed_consciousness_3</t>
  </si>
  <si>
    <t>护盾承受值+400000，船体值+200000，每日护盾再生+400，舰船武器伤害+500%，舰船武器射速+500%</t>
  </si>
  <si>
    <t>absorbed_consciousness_4</t>
  </si>
  <si>
    <t>护盾承受值+500000，船体值+250000，每日护盾再生+500，舰船武器伤害+600%，舰船武器射速+600%</t>
  </si>
  <si>
    <t>absorbed_consciousness_5</t>
  </si>
  <si>
    <t>跃迁引擎冷却</t>
  </si>
  <si>
    <t>舰船武器伤害-50%，亚光速航速-50%</t>
  </si>
  <si>
    <t>jump_drive_cooldown</t>
  </si>
  <si>
    <t>已采用变形虫的速度</t>
  </si>
  <si>
    <t>amoeba_speed_boost</t>
  </si>
  <si>
    <t>进化的武器强化</t>
  </si>
  <si>
    <t>evolved_weapon_boost</t>
  </si>
  <si>
    <t>舰船武器伤害+250%</t>
  </si>
  <si>
    <t>evolved_weapon_boost_2</t>
  </si>
  <si>
    <t>进化的射速</t>
  </si>
  <si>
    <t>evolved_firing_rate</t>
  </si>
  <si>
    <t>进化的回避</t>
  </si>
  <si>
    <t>evolved_evasion</t>
  </si>
  <si>
    <t>坚固外壳</t>
  </si>
  <si>
    <t>船体值+500%</t>
  </si>
  <si>
    <t>big_friendly_warform_power</t>
  </si>
  <si>
    <t>拾荒者实力</t>
  </si>
  <si>
    <t>scavenger_bot_power</t>
  </si>
  <si>
    <t>拾荒者克星</t>
  </si>
  <si>
    <t>对拾荒者机器人的伤害+25%</t>
  </si>
  <si>
    <t>scavenger_weak_points</t>
  </si>
  <si>
    <t>虚空孳孽势力</t>
  </si>
  <si>
    <t>hatchling_power</t>
  </si>
  <si>
    <t>缇扬奇族母势力</t>
  </si>
  <si>
    <t>舰船武器伤害+100%</t>
  </si>
  <si>
    <t>elderly_tiyanki_power</t>
  </si>
  <si>
    <t>族母的线索</t>
  </si>
  <si>
    <t>对缇扬奇祖母伤害+25%</t>
  </si>
  <si>
    <t>elderly_tiyanki_weak_points</t>
  </si>
  <si>
    <t>AH4B实力</t>
  </si>
  <si>
    <t>船体值+400%，舰船武器伤害+300%，舰船武器射速+20%</t>
  </si>
  <si>
    <t>ahab_power</t>
  </si>
  <si>
    <t>灰之战舰</t>
  </si>
  <si>
    <t>护盾承受值+80%，舰船武器伤害+80%，舰船武器射速+80%，船体值+80%，亚光速航速+50%，每日船体再生+0.8，每日装甲再生+1.2</t>
  </si>
  <si>
    <t>gray_warship</t>
  </si>
  <si>
    <t>伟大先驱受损</t>
  </si>
  <si>
    <t>舰船武器伤害-25%，船体值-25%，装甲值-25%，护盾承受值-25%</t>
  </si>
  <si>
    <t>herald_75</t>
  </si>
  <si>
    <t>舰船武器伤害-50%，船体值-50%，装甲值-50%，护盾承受值-50%</t>
  </si>
  <si>
    <t>herald_50</t>
  </si>
  <si>
    <t>舰船武器伤害-75%，船体值-75%，装甲值-75%，护盾承受值-75%</t>
  </si>
  <si>
    <t>herald_25</t>
  </si>
  <si>
    <t>受损旗舰</t>
  </si>
  <si>
    <t>舰船武器伤害-33%，船体值-33%，装甲值-33%，护盾承受值-33%</t>
  </si>
  <si>
    <t>cultist_flagship_damaged</t>
  </si>
  <si>
    <t>小信使对于我们的船员来说还是太小了!</t>
  </si>
  <si>
    <t>lessenger_75</t>
  </si>
  <si>
    <t>lessenger_50</t>
  </si>
  <si>
    <t>lessenger_25</t>
  </si>
  <si>
    <t>永恒守望</t>
  </si>
  <si>
    <t>护盾承受值+80%，舰船武器射速+120%，装甲值+80%，船体值+120%，舰船武器伤害+80%，闪避概率+40%，亚光速航速+40%</t>
  </si>
  <si>
    <t>ancient_warden_boost</t>
  </si>
  <si>
    <t>量子伏击</t>
  </si>
  <si>
    <t>舰船武器射速+33%</t>
  </si>
  <si>
    <t>quantic_ambush</t>
  </si>
  <si>
    <t>量子伏击专家</t>
  </si>
  <si>
    <t>舰船武器射速+50%</t>
  </si>
  <si>
    <t>quantic_ambush_specialists</t>
  </si>
  <si>
    <t>舰船武器射速+48%</t>
  </si>
  <si>
    <t>quantic_ambush_astral</t>
  </si>
  <si>
    <t>舰船武器射速+65%</t>
  </si>
  <si>
    <t>quantic_ambush_specialists_astral</t>
  </si>
  <si>
    <t>接纳梦客</t>
  </si>
  <si>
    <t>超空间跳跃充能时间-25%，战斗撤离几率+25%，超光速速度+25%</t>
  </si>
  <si>
    <t>embrace_dreamer</t>
  </si>
  <si>
    <t>消灭梦客</t>
  </si>
  <si>
    <t>每月凝聚力+5%，唯心主义思潮吸引力+25%</t>
  </si>
  <si>
    <t>eliminate_dreamer</t>
  </si>
  <si>
    <t>基础舰船速度+25%</t>
  </si>
  <si>
    <t>very_low_cloaking_predator</t>
  </si>
  <si>
    <t>基础舰船速度+20%</t>
  </si>
  <si>
    <t>low_cloaking_predator</t>
  </si>
  <si>
    <t>基础舰船速度+15%</t>
  </si>
  <si>
    <t>medium_cloaking_predator</t>
  </si>
  <si>
    <t>基础舰船速度+10%</t>
  </si>
  <si>
    <t>high_cloaking_predator</t>
  </si>
  <si>
    <t>基础舰船速度+5%</t>
  </si>
  <si>
    <t>very_high_cloaking_predator</t>
  </si>
  <si>
    <t>exceptional_cloaking_predator</t>
  </si>
  <si>
    <t>凝聚力洞见</t>
  </si>
  <si>
    <t>观测哨站的每月凝聚力+5</t>
  </si>
  <si>
    <t>insight_unity_5</t>
  </si>
  <si>
    <t>影响力洞见</t>
  </si>
  <si>
    <t>观测哨站的每月影响力+0.1</t>
  </si>
  <si>
    <t>insight_influence_01</t>
  </si>
  <si>
    <t>物理学洞见</t>
  </si>
  <si>
    <t>观测哨站的每月物理学研究+5</t>
  </si>
  <si>
    <t>insight_physics_5</t>
  </si>
  <si>
    <t>社会学洞见</t>
  </si>
  <si>
    <t>观测哨站的每月社会学研究+5</t>
  </si>
  <si>
    <t>insight_society_5</t>
  </si>
  <si>
    <t>工程学洞见</t>
  </si>
  <si>
    <t>观测哨站的每月工程学研究+5</t>
  </si>
  <si>
    <t>insight_engineering_5</t>
  </si>
  <si>
    <t>隐形冷却</t>
  </si>
  <si>
    <t>cloaking_cooldown</t>
  </si>
  <si>
    <t>伏击</t>
  </si>
  <si>
    <t>舰船武器射速+500%</t>
  </si>
  <si>
    <t>cloaking_fire_rate_bonus</t>
  </si>
  <si>
    <t>隐形探测支援</t>
  </si>
  <si>
    <t>探测强度+1</t>
  </si>
  <si>
    <t>assist_cloaking_detection</t>
  </si>
  <si>
    <t>主动侦察</t>
  </si>
  <si>
    <t>获取其他帝国情报的速度+10%</t>
  </si>
  <si>
    <t>active_reconnaissance_speed</t>
  </si>
  <si>
    <t>主动侦察产生的情报等级+20</t>
  </si>
  <si>
    <t>active_reconnaissance_level</t>
  </si>
  <si>
    <t>虚空虫增益</t>
  </si>
  <si>
    <t>太空兽群舰船生长速度+200%</t>
  </si>
  <si>
    <t>voidworms_at_home_modifier</t>
  </si>
  <si>
    <t>根除虚空虫</t>
  </si>
  <si>
    <t>太空兽群舰船生长速度-500%</t>
  </si>
  <si>
    <t>voidworms_post_crisis_modifier</t>
  </si>
  <si>
    <t>变异虚空虫增益</t>
  </si>
  <si>
    <t>船体值+60%，舰船武器射速+60%，舰船武器伤害+60%，装甲值+60%</t>
  </si>
  <si>
    <t>frenzied_voidworms_at_home_modifier</t>
  </si>
  <si>
    <t>暴怒的变异虚空虫</t>
  </si>
  <si>
    <t>船体值+30%，舰船武器射速+30%，舰船武器伤害+30%，装甲值+30%</t>
  </si>
  <si>
    <t>frenzied_voidworms_enraged_modifier</t>
  </si>
  <si>
    <t>野生雄性缇扬奇</t>
  </si>
  <si>
    <t>舰船武器射速+200%，舰船武器射程+200%，护盾承受值+1000</t>
  </si>
  <si>
    <t>wild_tiyanki_ox_modifier</t>
  </si>
  <si>
    <t>普通稀有度</t>
  </si>
  <si>
    <t>space_critter_rarity_common</t>
  </si>
  <si>
    <t>罕见稀有度</t>
  </si>
  <si>
    <t>船体值+10%，装甲值+10%，护盾承受值+10%，舰船武器伤害+5%，亚光速航速+5%，闪避概率+5%</t>
  </si>
  <si>
    <t>space_critter_rarity_rare</t>
  </si>
  <si>
    <t>史诗稀有度</t>
  </si>
  <si>
    <t>船体值+20%，装甲值+20%，护盾承受值+20%，舰船武器伤害+10%，亚光速航速+10%，闪避概率+10%</t>
  </si>
  <si>
    <t>space_critter_rarity_epic</t>
  </si>
  <si>
    <t>卓绝稀有度</t>
  </si>
  <si>
    <t>船体值+30%，装甲值+30%，护盾承受值+30%，舰船武器伤害+20%，亚光速航速+15%，闪避概率+20%</t>
  </si>
  <si>
    <t>space_critter_rarity_exceptional</t>
  </si>
  <si>
    <t>船体和装甲受到伤害会提高射速30%，持续5天</t>
  </si>
  <si>
    <t>舰船武器射速+30%，亚光速航速+30%</t>
  </si>
  <si>
    <t>berserker_glands_modifier</t>
  </si>
  <si>
    <t>狂暴的虚境实体</t>
  </si>
  <si>
    <t>舰船武器射速+150%，护盾承受值+300%，护盾硬化+25%</t>
  </si>
  <si>
    <t>supercharged_shroud_country</t>
  </si>
  <si>
    <t>紧急超光速脱离受损风险-100%，紧急超光速冷却+60，任务中失踪耗时-50%</t>
  </si>
  <si>
    <t>horizon_needle_mod</t>
  </si>
  <si>
    <t>亚光速航速-35%，撤退几率减成+200%，超空间跳跃充能时间+200%</t>
  </si>
  <si>
    <t>舰船维护费-50%</t>
  </si>
  <si>
    <t>aa_ship_upkeep_friendly</t>
  </si>
  <si>
    <t>舰船维护费-85%</t>
  </si>
  <si>
    <t>aa_ship_upkeep_bombing</t>
  </si>
  <si>
    <t>实验舰船</t>
  </si>
  <si>
    <t>舰船武器伤害+15%，船体值+15%，装甲值+15%，</t>
  </si>
  <si>
    <t>war_experimental_scaling_modifier</t>
  </si>
  <si>
    <t>改良舰队</t>
  </si>
  <si>
    <t>装甲硬化+2%，舰船武器伤害+2%，闪避概率+2%</t>
  </si>
  <si>
    <t>smarter_hatchery</t>
  </si>
  <si>
    <t>bio_healing_1</t>
  </si>
  <si>
    <t>装甲硬化+10%</t>
  </si>
  <si>
    <t>bio_healing_2</t>
  </si>
  <si>
    <t>装甲硬化+15%</t>
  </si>
  <si>
    <t>bio_healing_3</t>
  </si>
  <si>
    <t>装甲硬化+20%，每日装甲再生+2.5%，每日船体再生+2.5%</t>
  </si>
  <si>
    <t>bio_healing_4</t>
  </si>
  <si>
    <t>智慧孢子发射器</t>
  </si>
  <si>
    <t>装甲硬化+25%，每日装甲再生+5%，每日船体再生+5%</t>
  </si>
  <si>
    <t>bio_healing_5</t>
  </si>
  <si>
    <t>装甲硬化+30%，每日装甲再生+7.5%，每日船体再生+7.5%</t>
  </si>
  <si>
    <t>bio_healing_6</t>
  </si>
  <si>
    <t>闪避概率-5，亚光速航速-10%</t>
  </si>
  <si>
    <t>bio_anti_evasion_1</t>
  </si>
  <si>
    <t>闪避概率-10，亚光速航速-20%</t>
  </si>
  <si>
    <t>bio_anti_evasion_2</t>
  </si>
  <si>
    <t>闪避概率-15，亚光速航速-30%</t>
  </si>
  <si>
    <t>bio_anti_evasion_3</t>
  </si>
  <si>
    <t>闪避概率-20，亚光速航速-40%，集火效率+10%</t>
  </si>
  <si>
    <t>bio_anti_evasion_4</t>
  </si>
  <si>
    <t>闪避概率-25，亚光速航速-50%，集火效率+25%</t>
  </si>
  <si>
    <t>bio_anti_evasion_5</t>
  </si>
  <si>
    <t>闪避概率-30，亚光速航速-60%，集火效率+50%</t>
  </si>
  <si>
    <t>bio_anti_evasion_6</t>
  </si>
  <si>
    <t>闪避概率+5，亚光速航速+10%</t>
  </si>
  <si>
    <t>bio_evasion_1</t>
  </si>
  <si>
    <t>闪避概率+10，亚光速航速+20%</t>
  </si>
  <si>
    <t>bio_evasion_2</t>
  </si>
  <si>
    <t>闪避概率+15，亚光速航速+30%</t>
  </si>
  <si>
    <t>bio_evasion_3</t>
  </si>
  <si>
    <t>闪避概率+20，亚光速航速+40%，战斗撤离几率+10%</t>
  </si>
  <si>
    <t>bio_evasion_4</t>
  </si>
  <si>
    <t>闪避概率+25，亚光速航速+50%，战斗撤离几率+25%</t>
  </si>
  <si>
    <t>bio_evasion_5</t>
  </si>
  <si>
    <t>闪避概率+30，亚光速航速+60%，战斗撤离几率+50%</t>
  </si>
  <si>
    <t>bio_evasion_6</t>
  </si>
  <si>
    <t>舰船武器射速-5%，舰船武器射程-5%</t>
  </si>
  <si>
    <t>bio_anti_fire_rate_1</t>
  </si>
  <si>
    <t>舰船武器射速-10%，舰船武器射程-10%</t>
  </si>
  <si>
    <t>bio_anti_fire_rate_2</t>
  </si>
  <si>
    <t>舰船武器射速-15%，舰船武器射程-15%</t>
  </si>
  <si>
    <t>bio_anti_fire_rate_3</t>
  </si>
  <si>
    <t>舰船武器射速-20%，舰船武器射程-20%，追踪-5</t>
  </si>
  <si>
    <t>bio_anti_fire_rate_4</t>
  </si>
  <si>
    <t>舰船武器射速-25%，舰船武器射程-25%，追踪15</t>
  </si>
  <si>
    <t>bio_anti_fire_rate_5</t>
  </si>
  <si>
    <t>舰船武器射速-30%，舰船武器射程-30%，追踪-25</t>
  </si>
  <si>
    <t>bio_anti_fire_rate_6</t>
  </si>
  <si>
    <t>舰船武器射速+5%，舰船武器射程+5%</t>
  </si>
  <si>
    <t>bio_fire_rate_1</t>
  </si>
  <si>
    <t>舰船武器射速+10%，舰船武器射程+10%</t>
  </si>
  <si>
    <t>bio_fire_rate_2</t>
  </si>
  <si>
    <t>舰船武器射速+15%，舰船武器射程+15%</t>
  </si>
  <si>
    <t>bio_fire_rate_3</t>
  </si>
  <si>
    <t>舰船武器射速+20%，舰船武器射程+20%，装甲穿透+5%，护盾穿透+5%</t>
  </si>
  <si>
    <t>bio_fire_rate_4</t>
  </si>
  <si>
    <t>舰船武器射速+25%，舰船武器射程+25%，装甲穿透+15%，护盾穿透+15%</t>
  </si>
  <si>
    <t>bio_fire_rate_5</t>
  </si>
  <si>
    <t>舰船武器射速+30%，舰船武器射程+30%，装甲穿透+25%，护盾穿透+25%</t>
  </si>
  <si>
    <t>bio_fire_rate_6</t>
  </si>
  <si>
    <t>盲目暴怒</t>
  </si>
  <si>
    <t>舰船武器射速+150%，亚光速航速+50%，每日船体再生-10%，每日装甲再生-1340%</t>
  </si>
  <si>
    <t>behemoth_rage_buffs</t>
  </si>
  <si>
    <t>亚光速航速+300%</t>
  </si>
  <si>
    <t>behemoth_turbo_modifier</t>
  </si>
  <si>
    <t>闪避概率+20，追踪+20</t>
  </si>
  <si>
    <t>behemoth_reflexes_modifier</t>
  </si>
  <si>
    <t>亚光速航速-90%，闪避概率-50</t>
  </si>
  <si>
    <t>behemoth_drain_modifier</t>
  </si>
  <si>
    <t>舰船武器射速+25%，闪避概率+10</t>
  </si>
  <si>
    <t>behemoth_buff_modifier</t>
  </si>
  <si>
    <t>炽岩怒吼</t>
  </si>
  <si>
    <t>每日船体再生-5%，每日装甲再生-10%</t>
  </si>
  <si>
    <t>behemoth_superweapon_modifier</t>
  </si>
  <si>
    <t>奥普斯哨兵</t>
  </si>
  <si>
    <t>护盾承受值+100%，装甲值+200%，船体值+400%</t>
  </si>
  <si>
    <t>unplugged_opus_sentinel</t>
  </si>
  <si>
    <t>星海共同体修正类</t>
  </si>
  <si>
    <t>共同体先锋</t>
  </si>
  <si>
    <t>community_champion_counselor</t>
  </si>
  <si>
    <t>海军容量+20%</t>
  </si>
  <si>
    <t>community_champion_custodian</t>
  </si>
  <si>
    <t>海军容量+25%</t>
  </si>
  <si>
    <t>community_champion_emperor</t>
  </si>
  <si>
    <t>海军容量-5%</t>
  </si>
  <si>
    <t>community_champion_regular</t>
  </si>
  <si>
    <t>发展援助</t>
  </si>
  <si>
    <t>外交权重+20%，每月矿物-15%，每月能量币-15%，每月食物-15%</t>
  </si>
  <si>
    <t>development_aides_counselor</t>
  </si>
  <si>
    <t>外交权重-20%，每月矿物+5%，每月能量币+5%，每月食物+5%</t>
  </si>
  <si>
    <t>development_aides_regular</t>
  </si>
  <si>
    <t>泛星系回收倡议</t>
  </si>
  <si>
    <t>经济产生的外交权重-20%，人口消费品维护费-5%，清理障碍时间+10%</t>
  </si>
  <si>
    <t>resolution_ecology_recycling_initiatives</t>
  </si>
  <si>
    <t>经济产生的外交权重-20%，人口舒适度使用-5%，清理障碍时间+15%，行星基础设施建造速度-5%</t>
  </si>
  <si>
    <t>resolution_ecology_natural_sanctuaries</t>
  </si>
  <si>
    <t>一体化园林</t>
  </si>
  <si>
    <t>经济产生的外交权重-20%，宜居性+5%，岗位产出的食物+5%，清理障碍时间+25%，行星基础设施建造速度-10%</t>
  </si>
  <si>
    <t>resolution_ecology_integrated_gardens</t>
  </si>
  <si>
    <t>环境控制委员会</t>
  </si>
  <si>
    <t>经济产生的外交权重-20%，宜居性+5%，岗位产出的食物+5%，清理障碍时间+50%，岗位产出的合金-10%，岗位产出的矿物-20%，幸福度+5%，环境改造花费+25%</t>
  </si>
  <si>
    <t>resolution_ecology_environmental_control_board</t>
  </si>
  <si>
    <t>天堂计划</t>
  </si>
  <si>
    <t>经济产生的外交权重-20%，宜居性+5%，人口增长速度+5%，岗位产出的食物+10%，清理障碍时间+100%，岗位产出的合金-20%，岗位产出的矿物-30%，幸福度+5%，环境改造花费+75%</t>
  </si>
  <si>
    <t>resolution_ecology_paradise_initiative</t>
  </si>
  <si>
    <t>术语标准化</t>
  </si>
  <si>
    <t>经济产生的外交权重+20%，岗位产出的贸易+5%，官僚维护费+5%</t>
  </si>
  <si>
    <t>resolution_commerce_buzzword_standardization</t>
  </si>
  <si>
    <t>协同私掠打击</t>
  </si>
  <si>
    <t>经济产生的外交权重+20%，岗位产出的贸易+5%，海军容量-10%</t>
  </si>
  <si>
    <t>resolution_commerce_leveraged_privateering</t>
  </si>
  <si>
    <t>不发达星系利用</t>
  </si>
  <si>
    <t>观测站在观测前超光速文明时产出消费品，岗位产出的贸易+5%，官僚维护费+20%，经济产生的外交权重+20%</t>
  </si>
  <si>
    <t>resolution_commerce_underdeveloped_system_utilization</t>
  </si>
  <si>
    <t>全局资产协作</t>
  </si>
  <si>
    <t>岗位产出的贸易+5%，海军容量-5%，经济产生的外交权重+20%</t>
  </si>
  <si>
    <t>resolution_commerce_holistic_asset_coordination</t>
  </si>
  <si>
    <t>利润最大化引擎</t>
  </si>
  <si>
    <t>经济产生的外交权重+20%，岗位产出的贸易+5%，岗位产出的资源+10%，幸福度-25%，精英幸福度+50%，领袖维护费+50%</t>
  </si>
  <si>
    <t>resolution_commerce_profit_maximization_engines</t>
  </si>
  <si>
    <t>规则便利化</t>
  </si>
  <si>
    <t>经济产生的外交权重+20%，劳工人口资源产出+2.5%，宜居性-2%</t>
  </si>
  <si>
    <t>resolution_industry_regulatory_facilitation</t>
  </si>
  <si>
    <t>集中废弃物管理</t>
  </si>
  <si>
    <t>经济产生的外交权重+20%，劳工人口资源产出+2.5%，岗位产出的合金+5%，岗位产出的矿物+10%，宜居性-3%</t>
  </si>
  <si>
    <t>resolution_industry_collective_waste_management</t>
  </si>
  <si>
    <t>建设美好明天</t>
  </si>
  <si>
    <t>经济产生的外交权重+20%，劳工人口资源产出+2.5%，岗位产出的矿物+5%，行星基础设施建造速度+10%，宜居性-5%</t>
  </si>
  <si>
    <t>resolution_industry_building_a_better_tomorrow</t>
  </si>
  <si>
    <t>环境条例豁免</t>
  </si>
  <si>
    <t>经济产生的外交权重+20%，劳工人口资源产出+2.5%，岗位产出的矿物+5%，锻造、工业和精炼类的行星规划类型将获得额外的+5%产出增益，冶金师维护费-10%，宜居性-10%</t>
  </si>
  <si>
    <t>resolution_industry_environmental_ordinance_waivers</t>
  </si>
  <si>
    <t>经济产生的外交权重+20%，冶金师维护费-10%，宜居性-5%</t>
  </si>
  <si>
    <t>resolution_industry_project_cornucopia</t>
  </si>
  <si>
    <t>工人权宪章</t>
  </si>
  <si>
    <t>人口数产生的外交权重+20%，劳工幸福度+5%，劳工政治权利+10%</t>
  </si>
  <si>
    <t>resolution_greatergood_workers_rights</t>
  </si>
  <si>
    <t>五年计划</t>
  </si>
  <si>
    <t>农业、发电和采矿星球规划类型将获得额外+10%产出增益。基本保障生活标准被禁止，人口数产生的外交权重+20%，劳工政治权利+15%</t>
  </si>
  <si>
    <t>resolution_greatergood_five_year_plans</t>
  </si>
  <si>
    <t>自我升华</t>
  </si>
  <si>
    <t>自定义工具提示解锁新法令，该法令鼓励失业的自由人口自行迁移至帝国内适合自己且拥有住房与岗位的星球，基本保障与阶层经济生活标准将被禁止，奴隶劳工，牲口与电网融合奴隶类型将被禁止，人口数产生的外交权重+20%，劳工政治权利+25%</t>
  </si>
  <si>
    <t>resolution_greatergood_greater_than_ourselves</t>
  </si>
  <si>
    <t>不偏不倚</t>
  </si>
  <si>
    <t>人口数产生的外交权重+20%，人口产生的帝国规模-10%，人口住房使用-10%，劳工政治权利+0.25</t>
  </si>
  <si>
    <t>resolution_greatergood_balance_in_the_middle</t>
  </si>
  <si>
    <t>共同富裕</t>
  </si>
  <si>
    <t>人口数产生的外交权重+20%，稳定度+5，资源储存上限-10000，劳工政治权利+0.25</t>
  </si>
  <si>
    <t>resolution_greatergood_universal_prosperity_mandate</t>
  </si>
  <si>
    <t>常备之盾</t>
  </si>
  <si>
    <t>舰队实力产生的外交权重+20%，海军容量+10%，舰船维护费+5%</t>
  </si>
  <si>
    <t>resolution_mutualdefense_the_readied_shield</t>
  </si>
  <si>
    <t>舰队实力产生的外交权重</t>
  </si>
  <si>
    <t>resolution_mutualdefense_naval_weight</t>
  </si>
  <si>
    <t>守护天使法案</t>
  </si>
  <si>
    <t>舰队实力产生的外交权重-20%，防御部队士气+15%，陆军维护费+5%</t>
  </si>
  <si>
    <t>resolution_rulesofwar_guardian_angels</t>
  </si>
  <si>
    <t>敬畏生命</t>
  </si>
  <si>
    <t>舰队实力产生的外交权重-20%，厌战度获得-5%</t>
  </si>
  <si>
    <t>resolution_rulesofwar_reverence_for_life</t>
  </si>
  <si>
    <t>独立军事法庭</t>
  </si>
  <si>
    <t>舰队实力产生的外交权重-20%，陆军连带伤害-20%，厌战度获得-5%，陆军维护费+10%</t>
  </si>
  <si>
    <t>resolution_rulesofwar_independent_tribunals</t>
  </si>
  <si>
    <t>最后手段学说</t>
  </si>
  <si>
    <t>舰队实力产生的外交权重-20%，厌战度获得-5%，造舰速度(防御战争)+25%，和平主义思潮吸引力+50%</t>
  </si>
  <si>
    <t>resolution_rulesofwar_last_resort_doctrine</t>
  </si>
  <si>
    <t>部队遣散倡议</t>
  </si>
  <si>
    <t>舰队实力产生的外交权重-20%，法令维护费-20%，厌战度获得-5%，海军容量-25%，和平主义思潮吸引力+50%</t>
  </si>
  <si>
    <t>resolution_rulesofwar_demobilization_initiative</t>
  </si>
  <si>
    <t>科研合作渠道</t>
  </si>
  <si>
    <t>科技产生的外交权重+20%，研究站产出+10%，恒星基地维护费+5%</t>
  </si>
  <si>
    <t>resolution_galacticstudies_cooperative_research_channels</t>
  </si>
  <si>
    <t>星型研究网络</t>
  </si>
  <si>
    <t>行星探测范围+1，研究站产出+10%，科技产生的外交权重+20%，恒星基地维护费+5%</t>
  </si>
  <si>
    <t>resolution_galacticstudies_astral_studies_network</t>
  </si>
  <si>
    <t>高级异星学</t>
  </si>
  <si>
    <t>resolution_galacticstudies_advanced_xenostudies</t>
  </si>
  <si>
    <t>重构伦理准则</t>
  </si>
  <si>
    <t>研究站产出+10%，研究人员产出+10%，劳工幸福度-15%，奴隶幸福度-15%，科技产生的外交权重+20%，研究人员维护费+25%，恒星基地维护费+5%</t>
  </si>
  <si>
    <t>resolution_galacticstudies_ethical_guideline_refactoring</t>
  </si>
  <si>
    <t>研究站产出+10%，科技产生的外交权重+20%，研究人员维护费+25%，恒星基地维护费+5%</t>
  </si>
  <si>
    <t>resolution_galacticstudies_extradimensional_experimentation</t>
  </si>
  <si>
    <t>理事会成员</t>
  </si>
  <si>
    <t>理事会产生的外交权重+20%</t>
  </si>
  <si>
    <t>council_member</t>
  </si>
  <si>
    <t>特使</t>
  </si>
  <si>
    <t>指派的领袖技能等级产生的外交权重+10%</t>
  </si>
  <si>
    <t>galactic_community_delegate</t>
  </si>
  <si>
    <t>离开星海共同体</t>
  </si>
  <si>
    <t>left_galactic_community</t>
  </si>
  <si>
    <t>科研制裁</t>
  </si>
  <si>
    <t>研究速度-5%，科技产生的外交权重-20%</t>
  </si>
  <si>
    <t>resolution_sanctions_tech</t>
  </si>
  <si>
    <t>经济制裁</t>
  </si>
  <si>
    <t>市场中介费+10%，经济产生的外交权重-20%</t>
  </si>
  <si>
    <t>resolution_sanctions_economic</t>
  </si>
  <si>
    <t>军事制裁</t>
  </si>
  <si>
    <t>海军容量-10%，舰队实力产生的外交权重-20%</t>
  </si>
  <si>
    <t>resolution_sanctions_military</t>
  </si>
  <si>
    <t>行政制裁</t>
  </si>
  <si>
    <t>每月凝聚力-10%，外交协议维护费+25%</t>
  </si>
  <si>
    <t>resolution_sanctions_administrative</t>
  </si>
  <si>
    <t>安抚落魄者</t>
  </si>
  <si>
    <t>科技产生的外交权重-20%，唯心主义思潮吸引力+10%，岗位产出的凝聚力+5%</t>
  </si>
  <si>
    <t>resolution_divinity_comfort_the_fallen</t>
  </si>
  <si>
    <t>无魂之族的贡奉</t>
  </si>
  <si>
    <t>科技产生的外交权重-20%，唯心主义思潮吸引力+10%，人口消费品维护费-5%，岗位产出的凝聚力+5%，机器人专家维护费+25%，机器人维护费+10%</t>
  </si>
  <si>
    <t>resolution_divinity_tithe_on_the_soulless</t>
  </si>
  <si>
    <t>工作权</t>
  </si>
  <si>
    <t>科技产生的外交权重-20%，唯心主义思潮吸引力+10%，岗位产出的凝聚力+5%，机械人口组装速度-25%</t>
  </si>
  <si>
    <t>resolution_divinity_right_to_work</t>
  </si>
  <si>
    <t>无魂之族无发言权</t>
  </si>
  <si>
    <t>科技产生的外交权重-20%，唯心主义思潮吸引力+10%，岗位产出的凝聚力+5%，机器人专家维护费+25%，机器人维护费+10%</t>
  </si>
  <si>
    <t>resolution_divinity_silence_the_soulless</t>
  </si>
  <si>
    <t>resolution_divinity_silence_the_soulless_synthetic_empire_effect</t>
  </si>
  <si>
    <t>神裁使命</t>
  </si>
  <si>
    <t>科技产生的外交权重-20%，唯心主义思潮吸引力+10%，人口消费品维护费-5%，岗位产出的凝聚力+10%，生物人口幸福度+10%，石质类人口幸福度+10%</t>
  </si>
  <si>
    <t>resolution_divinity_a_defined_purpose</t>
  </si>
  <si>
    <t>议案已通过</t>
  </si>
  <si>
    <t>外交权重+5%</t>
  </si>
  <si>
    <t>resolution_passed_diplomatic_weight</t>
  </si>
  <si>
    <t>议案被否决</t>
  </si>
  <si>
    <t>resolution_failed_diplomatic_weight</t>
  </si>
  <si>
    <t>外交权重+25%</t>
  </si>
  <si>
    <t>persistent_petitioners</t>
  </si>
  <si>
    <t>统一战线</t>
  </si>
  <si>
    <t>对塞塔娜的伤害+20%，对普雷索林生物的伤害+20%，对破界者的伤害+20%，对背道者的伤害+20%，对狂热者的伤害+20%，对肃正协议伤害+20%，对纳米机器人的伤害+20%，对希图化身天灾的文明伤害+20%，每月能量币-2%</t>
  </si>
  <si>
    <t>resolution_custodian_united_front</t>
  </si>
  <si>
    <t>星海动员令</t>
  </si>
  <si>
    <t>海军容量+150，岗位产出的贸易-5%</t>
  </si>
  <si>
    <t>resolution_custodian_galactic_mobilization</t>
  </si>
  <si>
    <t>海军容量+150，人口产生的帝国规模+2%</t>
  </si>
  <si>
    <t>resolution_custodian_galactic_mobilization_gestalt</t>
  </si>
  <si>
    <t>引入星海标准语</t>
  </si>
  <si>
    <t>每月影响力+1，每月能量币-2%</t>
  </si>
  <si>
    <t>resolution_custodian_galactic_standard</t>
  </si>
  <si>
    <t>反海盗倡议</t>
  </si>
  <si>
    <t>对海盗伤害+20%，对掠夺者伤害+20%，对觉醒掠夺者伤害+20%</t>
  </si>
  <si>
    <t>resolution_custodian_anti_piracy</t>
  </si>
  <si>
    <t>星系贸易组织</t>
  </si>
  <si>
    <t>岗位产出的贸易+10%，人口消费品维护费+3%</t>
  </si>
  <si>
    <t>resolution_custodian_gto</t>
  </si>
  <si>
    <t>星际导航局</t>
  </si>
  <si>
    <t>每月能量币-2%，共同体亚光速航速+15%</t>
  </si>
  <si>
    <t>resolution_custodian_ina</t>
  </si>
  <si>
    <t>泛星系防卫军</t>
  </si>
  <si>
    <t>每月合金-5%，泛星系防卫军舰船合金花费-25%</t>
  </si>
  <si>
    <t>resolution_custodian_gdf</t>
  </si>
  <si>
    <t>每月合金-5%，泛星系防卫军舰船合金花费-10%</t>
  </si>
  <si>
    <t>resolution_custodian_gdf_2</t>
  </si>
  <si>
    <t>星系刑警组织</t>
  </si>
  <si>
    <t>犯罪度-15，每月能量币-2%</t>
  </si>
  <si>
    <t>resolution_custodian_galpol</t>
  </si>
  <si>
    <t>帝国安全总局</t>
  </si>
  <si>
    <t>犯罪度-20，每月能量币-3%</t>
  </si>
  <si>
    <t>resolution_emperor_isd</t>
  </si>
  <si>
    <t>帝国特许经营权</t>
  </si>
  <si>
    <t>分部产生的帝国规模-25%，分部价值+10%</t>
  </si>
  <si>
    <t>imperial_charter</t>
  </si>
  <si>
    <t>否决花费-50%，否决冷却-50%，紧急措施冷却-50%</t>
  </si>
  <si>
    <t>galactic_emperor</t>
  </si>
  <si>
    <t>galactic_custodian</t>
  </si>
  <si>
    <t>每月影响力+5，外交权重+30%</t>
  </si>
  <si>
    <t>gal_custodian</t>
  </si>
  <si>
    <t>海军容量+260</t>
  </si>
  <si>
    <t>gdf_naval_cap</t>
  </si>
  <si>
    <t>海军容量+660</t>
  </si>
  <si>
    <t>gdf_naval_cap_2</t>
  </si>
  <si>
    <t>破译+2，加密+4</t>
  </si>
  <si>
    <t>imperial_security_directorate</t>
  </si>
  <si>
    <t>海军容量使用减免</t>
  </si>
  <si>
    <t>人造舰船海军容量使用-25%，舰船能量币维护费+25%</t>
  </si>
  <si>
    <t>hired_mercenary_fleet_naval_cap_usage_no_galcom</t>
  </si>
  <si>
    <t>人造舰船海军容量使用-35%，舰船能量币维护费+30%</t>
  </si>
  <si>
    <t>hired_mercenary_fleet_naval_cap_usage_galcom_1</t>
  </si>
  <si>
    <t>人造舰船海军容量使用-45%，舰船能量币维护费+35%</t>
  </si>
  <si>
    <t>hired_mercenary_fleet_naval_cap_usage_galcom_2</t>
  </si>
  <si>
    <t>人造舰船海军容量使用-55%，舰船能量币维护费+40%</t>
  </si>
  <si>
    <t>hired_mercenary_fleet_naval_cap_usage_galcom_3</t>
  </si>
  <si>
    <t>人造舰船海军容量使用-65%，舰船能量币维护费+45%</t>
  </si>
  <si>
    <t>hired_mercenary_fleet_naval_cap_usage_galcom_4</t>
  </si>
  <si>
    <t>人造舰船海军容量使用-75%，舰船能量币维护费+50%</t>
  </si>
  <si>
    <t>hired_mercenary_fleet_naval_cap_usage_galcom_5</t>
  </si>
  <si>
    <t>安全承包商</t>
  </si>
  <si>
    <t>佣兵城邦容量+1，岗位产出的贸易+5%，海军容量-10%</t>
  </si>
  <si>
    <t>resolution_defenseprivatization_defense_contracts</t>
  </si>
  <si>
    <t>议案产生的海军容量</t>
  </si>
  <si>
    <t>resolution_defenseprivatization_defense_contracts_merc_naval_cap</t>
  </si>
  <si>
    <t>大有可为的保护</t>
  </si>
  <si>
    <t>海军容量-15%，岗位产出的贸易+5%</t>
  </si>
  <si>
    <t>resolution_defenseprivatization_private_support_troops</t>
  </si>
  <si>
    <t>resolution_defenseprivatization_private_support_troops_merc_naval_cap</t>
  </si>
  <si>
    <t>中立防御者</t>
  </si>
  <si>
    <t>resolution_defenseprivatization_condottieri</t>
  </si>
  <si>
    <t>resolution_defenseprivatization_condottieri_merc_naval_cap</t>
  </si>
  <si>
    <t>星系风险管控</t>
  </si>
  <si>
    <t>佣兵城邦容量+1，海军容量-20%，岗位产出的贸易+5%</t>
  </si>
  <si>
    <t>resolution_defenseprivatization_security_business</t>
  </si>
  <si>
    <t>resolution_defenseprivatization_security_business_merc_naval_cap</t>
  </si>
  <si>
    <t>外交权重+20%</t>
  </si>
  <si>
    <t>resolution_defenseprivatization_security_business_merc_hired</t>
  </si>
  <si>
    <t>企业维和</t>
  </si>
  <si>
    <t>海军容量-20%，岗位产出的贸易+5%</t>
  </si>
  <si>
    <t>resolution_defenseprivatization_corporate_warlords</t>
  </si>
  <si>
    <t>resolution_defenseprivatization_corporate_warlords_merc_naval_cap</t>
  </si>
  <si>
    <t>resolution_defenseprivatization_corporate_warlords_merc_hired</t>
  </si>
  <si>
    <t>受控增长</t>
  </si>
  <si>
    <t>每月忠诚度变化+0.25，恒星系产生的帝国规模+5%</t>
  </si>
  <si>
    <t>resolution_intergalacticdirective_regulated_growth</t>
  </si>
  <si>
    <t>确保主权</t>
  </si>
  <si>
    <t>每月忠诚度变化+0.5，恒星系产生的帝国规模+10%，殖民地产生的帝国规模+5%</t>
  </si>
  <si>
    <t>resolution_intergalacticdirective_ensured_sovereignty</t>
  </si>
  <si>
    <t>万众之音</t>
  </si>
  <si>
    <t>每月忠诚度变化+0.75，恒星系产生的帝国规模+10%，殖民地产生的帝国规模+10%</t>
  </si>
  <si>
    <t>resolution_intergalacticdirective_a_voice_for_all</t>
  </si>
  <si>
    <t>行政洞见</t>
  </si>
  <si>
    <t>resolution_bureaucraticsurveillance_administrative_insight</t>
  </si>
  <si>
    <t>无界权威机构</t>
  </si>
  <si>
    <t>每月忠诚度变化-0.5，最大地产+1</t>
  </si>
  <si>
    <t>resolution_bureaucraticsurveillance_borderless_authority</t>
  </si>
  <si>
    <t>个人失察</t>
  </si>
  <si>
    <t>每月忠诚度变化-0.75，最大地产+1</t>
  </si>
  <si>
    <t>resolution_bureaucraticsurveillance_personal_oversight</t>
  </si>
  <si>
    <t>官僚监视</t>
  </si>
  <si>
    <t>resolution_galcom_spiritualist_ethic_modifier_tier_1</t>
  </si>
  <si>
    <t>resolution_galcom_spiritualist_ethic_modifier_tier_2</t>
  </si>
  <si>
    <t>resolution_galcom_spiritualist_ethic_modifier_tier_3</t>
  </si>
  <si>
    <t>resolution_galcom_materialist_ethic_modifier_tier_1</t>
  </si>
  <si>
    <t>唯物主义思潮吸引力+50%</t>
  </si>
  <si>
    <t>resolution_galcom_materialist_ethic_modifier_tier_2</t>
  </si>
  <si>
    <t>唯物主义思潮吸引力+75%</t>
  </si>
  <si>
    <t>resolution_galcom_materialist_ethic_modifier_tier_3</t>
  </si>
  <si>
    <t>威权主义思潮吸引力+25%</t>
  </si>
  <si>
    <t>resolution_galcom_authoritarian_ethic_modifier_tier_1</t>
  </si>
  <si>
    <t>resolution_galcom_authoritarian_ethic_modifier_tier_2</t>
  </si>
  <si>
    <t>威权主义思潮吸引力+75%</t>
  </si>
  <si>
    <t>resolution_galcom_authoritarian_ethic_modifier_tier_3</t>
  </si>
  <si>
    <t>平等主义思潮吸引力+25%</t>
  </si>
  <si>
    <t>resolution_galcom_egalitarian_ethic_modifier_tier_1</t>
  </si>
  <si>
    <t>resolution_galcom_egalitarian_ethic_modifier_tier_2</t>
  </si>
  <si>
    <t>平等主义思潮吸引力+75%</t>
  </si>
  <si>
    <t>resolution_galcom_egalitarian_ethic_modifier_tier_3</t>
  </si>
  <si>
    <t>resolution_galcom_xenophile_ethic_modifier_tier_1</t>
  </si>
  <si>
    <t>resolution_galcom_xenophile_ethic_modifier_tier_2</t>
  </si>
  <si>
    <t>亲外主义思潮吸引力+75%</t>
  </si>
  <si>
    <t>resolution_galcom_xenophile_ethic_modifier_tier_3</t>
  </si>
  <si>
    <t>resolution_galcom_xenophobe_ethic_modifier_tier_1</t>
  </si>
  <si>
    <t>resolution_galcom_xenophobe_ethic_modifier_tier_2</t>
  </si>
  <si>
    <t>排外主义思潮吸引力+75%</t>
  </si>
  <si>
    <t>resolution_galcom_xenophobe_ethic_modifier_tier_3</t>
  </si>
  <si>
    <t>resolution_galcom_militarist_ethic_modifier_tier_1</t>
  </si>
  <si>
    <t>resolution_galcom_militarist_ethic_modifier_tier_2</t>
  </si>
  <si>
    <t>军国主义思潮吸引力+75%</t>
  </si>
  <si>
    <t>resolution_galcom_militarist_ethic_modifier_tier_3</t>
  </si>
  <si>
    <t>和平主义思潮吸引力+25%</t>
  </si>
  <si>
    <t>resolution_galcom_pacifist_ethic_modifier_tier_1</t>
  </si>
  <si>
    <t>resolution_galcom_pacifist_ethic_modifier_tier_2</t>
  </si>
  <si>
    <t>和平主义思潮吸引力+75%</t>
  </si>
  <si>
    <t>resolution_galcom_pacifist_ethic_modifier_tier_3</t>
  </si>
  <si>
    <t>恒星基地伤害+50%，恒星基地船体值+50%，防御平台伤害+50%，防御平台船体值+50%</t>
  </si>
  <si>
    <t>resolution_galcom_bulwark_modifier</t>
  </si>
  <si>
    <t>联邦修正类</t>
  </si>
  <si>
    <t>天堂之战终结</t>
  </si>
  <si>
    <t>每月联邦团结度-5</t>
  </si>
  <si>
    <t>war_in_heaven_is_over</t>
  </si>
  <si>
    <t>联邦舰队容量</t>
  </si>
  <si>
    <t>联邦产出的凝聚力+1</t>
  </si>
  <si>
    <t>federation_leader_scaled_modifier</t>
  </si>
  <si>
    <t>法律修改冷却</t>
  </si>
  <si>
    <t>federation_law_category_centralization_cooldown</t>
  </si>
  <si>
    <t>舰队贡献法律修改冷却</t>
  </si>
  <si>
    <t>federation_law_category_fleet_contribution_cooldown</t>
  </si>
  <si>
    <t>继任方式法律修改冷却</t>
  </si>
  <si>
    <t>federation_law_category_succession_type_cooldown</t>
  </si>
  <si>
    <t>继任实力法律修改冷却</t>
  </si>
  <si>
    <t>federation_law_category_succession_power_cooldown</t>
  </si>
  <si>
    <t>主席任期法律修改冷却</t>
  </si>
  <si>
    <t>federation_law_category_succession_term_cooldown</t>
  </si>
  <si>
    <t>继位决斗法法律修改冷却</t>
  </si>
  <si>
    <t>federation_law_category_challenge_cooldown</t>
  </si>
  <si>
    <t>联邦舰队建设法律修改冷却</t>
  </si>
  <si>
    <t>federation_law_category_build_fleets_cooldown</t>
  </si>
  <si>
    <t>附庸可以加入法律修改冷却</t>
  </si>
  <si>
    <t>federation_law_category_allow_subjects_to_join_cooldown</t>
  </si>
  <si>
    <t>投票权重法律修改冷却</t>
  </si>
  <si>
    <t>federation_law_category_voting_weight_cooldown</t>
  </si>
  <si>
    <t>宣战方式法律修改冷却</t>
  </si>
  <si>
    <t>federation_law_category_war_declaration_vote_cooldown</t>
  </si>
  <si>
    <t>新成员邀请制法律修改冷却</t>
  </si>
  <si>
    <t>federation_law_category_invite_members_vote_cooldown</t>
  </si>
  <si>
    <t>成员开除制法律修改冷却</t>
  </si>
  <si>
    <t>federation_law_category_kick_members_vote_cooldown</t>
  </si>
  <si>
    <t>自由移民法律修改冷却</t>
  </si>
  <si>
    <t>federation_law_category_free_migration_cooldown</t>
  </si>
  <si>
    <t>自主协议法律修改冷却</t>
  </si>
  <si>
    <t>federation_law_category_separate_treaties_cooldown</t>
  </si>
  <si>
    <t>霸权宣传</t>
  </si>
  <si>
    <t>军国主义思潮吸引力+35%</t>
  </si>
  <si>
    <t>hegemony_propaganda_militarist</t>
  </si>
  <si>
    <t>和平主义思潮吸引力+35%</t>
  </si>
  <si>
    <t>hegemony_propaganda_pacifist</t>
  </si>
  <si>
    <t>排外主义思潮吸引力+35%</t>
  </si>
  <si>
    <t>hegemony_propaganda_xenophobe</t>
  </si>
  <si>
    <t>亲外主义思潮吸引力+35%</t>
  </si>
  <si>
    <t>hegemony_propaganda_xenophile</t>
  </si>
  <si>
    <t>唯物主义思潮吸引力+35%</t>
  </si>
  <si>
    <t>hegemony_propaganda_materialist</t>
  </si>
  <si>
    <t>唯心主义思潮吸引力+35%</t>
  </si>
  <si>
    <t>hegemony_propaganda_spiritualist</t>
  </si>
  <si>
    <t>平等主义思潮吸引力+35%</t>
  </si>
  <si>
    <t>hegemony_propaganda_egalitarian</t>
  </si>
  <si>
    <t>威权主义思潮吸引力+35%</t>
  </si>
  <si>
    <t>hegemony_propaganda_authoritarian</t>
  </si>
  <si>
    <t>联邦意识形态扩散</t>
  </si>
  <si>
    <t>federation_militarist_ideology</t>
  </si>
  <si>
    <t>federation_pacifist_ideology</t>
  </si>
  <si>
    <t>federation_materialist_ideology</t>
  </si>
  <si>
    <t>federation_spiritualist_ideology</t>
  </si>
  <si>
    <t>federation_xenophobe_ideology</t>
  </si>
  <si>
    <t>federation_xenophile_ideology</t>
  </si>
  <si>
    <t>federation_authoritarian_ideology</t>
  </si>
  <si>
    <t>federation_egalitarian_ideology</t>
  </si>
  <si>
    <t>人口修正类</t>
  </si>
  <si>
    <t>旱灾</t>
  </si>
  <si>
    <t>pop_drought</t>
  </si>
  <si>
    <t>试图击杀突变体时失败了</t>
  </si>
  <si>
    <t>pop_did_not_kill_stalker</t>
  </si>
  <si>
    <t>pop_synth_paranoia</t>
  </si>
  <si>
    <t>解放狂潮</t>
  </si>
  <si>
    <t>pop_liberation_fever</t>
  </si>
  <si>
    <t>隶属人口被解放</t>
  </si>
  <si>
    <t>lost_owned_pop_lesser</t>
  </si>
  <si>
    <t>lost_owned_pop</t>
  </si>
  <si>
    <t>岗位产出的矿物-70%，岗位产出的能量币-70%，岗位产出的物理学研究-70%，岗位产出的社会学研究-70%，岗位产出的工程学研究-70%，岗位产出的凝聚力-70%，主流思潮吸引力-70%</t>
  </si>
  <si>
    <t>pop_ghost_signal_5</t>
  </si>
  <si>
    <t>岗位产出的矿物-55%，岗位产出的能量币-55%，岗位产出的物理学研究-55%，岗位产出的社会学研究-55%，岗位产出的工程学研究-55%，岗位产出的凝聚力-55%，主流思潮吸引力-55%</t>
  </si>
  <si>
    <t>pop_ghost_signal_4</t>
  </si>
  <si>
    <t>岗位产出的矿物-40%，岗位产出的能量币-40%，岗位产出的物理学研究-40%，岗位产出的社会学研究-40%，岗位产出的工程学研究-40%，岗位产出的凝聚力-40%，主流思潮吸引力-40%</t>
  </si>
  <si>
    <t>pop_ghost_signal_3</t>
  </si>
  <si>
    <t>岗位产出的矿物-25%，岗位产出的能量币-25%，岗位产出的物理学研究-25%，岗位产出的社会学研究-25%，岗位产出的工程学研究-25%，岗位产出的凝聚力-25%，主流思潮吸引力-25%</t>
  </si>
  <si>
    <t>pop_ghost_signal_2</t>
  </si>
  <si>
    <t>岗位产出的矿物-10%，岗位产出的能量币-10%，岗位产出的物理学研究-10%，岗位产出的社会学研究-10%，岗位产出的工程学研究-10%，岗位产出的凝聚力-10%，主流思潮吸引力-10%</t>
  </si>
  <si>
    <t>pop_ghost_signal_1</t>
  </si>
  <si>
    <t>岗位产出的矿物-40%，岗位产出的能量币-40%，岗位产出的物理学研究-40%，岗位产出的社会学研究-40%，岗位产出的工程学研究-40%</t>
  </si>
  <si>
    <t>pop_ghost_signal_5_machine</t>
  </si>
  <si>
    <t>岗位产出的矿物-25%，岗位产出的能量币-25%，岗位产出的物理学研究-25%，岗位产出的社会学研究-25%，岗位产出的工程学研究-25%</t>
  </si>
  <si>
    <t>pop_ghost_signal_4_machine</t>
  </si>
  <si>
    <t>已达成承诺</t>
  </si>
  <si>
    <t>mandate_fulfilled_mod</t>
  </si>
  <si>
    <t>6小时工作制</t>
  </si>
  <si>
    <t>岗位产出的矿物-15%</t>
  </si>
  <si>
    <t>6_hour_workday</t>
  </si>
  <si>
    <t>绝食罢工者</t>
  </si>
  <si>
    <t>岗位产出的矿物-40%</t>
  </si>
  <si>
    <t>hunger_strike</t>
  </si>
  <si>
    <t>反战人士</t>
  </si>
  <si>
    <t>岗位产出的矿物-20%，岗位产出的食物-20%，岗位产出的能量币-20%，岗位产出的工程学研究-20%，岗位产出的物理学研究-20%，岗位产出的社会学研究-20%</t>
  </si>
  <si>
    <t>peace_strike</t>
  </si>
  <si>
    <t>幸福度-10%，岗位产出的矿物-75%，岗位产出的能量币-75%，岗位产出的工程学研究-100%，岗位产出的物理学研究-100%，岗位产出的社会学研究-100%</t>
  </si>
  <si>
    <t>culture_shock_stone_age</t>
  </si>
  <si>
    <t>幸福度-10%，岗位产出的矿物-50%，岗位产出的能量币-50%，岗位产出的工程学研究-100%，岗位产出的物理学研究-100%，岗位产出的社会学研究-100%</t>
  </si>
  <si>
    <t>culture_shock_bronze_age</t>
  </si>
  <si>
    <t>幸福度-10%，岗位产出的矿物-45%，岗位产出的能量币-45%，岗位产出的工程学研究-100%，岗位产出的物理学研究-100%，岗位产出的社会学研究-100%</t>
  </si>
  <si>
    <t>culture_shock_iron_age</t>
  </si>
  <si>
    <t>幸福度-10%，岗位产出的矿物-40%，岗位产出的能量币-40%，岗位产出的工程学研究-100%，岗位产出的物理学研究-100%，岗位产出的社会学研究-100%</t>
  </si>
  <si>
    <t>culture_shock_late_medieval_age</t>
  </si>
  <si>
    <t>幸福度-10%，岗位产出的矿物-35%，岗位产出的能量币-35%，岗位产出的工程学研究-100%，岗位产出的物理学研究-100%，岗位产出的社会学研究-100%</t>
  </si>
  <si>
    <t>culture_shock_renaissance_age</t>
  </si>
  <si>
    <t>幸福度-10%，岗位产出的矿物-30%，岗位产出的能量币-30%，岗位产出的工程学研究-100%，岗位产出的物理学研究-100%，岗位产出的社会学研究-100%</t>
  </si>
  <si>
    <t>culture_shock_steam_age</t>
  </si>
  <si>
    <t>幸福度-10%，岗位产出的矿物-25%，岗位产出的能量币-25%，岗位产出的工程学研究-80%，岗位产出的物理学研究-80%，岗位产出的社会学研究-80%</t>
  </si>
  <si>
    <t>culture_shock_industrial_age</t>
  </si>
  <si>
    <t>幸福度-10%，岗位产出的矿物-20%，岗位产出的能量币-20%，岗位产出的工程学研究-60%，岗位产出的物理学研究-60%，岗位产出的社会学研究-60%</t>
  </si>
  <si>
    <t>culture_shock_machine_age</t>
  </si>
  <si>
    <t>幸福度-10%，岗位产出的矿物-15%，岗位产出的能量币-15%，岗位产出的工程学研究-40%，岗位产出的物理学研究-40%，岗位产出的社会学研究-40%</t>
  </si>
  <si>
    <t>culture_shock_atomic_age</t>
  </si>
  <si>
    <t>幸福度-10%，岗位产出的矿物-10%，岗位产出的能量币-10%，岗位产出的工程学研究-20%，岗位产出的物理学研究-20%，岗位产出的社会学研究-20%</t>
  </si>
  <si>
    <t>culture_shock_early_space_age</t>
  </si>
  <si>
    <t>意见受重视</t>
  </si>
  <si>
    <t>opinion_respected</t>
  </si>
  <si>
    <t>意见不受重视</t>
  </si>
  <si>
    <t>opinion_disrespected</t>
  </si>
  <si>
    <t>暴怒</t>
  </si>
  <si>
    <t>幸福度-25%，劳工人口资源产出-25%，专家人口资源产出-25%，精英人口资源产出-25%</t>
  </si>
  <si>
    <t>pop_angered</t>
  </si>
  <si>
    <t>满意</t>
  </si>
  <si>
    <t>幸福度+25%，劳工人口资源产出+25%，专家人口资源产出+25%，精英人口资源产出+25%</t>
  </si>
  <si>
    <t>pop_pleased</t>
  </si>
  <si>
    <t>幸福度-20%，宜居性-20%</t>
  </si>
  <si>
    <t>alien_infection</t>
  </si>
  <si>
    <t>外星音乐</t>
  </si>
  <si>
    <t>alien_music</t>
  </si>
  <si>
    <t>巨型结构要求被拒绝</t>
  </si>
  <si>
    <t>megastructure_demands_rejected</t>
  </si>
  <si>
    <t>colonization_fever</t>
  </si>
  <si>
    <t>戒断症状</t>
  </si>
  <si>
    <t>幸福度-10%，岗位产出的食物-20%，岗位产出的矿物-20%，岗位产出的能量币-20%，岗位产出的凝聚力-20%，岗位产出的物理学研究-20%，岗位产出的社会学研究-20%，岗位产出的工程学研究-20%</t>
  </si>
  <si>
    <t>withdrawal_symptoms</t>
  </si>
  <si>
    <t>诡异行为</t>
  </si>
  <si>
    <t>幸福度-25%，岗位产出的资源-25%，主流思潮吸引力-25%</t>
  </si>
  <si>
    <t>erratic_behavior</t>
  </si>
  <si>
    <t>信念</t>
  </si>
  <si>
    <t>幸福度+33%，岗位产出的资源+25%</t>
  </si>
  <si>
    <t>conviction</t>
  </si>
  <si>
    <t>寝食难安</t>
  </si>
  <si>
    <t>enigmatic_cache_in_orbit_phobe</t>
  </si>
  <si>
    <t>疲劳</t>
  </si>
  <si>
    <t>岗位产出的资源-30%</t>
  </si>
  <si>
    <t>enigmatic_fatigue</t>
  </si>
  <si>
    <t>无知是福</t>
  </si>
  <si>
    <t>enigmatic_sadness</t>
  </si>
  <si>
    <t>创伤后应激障碍</t>
  </si>
  <si>
    <t>enigmatic_madness</t>
  </si>
  <si>
    <t>植物人</t>
  </si>
  <si>
    <t>岗位产出的资源-80%</t>
  </si>
  <si>
    <t>enigmatic_slumber</t>
  </si>
  <si>
    <t>感激的放逐者</t>
  </si>
  <si>
    <t>pop_outcast_happy</t>
  </si>
  <si>
    <t>不知感恩的放逐者</t>
  </si>
  <si>
    <t>pop_outcast_unhappy</t>
  </si>
  <si>
    <t>犯罪放逐者</t>
  </si>
  <si>
    <t>犯罪度+2</t>
  </si>
  <si>
    <t>pop_outcast_crime</t>
  </si>
  <si>
    <t>行动修正类</t>
  </si>
  <si>
    <t>魅力十足的特工</t>
  </si>
  <si>
    <t>行动难度-2，渗透速度-15%</t>
  </si>
  <si>
    <t>spynetwork_vividsight</t>
  </si>
  <si>
    <t>误作美食</t>
  </si>
  <si>
    <t>行动难度+4</t>
  </si>
  <si>
    <t>spynetwork_drones_hunted</t>
  </si>
  <si>
    <t>有毒的现场作业</t>
  </si>
  <si>
    <t>行动难度+3</t>
  </si>
  <si>
    <t>spynetwork_toxic_field</t>
  </si>
  <si>
    <t>多余的噪声</t>
  </si>
  <si>
    <t>spynetwork_excess_noise</t>
  </si>
  <si>
    <t>"有创业精神"的特工断绝关系</t>
  </si>
  <si>
    <t>渗透速度-10%</t>
  </si>
  <si>
    <t>spynetwork_drain_resources_cutties</t>
  </si>
  <si>
    <t>严格筛查特工</t>
  </si>
  <si>
    <t>渗透速度-20%</t>
  </si>
  <si>
    <t>spynetwork_rigorous_screening</t>
  </si>
  <si>
    <t>令人讨厌的反制措施</t>
  </si>
  <si>
    <t>spynetwork_grisly_countermeasures</t>
  </si>
  <si>
    <t>失去辅助性特工</t>
  </si>
  <si>
    <t>行动难度+2</t>
  </si>
  <si>
    <t>spynetwork_auxiliaries_lost</t>
  </si>
  <si>
    <t>擅长发现的辅助性特工</t>
  </si>
  <si>
    <t>行动难度-1</t>
  </si>
  <si>
    <t>spynetwork_auxiliaries_insight</t>
  </si>
  <si>
    <t>他们知道得太多了</t>
  </si>
  <si>
    <t>行动难度+2，渗透速度-25%</t>
  </si>
  <si>
    <t>spynetwork_auxiliaries_leak</t>
  </si>
  <si>
    <t>失去联络</t>
  </si>
  <si>
    <t>operation_contact_lost</t>
  </si>
  <si>
    <t>多相干扰</t>
  </si>
  <si>
    <t>operation_multiphasic_interference</t>
  </si>
  <si>
    <t>特工负伤</t>
  </si>
  <si>
    <t>operation_grisly_countermeasures</t>
  </si>
  <si>
    <t>卧底</t>
  </si>
  <si>
    <t>行动技能-1，间谍网衰退-1</t>
  </si>
  <si>
    <t>sleeper_cell_operation_success</t>
  </si>
  <si>
    <t>信息收集</t>
  </si>
  <si>
    <t>最大渗透等级+5</t>
  </si>
  <si>
    <t>gather_information_infiltration_5</t>
  </si>
  <si>
    <t>最大渗透等级+10</t>
  </si>
  <si>
    <t>gather_information_infiltration_10</t>
  </si>
  <si>
    <t>最大渗透等级+15</t>
  </si>
  <si>
    <t>gather_information_infiltration_15</t>
  </si>
  <si>
    <t>最大渗透等级+20</t>
  </si>
  <si>
    <t>gather_information_infiltration_20</t>
  </si>
  <si>
    <t>本地智能</t>
  </si>
  <si>
    <t>渗透速度+1，行动难度-2</t>
  </si>
  <si>
    <t>domestic_intelligence</t>
  </si>
  <si>
    <t>可塑仿效</t>
  </si>
  <si>
    <t>行动难度+1，渗透速度+10%</t>
  </si>
  <si>
    <t>spynetwork_hive_mimicry</t>
  </si>
  <si>
    <t>特别遏制协议</t>
  </si>
  <si>
    <t>渗透速度-50%</t>
  </si>
  <si>
    <t>spynetwork_extra_containment</t>
  </si>
  <si>
    <t>被勒索</t>
  </si>
  <si>
    <t>spynetwork_blackmailed</t>
  </si>
  <si>
    <t>禁用信息素</t>
  </si>
  <si>
    <t>行动难度+1</t>
  </si>
  <si>
    <t>spynetwork_hive_no_pheromones</t>
  </si>
  <si>
    <t>贱民</t>
  </si>
  <si>
    <t>operation_pariahs</t>
  </si>
  <si>
    <t>心无旁骛</t>
  </si>
  <si>
    <t>operation_no_more_distractions</t>
  </si>
  <si>
    <t>行贿罪名成立</t>
  </si>
  <si>
    <t>operation_academic_bribery_caught</t>
  </si>
  <si>
    <t>成功行贿</t>
  </si>
  <si>
    <t>行动难度-2</t>
  </si>
  <si>
    <t>operation_academic_bribery</t>
  </si>
  <si>
    <t>负伤特工</t>
  </si>
  <si>
    <t>operation_stricken_operatives</t>
  </si>
  <si>
    <t>星界裂隙难度提升</t>
  </si>
  <si>
    <t>星界裂隙探索难度+2</t>
  </si>
  <si>
    <t>astral_rift_difficulty_increase_2</t>
  </si>
  <si>
    <t>星界裂隙探索难度+1</t>
  </si>
  <si>
    <t>astral_rift_difficulty_increase_1</t>
  </si>
  <si>
    <t>星界裂隙难度降低</t>
  </si>
  <si>
    <t>星界裂隙探索难度-3</t>
  </si>
  <si>
    <t>astral_rift_difficulty_decrease_3</t>
  </si>
  <si>
    <t>星界裂隙探索难度-2</t>
  </si>
  <si>
    <t>astral_rift_difficulty_decrease_2</t>
  </si>
  <si>
    <t>星界裂隙探索难度-1</t>
  </si>
  <si>
    <t>astral_rift_difficulty_decrease_1</t>
  </si>
  <si>
    <t>行星根须</t>
  </si>
  <si>
    <t>行动技能+1，间谍网衰退-1</t>
  </si>
  <si>
    <t>espionage_planetary_roots</t>
  </si>
  <si>
    <t>基础修正类</t>
  </si>
  <si>
    <t>基础值</t>
  </si>
  <si>
    <t>最大宿敌数量+3，最大占领军+3，力量投射产出的最大影响力+2，法令经费+10，海军覆盖率+100%</t>
  </si>
  <si>
    <t>empire_base</t>
  </si>
  <si>
    <t>玩家控制的帝国</t>
  </si>
  <si>
    <t>player_empire</t>
  </si>
  <si>
    <t>电脑控制的帝国</t>
  </si>
  <si>
    <t>外交协议维护费-50%，考古发掘速度-50%</t>
  </si>
  <si>
    <t>playable_ai_empire</t>
  </si>
  <si>
    <t>non_playable_ai_empire</t>
  </si>
  <si>
    <t>过度扩张</t>
  </si>
  <si>
    <t>empire_size_over_cap</t>
  </si>
  <si>
    <t>帝国规模</t>
  </si>
  <si>
    <t>empire_size</t>
  </si>
  <si>
    <t>舰队规模</t>
  </si>
  <si>
    <t>navy_size</t>
  </si>
  <si>
    <t>海军覆盖率</t>
  </si>
  <si>
    <t>力量投射产出的影响力-100%</t>
  </si>
  <si>
    <t>navy_coverage_shortage</t>
  </si>
  <si>
    <t>恒星基地维护费-50%，舰船维护费-50%，海军容量+100，资源储存上限+100000，最大占领军+3，基础情报等级+20</t>
  </si>
  <si>
    <t>fallen_empire_base</t>
  </si>
  <si>
    <t>人口净化速度+100%</t>
  </si>
  <si>
    <t>crisis_empire_base</t>
  </si>
  <si>
    <t>已加入联邦</t>
  </si>
  <si>
    <t>in_federation</t>
  </si>
  <si>
    <t>联邦税收</t>
  </si>
  <si>
    <t>每月能量币-15%</t>
  </si>
  <si>
    <t>federation_tax</t>
  </si>
  <si>
    <t>处于防御战争中</t>
  </si>
  <si>
    <t>defensive_war</t>
  </si>
  <si>
    <t>高厌战</t>
  </si>
  <si>
    <t>high_war_exhaustion</t>
  </si>
  <si>
    <t>腐化度</t>
  </si>
  <si>
    <t>岗位产出的资源-66%，附庸实力关系惩罚+200%，舰船武器伤害-25%，船体值-25%，装甲值-25%，护盾承受值-25%，加密-80%</t>
  </si>
  <si>
    <t>awakened_empire_decadence</t>
  </si>
  <si>
    <t>pop_base</t>
  </si>
  <si>
    <t>pop_base_with_happiness</t>
  </si>
  <si>
    <t>行星宜居性</t>
  </si>
  <si>
    <t>人口舒适度使用+100%，人口维护费+100%，岗位效率-50%，人口增长速度-50%</t>
  </si>
  <si>
    <t>pop_low_habitability</t>
  </si>
  <si>
    <t>岗位效率+25%，人口住房使用-25%，人口舒适度使用-25%</t>
  </si>
  <si>
    <t>pop_high_habitability</t>
  </si>
  <si>
    <t>幸福度</t>
  </si>
  <si>
    <t>pop_happiness_positive</t>
  </si>
  <si>
    <t>pop_happiness_positive_slave</t>
  </si>
  <si>
    <t>pop_happiness_negative</t>
  </si>
  <si>
    <t>平等主义思潮吸引力+500%</t>
  </si>
  <si>
    <t>pop_happiness_negative_slave</t>
  </si>
  <si>
    <t>感激的难民</t>
  </si>
  <si>
    <t>recent_refugee</t>
  </si>
  <si>
    <t>兼并狂潮</t>
  </si>
  <si>
    <t>infiltration_happiness</t>
  </si>
  <si>
    <t>强制增长</t>
  </si>
  <si>
    <t>planet_forced_growth</t>
  </si>
  <si>
    <t>强制组装</t>
  </si>
  <si>
    <t>planet_forced_assembly</t>
  </si>
  <si>
    <t>强制削减</t>
  </si>
  <si>
    <t>planet_forced_decline</t>
  </si>
  <si>
    <t>企业分部</t>
  </si>
  <si>
    <t>has_branch_office</t>
  </si>
  <si>
    <t>犯罪集团分部</t>
  </si>
  <si>
    <t>犯罪度+25</t>
  </si>
  <si>
    <t>has_criminal_branch_office</t>
  </si>
  <si>
    <t>行星破坏度</t>
  </si>
  <si>
    <t>住房-100%，舒适度-100%，岗位产出的资源-100%，岗位所需的维护费-100%，人口增长速度-100%，自动强制迁移目标概率-100%</t>
  </si>
  <si>
    <t>planet_devastation</t>
  </si>
  <si>
    <t>占领</t>
  </si>
  <si>
    <t>幸福度-10%，岗位产出的资源-50%，岗位所需的维护费-50%，人口维护费-50%，人口增长速度-50%，自动强制迁移目标概率-50%</t>
  </si>
  <si>
    <t>occupation</t>
  </si>
  <si>
    <t>pop_uplifted</t>
  </si>
  <si>
    <t>公民人口幸福度</t>
  </si>
  <si>
    <t>幸福度+100%</t>
  </si>
  <si>
    <t>pop_citizenry_happiness</t>
  </si>
  <si>
    <t>环境改造进行中</t>
  </si>
  <si>
    <t>pop_planet_terraforming</t>
  </si>
  <si>
    <t>从奴役中获救</t>
  </si>
  <si>
    <t>pop_saved_from_slavery</t>
  </si>
  <si>
    <t>从净化中获救</t>
  </si>
  <si>
    <t>pop_saved_from_purge</t>
  </si>
  <si>
    <t>新近征服</t>
  </si>
  <si>
    <t>幸福度-20%，主流思潮吸引力-25%</t>
  </si>
  <si>
    <t>pop_recently_conquered</t>
  </si>
  <si>
    <t>pop_angry_subterranean</t>
  </si>
  <si>
    <t>控制台幸福度</t>
  </si>
  <si>
    <t>幸福度+1%</t>
  </si>
  <si>
    <t>pop_happiness_cheat</t>
  </si>
  <si>
    <t>风雨飘摇的继位</t>
  </si>
  <si>
    <t>pop_troubled_succession</t>
  </si>
  <si>
    <t>planet_base</t>
  </si>
  <si>
    <t>殖民地</t>
  </si>
  <si>
    <t>colony_base</t>
  </si>
  <si>
    <t>人口规模产生</t>
  </si>
  <si>
    <t>planet_num_pops</t>
  </si>
  <si>
    <t>新设殖民地</t>
  </si>
  <si>
    <t>自动重新安置几率+25%</t>
  </si>
  <si>
    <t>old_colony</t>
  </si>
  <si>
    <t>new_colony</t>
  </si>
  <si>
    <t>低稳定度</t>
  </si>
  <si>
    <t>planet_stability_no_happiness_low</t>
  </si>
  <si>
    <t>高稳定度</t>
  </si>
  <si>
    <t>planet_stability_no_happiness_high</t>
  </si>
  <si>
    <t>岗位产出的资源-50%，自动重新安置几率+25%，自动强制迁移目标概率-50%</t>
  </si>
  <si>
    <t>planet_stability_low</t>
  </si>
  <si>
    <t>岗位产出的资源+30%，自动重新安置几率-25%，自动强制迁移目标概率+50%</t>
  </si>
  <si>
    <t>planet_stability_high</t>
  </si>
  <si>
    <t>犯罪度</t>
  </si>
  <si>
    <t>planet_crime</t>
  </si>
  <si>
    <t>反常度</t>
  </si>
  <si>
    <t>planet_crime_no_happiness</t>
  </si>
  <si>
    <t>殖民地飞升等级</t>
  </si>
  <si>
    <t>planetary_ascension</t>
  </si>
  <si>
    <t>低舒适度</t>
  </si>
  <si>
    <t>planet_amenities_no_happiness_low</t>
  </si>
  <si>
    <t>高舒适度</t>
  </si>
  <si>
    <t>planet_amenities_no_happiness_high</t>
  </si>
  <si>
    <t>幸福度-50%</t>
  </si>
  <si>
    <t>planet_amenities_low</t>
  </si>
  <si>
    <t>公民人口幸福度+20%</t>
  </si>
  <si>
    <t>planet_amenities_high</t>
  </si>
  <si>
    <t>人口拥挤</t>
  </si>
  <si>
    <t>planet_housing_no_happiness_low</t>
  </si>
  <si>
    <t>空余住房</t>
  </si>
  <si>
    <t>planet_housing_no_happiness_high</t>
  </si>
  <si>
    <t>planet_housing_low</t>
  </si>
  <si>
    <t>planet_housing_high</t>
  </si>
  <si>
    <t>自动重新安置几率+50%</t>
  </si>
  <si>
    <t>planet_overcrowded</t>
  </si>
  <si>
    <t>失业率</t>
  </si>
  <si>
    <t>自动重新安置几率+5%</t>
  </si>
  <si>
    <t>planet_employment_no_happiness_low</t>
  </si>
  <si>
    <t>空余岗位</t>
  </si>
  <si>
    <t>自动强制迁移目标概率+5%</t>
  </si>
  <si>
    <t>planet_employment_no_happiness_high</t>
  </si>
  <si>
    <t>planet_employment_low</t>
  </si>
  <si>
    <t>planet_employment_high</t>
  </si>
  <si>
    <t>指挥官技能</t>
  </si>
  <si>
    <t>舰船武器射速+3%，撤离机会+0.2</t>
  </si>
  <si>
    <t>skill_commander_navy</t>
  </si>
  <si>
    <t>skill_commander_army</t>
  </si>
  <si>
    <t>行政官技能</t>
  </si>
  <si>
    <t>联邦代表效果：每月团结度+1，星海共同体代表效果：外交权重+10%</t>
  </si>
  <si>
    <t>skill_official</t>
  </si>
  <si>
    <t>skill_commander</t>
  </si>
  <si>
    <t>科学家技能</t>
  </si>
  <si>
    <t>调查速度+10%，考古技能+1，星界裂隙技能+1</t>
  </si>
  <si>
    <t>skill_scientist</t>
  </si>
  <si>
    <t>总督技能</t>
  </si>
  <si>
    <t>岗位产出的基础资源+2%，岗位产出的高级资源+2%，岗位产出的战略资源+2%，人口产生的帝国规模-2%</t>
  </si>
  <si>
    <t>skill_official_planet_governor</t>
  </si>
  <si>
    <t>星域总督技能</t>
  </si>
  <si>
    <t>岗位产出的基础资源+1%，岗位产出的高级资源+1%，岗位产出的战略资源+1%，人口产生的帝国规模-1%</t>
  </si>
  <si>
    <t>skill_official_sector_governor</t>
  </si>
  <si>
    <t>督管家乡星球</t>
  </si>
  <si>
    <t>舒适度+200</t>
  </si>
  <si>
    <t>skill_official_background_planet_governor</t>
  </si>
  <si>
    <t>精英人口资源产出-2%，专家人口资源产出-2%，劳工人口资源产出+2%，奴隶人口资源产出+2%，士兵岗位+100，犯罪度-1，人口产生的帝国规模-2%</t>
  </si>
  <si>
    <t>skill_commander_planet_governor</t>
  </si>
  <si>
    <t>精英人口资源产出-1%，专家人口资源产出-1%，劳工人口资源产出+1%，奴隶人口资源产出+1%，士兵岗位+50，犯罪度-0.5，人口产生的帝国规模-1%</t>
  </si>
  <si>
    <t>skill_commander_sector_governor</t>
  </si>
  <si>
    <t>稳定度+0.5</t>
  </si>
  <si>
    <t>skill_commander_background_planet_governor</t>
  </si>
  <si>
    <t>岗位产出的物理学研究+2%，岗位产出的社会学研究+2%，岗位产出的工程学研究+2%，人口产生的帝国规模-2%，宇宙风暴行星破坏度降低-2%</t>
  </si>
  <si>
    <t>skill_scientist_planet_governor</t>
  </si>
  <si>
    <t>岗位产出的物理学研究+1%，岗位产出的社会学研究+1%，岗位产出的工程学研究+1%，人口产生的帝国规模-1%，宇宙风暴行星破坏度降低-1%</t>
  </si>
  <si>
    <t>skill_scientist_sector_governor</t>
  </si>
  <si>
    <t>岗位所需的维护费-1%</t>
  </si>
  <si>
    <t>skill_scientist_background_planet_governor</t>
  </si>
  <si>
    <t>统治者技能</t>
  </si>
  <si>
    <t>skill_ruler</t>
  </si>
  <si>
    <t>领袖等级产生</t>
  </si>
  <si>
    <t>leader_skills_spawn</t>
  </si>
  <si>
    <t>超过恒星基地容量</t>
  </si>
  <si>
    <t>恒星基地维护费+25%</t>
  </si>
  <si>
    <t>over_starbase_capacity</t>
  </si>
  <si>
    <t>邻近宿敌</t>
  </si>
  <si>
    <t>人口增长速度+3%，机械人口组装速度+3%，有机人口生长速度+3%</t>
  </si>
  <si>
    <t>per_neighbor_rival</t>
  </si>
  <si>
    <t>人口降级时间</t>
  </si>
  <si>
    <t>统治者人口降级时间+100%，专家人口降级时间+100%，劳工人口降级时间+100%，低级子个体人口降级时间+100%，复合子个体人口降级时间+100%</t>
  </si>
  <si>
    <t>pop_unemployment_demotion_time_mult</t>
  </si>
  <si>
    <t>能源过剩</t>
  </si>
  <si>
    <t>闪避概率+10%，亚光速航速+10%，舰船武器伤害+10%</t>
  </si>
  <si>
    <t>ship_excess_power</t>
  </si>
  <si>
    <t>驻轨维修</t>
  </si>
  <si>
    <t>每日船体再生+40%，每日装甲再生+40%</t>
  </si>
  <si>
    <t>ship_orbit_repair</t>
  </si>
  <si>
    <t>伤害惩罚</t>
  </si>
  <si>
    <t>舰船武器射速-50%</t>
  </si>
  <si>
    <t>ship_max_damaged_effect</t>
  </si>
  <si>
    <t>自我修复</t>
  </si>
  <si>
    <t>每日船体再生+20%，每日装甲再生+20%</t>
  </si>
  <si>
    <t>station_self_repair</t>
  </si>
  <si>
    <t>战力差距</t>
  </si>
  <si>
    <t>战力差距加成+50%</t>
  </si>
  <si>
    <t>fleet_force_disparity_effect</t>
  </si>
  <si>
    <t>派系支持度极低</t>
  </si>
  <si>
    <t>faction_approval_very_low</t>
  </si>
  <si>
    <t>派系支持度较低</t>
  </si>
  <si>
    <t>faction_approval_low</t>
  </si>
  <si>
    <t>派系支持度一般</t>
  </si>
  <si>
    <t>faction_approval_average</t>
  </si>
  <si>
    <t>派系支持度较高</t>
  </si>
  <si>
    <t>faction_approval_high</t>
  </si>
  <si>
    <t>派系支持度极高</t>
  </si>
  <si>
    <t>faction_approval_very_high</t>
  </si>
  <si>
    <t>派系受到接纳</t>
  </si>
  <si>
    <t>派系支持度+10%</t>
  </si>
  <si>
    <t>embraced_faction</t>
  </si>
  <si>
    <t>派系受到镇压</t>
  </si>
  <si>
    <t>派系支持度-50%</t>
  </si>
  <si>
    <t>suppressed_faction</t>
  </si>
  <si>
    <t>排外主义受镇压</t>
  </si>
  <si>
    <t>排外主义思潮吸引力-75%</t>
  </si>
  <si>
    <t>suppressed_xenophobe</t>
  </si>
  <si>
    <t>promoted_xenophobe</t>
  </si>
  <si>
    <t>亲外主义受镇压</t>
  </si>
  <si>
    <t>亲外主义思潮吸引力-75%</t>
  </si>
  <si>
    <t>suppressed_xenophile</t>
  </si>
  <si>
    <t>promoted_xenophile</t>
  </si>
  <si>
    <t>唯心主义受镇压</t>
  </si>
  <si>
    <t>唯心主义思潮吸引力-75%</t>
  </si>
  <si>
    <t>suppressed_spiritualist</t>
  </si>
  <si>
    <t>promoted_spiritualist</t>
  </si>
  <si>
    <t>唯物主义受镇压</t>
  </si>
  <si>
    <t>唯物主义思潮吸引力-75%</t>
  </si>
  <si>
    <t>suppressed_materialist</t>
  </si>
  <si>
    <t>promoted_materialist</t>
  </si>
  <si>
    <t>和平主义受镇压</t>
  </si>
  <si>
    <t>和平主义思潮吸引力-75%</t>
  </si>
  <si>
    <t>suppressed_pacifist</t>
  </si>
  <si>
    <t>promoted_pacifist</t>
  </si>
  <si>
    <t>军国主义受镇压</t>
  </si>
  <si>
    <t>军国主义思潮吸引力-75%</t>
  </si>
  <si>
    <t>suppressed_militarist</t>
  </si>
  <si>
    <t>promoted_militarist</t>
  </si>
  <si>
    <t>平等主义受镇压</t>
  </si>
  <si>
    <t>平等主义思潮吸引力-75%</t>
  </si>
  <si>
    <t>suppressed_egalitarian</t>
  </si>
  <si>
    <t>promoted_egalitarian</t>
  </si>
  <si>
    <t>威权主义受镇压</t>
  </si>
  <si>
    <t>威权主义思潮吸引力-75%</t>
  </si>
  <si>
    <t>suppressed_authoritarian</t>
  </si>
  <si>
    <t>promoted_authoritarian</t>
  </si>
  <si>
    <t>能量币短缺</t>
  </si>
  <si>
    <t>energy_deficit</t>
  </si>
  <si>
    <t>矿物短缺</t>
  </si>
  <si>
    <t>岗位产出的合金-50%，岗位产出的的消费品-50%，机械人口组装速度降低+75%，石质类人口幸福度-25%，石质类人口增长速度-75%</t>
  </si>
  <si>
    <t>minerals_deficit</t>
  </si>
  <si>
    <t>食物短缺</t>
  </si>
  <si>
    <t>生物人口幸福度-25%，生物人口增长速度-75%，每月有机人口增长系数-75%</t>
  </si>
  <si>
    <t>food_deficit</t>
  </si>
  <si>
    <t>影响力短缺</t>
  </si>
  <si>
    <t>influence_deficit</t>
  </si>
  <si>
    <t>合金短缺</t>
  </si>
  <si>
    <t>装甲值-75%，舰船武器射速-75%</t>
  </si>
  <si>
    <t>alloys_deficit</t>
  </si>
  <si>
    <t>消费品短缺</t>
  </si>
  <si>
    <t>幸福度-25%，岗位产出的凝聚力-50%，岗位产出的社会学研究-50%，岗位产出的工程学研究-50%，岗位产出的物理学研究-50%</t>
  </si>
  <si>
    <t>consumer_goods_deficit</t>
  </si>
  <si>
    <t>易爆微粒短缺</t>
  </si>
  <si>
    <t>volatile_motes_deficit</t>
  </si>
  <si>
    <t>异星天然气短缺</t>
  </si>
  <si>
    <t>exotic_gases_deficit</t>
  </si>
  <si>
    <t>稀有水晶短缺</t>
  </si>
  <si>
    <t>rare_crystals_deficit</t>
  </si>
  <si>
    <t>纳米材料短缺</t>
  </si>
  <si>
    <t>由于缺少纳米材料，转化生产进程已暂停。</t>
  </si>
  <si>
    <t>nanites_deficit</t>
  </si>
  <si>
    <t>泽珞赤字</t>
  </si>
  <si>
    <t>缺乏泽珞会取消所有消耗它的法令。</t>
  </si>
  <si>
    <t>sr_zro_deficit</t>
  </si>
  <si>
    <t>活体金属赤字</t>
  </si>
  <si>
    <t>岗位产出的资源-30%，缺乏活体金属会取消所有消耗它的法令。</t>
  </si>
  <si>
    <t>sr_living_metal_deficit</t>
  </si>
  <si>
    <t>凝聚力短缺</t>
  </si>
  <si>
    <t>稳定度-20，主流思潮吸引力-100%</t>
  </si>
  <si>
    <t>unity_deficit</t>
  </si>
  <si>
    <t>暗物质短缺</t>
  </si>
  <si>
    <t>岗位产出的资源-30%，亚光航速减成+75%，行星基础设施建造速度-75%</t>
  </si>
  <si>
    <t>dark_matter_deficit</t>
  </si>
  <si>
    <t>贸易赤字</t>
  </si>
  <si>
    <t>岗位效率-25%，帝国规模+100%</t>
  </si>
  <si>
    <t>trade_deficit</t>
  </si>
  <si>
    <t>成员国产生：</t>
  </si>
  <si>
    <t>from_extra_federation_members</t>
  </si>
  <si>
    <t>分部产生的帝国规模+10%，区划产生的帝国规模+10%，恒星系产生的帝国规模+10%，殖民地产生的帝国规模+10%，人口产生的帝国规模+10%</t>
  </si>
  <si>
    <t>empire_size_mods</t>
  </si>
  <si>
    <t>戍邦顾问</t>
  </si>
  <si>
    <t>恒星基地升级费用-20%，恒星基地升级速度+20%</t>
  </si>
  <si>
    <t>specialist_bulwark_overlord_modifier</t>
  </si>
  <si>
    <t>防御平台伤害+100%，防御平台船体值+100%，防御平台建造花费-50%，恒星基地伤害+100%，恒星基地船体值+100%，恒星基地升级费用-50%，每月能量币-50%，每月矿物-50%，每月食物-50%</t>
  </si>
  <si>
    <t>specialist_bulwark_subject_modifier</t>
  </si>
  <si>
    <t>学邦顾问</t>
  </si>
  <si>
    <t>每月社会学研究+10%，每月物理学研究+10%，每月工程学研究+10%</t>
  </si>
  <si>
    <t>specialist_scholarium_overlord_modifier</t>
  </si>
  <si>
    <t>每月社会学研究+30%，每月物理学研究+30%，每月工程学研究+30%，备选科技+1，海军容量-50%，军用舰船建造花费+50%</t>
  </si>
  <si>
    <t>specialist_scholarium_subject_modifier</t>
  </si>
  <si>
    <t>勘探邦顾问</t>
  </si>
  <si>
    <t>开采站建造花费-20%，开采站建造速度+20%</t>
  </si>
  <si>
    <t>specialist_prospectorium_overlord_modifier</t>
  </si>
  <si>
    <t>开采站建造花费-50%，开采站建造速度+50%，每月能量币+30%，每月矿物+30%，每月合金+30%，每月异星天然气+30%，每月稀有水晶+30%，每月易爆微粒+30%，每月物理学研究-50%，每月社会学研究-50%，每月工程学研究-50%</t>
  </si>
  <si>
    <t>specialist_prospectorium_subject_modifier</t>
  </si>
  <si>
    <t>戍邦守卫</t>
  </si>
  <si>
    <t>犯罪度-10%，稳定度+5</t>
  </si>
  <si>
    <t>specialist_bulwark_neighbor</t>
  </si>
  <si>
    <t>学邦指导</t>
  </si>
  <si>
    <t>specialist_scholarium_neighbor</t>
  </si>
  <si>
    <t>勘探邦供给</t>
  </si>
  <si>
    <t>行星基础设施建造速度+25%，建筑花费-25%</t>
  </si>
  <si>
    <t>specialist_prospectorium_neighbor</t>
  </si>
  <si>
    <t>分散的荫蔽</t>
  </si>
  <si>
    <t>每月忠诚度变化-1</t>
  </si>
  <si>
    <t>divided_patronage</t>
  </si>
  <si>
    <t>宗主思潮兼容</t>
  </si>
  <si>
    <t>overlord_ethics_compatibility</t>
  </si>
  <si>
    <t>新近释放的星域</t>
  </si>
  <si>
    <t>newly_released_sector_loyalty</t>
  </si>
  <si>
    <t>新近臣服</t>
  </si>
  <si>
    <t>newly_subjugated_loyalty</t>
  </si>
  <si>
    <t>兑现效忠诺言</t>
  </si>
  <si>
    <t>pledged_allegiance</t>
  </si>
  <si>
    <t>变节失败</t>
  </si>
  <si>
    <t>每月忠诚度变化+1.5，不允许缔结新的秘密宣誓效忠协定。</t>
  </si>
  <si>
    <t>failed_betrayal</t>
  </si>
  <si>
    <t>变节失败(维持现状)</t>
  </si>
  <si>
    <t>不允许缔结新的秘密宣誓效忠协定。</t>
  </si>
  <si>
    <t>failed_betrayal_status_quo</t>
  </si>
  <si>
    <t>宗主国技术共享</t>
  </si>
  <si>
    <t>科技研究花费-50%</t>
  </si>
  <si>
    <t>overlord_shares_technology</t>
  </si>
  <si>
    <t>戍邦预设</t>
  </si>
  <si>
    <t>防御平台建造花费-25%，防御平台维护费-25%</t>
  </si>
  <si>
    <t>bulwark_prefabs_overlord</t>
  </si>
  <si>
    <t>防御平台建造花费+25%，防御平台维护费+25%</t>
  </si>
  <si>
    <t>bulwark_prefabs_subject</t>
  </si>
  <si>
    <t>学邦假设</t>
  </si>
  <si>
    <t>备选科技+1</t>
  </si>
  <si>
    <t>scholarium_hypotheses_overlord</t>
  </si>
  <si>
    <t>备选科技-1</t>
  </si>
  <si>
    <t>scholarium_hypotheses_subject</t>
  </si>
  <si>
    <t>学邦处理器</t>
  </si>
  <si>
    <t>研究站产出+20%</t>
  </si>
  <si>
    <t>scholarium_processors_overlord_1</t>
  </si>
  <si>
    <t>研究站产出+30%</t>
  </si>
  <si>
    <t>scholarium_processors_overlord_2</t>
  </si>
  <si>
    <t>研究站产出+40%</t>
  </si>
  <si>
    <t>scholarium_processors_overlord_3</t>
  </si>
  <si>
    <t>研究站产出-10%</t>
  </si>
  <si>
    <t>scholarium_processors_subject_1</t>
  </si>
  <si>
    <t>研究站产出-15%</t>
  </si>
  <si>
    <t>scholarium_processors_subject_2</t>
  </si>
  <si>
    <t>研究站产出-20%</t>
  </si>
  <si>
    <t>scholarium_processors_subject_3</t>
  </si>
  <si>
    <t>勘探邦技术</t>
  </si>
  <si>
    <t>每月异星天然气-5%，每月稀有水晶-5%，每月易爆微粒-5%</t>
  </si>
  <si>
    <t>prospectorium_techniques_subject_1</t>
  </si>
  <si>
    <t>每月异星天然气-10%，每月稀有水晶-10%，每月易爆微粒-10%</t>
  </si>
  <si>
    <t>prospectorium_techniques_subject_2</t>
  </si>
  <si>
    <t>每月异星天然气-15%，每月稀有水晶-15%，每月易爆微粒-15%</t>
  </si>
  <si>
    <t>prospectorium_techniques_subject_3</t>
  </si>
  <si>
    <t>每月异星天然气+5%，每月稀有水晶+5%，每月易爆微粒+5%</t>
  </si>
  <si>
    <t>prospectorium_techniques_overlord_1</t>
  </si>
  <si>
    <t>每月异星天然气+10%，每月稀有水晶+10%，每月易爆微粒+10%</t>
  </si>
  <si>
    <t>prospectorium_techniques_overlord_2</t>
  </si>
  <si>
    <t>每月异星天然气+15%，每月稀有水晶+15%，每月易爆微粒+15%</t>
  </si>
  <si>
    <t>prospectorium_techniques_overlord_3</t>
  </si>
  <si>
    <t>已雇佣的指挥官</t>
  </si>
  <si>
    <t>指挥官花费+100%</t>
  </si>
  <si>
    <t>commanders_cost_mod</t>
  </si>
  <si>
    <t>已雇佣的科学官</t>
  </si>
  <si>
    <t>科学官花费+100%</t>
  </si>
  <si>
    <t>scientists_cost_mod</t>
  </si>
  <si>
    <t>已雇佣的行政官</t>
  </si>
  <si>
    <t>行政官花费+100%</t>
  </si>
  <si>
    <t>officials_cost_mod</t>
  </si>
  <si>
    <t>每月忠诚度变化+1</t>
  </si>
  <si>
    <t>commanding_presence</t>
  </si>
  <si>
    <t>监工在场</t>
  </si>
  <si>
    <t>overseer_from_overlord_present</t>
  </si>
  <si>
    <t>每月物理学研究+0.1，每月社会学研究+0.1，每月工程学研究+0.1</t>
  </si>
  <si>
    <t>knowledge_for_the_masses_per_pop_effect</t>
  </si>
  <si>
    <t>海军容量+2</t>
  </si>
  <si>
    <t>champs_of_empire_mil_effect</t>
  </si>
  <si>
    <t>帝国规模-2</t>
  </si>
  <si>
    <t>champs_of_empire_gov_effect</t>
  </si>
  <si>
    <t>领袖经验获得+0.5%</t>
  </si>
  <si>
    <t>champs_of_empire_sci_effect</t>
  </si>
  <si>
    <t>贸易协定</t>
  </si>
  <si>
    <t>preftl_action_trade_pact</t>
  </si>
  <si>
    <t>每月能量币+1</t>
  </si>
  <si>
    <t>copy_energy_income_modifier</t>
  </si>
  <si>
    <t>每月矿物+1</t>
  </si>
  <si>
    <t>copy_minerals_income_modifier</t>
  </si>
  <si>
    <t>每月食物+1</t>
  </si>
  <si>
    <t>copy_food_income_modifier</t>
  </si>
  <si>
    <t>帝国消费品产出+1</t>
  </si>
  <si>
    <t>copy_consumer_goods_income_modifier</t>
  </si>
  <si>
    <t>帝国合金产出+1</t>
  </si>
  <si>
    <t>copy_alloys_income_modifier</t>
  </si>
  <si>
    <t>每月易爆微粒+1</t>
  </si>
  <si>
    <t>copy_volatile_motes_income_modifier</t>
  </si>
  <si>
    <t>每月异星天然气+1</t>
  </si>
  <si>
    <t>copy_exotic_gases_income_modifier</t>
  </si>
  <si>
    <t>每月稀有水晶+1</t>
  </si>
  <si>
    <t>copy_rare_crystals_income_modifier</t>
  </si>
  <si>
    <t>每月活体金属+1</t>
  </si>
  <si>
    <t>copy_sr_living_metal_income_modifier</t>
  </si>
  <si>
    <t>每月泽珞+1</t>
  </si>
  <si>
    <t>copy_sr_zro_income_modifier</t>
  </si>
  <si>
    <t>每月暗物质+1</t>
  </si>
  <si>
    <t>copy_sr_dark_matter_income_modifier</t>
  </si>
  <si>
    <t>帝国纳米机器人产出+1</t>
  </si>
  <si>
    <t>copy_nanites_income_modifier</t>
  </si>
  <si>
    <t>基础风暴修正</t>
  </si>
  <si>
    <t>紧急超光速脱离受损风险+60%</t>
  </si>
  <si>
    <t>storm_base_modifier</t>
  </si>
  <si>
    <t>紧急超光速脱离受损风险+100%</t>
  </si>
  <si>
    <t>nexus_storm_modifier</t>
  </si>
  <si>
    <t>风暴统一修正</t>
  </si>
  <si>
    <t>国家风暴凝聚力产出+1</t>
  </si>
  <si>
    <t>storm_unity_gain_modifier</t>
  </si>
  <si>
    <t>粒子风暴舰船统一修正</t>
  </si>
  <si>
    <t>国家风暴凝聚力产出+2</t>
  </si>
  <si>
    <t>particle_storm_ship_unity_gain_modifier</t>
  </si>
  <si>
    <t>风暴吸引场修正</t>
  </si>
  <si>
    <t>星系风暴作用+100%</t>
  </si>
  <si>
    <t>storm_attraction_field_modifier</t>
  </si>
  <si>
    <t>风暴驱斥场修正</t>
  </si>
  <si>
    <t>星系风暴作用-100%</t>
  </si>
  <si>
    <t>storm_repelling_field_modifier</t>
  </si>
  <si>
    <t>外交权重+100%</t>
  </si>
  <si>
    <t>storm_devotion_diplo_weight_modifier</t>
  </si>
  <si>
    <t>storm_devotion_corporate_diplo_weight_modifier</t>
  </si>
  <si>
    <t>启动扰动抑制器</t>
  </si>
  <si>
    <t>在帝国首都附近创造一个持续36个月的特大宇宙风暴驱斥场，宇宙风暴影响时间-100%</t>
  </si>
  <si>
    <t>storm_relic_repelling_field_modifier</t>
  </si>
  <si>
    <t>启动局部扰动抑制器</t>
  </si>
  <si>
    <t>在帝国首都附近创造一个持续18个月的中等宇宙风暴驱斥场，宇宙风暴影响时间-100%</t>
  </si>
  <si>
    <t>storm_timed_repelling_field_modifier</t>
  </si>
  <si>
    <t>风暴驱斥</t>
  </si>
  <si>
    <t>宇宙风暴驱斥效果+100%</t>
  </si>
  <si>
    <t>tempest_invocator_active_modifier</t>
  </si>
  <si>
    <t>遗珍启用花费-15%</t>
  </si>
  <si>
    <t>archivism_finisher_collection_modifier</t>
  </si>
  <si>
    <t>外交权重+1%</t>
  </si>
  <si>
    <t>archivism_expert_negociation_modifier</t>
  </si>
  <si>
    <t>星海收割者</t>
  </si>
  <si>
    <t>每月凝聚力+5</t>
  </si>
  <si>
    <t>archivism_expert_negociation_homicidal_modifier</t>
  </si>
  <si>
    <t>无瑕展览</t>
  </si>
  <si>
    <t>异星奇景标本产出+5%</t>
  </si>
  <si>
    <t>archivism_flawless_display_modifier_xeno_geology</t>
  </si>
  <si>
    <t>美学大观标本产出+5%</t>
  </si>
  <si>
    <t>archivism_flawless_display_modifier_aesthetic_wonder</t>
  </si>
  <si>
    <t>星海往事标本产出+5%</t>
  </si>
  <si>
    <t>archivism_flawless_display_modifier_historical_item</t>
  </si>
  <si>
    <t>万兽之王修正</t>
  </si>
  <si>
    <t>人造舰船建造花费+100%</t>
  </si>
  <si>
    <t>dummy_modifier_starbase_shipyard_artificial_build_cost_mult</t>
  </si>
  <si>
    <t>变异虚空虫比例</t>
  </si>
  <si>
    <t>太空兽群舰船武器射速+3%</t>
  </si>
  <si>
    <t>mutated_voidworms_scaling</t>
  </si>
  <si>
    <t>共用基因：射速</t>
  </si>
  <si>
    <t>舰船武器射速+1.5%，舰船维护费+0.5%</t>
  </si>
  <si>
    <t>shared_genetics_fire_rate</t>
  </si>
  <si>
    <t>共用基因：船体</t>
  </si>
  <si>
    <t>船体值+2.5%，舰船维护费+0.5%</t>
  </si>
  <si>
    <t>shared_genetics_hull</t>
  </si>
  <si>
    <t>恒星基地和防御站追踪</t>
  </si>
  <si>
    <t>恒星基地和防御站追踪+1，哨站追踪+1，星港追踪+1，星垒追踪+1，星堡追踪+1，擎天堡追踪+1，深空擎天堡I追踪+1，深空擎天堡II追踪+1，深空擎天堡III追踪+1，星环基地追踪+1，二级星环基地追踪+1，三级星环基地追踪+1，防御平台追踪+1，离子加农炮台追踪+1</t>
  </si>
  <si>
    <t>defensive_stations_tracking_add</t>
  </si>
  <si>
    <t>恒星基地和防御站武器射程</t>
  </si>
  <si>
    <t>恒星基地和防御站武器射程+100%，哨站舰船武器射程+100%，星港舰船武器射程+100%，星垒舰船武器射程+100%，星堡舰船武器射程+100%，擎天堡舰船武器射程+100%，深空擎天堡I舰船武器射程+100%，深空擎天堡II舰船武器射程+100%，深空擎天堡III舰船武器射程+100%，星环基地舰船武器射程+100%，二级星环基地舰船武器射程+100%，三级星环基地舰船武器射程+100%，防御平台舰船武器射程+100%，离子加农炮台舰船武器射程+100%</t>
  </si>
  <si>
    <t>defensive_stations_weapon_range_mult</t>
  </si>
  <si>
    <t>为矿工岗位的岗位效率</t>
  </si>
  <si>
    <t>矿工的岗位效率+100%，采矿子个体的岗位效率+100%，探矿工的岗位效率+100%</t>
  </si>
  <si>
    <t>miner_jobs_bonus_workforce_mult</t>
  </si>
  <si>
    <t>为技工岗位的岗位效率</t>
  </si>
  <si>
    <t>技工的岗位效率+100%，技工子个体的岗位效率+100%，反应堆工程师的岗位效率+100%</t>
  </si>
  <si>
    <t>technician_jobs_bonus_workforce_mult</t>
  </si>
  <si>
    <t>为农夫岗位的岗位效率</t>
  </si>
  <si>
    <t>农夫的岗位效率+100%，农业子个体的岗位效率+100%，自耕农的岗位效率+100%</t>
  </si>
  <si>
    <t>farmer_jobs_bonus_workforce_mult</t>
  </si>
  <si>
    <t>为研究岗位的岗位效率</t>
  </si>
  <si>
    <t>物理学家的岗位效率+100%，生物学家的岗位效率+100%，工程学家的岗位效率+100%，物理脑部子个体的岗位效率+100%，生物脑部子个体的岗位效率+100%，工程脑部子个体的岗位效率+100%，物理学子例程的岗位效率+100%，生物学子例程的岗位效率+100%，工程学子例程的岗位效率+100%，骑士领主的岗位效率+100%，骑士的岗位效率+100%，科学家的岗位效率+100%</t>
  </si>
  <si>
    <t>researcher_jobs_bonus_workforce_mult</t>
  </si>
  <si>
    <t>为物理学家岗位的岗位效率</t>
  </si>
  <si>
    <t>物理学家的岗位效率+100%，物理脑部子个体的岗位效率+100%，物理学子例程的岗位效率+100%</t>
  </si>
  <si>
    <t>physicist_jobs_bonus_workforce_mult</t>
  </si>
  <si>
    <t>为生物学家岗位的岗位效率</t>
  </si>
  <si>
    <t>生物学家的岗位效率+100%，生物脑部子个体的岗位效率+100%，生物学子例程的岗位效率+100%</t>
  </si>
  <si>
    <t>biologist_jobs_bonus_workforce_mult</t>
  </si>
  <si>
    <t>工程学家岗位的岗位效率</t>
  </si>
  <si>
    <t>工程学家的岗位效率+100%，工程脑部子个体的岗位效率+100%，工程学子例程的岗位效率+100%</t>
  </si>
  <si>
    <t>engineer_jobs_bonus_workforce_mult</t>
  </si>
  <si>
    <t>官僚岗位的岗位效率</t>
  </si>
  <si>
    <t>官僚的岗位效率+100%，协调者的岗位效率+100%，突触子个体的岗位效率+100%，骑士领主的岗位效率+100%，骑士的岗位效率+100%</t>
  </si>
  <si>
    <t>bureaucrat_jobs_bonus_workforce_mult</t>
  </si>
  <si>
    <t>为牲口岗位的岗位效率</t>
  </si>
  <si>
    <t>牲口的岗位效率+100%，牲口的岗位效率+100%</t>
  </si>
  <si>
    <t>livestock_jobs_bonus_workforce_mult</t>
  </si>
  <si>
    <t>为冶金岗位的岗位效率</t>
  </si>
  <si>
    <t>冶金师的岗位效率+100%，制造者的岗位效率+100%，铸造子个体的岗位效率+100%</t>
  </si>
  <si>
    <t>foundry_jobs_bonus_workforce_mult</t>
  </si>
  <si>
    <t>为工匠岗位的岗位效率</t>
  </si>
  <si>
    <t>工匠的岗位效率+100%，工匠子个体的岗位效率+100%</t>
  </si>
  <si>
    <t>artisan_jobs_bonus_workforce_mult</t>
  </si>
  <si>
    <t>为商贩岗位的岗位效率</t>
  </si>
  <si>
    <t>商贩的岗位效率+100%，后勤工蜂的岗位效率+100%</t>
  </si>
  <si>
    <t>trader_jobs_bonus_workforce_mult</t>
  </si>
  <si>
    <t>为演艺人员岗位的岗位效率</t>
  </si>
  <si>
    <t>演艺人员的岗位效率+100%，维护子个体的岗位效率+100%</t>
  </si>
  <si>
    <t>entertainer_jobs_bonus_workforce_mult</t>
  </si>
  <si>
    <t>执法者岗位的岗位效率</t>
  </si>
  <si>
    <t>执法者的岗位效率+100%，猎寻者子个体的岗位效率+100%</t>
  </si>
  <si>
    <t>enforcer_jobs_bonus_workforce_mult</t>
  </si>
  <si>
    <t>劳工和低级子个体的岗位效率</t>
  </si>
  <si>
    <t>劳工的岗位效率+100%，低级子个体的岗位效率+100%</t>
  </si>
  <si>
    <t>worker_and_simple_drone_cat_bonus_workforce_mult</t>
  </si>
  <si>
    <t>专家和复合子个体的岗位效率</t>
  </si>
  <si>
    <t>专家的岗位效率+100%，复合子个体的岗位效率+100%</t>
  </si>
  <si>
    <t>specialist_and_complex_drone_cat_bonus_workforce_mult</t>
  </si>
  <si>
    <t>机器人专家的岗位效率</t>
  </si>
  <si>
    <t>机器人专家的岗位效率+100%，复制者的岗位效率+100%</t>
  </si>
  <si>
    <t>roboticist_jobs_bonus_workforce_mult</t>
  </si>
  <si>
    <t>岗位效率</t>
  </si>
  <si>
    <t>岗位效率+100%</t>
  </si>
  <si>
    <t>everyone_but_dystopian_specialist_workforce_mult</t>
  </si>
  <si>
    <t>其他修正类</t>
  </si>
  <si>
    <t>宇宙风暴</t>
  </si>
  <si>
    <t>亚光航速减成+50%，护盾无效化+100%</t>
  </si>
  <si>
    <t>space_storm</t>
  </si>
  <si>
    <t>弗雷尔风暴</t>
  </si>
  <si>
    <t>亚光航速减成+50%，舰船武器射速-15%</t>
  </si>
  <si>
    <t>vluur_storm</t>
  </si>
  <si>
    <t>湍流星云</t>
  </si>
  <si>
    <t>护盾无效化+100%，亚光航速减成+50%，闪避概率+30%</t>
  </si>
  <si>
    <t>turbulent_nebula</t>
  </si>
  <si>
    <t>低效异星天然气开采</t>
  </si>
  <si>
    <t>开采站异星天然气产出-125%</t>
  </si>
  <si>
    <t>reduce_gas_output</t>
  </si>
  <si>
    <t>低效稀有水晶开采</t>
  </si>
  <si>
    <t>开采站稀有水晶产出-125%</t>
  </si>
  <si>
    <t>reduce_crystal_output</t>
  </si>
  <si>
    <t>低效易爆微粒开采</t>
  </si>
  <si>
    <t>开采站易爆微粒产出-125%</t>
  </si>
  <si>
    <t>reduce_motes_output</t>
  </si>
  <si>
    <t>低效泽珞开采</t>
  </si>
  <si>
    <t>开采站泽珞产出-125%</t>
  </si>
  <si>
    <t>reduce_zro_output</t>
  </si>
  <si>
    <t>低效暗物质开采</t>
  </si>
  <si>
    <t>开采站暗物质产出-125%</t>
  </si>
  <si>
    <t>reduce_dark_matter_output</t>
  </si>
  <si>
    <t>低效活体金属开采</t>
  </si>
  <si>
    <t>开采站活体金属产出-125%</t>
  </si>
  <si>
    <t>reduce_living_metal_output</t>
  </si>
  <si>
    <t>纳米机器人改造</t>
  </si>
  <si>
    <t>being_devoured_modifier_nanotech</t>
  </si>
  <si>
    <t>人工风暴</t>
  </si>
  <si>
    <t>护盾承受值+50%，装甲无效化+100%，亚光航速减成+50%，命中-30%，舰船武器射速-30%</t>
  </si>
  <si>
    <t>zroni_storm</t>
  </si>
  <si>
    <t>愤怒</t>
  </si>
  <si>
    <t>派系支持度-15%</t>
  </si>
  <si>
    <t>faction_upset</t>
  </si>
  <si>
    <t>焦躁模式</t>
  </si>
  <si>
    <t>kaleidoscope_unnerving_patterns</t>
  </si>
  <si>
    <t>噩兆模式</t>
  </si>
  <si>
    <t>kaleidoscope_ominous_patterns</t>
  </si>
  <si>
    <t>幻吸模式</t>
  </si>
  <si>
    <t>亚光速航速-10%</t>
  </si>
  <si>
    <t>kaleidoscope_pilfering_patterns</t>
  </si>
  <si>
    <t>宽慰模式</t>
  </si>
  <si>
    <t>kaleidoscope_soothing_patterns</t>
  </si>
  <si>
    <t>眩目模式</t>
  </si>
  <si>
    <t>自动强制迁移目标概率+100%，自动重新安置几率-100%</t>
  </si>
  <si>
    <t>kaleidoscope_dazzling_patterns</t>
  </si>
  <si>
    <t>网道主导</t>
  </si>
  <si>
    <t>relay_network_stability_edict_modifier</t>
  </si>
  <si>
    <t>网道迁移</t>
  </si>
  <si>
    <t>自动重新安置几率+50%，强制迁移花费-25%</t>
  </si>
  <si>
    <t>relay_network_movement_edict_modifier</t>
  </si>
  <si>
    <t>网道娱乐</t>
  </si>
  <si>
    <t>人口舒适度使用-10%</t>
  </si>
  <si>
    <t>relay_network_amenities_edict_modifier</t>
  </si>
  <si>
    <t>relay_network_amenities_gestalt_edict_modifier</t>
  </si>
  <si>
    <t>星云尘埃云</t>
  </si>
  <si>
    <t>隐形强度+3</t>
  </si>
  <si>
    <t>nebula_cloaking</t>
  </si>
  <si>
    <t>不稳定星界细缝</t>
  </si>
  <si>
    <t>亚光速航速-50%，岗位产出的贸易-100%</t>
  </si>
  <si>
    <t>instable_astral_scar_modifier</t>
  </si>
  <si>
    <t>轻蔑之幕</t>
  </si>
  <si>
    <t>闪避概率+5，亚光速航速-10%</t>
  </si>
  <si>
    <t>queen_scorn_storm</t>
  </si>
  <si>
    <t>禁学之幕</t>
  </si>
  <si>
    <t>亚光速航速-15%，追踪-10</t>
  </si>
  <si>
    <t>queen_small_scorn_storm</t>
  </si>
  <si>
    <t>不智之幕</t>
  </si>
  <si>
    <t>亚光速航速-30%，追踪-20</t>
  </si>
  <si>
    <t>queen_big_scorn_storm</t>
  </si>
  <si>
    <t>古怪的传送门</t>
  </si>
  <si>
    <t>闪避概率-30%</t>
  </si>
  <si>
    <t>starlit_wormhole_modifier</t>
  </si>
  <si>
    <t>虚空风暴</t>
  </si>
  <si>
    <t>亚光航速减成+30%，闪避概率+50%</t>
  </si>
  <si>
    <t>voidspawn_system_mod</t>
  </si>
  <si>
    <t>4.0.21星系修改代码（2025.07.27）</t>
  </si>
  <si>
    <t>创建恒星系</t>
  </si>
  <si>
    <r>
      <rPr>
        <sz val="16"/>
        <color rgb="FF800080"/>
        <rFont val="黑体"/>
        <charset val="0"/>
      </rPr>
      <t xml:space="preserve">创建其他实体
</t>
    </r>
    <r>
      <rPr>
        <sz val="12"/>
        <color rgb="FF800080"/>
        <rFont val="黑体"/>
        <charset val="0"/>
      </rPr>
      <t>（星云，小行星带）</t>
    </r>
  </si>
  <si>
    <r>
      <rPr>
        <sz val="16"/>
        <color rgb="FF800080"/>
        <rFont val="黑体"/>
        <charset val="0"/>
      </rPr>
      <t xml:space="preserve">创建航道
</t>
    </r>
    <r>
      <rPr>
        <sz val="12"/>
        <color rgb="FF800080"/>
        <rFont val="黑体"/>
        <charset val="0"/>
      </rPr>
      <t>（航道，虫洞，L-星门，古怪的传送门）</t>
    </r>
  </si>
  <si>
    <r>
      <rPr>
        <sz val="16"/>
        <color rgb="FF800080"/>
        <rFont val="黑体"/>
        <charset val="0"/>
      </rPr>
      <t xml:space="preserve">其他代码
</t>
    </r>
    <r>
      <rPr>
        <sz val="12"/>
        <color rgb="FF800080"/>
        <rFont val="黑体"/>
        <charset val="0"/>
      </rPr>
      <t>（维度锁生成，禁止跃迁）</t>
    </r>
  </si>
  <si>
    <r>
      <rPr>
        <sz val="12"/>
        <color theme="1"/>
        <rFont val="黑体"/>
        <charset val="134"/>
      </rPr>
      <t xml:space="preserve">注意事项：使用代码时选择恒星输入，会在选中的恒星系一跳生成指定星系，距离设定是生成星系与指定星系的距离，角度设定为在指定星系的某方向生成，如输入90则在正上方生成。
          </t>
    </r>
    <r>
      <rPr>
        <sz val="12"/>
        <color rgb="FFFF0000"/>
        <rFont val="黑体"/>
        <charset val="134"/>
      </rPr>
      <t xml:space="preserve">标注黄色的星系无法直接添加，需要在gamestate文件中搜索相应key，删除整行后保存重进游戏才可使用代码生成。
</t>
    </r>
    <r>
      <rPr>
        <sz val="12"/>
        <rFont val="黑体"/>
        <charset val="134"/>
      </rPr>
      <t>存档位置：C:\Users\Admin\Documents\Paradox Interactive\Stellaris\save games里找到相对应的存档，将.sav后缀改为.zip，解压后打开</t>
    </r>
  </si>
  <si>
    <t>距离设定</t>
  </si>
  <si>
    <t>角度设定</t>
  </si>
  <si>
    <t>内容</t>
  </si>
  <si>
    <t>随机名称</t>
  </si>
  <si>
    <t>随机名字，停战倡议组织舰队，微缩银河遗址</t>
  </si>
  <si>
    <t>relic_system_1</t>
  </si>
  <si>
    <t>泽珞星，先驱者</t>
  </si>
  <si>
    <t>Zrocursor_system</t>
  </si>
  <si>
    <t>考古遗址：废弃星球，25格遗落星球</t>
  </si>
  <si>
    <t>relic_system_4</t>
  </si>
  <si>
    <t>古茹努尔</t>
  </si>
  <si>
    <t>古茹努尔，先驱者（建议用先驱代码走事件链生成，不建议直接创建星系）</t>
  </si>
  <si>
    <t>last_baol_system</t>
  </si>
  <si>
    <t>随机名字行星机械遗址</t>
  </si>
  <si>
    <t>mechanocalibrator_system</t>
  </si>
  <si>
    <t>rubricator_system</t>
  </si>
  <si>
    <t>abandoned_gateways_01</t>
  </si>
  <si>
    <t>30格海洋球，海洋天堂修正</t>
  </si>
  <si>
    <t>ocean_paradise_start</t>
  </si>
  <si>
    <t>亚梓拉士</t>
  </si>
  <si>
    <t>水晶裂隙事件星球</t>
  </si>
  <si>
    <t>formless_system_initializer</t>
  </si>
  <si>
    <t>星界细缝异常</t>
  </si>
  <si>
    <t>astral_scar_system</t>
  </si>
  <si>
    <t>starlit_sealed_1</t>
  </si>
  <si>
    <t>外星门</t>
  </si>
  <si>
    <t>水晶之国空间站（太空城邦），虚空居者起源事件</t>
  </si>
  <si>
    <t>central_crystal_init_01</t>
  </si>
  <si>
    <t>因内特贸易体母星</t>
  </si>
  <si>
    <t>weathermanipulators_home_system</t>
  </si>
  <si>
    <t>艾德萨利伏尔</t>
  </si>
  <si>
    <t>先驱者阿达卡利亚</t>
  </si>
  <si>
    <t>adSalivul_system</t>
  </si>
  <si>
    <t>艾德苏尔</t>
  </si>
  <si>
    <t>adSul_system</t>
  </si>
  <si>
    <t>肃正协议AI星球</t>
  </si>
  <si>
    <t>ai_system_01</t>
  </si>
  <si>
    <t>ai_system_02</t>
  </si>
  <si>
    <t>ai_system_03</t>
  </si>
  <si>
    <t>ai_system_04</t>
  </si>
  <si>
    <t>CX-9881</t>
  </si>
  <si>
    <t>1人工智能星球，肃正协议母星</t>
  </si>
  <si>
    <t>ai_system_05</t>
  </si>
  <si>
    <t>赛博勒克斯-贝塔，环形世界</t>
  </si>
  <si>
    <t>cybrex_beta</t>
  </si>
  <si>
    <t>黑洞，哨兵舰队，哨兵空间站1个</t>
  </si>
  <si>
    <t>sentinel_system</t>
  </si>
  <si>
    <t>开局三星星系，必生成0宜居球</t>
  </si>
  <si>
    <t>custom_starting_init_01</t>
  </si>
  <si>
    <t>开局三星星系，必生成1宜居球</t>
  </si>
  <si>
    <t>custom_starting_init_02</t>
  </si>
  <si>
    <t>开局双星星系，必生成1宜居球</t>
  </si>
  <si>
    <t>custom_starting_init_03</t>
  </si>
  <si>
    <t>custom_starting_init_04</t>
  </si>
  <si>
    <t>开局单星星系，必生成1宜居球</t>
  </si>
  <si>
    <t>custom_starting_init_05</t>
  </si>
  <si>
    <t>custom_starting_init_06</t>
  </si>
  <si>
    <t>天大将军六</t>
  </si>
  <si>
    <t>titawin_init</t>
  </si>
  <si>
    <t>废弃外星平台异常</t>
  </si>
  <si>
    <t>star_lifting_system</t>
  </si>
  <si>
    <t>泽沃尼亚事件（乐园星球帕丽达雅所在地，直接生成无帕丽达雅，用异常代码即可）</t>
  </si>
  <si>
    <t>vechtar_zavonia_system</t>
  </si>
  <si>
    <t>废弃观测站异常</t>
  </si>
  <si>
    <t>big_rip_system</t>
  </si>
  <si>
    <t>屏障星球异常（佩奇）</t>
  </si>
  <si>
    <t>time_loop_world_system</t>
  </si>
  <si>
    <t>1剧毒行星+1剧毒卫星</t>
  </si>
  <si>
    <t>toxic_planet_toxic_moon</t>
  </si>
  <si>
    <t>1粉碎星球</t>
  </si>
  <si>
    <t>shattered_world_system</t>
  </si>
  <si>
    <t>有小行星带，矿多</t>
  </si>
  <si>
    <t>asteroid_system</t>
  </si>
  <si>
    <t>远古采矿无人机或资产保护单位舰队</t>
  </si>
  <si>
    <t>hostile_init_mining_drones</t>
  </si>
  <si>
    <t>hostile_init_amoeba</t>
  </si>
  <si>
    <t>黑洞，虚空之云</t>
  </si>
  <si>
    <t>hostile_init_void_cloud</t>
  </si>
  <si>
    <t>有冰晶小行星和冰封星球</t>
  </si>
  <si>
    <t>ice_system</t>
  </si>
  <si>
    <t>电多</t>
  </si>
  <si>
    <t>high_energy_system</t>
  </si>
  <si>
    <t>虚空孳孽孵化星球</t>
  </si>
  <si>
    <t>guardians_init_hatchling</t>
  </si>
  <si>
    <t>大伤口</t>
  </si>
  <si>
    <t>黑洞，暗物质多</t>
  </si>
  <si>
    <t>great_wound_system</t>
  </si>
  <si>
    <t>对称结构异常</t>
  </si>
  <si>
    <t>primitive_robot_system</t>
  </si>
  <si>
    <t>文明的遗踪异常</t>
  </si>
  <si>
    <t>superflare_system</t>
  </si>
  <si>
    <t>1土著，荒废站点异常</t>
  </si>
  <si>
    <t>collapse_system</t>
  </si>
  <si>
    <t>2死寂星球对立土著</t>
  </si>
  <si>
    <t>old_foes_system</t>
  </si>
  <si>
    <t>拾荒机器人</t>
  </si>
  <si>
    <t>scavenger_system</t>
  </si>
  <si>
    <t>彷徨海异常，自觉之海修正</t>
  </si>
  <si>
    <t>living_planet_system</t>
  </si>
  <si>
    <t>缇扬奇族母，瑞斯·昂多</t>
  </si>
  <si>
    <t>elderly_tiyanki_system</t>
  </si>
  <si>
    <t>鼠人星系（荒废核心，迷失营地）</t>
  </si>
  <si>
    <t>ratling_1_1</t>
  </si>
  <si>
    <t>鼠人星系（宁静聚落，残破中心，崩塌市镇）</t>
  </si>
  <si>
    <t>ratling_1_2</t>
  </si>
  <si>
    <t>鼠人星系（陷落前哨）</t>
  </si>
  <si>
    <t>ratling_1_3</t>
  </si>
  <si>
    <t>随机名字，水晶多</t>
  </si>
  <si>
    <t>distar_crystal_system</t>
  </si>
  <si>
    <t>有个通往附近盖亚星球的虫洞</t>
  </si>
  <si>
    <t>distar_sealed_1_1</t>
  </si>
  <si>
    <t>上面虫洞通往的盖亚星球，神秘箱体异常</t>
  </si>
  <si>
    <t>distar_sealed_1_2</t>
  </si>
  <si>
    <t>distar_pod_system</t>
  </si>
  <si>
    <t>相变星球异常</t>
  </si>
  <si>
    <t>distar_phaseshift_system</t>
  </si>
  <si>
    <t>黑洞，L星门1个</t>
  </si>
  <si>
    <t>distantstars_init_00</t>
  </si>
  <si>
    <t>distantstars_init_06</t>
  </si>
  <si>
    <t>终端出口</t>
  </si>
  <si>
    <t>黑洞，L星门出口</t>
  </si>
  <si>
    <t>distantstars_init_01</t>
  </si>
  <si>
    <t>L星团</t>
  </si>
  <si>
    <t>distantstars_init_02</t>
  </si>
  <si>
    <t>distantstars_init_03</t>
  </si>
  <si>
    <t>distantstars_init_04</t>
  </si>
  <si>
    <t>distantstars_init_05</t>
  </si>
  <si>
    <t>distantstars_init_01b</t>
  </si>
  <si>
    <t>distantstars_init_02b</t>
  </si>
  <si>
    <t>distantstars_init_03b</t>
  </si>
  <si>
    <t>distantstars_init_04b</t>
  </si>
  <si>
    <t>star_crazy_fallback_system</t>
  </si>
  <si>
    <t>1宜居球，电多矿多</t>
  </si>
  <si>
    <t>random_empire_init_01</t>
  </si>
  <si>
    <t>电多矿多</t>
  </si>
  <si>
    <t>random_empire_init_02</t>
  </si>
  <si>
    <t>random_empire_init_03</t>
  </si>
  <si>
    <t>random_empire_init_04</t>
  </si>
  <si>
    <t>三星，电多矿多</t>
  </si>
  <si>
    <t>random_empire_init_05</t>
  </si>
  <si>
    <t>双星，电多矿多</t>
  </si>
  <si>
    <t>random_empire_init_06</t>
  </si>
  <si>
    <t>普通星系</t>
  </si>
  <si>
    <t>neighbor_t1</t>
  </si>
  <si>
    <t>neighbor_t1_first_colony</t>
  </si>
  <si>
    <t>neighbor_t2</t>
  </si>
  <si>
    <t>1宜居球</t>
  </si>
  <si>
    <t>neighbor_t2_second_colony</t>
  </si>
  <si>
    <t>知识管理者首都</t>
  </si>
  <si>
    <t>fallen_1</t>
  </si>
  <si>
    <t>知识管理者资料库</t>
  </si>
  <si>
    <t>fallen_1_2</t>
  </si>
  <si>
    <t>圣地守卫者首都</t>
  </si>
  <si>
    <t>fallen_2</t>
  </si>
  <si>
    <t>神秘观察者首都</t>
  </si>
  <si>
    <t>fallen_3</t>
  </si>
  <si>
    <t>军事孤立者首都</t>
  </si>
  <si>
    <t>fallen_4</t>
  </si>
  <si>
    <t>fallen_col_1</t>
  </si>
  <si>
    <t>fallen_col_2</t>
  </si>
  <si>
    <t>fallen_orbitals_1</t>
  </si>
  <si>
    <t>fallen_orbitals_2</t>
  </si>
  <si>
    <t>黑洞，1虚境星球</t>
  </si>
  <si>
    <t>fallen_shrouded</t>
  </si>
  <si>
    <t>1屏障星球</t>
  </si>
  <si>
    <t>fallen_shielded_1</t>
  </si>
  <si>
    <t>fallen_shielded_2</t>
  </si>
  <si>
    <t>fallen_shielded_3</t>
  </si>
  <si>
    <t>遗世之庭</t>
  </si>
  <si>
    <t>fallen_holy_01</t>
  </si>
  <si>
    <t>翡翠陵墓</t>
  </si>
  <si>
    <t>fallen_holy_02</t>
  </si>
  <si>
    <t>至朴古珠</t>
  </si>
  <si>
    <t>fallen_holy_03</t>
  </si>
  <si>
    <t>先知隐所</t>
  </si>
  <si>
    <t>fallen_holy_04</t>
  </si>
  <si>
    <t>保留地</t>
  </si>
  <si>
    <t>fallen_xeno_zoo</t>
  </si>
  <si>
    <t>阿尔法庇护所</t>
  </si>
  <si>
    <t>环世界，机械失落帝国母星</t>
  </si>
  <si>
    <t>fallen_machine</t>
  </si>
  <si>
    <t>贝塔庇护所</t>
  </si>
  <si>
    <t>废弃环世界，机械失落帝国</t>
  </si>
  <si>
    <t>fallen_machine_2</t>
  </si>
  <si>
    <t>伽马庇护所</t>
  </si>
  <si>
    <t>fallen_machine_3</t>
  </si>
  <si>
    <t>德尔塔庇护所</t>
  </si>
  <si>
    <t>环世界废墟，机械失落帝国</t>
  </si>
  <si>
    <t>fallen_machine_4</t>
  </si>
  <si>
    <t>中央处理器</t>
  </si>
  <si>
    <t>黑洞，环世界废墟，机械失落帝国</t>
  </si>
  <si>
    <t>fallen_machine_5</t>
  </si>
  <si>
    <t>蜂巢失落帝国，考古遗址最后的思绪</t>
  </si>
  <si>
    <t>fallen_hive_last_thought</t>
  </si>
  <si>
    <t>蜂巢失落帝国（军事）</t>
  </si>
  <si>
    <t>fallen_hive_war</t>
  </si>
  <si>
    <t>fallen_hive_war_2</t>
  </si>
  <si>
    <t>fallen_hive_war_3</t>
  </si>
  <si>
    <t>蜂巢失落帝国（生长）</t>
  </si>
  <si>
    <t>fallen_hive_growth</t>
  </si>
  <si>
    <t>fallen_hive_growth_2</t>
  </si>
  <si>
    <t>fallen_hive_growth_3</t>
  </si>
  <si>
    <t>蜂巢失落帝国（管控）</t>
  </si>
  <si>
    <t>fallen_hive_control</t>
  </si>
  <si>
    <t>fallen_hive_control_2</t>
  </si>
  <si>
    <t>fallen_hive_control_3</t>
  </si>
  <si>
    <t>哈尔</t>
  </si>
  <si>
    <t>考古遗址：永不遗忘</t>
  </si>
  <si>
    <t>hauer_system_initializer</t>
  </si>
  <si>
    <t>屹立巨人之肩起源，废弃站点</t>
  </si>
  <si>
    <t>intercepting_history_system_initializer_01</t>
  </si>
  <si>
    <t>屹立巨人之肩起源，1土著</t>
  </si>
  <si>
    <t>intercepting_history_system_initializer_02</t>
  </si>
  <si>
    <t>屹立巨人之肩起源，废弃货船</t>
  </si>
  <si>
    <t>relentless_pursuit_system_initializer_01</t>
  </si>
  <si>
    <t>relentless_pursuit_system_initializer_02</t>
  </si>
  <si>
    <t>1轨道居住站</t>
  </si>
  <si>
    <t>void_dweller_system</t>
  </si>
  <si>
    <t>失落行星起源帝国母星，1帝国势力</t>
  </si>
  <si>
    <t>lost_colony_1</t>
  </si>
  <si>
    <t>随机名字，普通星系</t>
  </si>
  <si>
    <t>lost_colony_neighbor_t1</t>
  </si>
  <si>
    <t>随机名字，至少1宜居球</t>
  </si>
  <si>
    <t>lost_colony_neighbor_t1_first_colony</t>
  </si>
  <si>
    <t>随机名字，1陆地星球</t>
  </si>
  <si>
    <t>lost_colony_neighbor_t2_second_colony</t>
  </si>
  <si>
    <t>随机名字，1失落帝国势力（智库帝国或保管帝国，母星为知识源泉）</t>
  </si>
  <si>
    <t>scion_fallen_1</t>
  </si>
  <si>
    <t>随机名字，1失落帝国势力（卫圣帝国，母星为天国王座）</t>
  </si>
  <si>
    <t>scion_fallen_2</t>
  </si>
  <si>
    <t>破碎之环起源母星，环世界</t>
  </si>
  <si>
    <t>shattered_ring_start</t>
  </si>
  <si>
    <t>废弃巨型船坞</t>
  </si>
  <si>
    <t>mega_shipyard_init_01</t>
  </si>
  <si>
    <t>考古遗址：被毁灭的恒星系</t>
  </si>
  <si>
    <t>planet_with_too_many_moons_system</t>
  </si>
  <si>
    <t>温科沃特盖亚球</t>
  </si>
  <si>
    <t>wenkwort_initializer</t>
  </si>
  <si>
    <t>太阳系</t>
  </si>
  <si>
    <t>虚空居者起源（地球居住站）</t>
  </si>
  <si>
    <t>sol_system_void_dweller_system</t>
  </si>
  <si>
    <t>1帝国势力（弥那玛特种实业集团）母星，首都遗落星球</t>
  </si>
  <si>
    <t>msi_home_system</t>
  </si>
  <si>
    <t>随机名字，弥那玛特种实业集团附属星系</t>
  </si>
  <si>
    <t>slavers_neighbor_t1</t>
  </si>
  <si>
    <t>弥那玛特种实业集团附属星系，1陆地星球</t>
  </si>
  <si>
    <t>slavers_neighbor_t1_first_colony</t>
  </si>
  <si>
    <t>slavers_neighbor_t2_second_colony</t>
  </si>
  <si>
    <t>2宜居球，黑暗之怖起源</t>
  </si>
  <si>
    <t>fear_of_the_dark_system</t>
  </si>
  <si>
    <t>1沙漠星球（菲沃尔）</t>
  </si>
  <si>
    <t>hunter_of_the_dark_system</t>
  </si>
  <si>
    <t>1土著，粉碎的枷锁起源母星</t>
  </si>
  <si>
    <t>broken_shackles_parent_system</t>
  </si>
  <si>
    <t>太阳朋克事件</t>
  </si>
  <si>
    <t>solarpunk_02</t>
  </si>
  <si>
    <t>起源寻宝猎人事件星系</t>
  </si>
  <si>
    <t>hidden_treasure_system_initializer</t>
  </si>
  <si>
    <t>black_needle_base_initializer</t>
  </si>
  <si>
    <t>smeegibb_shelter_initializer</t>
  </si>
  <si>
    <t>gateway_to_ness_treasure_initializer</t>
  </si>
  <si>
    <t>ness_treasure_initializer</t>
  </si>
  <si>
    <t>虚空虫危机星系</t>
  </si>
  <si>
    <t>frenzied_voidworms_system</t>
  </si>
  <si>
    <t>蓝水晶潜伏者</t>
  </si>
  <si>
    <t>hostile_init_01</t>
  </si>
  <si>
    <t>hostile_init_02</t>
  </si>
  <si>
    <t>绿水晶流浪者</t>
  </si>
  <si>
    <t>hostile_init_03</t>
  </si>
  <si>
    <t>hostile_init_04</t>
  </si>
  <si>
    <t>红水晶簇</t>
  </si>
  <si>
    <t>hostile_init_05</t>
  </si>
  <si>
    <t>红水晶群</t>
  </si>
  <si>
    <t>hostile_init_06</t>
  </si>
  <si>
    <t>棱晶母星，红+黄+蓝+绿水晶守护者</t>
  </si>
  <si>
    <t>hostile_init_07</t>
  </si>
  <si>
    <t>hostile_init_08</t>
  </si>
  <si>
    <t>hostile_init_10</t>
  </si>
  <si>
    <t>hostile_init_10_small_amoeba_pack</t>
  </si>
  <si>
    <t>太空变形虫猎手</t>
  </si>
  <si>
    <t>hostile_init_11</t>
  </si>
  <si>
    <t>远古采矿无人机</t>
  </si>
  <si>
    <t>hostile_init_12</t>
  </si>
  <si>
    <t>hostile_init_12_mining_drones</t>
  </si>
  <si>
    <t>资产保护单位</t>
  </si>
  <si>
    <t>hostile_init_12_drone_destroyer</t>
  </si>
  <si>
    <t>hostile_init_13</t>
  </si>
  <si>
    <t>矿物提炼中心母星，采矿团+资产保护单位，勘探仪</t>
  </si>
  <si>
    <t>hostile_init_14</t>
  </si>
  <si>
    <t>缇扬奇太空鲸</t>
  </si>
  <si>
    <t>hostile_init_15</t>
  </si>
  <si>
    <t>缇杨娜之巢</t>
  </si>
  <si>
    <t>缇杨奇母星</t>
  </si>
  <si>
    <t>hostile_init_16</t>
  </si>
  <si>
    <t>随机名字，海盗母星，矿多</t>
  </si>
  <si>
    <t>hostile_init_18</t>
  </si>
  <si>
    <t>爱神之槽</t>
  </si>
  <si>
    <t>变形虫母星，电多矿多稀有资源多</t>
  </si>
  <si>
    <t>hostile_init_20</t>
  </si>
  <si>
    <t>缇杨奇坟墓，缇杨奇乱坟岗遗址</t>
  </si>
  <si>
    <t>hostile_init_21</t>
  </si>
  <si>
    <t>克伦达苏</t>
  </si>
  <si>
    <t>资产保护单位，矿多</t>
  </si>
  <si>
    <t>hostile_init_22</t>
  </si>
  <si>
    <t>艺术家联盟</t>
  </si>
  <si>
    <t>guardians_artist_init_01</t>
  </si>
  <si>
    <t>guardians_artist_init_02</t>
  </si>
  <si>
    <t>guardians_artist_init_03</t>
  </si>
  <si>
    <t>策展人组织</t>
  </si>
  <si>
    <t>guardians_curator_init_01</t>
  </si>
  <si>
    <t>guardians_curator_init_02</t>
  </si>
  <si>
    <t>guardians_curator_init_03</t>
  </si>
  <si>
    <t>贸易商</t>
  </si>
  <si>
    <t>guardians_trader_init_01</t>
  </si>
  <si>
    <t>guardians_trader_init_02</t>
  </si>
  <si>
    <t>guardians_trader_init_03</t>
  </si>
  <si>
    <t>噬星者</t>
  </si>
  <si>
    <t>guardians_init_stellarites</t>
  </si>
  <si>
    <t>以太巨龙</t>
  </si>
  <si>
    <t>guardians_init_dragon</t>
  </si>
  <si>
    <t>位面之魇</t>
  </si>
  <si>
    <t>guardians_init_horror</t>
  </si>
  <si>
    <t>自动无畏战舰</t>
  </si>
  <si>
    <t>guardians_init_dreadnought</t>
  </si>
  <si>
    <t>蜂巢小行星</t>
  </si>
  <si>
    <t>guardians_init_hive</t>
  </si>
  <si>
    <t>卡冈都亚</t>
  </si>
  <si>
    <t>guardians_init_technosphere</t>
  </si>
  <si>
    <t>guardians_init_fortress</t>
  </si>
  <si>
    <t>幽魂</t>
  </si>
  <si>
    <t>guardians_init_wraith</t>
  </si>
  <si>
    <t>arc_welders_construction_system</t>
  </si>
  <si>
    <t>损坏的电弧焊机</t>
  </si>
  <si>
    <t>ruined_arc_furnace_system</t>
  </si>
  <si>
    <t>掠夺者母星</t>
  </si>
  <si>
    <t>marauder_1_1</t>
  </si>
  <si>
    <t>掠夺者附属星系</t>
  </si>
  <si>
    <t>marauder_1_2</t>
  </si>
  <si>
    <t>marauder_1_3</t>
  </si>
  <si>
    <t>marauder_2_1</t>
  </si>
  <si>
    <t>marauder_2_2</t>
  </si>
  <si>
    <t>marauder_2_3</t>
  </si>
  <si>
    <t>marauder_3_1</t>
  </si>
  <si>
    <t>marauder_3_2</t>
  </si>
  <si>
    <t>marauder_3_3</t>
  </si>
  <si>
    <t>绰尔的罗盘</t>
  </si>
  <si>
    <t>行商联盟母星</t>
  </si>
  <si>
    <t>megacorp_caravaneer_init</t>
  </si>
  <si>
    <t>1废弃物质解压器</t>
  </si>
  <si>
    <t>megacorp_matter_decompressor_init_01</t>
  </si>
  <si>
    <t>1废弃战略指挥中心</t>
  </si>
  <si>
    <t>megacorp_strategic_coordination_center_init_01</t>
  </si>
  <si>
    <t>1废弃巨型艺术设施</t>
  </si>
  <si>
    <t>megacorp_mega_art_installation_init_01</t>
  </si>
  <si>
    <t>1废弃星际集会</t>
  </si>
  <si>
    <t>megacorp_interstellar_assembly_init_01</t>
  </si>
  <si>
    <t>basic_init_01</t>
  </si>
  <si>
    <t>basic_init_02</t>
  </si>
  <si>
    <t>basic_init_03</t>
  </si>
  <si>
    <t>basic_init_04</t>
  </si>
  <si>
    <t>basic_init_05</t>
  </si>
  <si>
    <t>basic_init_06</t>
  </si>
  <si>
    <t>只有小行星</t>
  </si>
  <si>
    <t>asteroid_init_01</t>
  </si>
  <si>
    <t>双星</t>
  </si>
  <si>
    <t>binary_init_01</t>
  </si>
  <si>
    <t>较远双星</t>
  </si>
  <si>
    <t>binary_init_02</t>
  </si>
  <si>
    <t>三星</t>
  </si>
  <si>
    <t>trinary_init_01</t>
  </si>
  <si>
    <t>较远三星</t>
  </si>
  <si>
    <t>trinary_init_02</t>
  </si>
  <si>
    <t>salvager_enclave_init_01</t>
  </si>
  <si>
    <t>salvager_enclave_init_02</t>
  </si>
  <si>
    <t>salvager_enclave_init_03</t>
  </si>
  <si>
    <t>虚境行者（空间站+隧道）</t>
  </si>
  <si>
    <t>shroudwalker_enclave_init_01</t>
  </si>
  <si>
    <t>虚境行者（空间站）</t>
  </si>
  <si>
    <t>shroudwalker_enclave_init_02</t>
  </si>
  <si>
    <t>虚境行者（空间站+灵能化身）</t>
  </si>
  <si>
    <t>shroudwalker_enclave_init_03</t>
  </si>
  <si>
    <t>毁坏的虚境基地，泽珞多</t>
  </si>
  <si>
    <t>broken_shroudwalker_init_01</t>
  </si>
  <si>
    <t>1废弃量子弹弓</t>
  </si>
  <si>
    <t>quantum_catapult_init_01</t>
  </si>
  <si>
    <t>1废弃星环基地</t>
  </si>
  <si>
    <t>orbital_ring_init_01</t>
  </si>
  <si>
    <t>帝国封邑起源帝国势力母星，1盖亚</t>
  </si>
  <si>
    <t>overlord_system_init</t>
  </si>
  <si>
    <t>帝国封邑附属星系，1陆地星球</t>
  </si>
  <si>
    <t>overlord_system_2_init</t>
  </si>
  <si>
    <t>帝国封邑附属星系，1海洋星球</t>
  </si>
  <si>
    <t>overlord_system_3_init</t>
  </si>
  <si>
    <t>帝国封邑附庸</t>
  </si>
  <si>
    <t>overlord_system_4_init</t>
  </si>
  <si>
    <t>overlord_system_5_init</t>
  </si>
  <si>
    <t>overlord_system_6_init</t>
  </si>
  <si>
    <t>overlord_system_7_init</t>
  </si>
  <si>
    <t>overlord_system_8_init</t>
  </si>
  <si>
    <t>杜戈尔</t>
  </si>
  <si>
    <t>凯德斯任务链</t>
  </si>
  <si>
    <t>legendary_leader_start_site</t>
  </si>
  <si>
    <t>瓦珀博</t>
  </si>
  <si>
    <t>legendary_leader_1st_site</t>
  </si>
  <si>
    <t>伊弗施</t>
  </si>
  <si>
    <t>legendary_leader_2nd_site</t>
  </si>
  <si>
    <t>塔普入</t>
  </si>
  <si>
    <t>legendary_leader_3rd_site</t>
  </si>
  <si>
    <t>瑟塞特</t>
  </si>
  <si>
    <t>凯德斯任务链，执法者舰队，瓦格罗人废墟遗址</t>
  </si>
  <si>
    <t>legendary_leader_last_site</t>
  </si>
  <si>
    <t>1土著</t>
  </si>
  <si>
    <t>pre_ftl_init_01</t>
  </si>
  <si>
    <t>1地球土著</t>
  </si>
  <si>
    <t>pre_ftl_init_sol</t>
  </si>
  <si>
    <t>避难所</t>
  </si>
  <si>
    <t>环世界，4土著</t>
  </si>
  <si>
    <t>sanctuary_system</t>
  </si>
  <si>
    <t>pre_ftl_hive_init_01</t>
  </si>
  <si>
    <t>天津四</t>
  </si>
  <si>
    <t>pre_ftl_deneb_system</t>
  </si>
  <si>
    <t>破碎之环起源环世界，1土著</t>
  </si>
  <si>
    <t>pre_ftl_shattered_ring</t>
  </si>
  <si>
    <t>人类联邦母星</t>
  </si>
  <si>
    <t>deneb_system</t>
  </si>
  <si>
    <t>1人类联邦势力</t>
  </si>
  <si>
    <t>une_deneb_system</t>
  </si>
  <si>
    <t>deneb_neighbor_t1</t>
  </si>
  <si>
    <t>1陆地星球</t>
  </si>
  <si>
    <t>deneb_neighbor_t1_first_colony</t>
  </si>
  <si>
    <t>deneb_neighbor_t2_second_colony</t>
  </si>
  <si>
    <t>沃陶穆尔</t>
  </si>
  <si>
    <t>沃陶姆先驱者母星</t>
  </si>
  <si>
    <t>vultaumar_system</t>
  </si>
  <si>
    <t>尤特安</t>
  </si>
  <si>
    <t>尤特先驱者母星</t>
  </si>
  <si>
    <t>yuhtaan_system</t>
  </si>
  <si>
    <t>第一联盟先驱者母星</t>
  </si>
  <si>
    <t>fen_habbanis_system</t>
  </si>
  <si>
    <t>伊拉斯</t>
  </si>
  <si>
    <t>伊拉斯先驱者母星</t>
  </si>
  <si>
    <t>irass_system</t>
  </si>
  <si>
    <t>赛博勒克斯-阿尔法</t>
  </si>
  <si>
    <t>赛博勒克斯先驱者母星，废弃的环世界</t>
  </si>
  <si>
    <t>cybrex_system</t>
  </si>
  <si>
    <t>忒伊亚保护者联邦舰队</t>
  </si>
  <si>
    <t>ai_titawin_init</t>
  </si>
  <si>
    <t>sol_system_initializer</t>
  </si>
  <si>
    <t>巴纳德星</t>
  </si>
  <si>
    <t>太阳系周围星系</t>
  </si>
  <si>
    <t>sol_neighbor_t1</t>
  </si>
  <si>
    <t>半人马座阿尔法</t>
  </si>
  <si>
    <t>太阳系周围星系，稳态异常</t>
  </si>
  <si>
    <t>sol_neighbor_t1_first_colony</t>
  </si>
  <si>
    <t>sol_neighbor_t1_no_guaranteed_colony</t>
  </si>
  <si>
    <t>南河三</t>
  </si>
  <si>
    <t>sol_neighbor_t2</t>
  </si>
  <si>
    <t>天狼</t>
  </si>
  <si>
    <t>太阳系周围星系，1宜居球</t>
  </si>
  <si>
    <t>sol_neighbor_t2_second_colony</t>
  </si>
  <si>
    <t>sol_neighbor_t2_no_guaranteed_colony</t>
  </si>
  <si>
    <t>1地球联合国势力</t>
  </si>
  <si>
    <t>com_sol_system</t>
  </si>
  <si>
    <t>ai_sol_system</t>
  </si>
  <si>
    <t>1陆地星球，稳态异常</t>
  </si>
  <si>
    <t>com_sol_neighbor_t1_first_colony</t>
  </si>
  <si>
    <t>com_sol_neighbor_t1</t>
  </si>
  <si>
    <t>com_sol_neighbor_t2_second_colony</t>
  </si>
  <si>
    <t>1人类霸权势力</t>
  </si>
  <si>
    <t>lost_colony_sol_system</t>
  </si>
  <si>
    <t>lost_colony_sol_neighbor_t1_first_colony</t>
  </si>
  <si>
    <t>lost_colony_sol_neighbor_t1</t>
  </si>
  <si>
    <t>lost_colony_sol_neighbor_t2_second_colony</t>
  </si>
  <si>
    <t>太阳系，毒圣骑士起源，1太阳居住站复合体</t>
  </si>
  <si>
    <t>toxic_knights_sol_start</t>
  </si>
  <si>
    <t>太阳系，黑暗之怖起源，火星沙漠星球</t>
  </si>
  <si>
    <t>sol_system_fear_of_the_dark_system</t>
  </si>
  <si>
    <t>太阳系，核战废土，地球死寂星球，核废墟异常</t>
  </si>
  <si>
    <t>special_init_04</t>
  </si>
  <si>
    <t>赫利俄斯</t>
  </si>
  <si>
    <t>天体星仪异常</t>
  </si>
  <si>
    <t>init_sol_geocentric</t>
  </si>
  <si>
    <t>special_init_01</t>
  </si>
  <si>
    <t>1盖亚星球（名字</t>
  </si>
  <si>
    <t>special_init_06</t>
  </si>
  <si>
    <t>晶态碎片</t>
  </si>
  <si>
    <t>special_init_07</t>
  </si>
  <si>
    <t>special_init_08</t>
  </si>
  <si>
    <t>special_init_09</t>
  </si>
  <si>
    <t>风信子星系</t>
  </si>
  <si>
    <t>hyacinth_system</t>
  </si>
  <si>
    <t>1人工智能星球</t>
  </si>
  <si>
    <t>ai_system_1</t>
  </si>
  <si>
    <t>古代工厂异常</t>
  </si>
  <si>
    <t>crystal_manufactory_system</t>
  </si>
  <si>
    <t>特拉比斯特</t>
  </si>
  <si>
    <t>trappist_initializer</t>
  </si>
  <si>
    <t>帕尔乌斯，1沙漠星球，荒芜的沙漠异常</t>
  </si>
  <si>
    <t>parvus_system</t>
  </si>
  <si>
    <t>勾陈一</t>
  </si>
  <si>
    <t>考古遗址：最后的希望，勾陈一自动舰队</t>
  </si>
  <si>
    <t>polaris_civilization</t>
  </si>
  <si>
    <t>奥瓦尔</t>
  </si>
  <si>
    <t>考古遗址：脱水，游荡的缇扬奇</t>
  </si>
  <si>
    <t>fumongus_init_01</t>
  </si>
  <si>
    <t>1苔原星球，幽灵船</t>
  </si>
  <si>
    <t>ghost_ship_system_initializer_01</t>
  </si>
  <si>
    <t>极域警哨</t>
  </si>
  <si>
    <t>远古机器人星球遗址</t>
  </si>
  <si>
    <t>surveillance_supercomputer_system</t>
  </si>
  <si>
    <t>乌伯戈利特</t>
  </si>
  <si>
    <t>1盖亚星球，蝗灾群，矿多</t>
  </si>
  <si>
    <t>locust_system_initializer_01</t>
  </si>
  <si>
    <t>霍利博雷</t>
  </si>
  <si>
    <t>1极地星球+1陆地星球，霍利博雷陆战队</t>
  </si>
  <si>
    <t>holibrae_initializer</t>
  </si>
  <si>
    <t>考古遗址：碎片环带</t>
  </si>
  <si>
    <t>debris_belt_initializer</t>
  </si>
  <si>
    <t>艾斯法瑞尔</t>
  </si>
  <si>
    <t>天选民母星，3盖亚</t>
  </si>
  <si>
    <t>the_chosen_home_initializer</t>
  </si>
  <si>
    <t>塔尔莫斯</t>
  </si>
  <si>
    <t>天选民</t>
  </si>
  <si>
    <t>the_chosen_resources_initializer</t>
  </si>
  <si>
    <t>艾瑞巴</t>
  </si>
  <si>
    <t>the_chosen_resources_initializer2</t>
  </si>
  <si>
    <t>伊索默之门</t>
  </si>
  <si>
    <t>天选民，3轨道居住站，1虫洞</t>
  </si>
  <si>
    <t>the_chosen_gate_initializer</t>
  </si>
  <si>
    <t>欧法拉</t>
  </si>
  <si>
    <t>the_chosen_escapee_initializer</t>
  </si>
  <si>
    <t>1轨道居住站，星达广场</t>
  </si>
  <si>
    <t>the_star_mall_initializer</t>
  </si>
  <si>
    <t>发现宇宙裂口异常</t>
  </si>
  <si>
    <t>breachsealer_system</t>
  </si>
  <si>
    <t>金属星球</t>
  </si>
  <si>
    <t>metal_planet_system_initializer</t>
  </si>
  <si>
    <t>previously_terraformed_planet_system_initializer</t>
  </si>
  <si>
    <t>collided_planet_system_initializer</t>
  </si>
  <si>
    <t>wooden_planet_system_initializer</t>
  </si>
  <si>
    <t>1潮湿星球+1轨道居住站，毒圣骑士起源</t>
  </si>
  <si>
    <t>toxic_knights_start</t>
  </si>
  <si>
    <t>毒圣</t>
  </si>
  <si>
    <t>toxic_knights_finish</t>
  </si>
  <si>
    <t>联邦之终</t>
  </si>
  <si>
    <t>2居住站土著</t>
  </si>
  <si>
    <t>unique_system_initializer_01</t>
  </si>
  <si>
    <t>拉里昂内斯安全区</t>
  </si>
  <si>
    <t>考古遗址：信号</t>
  </si>
  <si>
    <t>unique_system_initializer_02</t>
  </si>
  <si>
    <t>泽沃克斯</t>
  </si>
  <si>
    <t>考古遗址：坠毁的飞船</t>
  </si>
  <si>
    <t>unique_system_initializer_03</t>
  </si>
  <si>
    <t>芬拉克斯的抵抗</t>
  </si>
  <si>
    <t>古战场异常</t>
  </si>
  <si>
    <t>unique_system_initializer_04</t>
  </si>
  <si>
    <t>詹若克斯的休憩</t>
  </si>
  <si>
    <t>unique_system_initializer_05</t>
  </si>
  <si>
    <t>阿法尔</t>
  </si>
  <si>
    <t>unique_system_initializer_06</t>
  </si>
  <si>
    <t>特古拉十字</t>
  </si>
  <si>
    <t>1死寂星球+1干旱星球+1草原星球</t>
  </si>
  <si>
    <t>unique_system_initializer_07</t>
  </si>
  <si>
    <t>特林之诺</t>
  </si>
  <si>
    <t>1陆地星球+1热带星球+1死寂星球</t>
  </si>
  <si>
    <t>unique_system_initializer_08</t>
  </si>
  <si>
    <t>1高山星球+1死寂星球+1极地星球</t>
  </si>
  <si>
    <t>unique_system_initializer_09</t>
  </si>
  <si>
    <t>克兰尼克斯</t>
  </si>
  <si>
    <t>1死寂星球，孤独守望者</t>
  </si>
  <si>
    <t>lone_defender</t>
  </si>
  <si>
    <t>强制重置起源母星</t>
  </si>
  <si>
    <t>origin_unplugged_starting_system_init</t>
  </si>
  <si>
    <t>太阳</t>
  </si>
  <si>
    <t>强制重置起源星系</t>
  </si>
  <si>
    <t>sol_system_unplugged_initializer</t>
  </si>
  <si>
    <t>1机械星球，奥普斯累积者</t>
  </si>
  <si>
    <t>origin_unplugged_machine_legacy_core_system_init</t>
  </si>
  <si>
    <t>origin_unplugged_machine_legacy_periphery_system_init</t>
  </si>
  <si>
    <t>unplugged_machine_legacy_tomb_1_system_init</t>
  </si>
  <si>
    <t>unplugged_machine_legacy_tomb_2_system_init</t>
  </si>
  <si>
    <t>unplugged_machine_legacy_tomb_3_system_init</t>
  </si>
  <si>
    <t>unplugged_machine_legacy_tomb_4_system_init</t>
  </si>
  <si>
    <t>随机名字，1废弃戴森球</t>
  </si>
  <si>
    <t>dyson_sphere_init_01</t>
  </si>
  <si>
    <t>随机名字，1废弃科学枢纽</t>
  </si>
  <si>
    <t>science_nexus_init_01</t>
  </si>
  <si>
    <t>随机名字，1废弃哨兵阵列</t>
  </si>
  <si>
    <t>sentry_array_init_01</t>
  </si>
  <si>
    <t>随机名字，1废弃环世界</t>
  </si>
  <si>
    <t>ring_world_init_01</t>
  </si>
  <si>
    <t>创建天选民</t>
  </si>
  <si>
    <t>effect random_rim_system = { system_event = { id = fircon.3500 } }</t>
  </si>
  <si>
    <t>直接生成天选民星系</t>
  </si>
  <si>
    <t>创建极域警哨</t>
  </si>
  <si>
    <t>effect random_rim_system = { system_event = { id = ancrel.12055 } }</t>
  </si>
  <si>
    <t>直接生成极域警哨</t>
  </si>
  <si>
    <t>创建星云</t>
  </si>
  <si>
    <t>注：创建后的星云不会自动添加隐形强度+3的修正，需要手动添加，不同星云之间只有颜色不一样，湍流星云额外多一个修正。</t>
  </si>
  <si>
    <t>生成范围设定</t>
  </si>
  <si>
    <t>为所有星系的星云添加隐形强度修正</t>
  </si>
  <si>
    <t>effect = { every_system = { limit = { is_inside_nebula = yes } add_modifier = { modifier = nebula_cloaking }}}</t>
  </si>
  <si>
    <t>普通星云</t>
  </si>
  <si>
    <t>橙色星云</t>
  </si>
  <si>
    <t>create_nebula_1</t>
  </si>
  <si>
    <t>橙+青</t>
  </si>
  <si>
    <t>create_nebula_2</t>
  </si>
  <si>
    <t>粉+绿</t>
  </si>
  <si>
    <t>create_nebula_3</t>
  </si>
  <si>
    <t>青+蓝</t>
  </si>
  <si>
    <t>create_nebula_4</t>
  </si>
  <si>
    <t>紫色</t>
  </si>
  <si>
    <t>create_rare_nebula_1</t>
  </si>
  <si>
    <t>橙色</t>
  </si>
  <si>
    <t>create_rare_nebula_2</t>
  </si>
  <si>
    <t>黄+青（湍流）</t>
  </si>
  <si>
    <t>create_turbulent_nebula_1</t>
  </si>
  <si>
    <t>蓝（湍流）</t>
  </si>
  <si>
    <t>create_turbulent_nebula_2</t>
  </si>
  <si>
    <t>小行星带设定</t>
  </si>
  <si>
    <t>注：需要选中恒星使用，生成后不会直接显示，需要换一个恒星系在回来看就是有的。</t>
  </si>
  <si>
    <t>生成半径设定</t>
  </si>
  <si>
    <t>rocky_asteroid_belt</t>
  </si>
  <si>
    <t>冰晶小行星带</t>
  </si>
  <si>
    <t>icy_asteroid_belt</t>
  </si>
  <si>
    <t>水晶小行星带</t>
  </si>
  <si>
    <t>crystal_asteroid_belt</t>
  </si>
  <si>
    <t>残骸小行星带</t>
  </si>
  <si>
    <t>debris_asteroid_belt</t>
  </si>
  <si>
    <t>破碎小行星带</t>
  </si>
  <si>
    <t>empty_asteroid_belt</t>
  </si>
  <si>
    <t>生物小行星带</t>
  </si>
  <si>
    <t>space_fauna_belt</t>
  </si>
  <si>
    <t>删除小行星带</t>
  </si>
  <si>
    <t>effect solar_system = { set_asteroid_belt = { radius = 0 }}</t>
  </si>
  <si>
    <t>超空间航道设定</t>
  </si>
  <si>
    <t>定位器</t>
  </si>
  <si>
    <t>effect = { solar_system = { set_star_flag =hangdao } }</t>
  </si>
  <si>
    <t>选中第一个恒星</t>
  </si>
  <si>
    <t>添加超空间航道</t>
  </si>
  <si>
    <t>effect = { solar_system = { every_system = { limit = { has_star_flag = hangdao } add_hyperlane = { from = this to = prev } } } }</t>
  </si>
  <si>
    <t>选中第二个恒星</t>
  </si>
  <si>
    <t>移除超空间航道</t>
  </si>
  <si>
    <t>effect = { solar_system = { every_system = { limit = { has_star_flag = hangdao } remove_hyperlane = { from = this to = prev } } } }</t>
  </si>
  <si>
    <t>删除定位器</t>
  </si>
  <si>
    <t>effect = { every_system = { limit = { has_star_flag = hangdao } remove_star_flag = hangdao } }</t>
  </si>
  <si>
    <t>什么都不选</t>
  </si>
  <si>
    <t>生成天然虫洞</t>
  </si>
  <si>
    <t>注：不要在已经有天然虫洞的星系生成。</t>
  </si>
  <si>
    <t>第一个虫洞生成角度设定</t>
  </si>
  <si>
    <t>第二个虫洞生成角度设定</t>
  </si>
  <si>
    <t>第一个虫洞生成距离设定</t>
  </si>
  <si>
    <t>第二个虫洞生成距离设定</t>
  </si>
  <si>
    <t>effect = { solar_system = { save_global_event_target_as = chongdong1 }}</t>
  </si>
  <si>
    <t>生成L-星门</t>
  </si>
  <si>
    <t>在L-星团已生成后再生成的星门请输入此代码（选中生成的L-星门）</t>
  </si>
  <si>
    <t>注意：连结星门只能通往节点星门，节点星门也只能通往连结星门，默认终端出口的为连结星门。
仅有节点星门允许使用维度锁。生成时请选中恒星输入。</t>
  </si>
  <si>
    <t>生成距离设定</t>
  </si>
  <si>
    <t>生成角度设定</t>
  </si>
  <si>
    <t>"lgate_base"</t>
  </si>
  <si>
    <t>生成古怪的传送门</t>
  </si>
  <si>
    <t>注意：该传送门网络来源于星耀天堡起源；连结虫洞只能通往节点虫洞，节点虫洞也只能通往连结虫洞，默认废弃孵化器星系的为节点虫洞。
仅有节点虫洞允许使用维度锁。生成时请选中恒星输入。</t>
  </si>
  <si>
    <t>古怪的传送门节点虫洞</t>
  </si>
  <si>
    <t>古怪的传送门连结虫洞</t>
  </si>
  <si>
    <t>转换为节点虫洞</t>
  </si>
  <si>
    <t>effect solar_system = { remove_star_flag = starlit_nexus_system set_star_flag = starlit_sealed_system_flag }</t>
  </si>
  <si>
    <t>转换为连结虫洞</t>
  </si>
  <si>
    <t>effect solar_system = { remove_star_flag = starlit_sealed_system_flag set_star_flag = starlit_nexus_system }</t>
  </si>
  <si>
    <t>锁定天数</t>
  </si>
  <si>
    <t>设定锁定虫洞国家来源</t>
  </si>
  <si>
    <t>锁定天然虫洞</t>
  </si>
  <si>
    <t>选中所在恒星</t>
  </si>
  <si>
    <t>wormhole</t>
  </si>
  <si>
    <t>锁定虚境隧道</t>
  </si>
  <si>
    <t>shroud_tunnel</t>
  </si>
  <si>
    <t>锁定L-星门</t>
  </si>
  <si>
    <t>lgate</t>
  </si>
  <si>
    <t>锁定古怪的传送门</t>
  </si>
  <si>
    <t>starlit_wormhole</t>
  </si>
  <si>
    <t>禁止跃迁进入该星系</t>
  </si>
  <si>
    <t>effect solar_system = { set_star_flag = sealed_system }</t>
  </si>
  <si>
    <t>选中恒星</t>
  </si>
  <si>
    <t>含有该标识的国家允许跃迁进入</t>
  </si>
  <si>
    <t>effect set_country_flag = entered_sealed_system</t>
  </si>
  <si>
    <t>effect solar_system = { remove_star_flag = sealed_system }</t>
  </si>
  <si>
    <t>4.0.21全局舰船设计生成代码（2025.07.16）</t>
  </si>
  <si>
    <t>军用舰队生成器</t>
  </si>
  <si>
    <t>恒星基地生成器</t>
  </si>
  <si>
    <t>防御平台/防御站生成器</t>
  </si>
  <si>
    <t>陆军生成器</t>
  </si>
  <si>
    <r>
      <rPr>
        <sz val="10"/>
        <color theme="1"/>
        <rFont val="标准粗黑"/>
        <charset val="134"/>
      </rPr>
      <t>注意事项：本条目收集了所有位于global_ship_designs里的全局舰船设计，并通过顶部设定来更改代码，相较于3.14版做了更细致的修订，同时也更为复杂，</t>
    </r>
    <r>
      <rPr>
        <sz val="10"/>
        <color rgb="FFFF0000"/>
        <rFont val="标准粗黑"/>
        <charset val="134"/>
      </rPr>
      <t>因此使用前请认真查看各部分的使用说明。</t>
    </r>
    <r>
      <rPr>
        <sz val="10"/>
        <color theme="1"/>
        <rFont val="标准粗黑"/>
        <charset val="134"/>
      </rPr>
      <t xml:space="preserve">
设定说明：1.是否改变舰队组成：一般指能否合并或拆分；2.boss（星神兽同款）和超级boss（塞塔娜同款）战力栏会显示骷髅，都为yes时超级boss会覆盖boss；3.部分船模体积很大，可以通过设定舰船间距倍率来使其更美观；4.自定义名称时，请在名称前后加上英文双引号，random为随机名称；5，双击代码栏可查看可更改的设定，按esc退出。6.图形文化非root不建议更改，会导致丢失模型。7.军用舰队，陆军，民用舰船默认生成位置为母星所在恒星，有需求更改参照定位器方法。</t>
    </r>
  </si>
  <si>
    <t>注：生成时一定要有相关科技才能生成！</t>
  </si>
  <si>
    <t>舰船类型</t>
  </si>
  <si>
    <t>民用舰队生成器</t>
  </si>
  <si>
    <t>恒星基地建筑生成代码</t>
  </si>
  <si>
    <t>玩家舰船生成器</t>
  </si>
  <si>
    <t>恒星基地类型</t>
  </si>
  <si>
    <t>哨站</t>
  </si>
  <si>
    <t>动物品质</t>
  </si>
  <si>
    <t>highest</t>
  </si>
  <si>
    <t>生物成长阶段</t>
  </si>
  <si>
    <t>设计名称</t>
  </si>
  <si>
    <t>last_created_design</t>
  </si>
  <si>
    <t>当前文化</t>
  </si>
  <si>
    <t>是否可以升级</t>
  </si>
  <si>
    <t>是否可以改变舰队组成</t>
  </si>
  <si>
    <t>是否可以改变指挥官</t>
  </si>
  <si>
    <t>是否可以被逆向</t>
  </si>
  <si>
    <t>是否使用指挥值上限</t>
  </si>
  <si>
    <t>是否可以被解散</t>
  </si>
  <si>
    <t>是否为boss</t>
  </si>
  <si>
    <t>no</t>
  </si>
  <si>
    <t>是否为超级boss</t>
  </si>
  <si>
    <t>舰队间距倍率</t>
  </si>
  <si>
    <t>设定与选中恒星的距离</t>
  </si>
  <si>
    <t>设定与选中恒星的角度</t>
  </si>
  <si>
    <t>舰队名称</t>
  </si>
  <si>
    <t>random</t>
  </si>
  <si>
    <t>舰船名称</t>
  </si>
  <si>
    <t>陆军名称</t>
  </si>
  <si>
    <t>是否使用国家舰船名称前缀</t>
  </si>
  <si>
    <t>"暗影狩猎"</t>
  </si>
  <si>
    <t>恒星基地/防御站定位器</t>
  </si>
  <si>
    <t>effect = { solar_system = { set_star_flag = jidi1} }</t>
  </si>
  <si>
    <t>删除恒星基地/防御站定位</t>
  </si>
  <si>
    <t>effect every_system = { limit = { has_star_flag = jidi1 } remove_star_flag = jidi1 }</t>
  </si>
  <si>
    <t>effect = { solar_system = { set_star_flag = jidi2} }</t>
  </si>
  <si>
    <t>effect every_system = { limit = { has_star_flag = jidi2 } remove_star_flag = jidi2}</t>
  </si>
  <si>
    <t>玩家舰队生成器</t>
  </si>
  <si>
    <t>图形文化附表</t>
  </si>
  <si>
    <t>舰船类型附表</t>
  </si>
  <si>
    <t>使用说明：设定完后直接生成即可。（默认生成在母星系恒星）</t>
  </si>
  <si>
    <t>使用说明：设定完后直接生成即可。
1.按最后一次设计生成，需要在游戏内的舰船设计器里设计新舰船，然后立即输入此代码，具有时效性。
2.按唯一设计生成：需要在右上方的设定栏输入需要生成的舰船类型，并且尽量在设计中该类舰船只有一个设计，否则按最近生成的设计生成。（详情查看舰船类型）</t>
  </si>
  <si>
    <t>root</t>
  </si>
  <si>
    <t>corvette</t>
  </si>
  <si>
    <t>生成舰队</t>
  </si>
  <si>
    <t>按最后一次设计生成</t>
  </si>
  <si>
    <t>"humanoid_01"</t>
  </si>
  <si>
    <t>雷击舰</t>
  </si>
  <si>
    <t>frigate</t>
  </si>
  <si>
    <t>痛苦终结者级战体</t>
  </si>
  <si>
    <t>"NAME_Euthanizer"</t>
  </si>
  <si>
    <t>"ai_01"</t>
  </si>
  <si>
    <t>按唯一设计生成</t>
  </si>
  <si>
    <t>"plantoid_01"</t>
  </si>
  <si>
    <t>destroyer</t>
  </si>
  <si>
    <t>断绝者级搜寻器</t>
  </si>
  <si>
    <t>"NAME_Sterilizer"</t>
  </si>
  <si>
    <t>生成恒星基地</t>
  </si>
  <si>
    <t>"mammalian_01"</t>
  </si>
  <si>
    <t>cruiser</t>
  </si>
  <si>
    <t>沉默级战体</t>
  </si>
  <si>
    <t>"NAME_Taciturn"</t>
  </si>
  <si>
    <t>使用说明：先输入第一行代码，仅需输入一次。生成星环基地：选中星球使用即可（只要是星系内的除主恒星外的任何天体都能生成）
1.作为恒星基地生成：需要在右上方设定栏输入生成的类型，具体可查询恒星基地类型附表。（深空擎天堡Ⅰ因其有is_space_station = yes而无法生成）
2.不作为恒星基地生成：需要在右上方设定栏输入生成的类型，具体可查询恒星基地类型附表。需要先输入设定栏中定位器再进行输入。（记得生成完删除定位，深空擎天堡按此种方法生成不算做次要恒星基地，正常生成流程应为先创建巨构）</t>
  </si>
  <si>
    <t>"reptilian_01"</t>
  </si>
  <si>
    <t>battleship</t>
  </si>
  <si>
    <t>寡言级搜寻器</t>
  </si>
  <si>
    <t>"NAME_Reticent"</t>
  </si>
  <si>
    <t>生成前请先输入此代码（不选中任何）</t>
  </si>
  <si>
    <t>"avian_01"</t>
  </si>
  <si>
    <t>titan</t>
  </si>
  <si>
    <t>星界化身级异次元巡洋舰</t>
  </si>
  <si>
    <t>"NAME_Astral_Avatar"</t>
  </si>
  <si>
    <t>"extra_dimensional_01"</t>
  </si>
  <si>
    <t>生成恒星基地（作为，需选中恒星）</t>
  </si>
  <si>
    <t>"molluscoid_01"</t>
  </si>
  <si>
    <t>成长体颚蚁</t>
  </si>
  <si>
    <t>mauler_stage_1</t>
  </si>
  <si>
    <t>小型星界化身级异次元护航舰</t>
  </si>
  <si>
    <t>"NAME_Astral_Avatar_Small"</t>
  </si>
  <si>
    <t>生成星环基地（选中非恒星星球）</t>
  </si>
  <si>
    <t>orbital_ring_tier_1</t>
  </si>
  <si>
    <t>"fungoid_01"</t>
  </si>
  <si>
    <t>成熟体颚蚁</t>
  </si>
  <si>
    <t>mauler_stage_2</t>
  </si>
  <si>
    <t>异次元侦察舰级异次元巡洋舰</t>
  </si>
  <si>
    <t>"NAME_Extradimensional_Scout"</t>
  </si>
  <si>
    <t>orbital_ring_tier_2</t>
  </si>
  <si>
    <t>"arthropoid_01"</t>
  </si>
  <si>
    <t>完全体颚蚁</t>
  </si>
  <si>
    <t>mauler_stage_3</t>
  </si>
  <si>
    <t>异次元巡洋舰级异次元巡洋舰</t>
  </si>
  <si>
    <t>"NAME_Formless_Cruiser"</t>
  </si>
  <si>
    <t>orbital_ring_tier_3</t>
  </si>
  <si>
    <t>"lithoid_01"</t>
  </si>
  <si>
    <t>成长体织蛛</t>
  </si>
  <si>
    <t>weaver_stage_1</t>
  </si>
  <si>
    <t>异次元入侵者巡洋舰级异次元巡洋舰</t>
  </si>
  <si>
    <t>"NAME_Formless_Aberrant_Invader_Cruiser"</t>
  </si>
  <si>
    <t>生成恒星基地（不作为，不选中任何）</t>
  </si>
  <si>
    <t>"necroid_01"</t>
  </si>
  <si>
    <t>成熟体织蛛</t>
  </si>
  <si>
    <t>weaver_stage_2</t>
  </si>
  <si>
    <t>异次元入侵者战列舰级异次元战列舰</t>
  </si>
  <si>
    <t>"NAME_Formless_Aberrant_Invader_Battleship"</t>
  </si>
  <si>
    <t>防御平台生成器</t>
  </si>
  <si>
    <t>"aquatic_01"</t>
  </si>
  <si>
    <t>完全体织蛛</t>
  </si>
  <si>
    <t>weaver_stage_3</t>
  </si>
  <si>
    <t>墓地守卫级护卫舰</t>
  </si>
  <si>
    <t>"NAME_Grave_Guardian"</t>
  </si>
  <si>
    <t>使用说明：生成的设计按照玩家唯一设计，尽可能保持唯一。
1.选中恒星基地使用，超出上限不会消失。
2.作为防御站：需要先输入上方设定栏中的定位器（选中恒星使用），再输入代码。（记得删除，防御平台有基础速度会动）</t>
  </si>
  <si>
    <t>"toxoid_01"</t>
  </si>
  <si>
    <t>成长体孵后</t>
  </si>
  <si>
    <t>harbinger_stage_1</t>
  </si>
  <si>
    <t>冲锋者级成长体鄂蚁</t>
  </si>
  <si>
    <t>"NAME_CHARGER_1"</t>
  </si>
  <si>
    <t>"biogenesis_01"</t>
  </si>
  <si>
    <t>生成防御平台</t>
  </si>
  <si>
    <t>生成离子加农炮台</t>
  </si>
  <si>
    <t>"cybernetics_01"</t>
  </si>
  <si>
    <t>成熟体孵后</t>
  </si>
  <si>
    <t>harbinger_stage_2</t>
  </si>
  <si>
    <t>蛾级成长体织蛛</t>
  </si>
  <si>
    <t>"NAME_MOTH_1"</t>
  </si>
  <si>
    <t>作为防御平台生成（选中恒星基地）</t>
  </si>
  <si>
    <t>"synthetics_01"</t>
  </si>
  <si>
    <t>完全体孵后</t>
  </si>
  <si>
    <t>harbinger_stage_3</t>
  </si>
  <si>
    <t>损耗级成长体织蛛</t>
  </si>
  <si>
    <t>"NAME_HIVE_FE_Small_Weaver_War"</t>
  </si>
  <si>
    <t>作为防御站</t>
  </si>
  <si>
    <t>成长体刺蜂</t>
  </si>
  <si>
    <t>stinger_stage_1</t>
  </si>
  <si>
    <t>恢复级成长体织蛛</t>
  </si>
  <si>
    <t>"NAME_HIVE_FE_Small_Weaver_Growth"</t>
  </si>
  <si>
    <r>
      <rPr>
        <sz val="20"/>
        <rFont val="黑体"/>
        <charset val="134"/>
      </rPr>
      <t>添加全局舰船设计</t>
    </r>
    <r>
      <rPr>
        <sz val="10"/>
        <rFont val="黑体"/>
        <charset val="134"/>
      </rPr>
      <t>（注：输完后可以在恒星基地建造相应的舰船）</t>
    </r>
  </si>
  <si>
    <t>"biogenesis_02"</t>
  </si>
  <si>
    <t>成熟体刺蜂</t>
  </si>
  <si>
    <t>stinger_stage_2</t>
  </si>
  <si>
    <t>支援级成长体织蛛</t>
  </si>
  <si>
    <t>"NAME_HIVE_FE_Small_Weaver_Control"</t>
  </si>
  <si>
    <t>添加全局设计</t>
  </si>
  <si>
    <t>未知级科研船（异次元科研船）</t>
  </si>
  <si>
    <t>"NAME_From_Beyond_Ship_Cloak"</t>
  </si>
  <si>
    <t>"nemesis_01"</t>
  </si>
  <si>
    <t>完全体刺蜂</t>
  </si>
  <si>
    <t>stinger_stage_3</t>
  </si>
  <si>
    <t>剑级完全体鄂蚁</t>
  </si>
  <si>
    <t>"NAME_HIVE_FE_Large_Mauler_Swarm"</t>
  </si>
  <si>
    <t>战匠级工程船（戍邦特有）</t>
  </si>
  <si>
    <t>"NAME_Bulwark_Battlewright"</t>
  </si>
  <si>
    <t>bio_titan</t>
  </si>
  <si>
    <t>盾级完全体鄂蚁</t>
  </si>
  <si>
    <t>"NAME_HIVE_FE_Large_Mauler_Picket"</t>
  </si>
  <si>
    <t>拱舟级科研船（学邦特有）</t>
  </si>
  <si>
    <t>"NAME_Scholarium_Arctrellis"</t>
  </si>
  <si>
    <t>juggernaut</t>
  </si>
  <si>
    <t>乏力级完全体织蛛</t>
  </si>
  <si>
    <t>"NAME_HIVE_FE_Large_Weaver_Control"</t>
  </si>
  <si>
    <t>恒星基地模块与建筑代码</t>
  </si>
  <si>
    <t>colossus</t>
  </si>
  <si>
    <t>孵化者级完全体孵后</t>
  </si>
  <si>
    <t>"NAME_HIVE_FE_Large_Harbinger"</t>
  </si>
  <si>
    <t>使用说明：选中恒星基地输入即可。（未满足条件的建筑和模块不会生成）</t>
  </si>
  <si>
    <t>威慑级护卫舰</t>
  </si>
  <si>
    <t>crisis_corvette</t>
  </si>
  <si>
    <t>强袭级完全体刺蜂</t>
  </si>
  <si>
    <t>"NAME_HIVE_FE_Large_Stinger"</t>
  </si>
  <si>
    <t>恒星基地模块代码</t>
  </si>
  <si>
    <t>恒星基地建筑代码</t>
  </si>
  <si>
    <t>威慑级驱逐舰</t>
  </si>
  <si>
    <t>crisis_destroyer</t>
  </si>
  <si>
    <t>毁灭级巨像</t>
  </si>
  <si>
    <t>"NAME_HIVE_FE_Colossus"</t>
  </si>
  <si>
    <t>插槽位置</t>
  </si>
  <si>
    <t>威慑级巡洋舰</t>
  </si>
  <si>
    <t>crisis_cruiser</t>
  </si>
  <si>
    <t>幼体级Ⅰ级噬天巨兽</t>
  </si>
  <si>
    <t>"NAME_Behemoth_01"</t>
  </si>
  <si>
    <t>船坞</t>
  </si>
  <si>
    <t>shipyard</t>
  </si>
  <si>
    <t>星际招募办公室</t>
  </si>
  <si>
    <t>recruitment_office</t>
  </si>
  <si>
    <t>恒星基地类型附表</t>
  </si>
  <si>
    <t>cosmo_crisis_destroyer</t>
  </si>
  <si>
    <t>青年级Ⅱ级噬天巨兽</t>
  </si>
  <si>
    <t>"NAME_Behemoth_02"</t>
  </si>
  <si>
    <t>锚地</t>
  </si>
  <si>
    <t>anchorage</t>
  </si>
  <si>
    <t>船员居住舱</t>
  </si>
  <si>
    <t>crew_quarters</t>
  </si>
  <si>
    <t>starbase_outpost</t>
  </si>
  <si>
    <t>cosmo_crisis_battlecruiser</t>
  </si>
  <si>
    <t>成体级Ⅲ级噬天巨兽</t>
  </si>
  <si>
    <t>"NAME_Behemoth_03"</t>
  </si>
  <si>
    <t>动能炮台</t>
  </si>
  <si>
    <t>gun_battery</t>
  </si>
  <si>
    <t>水培舱</t>
  </si>
  <si>
    <t>hydroponics_bay</t>
  </si>
  <si>
    <t>starbase_starport</t>
  </si>
  <si>
    <t>cosmo_crisis_titan</t>
  </si>
  <si>
    <t>兴盛级Ⅳ级噬天巨兽</t>
  </si>
  <si>
    <t>"NAME_Behemoth_04"</t>
  </si>
  <si>
    <t>鱼雷发射组</t>
  </si>
  <si>
    <t>missile_battery</t>
  </si>
  <si>
    <t>resource_silo</t>
  </si>
  <si>
    <t>starbase_starhold</t>
  </si>
  <si>
    <t>cosmo_crisis_mauler</t>
  </si>
  <si>
    <t>兴盛级Ⅳ级噬天巨兽（跃迁）</t>
  </si>
  <si>
    <t>"NAME_Behemoth_04_jump"</t>
  </si>
  <si>
    <t>机库</t>
  </si>
  <si>
    <t>hangar_bay</t>
  </si>
  <si>
    <t>星云精炼厂</t>
  </si>
  <si>
    <t>nebula_refinery</t>
  </si>
  <si>
    <t>starbase_starfortress</t>
  </si>
  <si>
    <t>cosmo_crisis_weaver</t>
  </si>
  <si>
    <t>兴盛级Ⅳ级噬天巨兽（隐形）</t>
  </si>
  <si>
    <t>"NAME_Behemoth_04_cloaking"</t>
  </si>
  <si>
    <t>太阳能电池板</t>
  </si>
  <si>
    <t>solar_panel_network</t>
  </si>
  <si>
    <t>监听哨站</t>
  </si>
  <si>
    <t>listening_post</t>
  </si>
  <si>
    <t>starbase_citadel</t>
  </si>
  <si>
    <t>cosmo_crisis_harbinger</t>
  </si>
  <si>
    <t>远古虚空孳孽级觉醒体</t>
  </si>
  <si>
    <t>"NAME_Boss_Voidspawn"</t>
  </si>
  <si>
    <t>贸易中心</t>
  </si>
  <si>
    <t>trading_hub</t>
  </si>
  <si>
    <t>offworld_trading_company</t>
  </si>
  <si>
    <t>深空擎天堡 I</t>
  </si>
  <si>
    <t>starbase_deep_space_citadel_1</t>
  </si>
  <si>
    <t>cosmo_crisis_stinger</t>
  </si>
  <si>
    <t>吞噬者级焚天神兵</t>
  </si>
  <si>
    <t>"NAME_Crisis_Star_Eater"</t>
  </si>
  <si>
    <t>detection_array</t>
  </si>
  <si>
    <t>舰队学院</t>
  </si>
  <si>
    <t>fleet_academy</t>
  </si>
  <si>
    <t>深空擎天堡 II</t>
  </si>
  <si>
    <t>starbase_deep_space_citadel_2</t>
  </si>
  <si>
    <t>voidworms_small</t>
  </si>
  <si>
    <t>一元克尔级视界刺针</t>
  </si>
  <si>
    <t>"NAME_Monadic_Qerr"</t>
  </si>
  <si>
    <t>archaeo_rampart</t>
  </si>
  <si>
    <t>舰队后勤办公室</t>
  </si>
  <si>
    <t>naval_logistics_office</t>
  </si>
  <si>
    <t>深空擎天堡 III</t>
  </si>
  <si>
    <t>starbase_deep_space_citadel_3</t>
  </si>
  <si>
    <t>voidworms_medium</t>
  </si>
  <si>
    <t>小型蓝色晶态实体级小型蓝水晶碎片</t>
  </si>
  <si>
    <t>"NAME_Small_Crystal_Entity_Blue"</t>
  </si>
  <si>
    <t>astromining_bay</t>
  </si>
  <si>
    <t>泰坦组装厂</t>
  </si>
  <si>
    <t>titan_yards</t>
  </si>
  <si>
    <t>voidworms_large</t>
  </si>
  <si>
    <t>中型蓝色晶态实体级中型蓝水晶碎片</t>
  </si>
  <si>
    <t>"NAME_Medium_Crystal_Entity_Blue"</t>
  </si>
  <si>
    <t>孵化器</t>
  </si>
  <si>
    <t>hatchery</t>
  </si>
  <si>
    <t>巨像装配厂</t>
  </si>
  <si>
    <t>colossus_yards</t>
  </si>
  <si>
    <t>二级星环基地</t>
  </si>
  <si>
    <t>voidworms_titan</t>
  </si>
  <si>
    <t>大型蓝色晶态实体级大型蓝水晶碎片</t>
  </si>
  <si>
    <t>"NAME_Large_Crystal_Entity_Blue"</t>
  </si>
  <si>
    <t>兽坞</t>
  </si>
  <si>
    <t>beastport</t>
  </si>
  <si>
    <t>黑洞瞭望站</t>
  </si>
  <si>
    <t>black_hole_observatory</t>
  </si>
  <si>
    <t>三级星环基地</t>
  </si>
  <si>
    <t>cutholoids_hatchling</t>
  </si>
  <si>
    <t>小型绿色晶态实体级小型绿水晶碎片</t>
  </si>
  <si>
    <t>"NAME_Small_Crystal_Entity_Green"</t>
  </si>
  <si>
    <t>生态园储箱</t>
  </si>
  <si>
    <t>vivarium_tank</t>
  </si>
  <si>
    <t>目标上行计算机</t>
  </si>
  <si>
    <t>target_uplink_computer</t>
  </si>
  <si>
    <t>cutholoids_juvenile</t>
  </si>
  <si>
    <t>中型绿色晶态实体级中型绿水晶碎片</t>
  </si>
  <si>
    <t>"NAME_Medium_Crystal_Entity_Green"</t>
  </si>
  <si>
    <t>星环基地模块</t>
  </si>
  <si>
    <t>防御网超级电脑</t>
  </si>
  <si>
    <t>defense_grid</t>
  </si>
  <si>
    <t>cutholoids</t>
  </si>
  <si>
    <t>大型绿色晶态实体级大型绿水晶碎片</t>
  </si>
  <si>
    <t>"NAME_Large_Crystal_Entity_Green"</t>
  </si>
  <si>
    <t>居住模块</t>
  </si>
  <si>
    <t>orbital_ring_habitation</t>
  </si>
  <si>
    <t>深空黑点</t>
  </si>
  <si>
    <t>deep_space_black_site</t>
  </si>
  <si>
    <t>小型黄色晶态实体级小型黄水晶碎片</t>
  </si>
  <si>
    <t>"NAME_Small_Crystal_Entity_Yellow"</t>
  </si>
  <si>
    <t>轨道船坞</t>
  </si>
  <si>
    <t>orbital_ring_shipyard</t>
  </si>
  <si>
    <t>策展人智库</t>
  </si>
  <si>
    <t>curator_think_tank</t>
  </si>
  <si>
    <t>space_amoeba_mother</t>
  </si>
  <si>
    <t>中型黄色晶态实体级中型黄水晶碎片</t>
  </si>
  <si>
    <t>"NAME_Medium_Crystal_Entity_Yellow"</t>
  </si>
  <si>
    <t>轨道锚地</t>
  </si>
  <si>
    <t>orbital_ring_anchorage</t>
  </si>
  <si>
    <t>艺术学院</t>
  </si>
  <si>
    <t>art_college</t>
  </si>
  <si>
    <t>雌性太空巨鲸</t>
  </si>
  <si>
    <t>space_whale_1</t>
  </si>
  <si>
    <t>大型黄色晶态实体级大型黄水晶碎片</t>
  </si>
  <si>
    <t>"NAME_Large_Crystal_Entity_Yellow"</t>
  </si>
  <si>
    <t>行星防御炮</t>
  </si>
  <si>
    <t>orbital_ring_gun_battery</t>
  </si>
  <si>
    <t>维修工坊</t>
  </si>
  <si>
    <t>salvager_workshop</t>
  </si>
  <si>
    <t>雄性太空巨鲸</t>
  </si>
  <si>
    <t>space_whale_2</t>
  </si>
  <si>
    <t>小型红色晶态实体级小型红水晶碎片</t>
  </si>
  <si>
    <t>"NAME_Small_Crystal_Entity_Red"</t>
  </si>
  <si>
    <t>行星防御炮组</t>
  </si>
  <si>
    <t>orbital_ring_missile_battery</t>
  </si>
  <si>
    <t>shroud_beacon</t>
  </si>
  <si>
    <t>太空巨鲸幼体</t>
  </si>
  <si>
    <t>space_whale_3</t>
  </si>
  <si>
    <t>中型红色晶态实体级中型红水晶碎片</t>
  </si>
  <si>
    <t>"NAME_Medium_Crystal_Entity_Red"</t>
  </si>
  <si>
    <t>行星防御机库</t>
  </si>
  <si>
    <t>orbital_ring_hangar_bay</t>
  </si>
  <si>
    <t>cybrex_mining_hub</t>
  </si>
  <si>
    <t>太空巨鲸幼崽</t>
  </si>
  <si>
    <t>space_whale_4</t>
  </si>
  <si>
    <t>大型红色晶态实体级大型红水晶碎片</t>
  </si>
  <si>
    <t>"NAME_Large_Crystal_Entity_Red"</t>
  </si>
  <si>
    <t>轨道孵化场</t>
  </si>
  <si>
    <t>orbital_ring_hatchery</t>
  </si>
  <si>
    <t>irassian_naval_yards</t>
  </si>
  <si>
    <t>space_whale_5</t>
  </si>
  <si>
    <t>精英小型蓝色晶态实体级小型精英蓝水晶碎片</t>
  </si>
  <si>
    <t>"NAME_Small_Crystal_Entity_Blue_Elite"</t>
  </si>
  <si>
    <t>轨道兽坞</t>
  </si>
  <si>
    <t>orbital_ring_beastport</t>
  </si>
  <si>
    <t>尤特天文干涉仪</t>
  </si>
  <si>
    <t>yuht_detection_array</t>
  </si>
  <si>
    <t>nanite_swarmer</t>
  </si>
  <si>
    <t>精英中型蓝色晶态实体级中型精英蓝水晶碎片</t>
  </si>
  <si>
    <t>"NAME_Medium_Crystal_Entity_Blue_Elite"</t>
  </si>
  <si>
    <t>轨道生态园储箱</t>
  </si>
  <si>
    <t>orbital_ring_vivarium_tank</t>
  </si>
  <si>
    <t>泽珞风暴投射器</t>
  </si>
  <si>
    <t>zroni_storm_caster</t>
  </si>
  <si>
    <t>纳米拦截舰</t>
  </si>
  <si>
    <t>nanite_interdictor</t>
  </si>
  <si>
    <t>精英大型蓝色晶态实体级大型精英蓝水晶碎片</t>
  </si>
  <si>
    <t>"NAME_Large_Crystal_Entity_Blue_Elite"</t>
  </si>
  <si>
    <t>archaeo_overcharger</t>
  </si>
  <si>
    <t>焚天神兵</t>
  </si>
  <si>
    <t>star_eater</t>
  </si>
  <si>
    <t>精英小型绿色晶态实体级小型精英绿水晶碎片</t>
  </si>
  <si>
    <t>"NAME_Small_Crystal_Entity_Green_Elite"</t>
  </si>
  <si>
    <t>星种花园</t>
  </si>
  <si>
    <t>feeder</t>
  </si>
  <si>
    <t>小型蓝水晶碎片</t>
  </si>
  <si>
    <t>crystal_ship_small_blue</t>
  </si>
  <si>
    <t>精英中型绿色晶态实体级中型精英绿水晶碎片</t>
  </si>
  <si>
    <t>"NAME_Medium_Crystal_Entity_Green_Elite"</t>
  </si>
  <si>
    <t>航天采矿核心</t>
  </si>
  <si>
    <t>astromining_hub</t>
  </si>
  <si>
    <t>蓝水晶碎片</t>
  </si>
  <si>
    <t>crystal_ship_medium_blue</t>
  </si>
  <si>
    <t>精英大型绿色晶态实体级大型精英绿水晶碎片</t>
  </si>
  <si>
    <t>"NAME_Large_Crystal_Entity_Green_Elite"</t>
  </si>
  <si>
    <t>纳米机器人收割机</t>
  </si>
  <si>
    <t>nanite_harvester</t>
  </si>
  <si>
    <t>蓝水晶精髓</t>
  </si>
  <si>
    <t>crystal_ship_large_blue</t>
  </si>
  <si>
    <t>精英小型黄色晶态实体级小型精英黄水晶碎片</t>
  </si>
  <si>
    <t>"NAME_Small_Crystal_Entity_Yellow_Elite"</t>
  </si>
  <si>
    <t>通讯扰乱装置</t>
  </si>
  <si>
    <t>communications_jammer</t>
  </si>
  <si>
    <t>小型绿水晶碎片</t>
  </si>
  <si>
    <t>crystal_ship_small_green</t>
  </si>
  <si>
    <t>精英中型黄色晶态实体级中型精英黄水晶碎片</t>
  </si>
  <si>
    <t>"NAME_Medium_Crystal_Entity_Yellow_Elite"</t>
  </si>
  <si>
    <t>干扰力场发生器</t>
  </si>
  <si>
    <t>disruption_field</t>
  </si>
  <si>
    <t>绿水晶碎片</t>
  </si>
  <si>
    <t>crystal_ship_medium_green</t>
  </si>
  <si>
    <t>精英大型黄色晶态实体级大型精英黄水晶碎片</t>
  </si>
  <si>
    <t>"NAME_Large_Crystal_Entity_Yellow_Elite"</t>
  </si>
  <si>
    <t>超空间航道登记处</t>
  </si>
  <si>
    <t>warp_fluctuator</t>
  </si>
  <si>
    <t>绿水晶精髓</t>
  </si>
  <si>
    <t>crystal_ship_large_green</t>
  </si>
  <si>
    <t>精英小型红色晶态实体级小型精英红水晶碎片</t>
  </si>
  <si>
    <t>"NAME_Small_Crystal_Entity_Red_Elite"</t>
  </si>
  <si>
    <t>运输枢纽</t>
  </si>
  <si>
    <t>transit_hub</t>
  </si>
  <si>
    <t>小型黄水晶碎片</t>
  </si>
  <si>
    <t>crystal_ship_small_yellow</t>
  </si>
  <si>
    <t>精英中型红色晶态实体级中型精英红水晶碎片</t>
  </si>
  <si>
    <t>"NAME_Medium_Crystal_Entity_Red_Elite"</t>
  </si>
  <si>
    <t>command_center</t>
  </si>
  <si>
    <t>黄水晶碎片</t>
  </si>
  <si>
    <t>crystal_ship_medium_yellow</t>
  </si>
  <si>
    <t>精英大型红色晶态实体级大型精英红水晶碎片</t>
  </si>
  <si>
    <t>"NAME_Large_Crystal_Entity_Red_Elite"</t>
  </si>
  <si>
    <t>贸易代理人办公室</t>
  </si>
  <si>
    <t>trader_proxy_office</t>
  </si>
  <si>
    <t>黄水晶精髓</t>
  </si>
  <si>
    <t>crystal_ship_large_yellow</t>
  </si>
  <si>
    <t>扩张船级古代采矿扩张驳船</t>
  </si>
  <si>
    <t>"NAME_Ancient_Mining_Expansion_Barge"</t>
  </si>
  <si>
    <t>龙孵化器</t>
  </si>
  <si>
    <t>dragon_hatchery</t>
  </si>
  <si>
    <t>小型红水晶碎片</t>
  </si>
  <si>
    <t>crystal_ship_small_red</t>
  </si>
  <si>
    <t>扩张无人机级古代采矿扩张无人机</t>
  </si>
  <si>
    <t>"NAME_Ancient_Mining_Expansion_Drone"</t>
  </si>
  <si>
    <t>冰开采站</t>
  </si>
  <si>
    <t>ice_mining_station</t>
  </si>
  <si>
    <t>红水晶碎片</t>
  </si>
  <si>
    <t>crystal_ship_medium_red</t>
  </si>
  <si>
    <t>破碎的晶态裂片级蓝水晶精髓</t>
  </si>
  <si>
    <t>"NAME_Cracked_Crystalline_Shard"</t>
  </si>
  <si>
    <t>子嗣瞭望台</t>
  </si>
  <si>
    <t>offspring_outlook</t>
  </si>
  <si>
    <t>红水晶精髓</t>
  </si>
  <si>
    <t>crystal_ship_large_red</t>
  </si>
  <si>
    <t>先驱级泰坦</t>
  </si>
  <si>
    <t>"NAME_Herald"</t>
  </si>
  <si>
    <t>雇佣兵军营</t>
  </si>
  <si>
    <t>mercenary_garrison</t>
  </si>
  <si>
    <t>小型精英蓝水晶碎片</t>
  </si>
  <si>
    <t>crystal_ship_small_blue_elite</t>
  </si>
  <si>
    <t>冰柱级巡洋舰</t>
  </si>
  <si>
    <t>"NAME_Polaris_ship"</t>
  </si>
  <si>
    <t>虫草复苏设施</t>
  </si>
  <si>
    <t>cordyceptic_reanimation_facility</t>
  </si>
  <si>
    <t>精英蓝水晶碎片</t>
  </si>
  <si>
    <t>crystal_ship_medium_blue_elite</t>
  </si>
  <si>
    <t>F79级炮艇</t>
  </si>
  <si>
    <t>"NAME_F79"</t>
  </si>
  <si>
    <t>"pirate_01"</t>
  </si>
  <si>
    <t>暗物质共振室</t>
  </si>
  <si>
    <t>dark_matter_detector</t>
  </si>
  <si>
    <t>精英蓝水晶精髓</t>
  </si>
  <si>
    <t>crystal_ship_large_blue_elite</t>
  </si>
  <si>
    <t>R44级掠袭艇</t>
  </si>
  <si>
    <t>"NAME_R44"</t>
  </si>
  <si>
    <t>暗物质监听哨站</t>
  </si>
  <si>
    <t>dark_matter_listening_post</t>
  </si>
  <si>
    <t>小型精英绿水晶碎片</t>
  </si>
  <si>
    <t>crystal_ship_small_green_elite</t>
  </si>
  <si>
    <t>废墟级巡洋舰</t>
  </si>
  <si>
    <t>"NAME_Derelict"</t>
  </si>
  <si>
    <t>维度神庙</t>
  </si>
  <si>
    <t>dimensional_shrine</t>
  </si>
  <si>
    <t>精英绿水晶碎片</t>
  </si>
  <si>
    <t>crystal_ship_medium_green_elite</t>
  </si>
  <si>
    <t>剑级巡洋舰</t>
  </si>
  <si>
    <t>"NAME_Sword"</t>
  </si>
  <si>
    <t>补给港湾</t>
  </si>
  <si>
    <t>reloading_bay</t>
  </si>
  <si>
    <t>精英绿水晶精髓</t>
  </si>
  <si>
    <t>crystal_ship_large_green_elite</t>
  </si>
  <si>
    <t>探索者级护卫舰</t>
  </si>
  <si>
    <t>"NAME_Seeker"</t>
  </si>
  <si>
    <t>growth_chamber</t>
  </si>
  <si>
    <t>小型精英黄水晶碎片</t>
  </si>
  <si>
    <t>crystal_ship_small_yellow_elite</t>
  </si>
  <si>
    <t>虚空追踪者级巡洋舰</t>
  </si>
  <si>
    <t>"NAME_Voidstalker"</t>
  </si>
  <si>
    <t>风暴吸引阵列</t>
  </si>
  <si>
    <t>storm_attraction_computer</t>
  </si>
  <si>
    <t>crystal_ship_medium_yellow_elite</t>
  </si>
  <si>
    <t>星之尖牙级驱逐舰</t>
  </si>
  <si>
    <t>"NAME_Starfang"</t>
  </si>
  <si>
    <t>风暴驱斥阵列</t>
  </si>
  <si>
    <t>storm_repelling_computer</t>
  </si>
  <si>
    <t>精英黄水晶精髓</t>
  </si>
  <si>
    <t>crystal_ship_large_yellow_elite</t>
  </si>
  <si>
    <t>坚持不懈级驱逐舰</t>
  </si>
  <si>
    <t>"NAME_Persistent"</t>
  </si>
  <si>
    <t>超空间航道推销</t>
  </si>
  <si>
    <t>hyperlane_detailer</t>
  </si>
  <si>
    <t>小型精英红水晶碎片</t>
  </si>
  <si>
    <t>crystal_ship_small_red_elite</t>
  </si>
  <si>
    <t>沃尔狂怒级巡洋舰</t>
  </si>
  <si>
    <t>"NAME_mardak_vol_haters_corvette"</t>
  </si>
  <si>
    <t>星环基地建筑</t>
  </si>
  <si>
    <t>精英红水晶碎片</t>
  </si>
  <si>
    <t>crystal_ship_medium_red_elite</t>
  </si>
  <si>
    <t>马达克消灭者级驱逐舰</t>
  </si>
  <si>
    <t>"NAME_mardak_vol_haters_destroyer"</t>
  </si>
  <si>
    <t>低重力巨型精炼器</t>
  </si>
  <si>
    <t>ring_minerals_hub</t>
  </si>
  <si>
    <t>精英红水晶精髓</t>
  </si>
  <si>
    <t>crystal_ship_large_red_elite</t>
  </si>
  <si>
    <t>沃尔防御者级巡洋舰</t>
  </si>
  <si>
    <t>"NAME_mardak_vol_haters_cruiser"</t>
  </si>
  <si>
    <t>平流层离子化电热丝</t>
  </si>
  <si>
    <t>ring_energy_hub</t>
  </si>
  <si>
    <t>子嗣护卫舰</t>
  </si>
  <si>
    <t>offspring_corvette</t>
  </si>
  <si>
    <t>马达克歼灭者级巨像</t>
  </si>
  <si>
    <t>"NAME_mardak_vol_haters_colossus"</t>
  </si>
  <si>
    <t>气候优化站</t>
  </si>
  <si>
    <t>ring_food_hub</t>
  </si>
  <si>
    <t>子嗣驱逐舰</t>
  </si>
  <si>
    <t>offspring_destroyer</t>
  </si>
  <si>
    <t>虚空孳孽级虚空孳孽</t>
  </si>
  <si>
    <t>"NAME_Voidspawn"</t>
  </si>
  <si>
    <t>超巨型商场</t>
  </si>
  <si>
    <t>ring_trade_hub</t>
  </si>
  <si>
    <t>子嗣巡洋舰</t>
  </si>
  <si>
    <t>offspring_cruiser</t>
  </si>
  <si>
    <t>神秘容器级探测器</t>
  </si>
  <si>
    <t>"NAME_enigmatic_cache"</t>
  </si>
  <si>
    <t>在轨归档系统</t>
  </si>
  <si>
    <t>ring_bureaucracy_hub</t>
  </si>
  <si>
    <t>子嗣战列舰</t>
  </si>
  <si>
    <t>offspring_battleship</t>
  </si>
  <si>
    <t>模拟龙级L-星龙</t>
  </si>
  <si>
    <t>"NAME_Nanite_Dragon"</t>
  </si>
  <si>
    <t>突触中继器</t>
  </si>
  <si>
    <t>ring_synapse_hub</t>
  </si>
  <si>
    <t>成长体颚蚁子嗣</t>
  </si>
  <si>
    <t>offspring_mauler_stage_1</t>
  </si>
  <si>
    <t>纳米机器人母舰级母舰</t>
  </si>
  <si>
    <t>"NAME_Nanite_Mothership"</t>
  </si>
  <si>
    <t>在轨维护投放系统</t>
  </si>
  <si>
    <t>ring_maintenance_hub</t>
  </si>
  <si>
    <t>成熟体颚蚁子嗣</t>
  </si>
  <si>
    <t>offspring_mauler_stage_2</t>
  </si>
  <si>
    <t>纳米机器个体级母舰</t>
  </si>
  <si>
    <t>"NAME_Gray_Warship"</t>
  </si>
  <si>
    <t>在轨物流系统</t>
  </si>
  <si>
    <t>ring_consumer_goods_hub</t>
  </si>
  <si>
    <t>完全体颚蚁子嗣</t>
  </si>
  <si>
    <t>offspring_mauler_stage_3</t>
  </si>
  <si>
    <t>纳米机器人拦截舰级拦截舰</t>
  </si>
  <si>
    <t>"NAME_Nanite_Interdictor"</t>
  </si>
  <si>
    <t>合金处理工厂</t>
  </si>
  <si>
    <t>ring_alloys_hub</t>
  </si>
  <si>
    <t>成长体织蛛子嗣</t>
  </si>
  <si>
    <t>offspring_weaver_stage_1</t>
  </si>
  <si>
    <t>恩斯拉级母舰</t>
  </si>
  <si>
    <t>"NAME_Dessanu_Mothership"</t>
  </si>
  <si>
    <t>轨道灵能军团</t>
  </si>
  <si>
    <t>ring_psi_corps</t>
  </si>
  <si>
    <t>成熟体织蛛子嗣</t>
  </si>
  <si>
    <t>offspring_weaver_stage_2</t>
  </si>
  <si>
    <t>伟斯克级拦截舰</t>
  </si>
  <si>
    <t>"NAME_Dessanu_Interdictor"</t>
  </si>
  <si>
    <t>轨道护盾产生器</t>
  </si>
  <si>
    <t>ring_orbital_shield_generator</t>
  </si>
  <si>
    <t>完全体织蛛子嗣</t>
  </si>
  <si>
    <t>offspring_weaver_stage_3</t>
  </si>
  <si>
    <t>回收者级拾荒机器人</t>
  </si>
  <si>
    <t>"NAME_Reclaimer"</t>
  </si>
  <si>
    <t>轨道证券交易所</t>
  </si>
  <si>
    <t>ring_galactic_stock_exchange</t>
  </si>
  <si>
    <t>成长体孵后子嗣</t>
  </si>
  <si>
    <t>offspring_harbinger_stage_1</t>
  </si>
  <si>
    <t>S875.1战体级护卫舰</t>
  </si>
  <si>
    <t>"NAME_S8751"</t>
  </si>
  <si>
    <t>轨道大使馆复合体</t>
  </si>
  <si>
    <t>ring_embassy_complex</t>
  </si>
  <si>
    <t>成熟体孵后子嗣</t>
  </si>
  <si>
    <t>offspring_harbinger_stage_2</t>
  </si>
  <si>
    <t>先驱者级缇扬奇祖母</t>
  </si>
  <si>
    <t>"NAME_Progenitor"</t>
  </si>
  <si>
    <t>ring_noble_estates</t>
  </si>
  <si>
    <t>完全体孵后子嗣</t>
  </si>
  <si>
    <t>offspring_harbinger_stage_3</t>
  </si>
  <si>
    <t>亚哈船长号级战列舰</t>
  </si>
  <si>
    <t>"NAME_AH4B"</t>
  </si>
  <si>
    <t>轨道奴隶处理中心</t>
  </si>
  <si>
    <t>ring_slave_processing_facility</t>
  </si>
  <si>
    <t>成长体刺蜂子嗣</t>
  </si>
  <si>
    <t>offspring_stinger_stage_1</t>
  </si>
  <si>
    <t>百岁太空变形虫级百岁太空变形虫</t>
  </si>
  <si>
    <t>"NAME_Adopted_Amoeba_Centenarian"</t>
  </si>
  <si>
    <t>轨道花园</t>
  </si>
  <si>
    <t>ring_feeder</t>
  </si>
  <si>
    <t>成熟体刺蜂子嗣</t>
  </si>
  <si>
    <t>offspring_stinger_stage_2</t>
  </si>
  <si>
    <t>过时护卫舰级护卫舰</t>
  </si>
  <si>
    <t>"NAME_B_World_Corvette"</t>
  </si>
  <si>
    <t>轨道发育室</t>
  </si>
  <si>
    <t>ring_growth_chamber</t>
  </si>
  <si>
    <t>完全体刺蜂子嗣</t>
  </si>
  <si>
    <t>offspring_stinger_stage_3</t>
  </si>
  <si>
    <t>小信使级小信使</t>
  </si>
  <si>
    <t>"NAME_Lessenger"</t>
  </si>
  <si>
    <t>废墟守卫者级战列巡洋舰</t>
  </si>
  <si>
    <t>"NAME_Warder_of_the_Ruins"</t>
  </si>
  <si>
    <t>奥隆看护者单元级园艺无人机</t>
  </si>
  <si>
    <t>"NAME_Gardener_Drone"</t>
  </si>
  <si>
    <t>奥隆巡逻者级园林看护者</t>
  </si>
  <si>
    <t>"NAME_Wenkwort_Enforcer"</t>
  </si>
  <si>
    <t>幻影般的战斗机级训练目标</t>
  </si>
  <si>
    <t>"NAME_Elusive_Craft"</t>
  </si>
  <si>
    <t>壮丽级客轮</t>
  </si>
  <si>
    <t>"NAME_Splendor"</t>
  </si>
  <si>
    <t>C1级货船</t>
  </si>
  <si>
    <t>"NAME_C1"</t>
  </si>
  <si>
    <t>C2级邮轮</t>
  </si>
  <si>
    <t>"NAME_C2"</t>
  </si>
  <si>
    <t>匕首级护卫舰</t>
  </si>
  <si>
    <t>"NAME_Dagger"</t>
  </si>
  <si>
    <t>破坏性级驱逐舰</t>
  </si>
  <si>
    <t>"NAME_Ravager"</t>
  </si>
  <si>
    <t>"NAME_Asteroid"</t>
  </si>
  <si>
    <t>DS47级深空探测器</t>
  </si>
  <si>
    <t>"NAME_DS47"</t>
  </si>
  <si>
    <t>无上荣光级战列舰</t>
  </si>
  <si>
    <t>"NAME_Divine_Glory"</t>
  </si>
  <si>
    <t>正义级战列舰</t>
  </si>
  <si>
    <t>"NAME_Righteous"</t>
  </si>
  <si>
    <t>离散者级星际方舟</t>
  </si>
  <si>
    <t>"NAME_Diaspora"</t>
  </si>
  <si>
    <t>游牧巡洋舰级巡洋舰</t>
  </si>
  <si>
    <t>"NAME_Nomad_Cruiser"</t>
  </si>
  <si>
    <t>保护者级驱逐舰</t>
  </si>
  <si>
    <t>"NAME_Protector"</t>
  </si>
  <si>
    <t>利爪号级利爪号</t>
  </si>
  <si>
    <t>"NAME_FirstClaw"</t>
  </si>
  <si>
    <t>低语金字塔级凝望者</t>
  </si>
  <si>
    <t>"NAME_Temple_of_Whispers"</t>
  </si>
  <si>
    <t>海军荣耀级实验性巡洋舰</t>
  </si>
  <si>
    <t>"NAME_MavenCruiser"</t>
  </si>
  <si>
    <t>矛头级战列舰</t>
  </si>
  <si>
    <t>"NAME_Spearhead"</t>
  </si>
  <si>
    <t>亡之首级巡洋舰</t>
  </si>
  <si>
    <t>"NAME_Deaths_Head"</t>
  </si>
  <si>
    <t>虫子碾压者级驱逐舰</t>
  </si>
  <si>
    <t>"NAME_Bug_Crusher"</t>
  </si>
  <si>
    <t>刃级护卫舰</t>
  </si>
  <si>
    <t>"NAME_Blade"</t>
  </si>
  <si>
    <t>监护人级古代驱逐舰</t>
  </si>
  <si>
    <t>"NAME_Guardian"</t>
  </si>
  <si>
    <t>蝗灾级蝗灾</t>
  </si>
  <si>
    <t>"NAME_Lost_Swarm_Adult"</t>
  </si>
  <si>
    <t>克兰尼克斯级驱逐舰</t>
  </si>
  <si>
    <t>"NAME_Lone_Defender_class"</t>
  </si>
  <si>
    <t>星达广场停泊无人机级星达广场停泊无人机</t>
  </si>
  <si>
    <t>"NAME_Star_Mall_Parking_Drone"</t>
  </si>
  <si>
    <t>雷弗南特级异次元战列舰</t>
  </si>
  <si>
    <t>"NAME_Revenant"</t>
  </si>
  <si>
    <t>幻影级异次元巡洋舰</t>
  </si>
  <si>
    <t>"NAME_Phantom"</t>
  </si>
  <si>
    <t>幽魂级异次元护航舰</t>
  </si>
  <si>
    <t>"NAME_Wraith"</t>
  </si>
  <si>
    <t>女猎人级异次元战列舰</t>
  </si>
  <si>
    <t>"NAME_Huntress"</t>
  </si>
  <si>
    <t>"extra_dimensional_02"</t>
  </si>
  <si>
    <t>刺客号级异次元巡洋舰</t>
  </si>
  <si>
    <t>"NAME_Assassin"</t>
  </si>
  <si>
    <t>捕食者级异次元护航舰</t>
  </si>
  <si>
    <t>"NAME_Predator"</t>
  </si>
  <si>
    <t>抹除者级异次元战列舰</t>
  </si>
  <si>
    <t>"NAME_Eradicator"</t>
  </si>
  <si>
    <t>"extra_dimensional_03"</t>
  </si>
  <si>
    <t>消灭者级异次元巡洋舰</t>
  </si>
  <si>
    <t>"NAME_Annihilator"</t>
  </si>
  <si>
    <t>肃清者级异次元护航舰</t>
  </si>
  <si>
    <t>"NAME_Obliterator"</t>
  </si>
  <si>
    <t>欧米茄级巨像</t>
  </si>
  <si>
    <t>"NAME_Omega"</t>
  </si>
  <si>
    <t>"fallen_machine_empire_01"</t>
  </si>
  <si>
    <t>阿尔法级泰坦</t>
  </si>
  <si>
    <t>"NAME_Alpha"</t>
  </si>
  <si>
    <t>贝塔级战列巡洋舰</t>
  </si>
  <si>
    <t>"NAME_Beta"</t>
  </si>
  <si>
    <t>伽马级护航舰</t>
  </si>
  <si>
    <t>"NAME_Gamma"</t>
  </si>
  <si>
    <t>执法者级巨像</t>
  </si>
  <si>
    <t>"NAME_Enforcer"</t>
  </si>
  <si>
    <t>"fallen_empire_02"</t>
  </si>
  <si>
    <t>能手级泰坦</t>
  </si>
  <si>
    <t>"NAME_Savant"</t>
  </si>
  <si>
    <t>学者级战列巡洋舰</t>
  </si>
  <si>
    <t>"NAME_Scholar"</t>
  </si>
  <si>
    <t>圣者级护航舰</t>
  </si>
  <si>
    <t>"NAME_Sage"</t>
  </si>
  <si>
    <t>净化者级巨像</t>
  </si>
  <si>
    <t>"NAME_Cleanser"</t>
  </si>
  <si>
    <t>"fallen_empire_01"</t>
  </si>
  <si>
    <t>永恒级泰坦</t>
  </si>
  <si>
    <t>"NAME_Eternal"</t>
  </si>
  <si>
    <t>化身级战列巡洋舰</t>
  </si>
  <si>
    <t>"NAME_Avatar"</t>
  </si>
  <si>
    <t>狂信徒级护航舰</t>
  </si>
  <si>
    <t>"NAME_Zealot"</t>
  </si>
  <si>
    <t>收割者级巨像</t>
  </si>
  <si>
    <t>"NAME_Reaper"</t>
  </si>
  <si>
    <t>"fallen_empire_04"</t>
  </si>
  <si>
    <t>帝国级泰坦</t>
  </si>
  <si>
    <t>"NAME_Imperium"</t>
  </si>
  <si>
    <t>至尊级战列巡洋舰</t>
  </si>
  <si>
    <t>"NAME_Supremacy"</t>
  </si>
  <si>
    <t>荣光级护航舰</t>
  </si>
  <si>
    <t>"NAME_Glory"</t>
  </si>
  <si>
    <t>调整者级巨像</t>
  </si>
  <si>
    <t>"NAME_Adjuster"</t>
  </si>
  <si>
    <t>"fallen_empire_03"</t>
  </si>
  <si>
    <t>保管者级泰坦</t>
  </si>
  <si>
    <t>"NAME_Keeper"</t>
  </si>
  <si>
    <t>监护者级巡洋舰</t>
  </si>
  <si>
    <t>"NAME_Custodian"</t>
  </si>
  <si>
    <t>监督者级护航舰</t>
  </si>
  <si>
    <t>"NAME_Overseer"</t>
  </si>
  <si>
    <t>过剩贝塔级战列巡洋舰</t>
  </si>
  <si>
    <t>"NAME_Surplus_Beta"</t>
  </si>
  <si>
    <t>过剩学者级战列巡洋舰</t>
  </si>
  <si>
    <t>"NAME_Surplus_Scholar"</t>
  </si>
  <si>
    <t>过剩监护者级战列巡洋舰</t>
  </si>
  <si>
    <t>"NAME_Surplus_Custodian"</t>
  </si>
  <si>
    <t>过剩伽马级护航舰</t>
  </si>
  <si>
    <t>"NAME_Surplus_Gamma"</t>
  </si>
  <si>
    <t>过剩法师级护航舰</t>
  </si>
  <si>
    <t>"NAME_Surplus_Sage"</t>
  </si>
  <si>
    <t>过剩看守者级护航舰</t>
  </si>
  <si>
    <t>"NAME_Surplus_Warden"</t>
  </si>
  <si>
    <t>过剩化身级战列巡洋舰</t>
  </si>
  <si>
    <t>"NAME_Surplus_Avatar"</t>
  </si>
  <si>
    <t>过剩热情级护航舰</t>
  </si>
  <si>
    <t>"NAME_Surplus_Zealot"</t>
  </si>
  <si>
    <t>安保无人机级企业政府资产</t>
  </si>
  <si>
    <t>"NAME_Payback_Digsite_Drone"</t>
  </si>
  <si>
    <t>"slaver_01"</t>
  </si>
  <si>
    <t>回收资产级启蒙舰船</t>
  </si>
  <si>
    <t>"NAME_Payback_Warship_1"</t>
  </si>
  <si>
    <t>"NAME_Payback_Warship_2"</t>
  </si>
  <si>
    <t>"NAME_Payback_Warship_3"</t>
  </si>
  <si>
    <t>"NAME_Payback_Warship_4"</t>
  </si>
  <si>
    <t>客户订单中心级启蒙舰船</t>
  </si>
  <si>
    <t>"NAME_Payback_Warship_MSI"</t>
  </si>
  <si>
    <t>早期化学能飞船级早期化学能飞船</t>
  </si>
  <si>
    <t>"NAME_Pre_FTL_Chemical_Ship"</t>
  </si>
  <si>
    <t>早期激光飞船级早期激光飞船</t>
  </si>
  <si>
    <t>"NAME_Pre_FTL_Laser_Ship"</t>
  </si>
  <si>
    <t>防御护卫舰级护卫舰</t>
  </si>
  <si>
    <t>"NAME_fotd_corvette_1"</t>
  </si>
  <si>
    <t>"NAME_fotd_corvette_2"</t>
  </si>
  <si>
    <t>"NAME_fotd_corvette_3"</t>
  </si>
  <si>
    <t>"NAME_fotd_corvette_4"</t>
  </si>
  <si>
    <t>防御雷击舰级雷击舰</t>
  </si>
  <si>
    <t>"NAME_fotd_frigate_1"</t>
  </si>
  <si>
    <t>"NAME_fotd_frigate_2"</t>
  </si>
  <si>
    <t>"NAME_fotd_frigate_3"</t>
  </si>
  <si>
    <t>"NAME_fotd_frigate_4"</t>
  </si>
  <si>
    <t>防御驱逐舰级驱逐舰</t>
  </si>
  <si>
    <t>"NAME_fotd_destroyer_2"</t>
  </si>
  <si>
    <t>"NAME_fotd_destroyer_3"</t>
  </si>
  <si>
    <t>"NAME_fotd_destroyer_4"</t>
  </si>
  <si>
    <t>防御巡洋舰级巡洋舰</t>
  </si>
  <si>
    <t>"NAME_fotd_cruiser_3"</t>
  </si>
  <si>
    <t>"NAME_fotd_cruiser_4"</t>
  </si>
  <si>
    <t>重力陷阱级重力陷阱</t>
  </si>
  <si>
    <t>"NAME_GravitySnare"</t>
  </si>
  <si>
    <t>虚空虫蛹级虚空虫蛹</t>
  </si>
  <si>
    <t>"NAME_Voidworms_Nymph"</t>
  </si>
  <si>
    <t>虚空幼虫级虚空幼虫</t>
  </si>
  <si>
    <t>"NAME_Voidworms_Juvenile"</t>
  </si>
  <si>
    <t>虚空成虫级虚空成虫</t>
  </si>
  <si>
    <t>"NAME_Voidworms_Mature"</t>
  </si>
  <si>
    <t>虚空三头虫级虚空三头虫</t>
  </si>
  <si>
    <t>"NAME_Voidworms_Troika"</t>
  </si>
  <si>
    <t>变异虚空虫蛹级虚空虫蛹</t>
  </si>
  <si>
    <t>"NAME_Frenzied_Voidworms_Nymph"</t>
  </si>
  <si>
    <t>变异虚空幼虫级虚空幼虫</t>
  </si>
  <si>
    <t>"NAME_Frenzied_Voidworms_Juvenile"</t>
  </si>
  <si>
    <t>变异虚空成虫级虚空成虫</t>
  </si>
  <si>
    <t>"NAME_Frenzied_Voidworms_Mature"</t>
  </si>
  <si>
    <t>岩居兽幼体级岩居兽幼体</t>
  </si>
  <si>
    <t>"NAME_Cutholoids_Hatchling"</t>
  </si>
  <si>
    <t>青年岩居兽级青年岩居兽</t>
  </si>
  <si>
    <t>"NAME_Cutholoids_Juvenile"</t>
  </si>
  <si>
    <t>岩居兽级岩居兽</t>
  </si>
  <si>
    <t>"NAME_Cutholoids"</t>
  </si>
  <si>
    <t>强盗级加列战船</t>
  </si>
  <si>
    <t>"NAME_Treasure_Trove_Pirate_Ship_Design"</t>
  </si>
  <si>
    <t>针眼级加列战船</t>
  </si>
  <si>
    <t>"NAME_Black_Needle_Eye"</t>
  </si>
  <si>
    <t>骨船级驱逐舰</t>
  </si>
  <si>
    <t>"NAME_BoneShip"</t>
  </si>
  <si>
    <t>复活的虚空虫蛹级虚空虫蛹</t>
  </si>
  <si>
    <t>"NAME_Reanimated_Voidworms_Nymph"</t>
  </si>
  <si>
    <t>复活的虚空幼虫级虚空幼虫</t>
  </si>
  <si>
    <t>"NAME_Reanimated_Voidworms_Juvenile"</t>
  </si>
  <si>
    <t>复活的虚空成虫级虚空成虫</t>
  </si>
  <si>
    <t>"NAME_Reanimated_Voidworms_Mature"</t>
  </si>
  <si>
    <t>复活的虚空三头虫级虚空三头虫</t>
  </si>
  <si>
    <t>"NAME_Reanimated_Voidworms_Troika"</t>
  </si>
  <si>
    <t>复活的岩居兽幼体级岩居兽幼体</t>
  </si>
  <si>
    <t>"NAME_Reanimated_Cutholoids_Hatchling"</t>
  </si>
  <si>
    <t>复活的青年岩居兽级青年岩居兽</t>
  </si>
  <si>
    <t>"NAME_Reanimated_Cutholoids_Juvenile"</t>
  </si>
  <si>
    <t>复活的岩居兽级岩居兽</t>
  </si>
  <si>
    <t>"NAME_Reanimated_Cutholoids"</t>
  </si>
  <si>
    <t>巨龙级以太巨龙</t>
  </si>
  <si>
    <t>"NAME_Grand_Dragon"</t>
  </si>
  <si>
    <t>伟大的巨龙级以太巨龙</t>
  </si>
  <si>
    <t>"NAME_Great_Dragon"</t>
  </si>
  <si>
    <t>噬星虫级噬星者</t>
  </si>
  <si>
    <t>"NAME_Stellarite"</t>
  </si>
  <si>
    <t>位面之魇级位面之魇</t>
  </si>
  <si>
    <t>"NAME_Dimensional_Horror"</t>
  </si>
  <si>
    <t>有毒神祇级毒圣</t>
  </si>
  <si>
    <t>"NAME_Acidic_Deity"</t>
  </si>
  <si>
    <t>酸性半神级剧毒的半神</t>
  </si>
  <si>
    <t>"NAME_Acidic_Demigod"</t>
  </si>
  <si>
    <t>"NAME_Venomous_Deity"</t>
  </si>
  <si>
    <t>遗迹级无畏战舰</t>
  </si>
  <si>
    <t>"NAME_Relic"</t>
  </si>
  <si>
    <t>"npf_01_dirty"</t>
  </si>
  <si>
    <t>37式级无畏战舰</t>
  </si>
  <si>
    <t>"NAME_Type_37"</t>
  </si>
  <si>
    <t>"npf_01"</t>
  </si>
  <si>
    <t>46式级无畏占舰</t>
  </si>
  <si>
    <t>"NAME_Type_46"</t>
  </si>
  <si>
    <t>无限神机级无限神机</t>
  </si>
  <si>
    <t>"NAME_Infinity_Machine"</t>
  </si>
  <si>
    <t>"techno"</t>
  </si>
  <si>
    <t>光谱幽魂650Hz级蓝色幽魂</t>
  </si>
  <si>
    <t>"NAME_Spectral_Wraith_650THz"</t>
  </si>
  <si>
    <t>光谱幽魂450Hz级红色幽魂</t>
  </si>
  <si>
    <t>"NAME_Spectral_Wraith_450THz"</t>
  </si>
  <si>
    <t>光谱幽魂520Hz级黄色幽魂</t>
  </si>
  <si>
    <t>"NAME_Spectral_Wraith_520THz"</t>
  </si>
  <si>
    <t>龙子级以太龙幼体</t>
  </si>
  <si>
    <t>"NAME_Dragonspawn"</t>
  </si>
  <si>
    <t>巨龙级巨龙</t>
  </si>
  <si>
    <t>"NAME_Shard_Dragon"</t>
  </si>
  <si>
    <t>天龙级天龙</t>
  </si>
  <si>
    <t>"NAME_Sky_Dragon"</t>
  </si>
  <si>
    <t>幼天龙级雏龙</t>
  </si>
  <si>
    <t>"NAME_Sky_Dragon_Baby"</t>
  </si>
  <si>
    <t>警卫骑兵级掠袭艇</t>
  </si>
  <si>
    <t>"NAME_Outrider"</t>
  </si>
  <si>
    <t>枪骑兵级炮艇</t>
  </si>
  <si>
    <t>"NAME_Lancer"</t>
  </si>
  <si>
    <t>虚空勇士级巡洋舰</t>
  </si>
  <si>
    <t>"NAME_Void_Champion"</t>
  </si>
  <si>
    <t>先祖荣耀级加列战船</t>
  </si>
  <si>
    <t>"NAME_Ancestral_Glory"</t>
  </si>
  <si>
    <t>枪手武装保镖级行商巡洋舰</t>
  </si>
  <si>
    <t>"NAME_Gunslinger"</t>
  </si>
  <si>
    <t>用心棒武装保镖级行商驱逐舰</t>
  </si>
  <si>
    <t>"NAME_Yojimbo"</t>
  </si>
  <si>
    <t>大篷车级行商货船</t>
  </si>
  <si>
    <t>"NAME_Schooner"</t>
  </si>
  <si>
    <t>远古采矿无人机级古代采矿无人机</t>
  </si>
  <si>
    <t>"NAME_Ancient_Mining_Drone"</t>
  </si>
  <si>
    <t>远古战斗无人机级远古战斗无人机</t>
  </si>
  <si>
    <t>"NAME_Ancient_Combat_Drone"</t>
  </si>
  <si>
    <t>远古驱逐舰级古代驱逐舰</t>
  </si>
  <si>
    <t>"NAME_Ancient_Destroyer"</t>
  </si>
  <si>
    <t>霍利博雷驱逐舰级古代驱逐舰</t>
  </si>
  <si>
    <t>"NAME_Holibrae_Destroyer"</t>
  </si>
  <si>
    <t>哈伏日娃级巡洋舰</t>
  </si>
  <si>
    <t>"NAME_Shroud_Fragment"</t>
  </si>
  <si>
    <t>收获者级掠袭艇</t>
  </si>
  <si>
    <t>"NAME_Reaver"</t>
  </si>
  <si>
    <t>山贼级掠袭艇</t>
  </si>
  <si>
    <t>"NAME_Brigand"</t>
  </si>
  <si>
    <t>头骨级掠袭艇</t>
  </si>
  <si>
    <t>"NAME_Skull"</t>
  </si>
  <si>
    <t>掠夺者级炮艇</t>
  </si>
  <si>
    <t>"NAME_Marauder"</t>
  </si>
  <si>
    <t>抢夺级炮艇</t>
  </si>
  <si>
    <t>"NAME_Corsair"</t>
  </si>
  <si>
    <t>黑伯爵级炮艇</t>
  </si>
  <si>
    <t>"NAME_Black_Earl"</t>
  </si>
  <si>
    <t>海贼船级加列战船</t>
  </si>
  <si>
    <t>"NAME_Pirate_Galleon"</t>
  </si>
  <si>
    <t>希姆尼级武装快船</t>
  </si>
  <si>
    <t>"NAME_Bemat_corvette_01"</t>
  </si>
  <si>
    <t>纳巴兹级驱逐舰</t>
  </si>
  <si>
    <t>"NAME_Bemat_destroyer_01"</t>
  </si>
  <si>
    <t>埃尔梅级驱逐舰</t>
  </si>
  <si>
    <t>"NAME_Bemat_destroyer_02"</t>
  </si>
  <si>
    <t>赫伯尔级巡洋舰</t>
  </si>
  <si>
    <t>"NAME_Bemat_cruiser_01"</t>
  </si>
  <si>
    <t>赫伯级巡洋舰</t>
  </si>
  <si>
    <t>"NAME_Bemat_cruiser_inax_01"</t>
  </si>
  <si>
    <t>埃德克级巡洋舰</t>
  </si>
  <si>
    <t>"NAME_Bemat_cruiser_02"</t>
  </si>
  <si>
    <t>复活的巨龙级以太巨龙</t>
  </si>
  <si>
    <t>"NAME_Reanimated_Grand_Dragon"</t>
  </si>
  <si>
    <t>复活的巨龙级巨龙</t>
  </si>
  <si>
    <t>"NAME_Reanimated_Shard_Dragon"</t>
  </si>
  <si>
    <t>复活的天龙级天龙</t>
  </si>
  <si>
    <t>"NAME_Reanimated_Sky_Dragon"</t>
  </si>
  <si>
    <t>复活的虚空孳孽级虚空孳孽</t>
  </si>
  <si>
    <t>"NAME_Reanimated_Voidspawn"</t>
  </si>
  <si>
    <t>复活的先驱者级缇扬奇祖母</t>
  </si>
  <si>
    <t>"NAME_Reanimated_Progenitor"</t>
  </si>
  <si>
    <t>复活的雌性缇扬奇级雌性太空巨鲸</t>
  </si>
  <si>
    <t>"NAME_Reanimated_Tiyanki_Cow"</t>
  </si>
  <si>
    <t>复活的雄性缇扬奇级雄性太空巨鲸</t>
  </si>
  <si>
    <t>"NAME_Reanimated_Tiyanki_Bull"</t>
  </si>
  <si>
    <t>复活的缇扬奇幼体级太空巨鲸幼体</t>
  </si>
  <si>
    <t>"NAME_Reanimated_Tiyanki_Hatchling"</t>
  </si>
  <si>
    <t>复活的缇扬奇幼崽级太空巨鲸幼崽</t>
  </si>
  <si>
    <t>"NAME_Reanimated_Tiyanki_Calf"</t>
  </si>
  <si>
    <t>复活的太空变形虫级太空变形虫母</t>
  </si>
  <si>
    <t>"NAME_Reanimated_Great_Space_Organism"</t>
  </si>
  <si>
    <t>复活的小型太空变形虫级太空变形虫</t>
  </si>
  <si>
    <t>"NAME_Reanimated_Small_Space_Organism"</t>
  </si>
  <si>
    <t>复活的百岁太空变形虫级太空变形虫</t>
  </si>
  <si>
    <t>"NAME_Reanimated_Adopted_Amoeba_Centenarian"</t>
  </si>
  <si>
    <t>云实体级虚空之云</t>
  </si>
  <si>
    <t>"NAME_Cloud_Entity"</t>
  </si>
  <si>
    <t>小云怪级虚空之云</t>
  </si>
  <si>
    <t>"NAME_Lesser_Cloud_Entity"</t>
  </si>
  <si>
    <t>伟大的太空生物级太空变形虫母</t>
  </si>
  <si>
    <t>"NAME_Great_Space_Organism"</t>
  </si>
  <si>
    <t>蓝色大型太空生物级太空变形虫母</t>
  </si>
  <si>
    <t>"NAME_Large_Space_Organism_Blue"</t>
  </si>
  <si>
    <t>小型蓝色太空生物级太空变形虫</t>
  </si>
  <si>
    <t>"NAME_Small_Space_Organism_Blue"</t>
  </si>
  <si>
    <t>鸭绿色大型太空生物级太空变形虫母</t>
  </si>
  <si>
    <t>"NAME_Large_Space_Organism_Teal"</t>
  </si>
  <si>
    <t>小型鸭绿色太空生物级太空变形虫</t>
  </si>
  <si>
    <t>"NAME_Small_Space_Organism_Teal"</t>
  </si>
  <si>
    <t>橙色大型太空生物级太空变形虫母</t>
  </si>
  <si>
    <t>"NAME_Large_Space_Organism_Orange"</t>
  </si>
  <si>
    <t>小型橙色太空生物级太空变形虫</t>
  </si>
  <si>
    <t>"NAME_Small_Space_Organism_Orange"</t>
  </si>
  <si>
    <t>斑纹大型太空生物级太空变形虫母</t>
  </si>
  <si>
    <t>"NAME_Large_Space_Organism_Zebra"</t>
  </si>
  <si>
    <t>小型斑纹太空生物级太空变形虫</t>
  </si>
  <si>
    <t>"NAME_Small_Space_Organism_Zebra"</t>
  </si>
  <si>
    <t>雌性缇扬奇级雌性太空巨鲸</t>
  </si>
  <si>
    <t>"NAME_Tiyanki_Cow"</t>
  </si>
  <si>
    <t>雄性缇扬奇级雄性太空巨鲸</t>
  </si>
  <si>
    <t>"NAME_Tiyanki_Bull"</t>
  </si>
  <si>
    <t>缇扬奇幼体级太空巨鲸幼体</t>
  </si>
  <si>
    <t>"NAME_Tiyanki_Hatchling"</t>
  </si>
  <si>
    <t>缇扬奇幼崽级太空巨鲸幼崽</t>
  </si>
  <si>
    <t>"NAME_Tiyanki_Calf"</t>
  </si>
  <si>
    <t>雄性缇扬奇级雄太空巨鲸</t>
  </si>
  <si>
    <t>"NAME_Tiyanki_Ox"</t>
  </si>
  <si>
    <t>"NAME_Tiyanki_Ox_Clonable"</t>
  </si>
  <si>
    <t>大型虫群级战士</t>
  </si>
  <si>
    <t>"NAME_Swarm_Large"</t>
  </si>
  <si>
    <t>"swarm_01"</t>
  </si>
  <si>
    <t>虫群母船级育母</t>
  </si>
  <si>
    <t>"NAME_Swarm_Carrier"</t>
  </si>
  <si>
    <t>小型虫群级幼虫</t>
  </si>
  <si>
    <t>"NAME_Swarm_Small"</t>
  </si>
  <si>
    <t>虫后级虫后</t>
  </si>
  <si>
    <t>"NAME_Swarm_Queen"</t>
  </si>
  <si>
    <t>女王之形级女王泰坦</t>
  </si>
  <si>
    <t>"NAME_Synth_Queen_Titan"</t>
  </si>
  <si>
    <t>"synth_queen_01"</t>
  </si>
  <si>
    <t>女王之音级女王哨兵</t>
  </si>
  <si>
    <t>"NAME_Synth_Queen_Harrier"</t>
  </si>
  <si>
    <t>女王之佑级女王捍卫者</t>
  </si>
  <si>
    <t>"NAME_Synth_Queen_Royal_Guard"</t>
  </si>
  <si>
    <t>应急RRV级护卫舰</t>
  </si>
  <si>
    <t>"NAME_Unplugged_Machine_Legacy_Corvette"</t>
  </si>
  <si>
    <t>应急驱逐舰级驱逐舰</t>
  </si>
  <si>
    <t>"NAME_Unplugged_Machine_Legacy_Destroyer"</t>
  </si>
  <si>
    <t>应急征服舰级巡洋舰</t>
  </si>
  <si>
    <t>"NAME_Unplugged_Machine_Legacy_Cruiser"</t>
  </si>
  <si>
    <t>应急抹杀舰级战列舰</t>
  </si>
  <si>
    <t>"NAME_Unplugged_Machine_Legacy_Battleship"</t>
  </si>
  <si>
    <t>奥普斯哨兵级无畏战舰</t>
  </si>
  <si>
    <t>"NAME_Opus_Sentinel"</t>
  </si>
  <si>
    <t>灵能化身级虚境化身</t>
  </si>
  <si>
    <t>"NAME_Shroud_Avatar"</t>
  </si>
  <si>
    <t>恶堕化身级恶堕化身</t>
  </si>
  <si>
    <t>"NAME_Corrupted_Avatar"</t>
  </si>
  <si>
    <t>扭曲意识级扭曲意识</t>
  </si>
  <si>
    <t>"NAME_Warped_Consciousness"</t>
  </si>
  <si>
    <t>虚境显圣级虚境显圣</t>
  </si>
  <si>
    <t>"NAME_Shroud_Manifestation"</t>
  </si>
  <si>
    <t>使用说明：本栏分为两块，不作为恒星基地是类似于深空擎天堡的生成方法，作为恒星基地可以控制该星系。
1.不作为恒星基地时：选中需要生成的星系，输入上方栏目的恒星基地/防御站定位器，然后取消选中，输入下方代码；可以通过上方栏目“设定与选中恒星的距离”和“设定与选中恒星的角度”来调整生成位置。（可以在一个星系内生成多个，定位可以多选星系，生成完后需删除定位）
2.作为恒星基地时，什么都不选输入左侧代码（同名恒星基地一场游戏仅需输入一次，否则会生成大量舰船设计导致游戏卡顿），选中需要生成的星系中的任意物体再输入右侧代码。（部分无法正确生成是由于其ship_size条目中is_space_station = yes导致，可以改成no来实现，普通玩家忽略）</t>
  </si>
  <si>
    <t>不作为恒星基地</t>
  </si>
  <si>
    <t>作为恒星基地</t>
  </si>
  <si>
    <t>ship_size</t>
  </si>
  <si>
    <t>人工智能恒星基地级肃正核心</t>
  </si>
  <si>
    <t>"NAME_AI_STARBASE"</t>
  </si>
  <si>
    <t>starbase_ai</t>
  </si>
  <si>
    <t>次元锚级次元锚</t>
  </si>
  <si>
    <t>"NAME_Formless_Anchor"</t>
  </si>
  <si>
    <t>starbase_exd</t>
  </si>
  <si>
    <t>坚韧垣壁级深空擎天堡Ⅰ</t>
  </si>
  <si>
    <t>"NAME_HIVE_Citadel_1"</t>
  </si>
  <si>
    <t>坚定堡垒级深空擎天堡Ⅱ</t>
  </si>
  <si>
    <t>"NAME_HIVE_Citadel_2"</t>
  </si>
  <si>
    <t>坚毅卫城级深空擎天堡Ⅲ</t>
  </si>
  <si>
    <t>"NAME_HIVE_Citadel_3"</t>
  </si>
  <si>
    <t>蜂巢堕落哨站</t>
  </si>
  <si>
    <t>"NAME_HIVE_FE_Starbase"</t>
  </si>
  <si>
    <t>starbase_fe_outpost</t>
  </si>
  <si>
    <t>废弃孵化器级废弃孵化器</t>
  </si>
  <si>
    <t>"NAME_Starlit_Starbase"</t>
  </si>
  <si>
    <t>starbase_hatchery</t>
  </si>
  <si>
    <t>卡普洛克级擎天堡</t>
  </si>
  <si>
    <t>"NAME_Gatebuilder_Starbase"</t>
  </si>
  <si>
    <t>starbase_gatebuilders</t>
  </si>
  <si>
    <t>破界者恒星基地级虚空巢穴</t>
  </si>
  <si>
    <t>"NAME_Unbidden_Starbase"</t>
  </si>
  <si>
    <t>starbase_exd_0</t>
  </si>
  <si>
    <t>破界之锚级次元锚</t>
  </si>
  <si>
    <t>"NAME_Unbidden_Anchor"</t>
  </si>
  <si>
    <t>狂热之锚级次元锚</t>
  </si>
  <si>
    <t>"NAME_Vehement_Anchor"</t>
  </si>
  <si>
    <t>背道之锚级次元锚</t>
  </si>
  <si>
    <t>"NAME_Aberrant_Anchor"</t>
  </si>
  <si>
    <t>西格玛堡垒级深空擎天堡Ⅰ</t>
  </si>
  <si>
    <t>"NAME_FE_MACHINE_Citadel_1"</t>
  </si>
  <si>
    <t>埃普西隆壁垒级深空擎天堡Ⅱ</t>
  </si>
  <si>
    <t>"NAME_FE_MACHINE_Citadel_2"</t>
  </si>
  <si>
    <t>首要棱堡级深空擎天堡Ⅲ</t>
  </si>
  <si>
    <t>"NAME_FE_MACHINE_Citadel_3"</t>
  </si>
  <si>
    <t>第一公理级深空擎天堡Ⅰ</t>
  </si>
  <si>
    <t>"NAME_FE_MATERIALIST_Citadel_1"</t>
  </si>
  <si>
    <t>第二公理级深空擎天堡Ⅱ</t>
  </si>
  <si>
    <t>"NAME_FE_MATERIALIST_Citadel_2"</t>
  </si>
  <si>
    <t>第三定律级深空擎天堡Ⅲ</t>
  </si>
  <si>
    <t>"NAME_FE_MATERIALIST_Citadel_3"</t>
  </si>
  <si>
    <t>哨卫圣所级深空擎天堡Ⅰ</t>
  </si>
  <si>
    <t>"NAME_FE_SPIRITUALIST_Citadel_1"</t>
  </si>
  <si>
    <t>坚守神庙级深空擎天堡Ⅱ</t>
  </si>
  <si>
    <t>"NAME_FE_SPIRITUALIST_Citadel_2"</t>
  </si>
  <si>
    <t>卫士圣殿级深空擎天堡Ⅲ</t>
  </si>
  <si>
    <t>"NAME_FE_SPIRITUALIST_Citadel_3"</t>
  </si>
  <si>
    <t>第一威慑级深空擎天堡Ⅰ</t>
  </si>
  <si>
    <t>"NAME_FE_XENOPHOBE_Citadel_1"</t>
  </si>
  <si>
    <t>第二威慑级深空擎天堡Ⅱ</t>
  </si>
  <si>
    <t>"NAME_FE_XENOPHOBE_Citadel_2"</t>
  </si>
  <si>
    <t>最终防御级深空擎天堡Ⅲ</t>
  </si>
  <si>
    <t>"NAME_FE_XENOPHOBE_Citadel_3"</t>
  </si>
  <si>
    <t>条约哨卫级深空擎天堡Ⅰ</t>
  </si>
  <si>
    <t>"NAME_FE_XENOPHILE_Citadel_1"</t>
  </si>
  <si>
    <t>宽慰堡垒级深空擎天堡Ⅱ</t>
  </si>
  <si>
    <t>"NAME_FE_XENOPHILE_Citadel_2"</t>
  </si>
  <si>
    <t>慰藉垣壁级深空擎天堡Ⅲ</t>
  </si>
  <si>
    <t>"NAME_FE_XENOPHILE_Citadel_3"</t>
  </si>
  <si>
    <t>失落帝国级哨站</t>
  </si>
  <si>
    <t>"NAME_FE_Starbase"</t>
  </si>
  <si>
    <t>虚空虫巢穴</t>
  </si>
  <si>
    <t>"NAME_Voidworms_Starbase"</t>
  </si>
  <si>
    <t>voidworm_nest</t>
  </si>
  <si>
    <t>虚空之家级堡垒</t>
  </si>
  <si>
    <t>"NAME_Marauder_Starbase"</t>
  </si>
  <si>
    <t>starbase_marauder</t>
  </si>
  <si>
    <t>行商信标级贸易站</t>
  </si>
  <si>
    <t>"NAME_Caravaneer_Starbase"</t>
  </si>
  <si>
    <t>starbase_caravaneer</t>
  </si>
  <si>
    <t>佣兵城邦空间站级佣兵恒星基地</t>
  </si>
  <si>
    <t>"NAME_Mercenary_Enclave_Station"</t>
  </si>
  <si>
    <t>enclave_mercenary_station</t>
  </si>
  <si>
    <t>1级佣兵城邦空间站佣兵恒星基地</t>
  </si>
  <si>
    <t>"NAME_Mercenary_Enclave_Station_1"</t>
  </si>
  <si>
    <t>2级佣兵城邦空间站佣兵恒星基地</t>
  </si>
  <si>
    <t>"NAME_Mercenary_Enclave_Station_2"</t>
  </si>
  <si>
    <t>3级佣兵城邦空间站佣兵恒星基地</t>
  </si>
  <si>
    <t>"NAME_Mercenary_Enclave_Station_3"</t>
  </si>
  <si>
    <t>4级佣兵城邦空间站佣兵恒星基地</t>
  </si>
  <si>
    <t>"NAME_Mercenary_Enclave_Station_4"</t>
  </si>
  <si>
    <t>5级佣兵城邦空间站佣兵恒星基地</t>
  </si>
  <si>
    <t>"NAME_Mercenary_Enclave_Station_5"</t>
  </si>
  <si>
    <t>打捞者城邦空间站级打捞者恒星基地</t>
  </si>
  <si>
    <t>"NAME_Salvager_Enclave_Station"</t>
  </si>
  <si>
    <t>enclave_salvager_station</t>
  </si>
  <si>
    <t>虚境行者城邦空间站级虚境行者恒星基地</t>
  </si>
  <si>
    <t>"NAME_Shroudwalker_Enclave_Station"</t>
  </si>
  <si>
    <t>enclave_shroudwalker_station</t>
  </si>
  <si>
    <t>虫群恒星基地级星巢</t>
  </si>
  <si>
    <t>"NAME_Swarm_Starbase"</t>
  </si>
  <si>
    <t>starbase_swarm</t>
  </si>
  <si>
    <t>女王之识级女王壁垒</t>
  </si>
  <si>
    <t>"NAME_Synth_Queen_Starbase"</t>
  </si>
  <si>
    <t>starbase_synth_queen</t>
  </si>
  <si>
    <t>女王之志级女王城垣</t>
  </si>
  <si>
    <t>"NAME_Synth_Queen_Starbase_Big"</t>
  </si>
  <si>
    <t>big_starbase_synth_queen</t>
  </si>
  <si>
    <t>使用说明：作为防御平台是指塞到恒星基地里，作为防御站则类似与太空城邦。
1.作为防御平台：选中恒星基地直接输入。（备注里为防御站的也可输入，但不会自动排列，会堆积在一起，原因为其ship_size条目中3项速度值为0，改成正值即可，普通玩家忽略）
2：作为防御站：选中需要生成的星系中的最大恒星，输入上方栏目中的恒星基地/防御站定位器，取消选中后输入下方代码，可以通过上方栏目“设定与选中恒星的距离”和“设定与选中恒星的角度”来调整生成位置。（备注为防御平台会缓慢移动）</t>
  </si>
  <si>
    <t>作为防御平台</t>
  </si>
  <si>
    <t>人工智能1级节点</t>
  </si>
  <si>
    <t>"NAME_AI_1"</t>
  </si>
  <si>
    <t>防御站</t>
  </si>
  <si>
    <t>人工智能2级防火墙</t>
  </si>
  <si>
    <t>"NAME_AI_2"</t>
  </si>
  <si>
    <t>人工智能核心级核心</t>
  </si>
  <si>
    <t>"NAME_AI_Core"</t>
  </si>
  <si>
    <t>主核心级主核</t>
  </si>
  <si>
    <t>"NAME_AI_Final_Core"</t>
  </si>
  <si>
    <t>最终堡垒级核心</t>
  </si>
  <si>
    <t>"NAME_Cybrex_Core"</t>
  </si>
  <si>
    <t>守夜一号级重型基地</t>
  </si>
  <si>
    <t>"NAME_Cybrex_Station_1"</t>
  </si>
  <si>
    <t>守夜二号级轻型基地</t>
  </si>
  <si>
    <t>"NAME_Cybrex_Station_2"</t>
  </si>
  <si>
    <t>稳固级哨站</t>
  </si>
  <si>
    <t>"NAME_HIVE_FE_Platform"</t>
  </si>
  <si>
    <t>防御平台</t>
  </si>
  <si>
    <t>水晶巢穴级水晶巢穴</t>
  </si>
  <si>
    <t>"NAME_Crystal_Nidus"</t>
  </si>
  <si>
    <t>纳米机器人工厂级工厂</t>
  </si>
  <si>
    <t>"NAME_Nanite_Factory"</t>
  </si>
  <si>
    <t>空间站级早期空间站</t>
  </si>
  <si>
    <t>"NAME_Space_Station"</t>
  </si>
  <si>
    <t>擎天堡级恒星基地</t>
  </si>
  <si>
    <t>"NAME_Citadel"</t>
  </si>
  <si>
    <t>哨兵级传感器空间站</t>
  </si>
  <si>
    <t>"NAME_Sentry"</t>
  </si>
  <si>
    <t>水晶站级太空城邦</t>
  </si>
  <si>
    <t>"NAME_Central_Crystal_Station"</t>
  </si>
  <si>
    <t>守夜级哨兵空间站</t>
  </si>
  <si>
    <t>"NAME_Vigil"</t>
  </si>
  <si>
    <t>PR-417级小行星哨站</t>
  </si>
  <si>
    <t>"NAME_PR_417"</t>
  </si>
  <si>
    <t>避难所核心级堡垒</t>
  </si>
  <si>
    <t>"NAME_Sanctuary_Core"</t>
  </si>
  <si>
    <t>防御A-1级堡垒</t>
  </si>
  <si>
    <t>"NAME_Defensive_A_1"</t>
  </si>
  <si>
    <t>防御A-2级堡垒</t>
  </si>
  <si>
    <t>"NAME_Defensive_A_2"</t>
  </si>
  <si>
    <t>破界之门级异次元传送门</t>
  </si>
  <si>
    <t>"NAME_Unbidden_Portal"</t>
  </si>
  <si>
    <t>狂热之门级异次元传送门</t>
  </si>
  <si>
    <t>"NAME_Vehement_Portal"</t>
  </si>
  <si>
    <t>背道之门级异次元传送门</t>
  </si>
  <si>
    <t>"NAME_Aberrant_Portal"</t>
  </si>
  <si>
    <t>西格玛级哨站</t>
  </si>
  <si>
    <t>"NAME_Sigma"</t>
  </si>
  <si>
    <t>隐身者级哨站</t>
  </si>
  <si>
    <t>"NAME_Cloaker"</t>
  </si>
  <si>
    <t>信仰级哨站</t>
  </si>
  <si>
    <t>"NAME_Faith"</t>
  </si>
  <si>
    <t>摧毁者级哨站</t>
  </si>
  <si>
    <t>"NAME_Devastator"</t>
  </si>
  <si>
    <t>观察者级哨站</t>
  </si>
  <si>
    <t>"NAME_Watcher"</t>
  </si>
  <si>
    <t>贸易飞地空间站级太空城邦</t>
  </si>
  <si>
    <t>"NAME_Trader_Enclave_Station"</t>
  </si>
  <si>
    <t>艺术家城邦空间站级太空城邦</t>
  </si>
  <si>
    <t>"NAME_Artist_Enclave_Station"</t>
  </si>
  <si>
    <t>策展人城邦空间站级太空城邦</t>
  </si>
  <si>
    <t>"NAME_Curator_Enclave_Station"</t>
  </si>
  <si>
    <t>远古护卫队级远古哨兵</t>
  </si>
  <si>
    <t>"NAME_Ancient_Sentinel"</t>
  </si>
  <si>
    <t>"ancient"</t>
  </si>
  <si>
    <t>远古防御者级远古防卫者</t>
  </si>
  <si>
    <t>"NAME_Ancient_Defender"</t>
  </si>
  <si>
    <t>远古看守者级远古看守者</t>
  </si>
  <si>
    <t>"NAME_Ancient_Warden"</t>
  </si>
  <si>
    <t>远古守护者级远古守护者</t>
  </si>
  <si>
    <t>"NAME_Ancient_Guardian"</t>
  </si>
  <si>
    <t>远古堡垒级远古堡垒</t>
  </si>
  <si>
    <t>"NAME_Ancient_Vault"</t>
  </si>
  <si>
    <t>蜂巢小行星级蜂巢小行星</t>
  </si>
  <si>
    <t>"NAME_Hive_Asteroid"</t>
  </si>
  <si>
    <t>战士自由堡垒级小行星哨站</t>
  </si>
  <si>
    <t>"NAME_Warrior_Freehold"</t>
  </si>
  <si>
    <t>虚空居所级虚空居所</t>
  </si>
  <si>
    <t>"NAME_Void_Dwelling"</t>
  </si>
  <si>
    <t>贸易空间站堂吉级行商太空站</t>
  </si>
  <si>
    <t>"NAME_Tradestation_Tungle"</t>
  </si>
  <si>
    <t>无人机大本营级主基地</t>
  </si>
  <si>
    <t>"NAME_Drone_Home_Base"</t>
  </si>
  <si>
    <t>"drone"</t>
  </si>
  <si>
    <t>海贼老巢级小行星哨站</t>
  </si>
  <si>
    <t>"NAME_Pirate_Nest"</t>
  </si>
  <si>
    <t>女王之见级女王之塔</t>
  </si>
  <si>
    <t>"NAME_Queens_Eye"</t>
  </si>
  <si>
    <t>使用说明：直接生成即可。（无法生成的防御部队需要跟人口组挂钩，但人口组上不了登陆船；其他防御部队在登陆一次后无法再次登船）</t>
  </si>
  <si>
    <t>防御部队</t>
  </si>
  <si>
    <t>"defense_army"</t>
  </si>
  <si>
    <t>防御部队，无法生成</t>
  </si>
  <si>
    <t>不死军防御部队</t>
  </si>
  <si>
    <t>"undead_defense_army"</t>
  </si>
  <si>
    <t>机器人防御部队</t>
  </si>
  <si>
    <t>"robotic_defense_army"</t>
  </si>
  <si>
    <t>无人机网络</t>
  </si>
  <si>
    <t>"machine_defense"</t>
  </si>
  <si>
    <t>子嗣军</t>
  </si>
  <si>
    <t>"offspring_defense"</t>
  </si>
  <si>
    <t>前智慧兽群</t>
  </si>
  <si>
    <t>"wilderness_pre_sapient_defence_army"</t>
  </si>
  <si>
    <t>狂热护卫队</t>
  </si>
  <si>
    <t>"fanatic_guardian"</t>
  </si>
  <si>
    <t>矩阵单元</t>
  </si>
  <si>
    <t>"machine_fanatic_guardian"</t>
  </si>
  <si>
    <t>智能人防御军</t>
  </si>
  <si>
    <t>"individual_machine_defense"</t>
  </si>
  <si>
    <t>进攻部队</t>
  </si>
  <si>
    <t>"assault_army"</t>
  </si>
  <si>
    <t>奴隶部队</t>
  </si>
  <si>
    <t>"slave_army"</t>
  </si>
  <si>
    <t>克隆人部队</t>
  </si>
  <si>
    <t>"clone_army"</t>
  </si>
  <si>
    <t>机器人进攻部队</t>
  </si>
  <si>
    <t>"robotic_army"</t>
  </si>
  <si>
    <t>灵能部队</t>
  </si>
  <si>
    <t>"psionic_army"</t>
  </si>
  <si>
    <t>异形部队</t>
  </si>
  <si>
    <t>"xenomorph_army"</t>
  </si>
  <si>
    <t>基因战士部队</t>
  </si>
  <si>
    <t>"gene_warrior_army"</t>
  </si>
  <si>
    <t>"wilderness_pre_sapient_assault_army"</t>
  </si>
  <si>
    <t>猎杀者部队</t>
  </si>
  <si>
    <t>"machine_assault_1"</t>
  </si>
  <si>
    <t>机械战甲部队</t>
  </si>
  <si>
    <t>"machine_assault_2"</t>
  </si>
  <si>
    <t>巨型战体</t>
  </si>
  <si>
    <t>"machine_assault_3"</t>
  </si>
  <si>
    <t>不死军</t>
  </si>
  <si>
    <t>"undead_army"</t>
  </si>
  <si>
    <t>曲跃雏</t>
  </si>
  <si>
    <t>"warpling_army"</t>
  </si>
  <si>
    <t>焰爆部队</t>
  </si>
  <si>
    <t>"flamestorm_troopers_army"</t>
  </si>
  <si>
    <t>战斗智能人军</t>
  </si>
  <si>
    <t>"individual_machine_assault_1"</t>
  </si>
  <si>
    <t>高级战斗智能人军</t>
  </si>
  <si>
    <t>"individual_machine_assault_2"</t>
  </si>
  <si>
    <t>超级战争智能人</t>
  </si>
  <si>
    <t>"individual_machine_assault_3"</t>
  </si>
  <si>
    <t>至臻克隆人部队</t>
  </si>
  <si>
    <t>"perfected_clone_army"</t>
  </si>
  <si>
    <t>叛军</t>
  </si>
  <si>
    <t>"rebel_army"</t>
  </si>
  <si>
    <t>奴隶叛军</t>
  </si>
  <si>
    <t>"rebel_slave_defense_army"</t>
  </si>
  <si>
    <t>土著部队</t>
  </si>
  <si>
    <t>"primitive_army"</t>
  </si>
  <si>
    <t>"primitive_additional_army"</t>
  </si>
  <si>
    <t>工业时代部队</t>
  </si>
  <si>
    <t>"industrial_army"</t>
  </si>
  <si>
    <t>后原子时代部队</t>
  </si>
  <si>
    <t>"postatomic_army"</t>
  </si>
  <si>
    <t>机器人叛乱部队</t>
  </si>
  <si>
    <t>"robot_uprising_army"</t>
  </si>
  <si>
    <t>"subterranean_industrial_army"</t>
  </si>
  <si>
    <t>"subterranean_postatomic_army"</t>
  </si>
  <si>
    <t>变种人集群</t>
  </si>
  <si>
    <t>"mutant_army"</t>
  </si>
  <si>
    <t>索林原虫部队</t>
  </si>
  <si>
    <t>"swarm_army"</t>
  </si>
  <si>
    <t>暴走森林</t>
  </si>
  <si>
    <t>"tree_army"</t>
  </si>
  <si>
    <t>暴走殖民者</t>
  </si>
  <si>
    <t>"enraged_army"</t>
  </si>
  <si>
    <t>鼠人军队</t>
  </si>
  <si>
    <t>"ketling_army"</t>
  </si>
  <si>
    <t>"titanic_assault_army"</t>
  </si>
  <si>
    <t>阿兹詹虫军团</t>
  </si>
  <si>
    <t>"titanic_azizian_assault_army"</t>
  </si>
  <si>
    <t>巨兽护卫</t>
  </si>
  <si>
    <t>"titanic_guardian_army"</t>
  </si>
  <si>
    <t>"shroud_army"</t>
  </si>
  <si>
    <t>纳米机器战体</t>
  </si>
  <si>
    <t>"gray_army"</t>
  </si>
  <si>
    <t>C.A.R.E巨型战体</t>
  </si>
  <si>
    <t>"care_defensive_protocols"</t>
  </si>
  <si>
    <t>"sentinel_army"</t>
  </si>
  <si>
    <t>赛博勒克斯战体</t>
  </si>
  <si>
    <t>"cybrex_warform"</t>
  </si>
  <si>
    <t>帝国军团</t>
  </si>
  <si>
    <t>"imperial_legion"</t>
  </si>
  <si>
    <t>不死巨兽军团</t>
  </si>
  <si>
    <t>"giant_undead_army"</t>
  </si>
  <si>
    <t>活雪勇士</t>
  </si>
  <si>
    <t>"ice_army"</t>
  </si>
  <si>
    <t>佣兵陆军</t>
  </si>
  <si>
    <t>"mercenary_army"</t>
  </si>
  <si>
    <t>机械化佣兵陆军</t>
  </si>
  <si>
    <t>"mecha_army"</t>
  </si>
  <si>
    <t>地下晶态实体</t>
  </si>
  <si>
    <t>"crystal_kraken_army"</t>
  </si>
  <si>
    <t>地底入侵防御部队</t>
  </si>
  <si>
    <t>"subterranean_defense_army"</t>
  </si>
  <si>
    <t>"new_world_order_defensive_army"</t>
  </si>
  <si>
    <t>护统军</t>
  </si>
  <si>
    <t>"new_world_order_offensive_army"</t>
  </si>
  <si>
    <t>外星植物军</t>
  </si>
  <si>
    <t>"fruitful_army"</t>
  </si>
  <si>
    <t>怪兽级泰坦巨兽</t>
  </si>
  <si>
    <t>"behemoth_army"</t>
  </si>
  <si>
    <t>占领军</t>
  </si>
  <si>
    <t>"occupation_army"</t>
  </si>
  <si>
    <t>机器人占领部队</t>
  </si>
  <si>
    <t>"robotic_occupation_army"</t>
  </si>
  <si>
    <t>无人机占领部队</t>
  </si>
  <si>
    <t>"machine_occupation_army"</t>
  </si>
  <si>
    <t>"individual_machine_occupation_army"</t>
  </si>
  <si>
    <t>民用舰船生成器</t>
  </si>
  <si>
    <t>使用说明：直接生成即可。（殖民船默认为创始物种）</t>
  </si>
  <si>
    <t>人工智能殖民船级智械殖民船</t>
  </si>
  <si>
    <t>"NAME_AI_Colonizer"</t>
  </si>
  <si>
    <t>殖民船</t>
  </si>
  <si>
    <t>人工智能建造船级智械工程船</t>
  </si>
  <si>
    <t>"NAME_AI_Constructor"</t>
  </si>
  <si>
    <t>工程船</t>
  </si>
  <si>
    <t>木匠级工程船</t>
  </si>
  <si>
    <t>"NAME_HIVE_FE_Construction"</t>
  </si>
  <si>
    <t>肥料级殖民船</t>
  </si>
  <si>
    <t>"NAME_HIVE_FE_Colony"</t>
  </si>
  <si>
    <t>"biogenesis_01_fallen_empire"</t>
  </si>
  <si>
    <t>废弃的制造工厂</t>
  </si>
  <si>
    <t>"NAME_Abandoned_Manufactory"</t>
  </si>
  <si>
    <t>外星船只级科研船</t>
  </si>
  <si>
    <t>"NAME_Alien_Ship"</t>
  </si>
  <si>
    <t>科研船</t>
  </si>
  <si>
    <t>add_ship NAME_Void_Shaper</t>
  </si>
  <si>
    <t>原型级科研船</t>
  </si>
  <si>
    <t>"NAME_Prototype"</t>
  </si>
  <si>
    <t>未知级科研船</t>
  </si>
  <si>
    <t>"NAME_From_Beyond_Ship"</t>
  </si>
  <si>
    <t>返回的科研船级科研船</t>
  </si>
  <si>
    <t>"NAME_Returned_Science_Ship"</t>
  </si>
  <si>
    <t>乌布梅级幽灵船</t>
  </si>
  <si>
    <t>"NAME_Hillos_ship"</t>
  </si>
  <si>
    <t>虚境归来级科研船</t>
  </si>
  <si>
    <t>"NAME_Unshrouded"</t>
  </si>
  <si>
    <t>生息之所级穹顶舰</t>
  </si>
  <si>
    <t>"NAME_Azaryn_Dome"</t>
  </si>
  <si>
    <t>虚空塑造者级虚空塑造者</t>
  </si>
  <si>
    <t>"NAME_Void_Shaper"</t>
  </si>
  <si>
    <t>"NAME_Void_Former"</t>
  </si>
  <si>
    <t>虚空编织者级虚空塑造者</t>
  </si>
  <si>
    <t>"NAME_Void_Weaver"</t>
  </si>
  <si>
    <t>西塔级工程船</t>
  </si>
  <si>
    <t>"NAME_Theta"</t>
  </si>
  <si>
    <t>陶级殖民船</t>
  </si>
  <si>
    <t>"NAME_Tau"</t>
  </si>
  <si>
    <t>图书管理员级工程船</t>
  </si>
  <si>
    <t>"NAME_Librarian"</t>
  </si>
  <si>
    <t>档案保管员级殖民船</t>
  </si>
  <si>
    <t>"NAME_Archivist"</t>
  </si>
  <si>
    <t>忏悔级工程船</t>
  </si>
  <si>
    <t>"NAME_Penitent"</t>
  </si>
  <si>
    <t>朝圣者级殖民船</t>
  </si>
  <si>
    <t>"NAME_Pilgrim"</t>
  </si>
  <si>
    <t>机械侍从级工程船</t>
  </si>
  <si>
    <t>"NAME_Servitor"</t>
  </si>
  <si>
    <t>命运级殖民船</t>
  </si>
  <si>
    <t>"NAME_Destiny"</t>
  </si>
  <si>
    <t>建造者级工程船</t>
  </si>
  <si>
    <t>"NAME_Builder"</t>
  </si>
  <si>
    <t>播种者级殖民船</t>
  </si>
  <si>
    <t>"NAME_Seeder"</t>
  </si>
  <si>
    <t>探险船级探险船</t>
  </si>
  <si>
    <t>"NAME_Explorer_Vessel"</t>
  </si>
  <si>
    <t>工程船级工程船</t>
  </si>
  <si>
    <t>"NAME_Engineer_Vessel"</t>
  </si>
  <si>
    <t>"NAME_Constructor"</t>
  </si>
  <si>
    <t>殖民船级殖民船</t>
  </si>
  <si>
    <t>"NAME_Colonizer"</t>
  </si>
  <si>
    <t>石质生物陨石级石质生物陨石</t>
  </si>
  <si>
    <t>"NAME_Colonizer-lithoids"</t>
  </si>
  <si>
    <t>创世方舟级创世方舟</t>
  </si>
  <si>
    <t>"NAME_Colonizer_guided"</t>
  </si>
  <si>
    <t>模式漫游机级科研船</t>
  </si>
  <si>
    <t>"NAME_Patternwalker_Cloak"</t>
  </si>
  <si>
    <t>"NAME_Patternwalker"</t>
  </si>
  <si>
    <t>氏族建造者级工程船</t>
  </si>
  <si>
    <t>"NAME_Clan_Builder"</t>
  </si>
  <si>
    <t>战匠级工程船</t>
  </si>
  <si>
    <t>拱舟级科研船</t>
  </si>
  <si>
    <t>"NAME_Prospectorium_Constructor"</t>
  </si>
  <si>
    <t>科研船级科研船</t>
  </si>
  <si>
    <t>"NAME_Scholarium_Science"</t>
  </si>
  <si>
    <t>虫群殖民船级感染虫</t>
  </si>
  <si>
    <t>"NAME_Swarm_Colonizer"</t>
  </si>
  <si>
    <t>虫群建造船级工虫</t>
  </si>
  <si>
    <t>"NAME_Swarm_Constructor"</t>
  </si>
  <si>
    <t>人工智能运输船级智械运输船</t>
  </si>
  <si>
    <t>"NAME_AI_Transport"</t>
  </si>
  <si>
    <t>战体运兵船级运输船</t>
  </si>
  <si>
    <t>"NAME_Cybrex_Transport"</t>
  </si>
  <si>
    <t>海盗运输船级运输船</t>
  </si>
  <si>
    <t>"NAME_Pirate_Transport"</t>
  </si>
  <si>
    <t>虫群运输船级运输虫</t>
  </si>
  <si>
    <t>"NAME_Swarm_Transport"</t>
  </si>
  <si>
    <t>4.0.21环境物体生成器（2025.07.21）</t>
  </si>
  <si>
    <r>
      <rPr>
        <sz val="10"/>
        <color theme="1"/>
        <rFont val="黑体"/>
        <charset val="134"/>
      </rPr>
      <t>使用说明：本栏生成的物体只有模型，没有任何实际效果。在设定栏设定完毕后，选中星球输入即可。偏移是指在选中星球为原点坐标系进行生成；模型匹配目标大小会根据选中星球进行缩放。
按效果分为模型（绿色），动画（黄色），特效（红色）；模型类基本为静止态；动画类最好设定为只播放一次，否则在每次进入星系时都会重新播放；特效类是循环播放，</t>
    </r>
    <r>
      <rPr>
        <sz val="10"/>
        <color rgb="FFFF0000"/>
        <rFont val="黑体"/>
        <charset val="134"/>
      </rPr>
      <t xml:space="preserve">不建议在单个星系内添加大量特效，会占用大量GPU！
</t>
    </r>
    <r>
      <rPr>
        <sz val="10"/>
        <color theme="1"/>
        <rFont val="黑体"/>
        <charset val="134"/>
      </rPr>
      <t>在名称后面标注有“（同x）”是指生成的模型一样，但文字描述不一定一样。</t>
    </r>
  </si>
  <si>
    <t>模型大小</t>
  </si>
  <si>
    <t>模型匹配目标大小</t>
  </si>
  <si>
    <t>使用3d</t>
  </si>
  <si>
    <t>距离最小偏移</t>
  </si>
  <si>
    <t>角度最小偏移</t>
  </si>
  <si>
    <t>高度最小偏移</t>
  </si>
  <si>
    <t>距离最大偏移</t>
  </si>
  <si>
    <t>角度最大偏移</t>
  </si>
  <si>
    <t>高度最大偏移</t>
  </si>
  <si>
    <t>模型朝向</t>
  </si>
  <si>
    <t>entity_face_object = star</t>
  </si>
  <si>
    <t>是否只播放一次</t>
  </si>
  <si>
    <t>播放天数</t>
  </si>
  <si>
    <t>模型类型</t>
  </si>
  <si>
    <t>生成代码（选中星球使用）</t>
  </si>
  <si>
    <t>删除代码（选中星球使用）</t>
  </si>
  <si>
    <t>sublight_probe_object</t>
  </si>
  <si>
    <t>abandoned_ship_object</t>
  </si>
  <si>
    <t>废弃舰船（同9）</t>
  </si>
  <si>
    <t>abandoned_ship_2_object</t>
  </si>
  <si>
    <t>derelict_ship_object</t>
  </si>
  <si>
    <t>小堆残骸</t>
  </si>
  <si>
    <t>small_debris_object</t>
  </si>
  <si>
    <t>中堆残骸</t>
  </si>
  <si>
    <t>medium_debris_01_object</t>
  </si>
  <si>
    <t>medium_debris_02_object</t>
  </si>
  <si>
    <t>大堆残骸</t>
  </si>
  <si>
    <t>large_debris_object</t>
  </si>
  <si>
    <t>风信子号</t>
  </si>
  <si>
    <t>hyacinth_object</t>
  </si>
  <si>
    <t>injured_queen_object</t>
  </si>
  <si>
    <t>死亡索林原虫战士</t>
  </si>
  <si>
    <t>dead_swarm_large_object</t>
  </si>
  <si>
    <t>死亡索林原虫幼虫</t>
  </si>
  <si>
    <t>dead_swarm_small_object</t>
  </si>
  <si>
    <t>破碎战场</t>
  </si>
  <si>
    <t>ancient_battlefield_object</t>
  </si>
  <si>
    <t>破碎战场（同20）</t>
  </si>
  <si>
    <t>ancient_battlefield_02_object</t>
  </si>
  <si>
    <t>crystal_manufactory_object</t>
  </si>
  <si>
    <t>恒星古龛</t>
  </si>
  <si>
    <t>shrine_object</t>
  </si>
  <si>
    <t>舰船</t>
  </si>
  <si>
    <t>eventship_07_object</t>
  </si>
  <si>
    <t>eventship_06_object</t>
  </si>
  <si>
    <t>eventship_05_object</t>
  </si>
  <si>
    <t>eventship_04_blue_object</t>
  </si>
  <si>
    <t>eventship_04_red_object</t>
  </si>
  <si>
    <t>eventship_04_green_object</t>
  </si>
  <si>
    <t>eventship_04_yellow_object</t>
  </si>
  <si>
    <t>eventship_04_yellow_green_object</t>
  </si>
  <si>
    <t>eventship_03_object</t>
  </si>
  <si>
    <t>eventship_02_object</t>
  </si>
  <si>
    <t>eventship_01_object</t>
  </si>
  <si>
    <t>废弃恒星基地</t>
  </si>
  <si>
    <t>abandoned_starbase_01_object</t>
  </si>
  <si>
    <t>视界信号遗址（同15）</t>
  </si>
  <si>
    <t>loop_debris_01_object</t>
  </si>
  <si>
    <t>螺旋舱（同15）</t>
  </si>
  <si>
    <t>loop_debris_02_object</t>
  </si>
  <si>
    <t>朔望残骸</t>
  </si>
  <si>
    <t>NAME_Syzygy_Remains</t>
  </si>
  <si>
    <t>broken_holy_world_outpost</t>
  </si>
  <si>
    <t>废弃外星平台（同35）</t>
  </si>
  <si>
    <t>broken_star_lifting_platform</t>
  </si>
  <si>
    <t>恒星基地</t>
  </si>
  <si>
    <t>star_lifting_platform</t>
  </si>
  <si>
    <t>科塔罗号（同25）</t>
  </si>
  <si>
    <t>kohtalo_object</t>
  </si>
  <si>
    <t>abandoned_observation_outpost</t>
  </si>
  <si>
    <t>废弃观测站（同43）</t>
  </si>
  <si>
    <t>abandoned_observation_outpost_generic</t>
  </si>
  <si>
    <t>derelict_particle_accelerator</t>
  </si>
  <si>
    <t>古茹努尔研究设施（同35）</t>
  </si>
  <si>
    <t>grunur_research_facility</t>
  </si>
  <si>
    <t>废弃武装空间站</t>
  </si>
  <si>
    <t>abandoned_weapon_station</t>
  </si>
  <si>
    <t>缇扬奇尸骸</t>
  </si>
  <si>
    <t>small_dead_tiyanki_object</t>
  </si>
  <si>
    <t>缇扬奇诱饵（同51）</t>
  </si>
  <si>
    <t>gas_diffuser</t>
  </si>
  <si>
    <t>NAME_Orek_Vuul</t>
  </si>
  <si>
    <t>破碎环世界</t>
  </si>
  <si>
    <t>unused_large_equipment_1</t>
  </si>
  <si>
    <t>unused_large_equipment_2</t>
  </si>
  <si>
    <t>consecrated_planet_stage_1_object</t>
  </si>
  <si>
    <t>consecrated_planet_stage_2_object</t>
  </si>
  <si>
    <t>consecrated_planet_stage_3_object</t>
  </si>
  <si>
    <t>stormbound_event_ship_object</t>
  </si>
  <si>
    <t>废弃的居住站</t>
  </si>
  <si>
    <t>unidentified_habitat</t>
  </si>
  <si>
    <t>居住站地爆天星</t>
  </si>
  <si>
    <t>habitat_cracker_object</t>
  </si>
  <si>
    <t>环世界地爆天星</t>
  </si>
  <si>
    <t>ringworld_cracker_object</t>
  </si>
  <si>
    <t>居住站安乐天使</t>
  </si>
  <si>
    <t>habitat_pacifier_object</t>
  </si>
  <si>
    <t>环世界安乐天使</t>
  </si>
  <si>
    <t>ringworld_pacifier_object</t>
  </si>
  <si>
    <t>居住站中子灭杀</t>
  </si>
  <si>
    <t>habitat_neutron_object</t>
  </si>
  <si>
    <t>环世界中子灭杀</t>
  </si>
  <si>
    <t>ringworld_neutron_object</t>
  </si>
  <si>
    <t>居住站神圣激素</t>
  </si>
  <si>
    <t>habitat_divine_object</t>
  </si>
  <si>
    <t>环世界神圣激素</t>
  </si>
  <si>
    <t>ringworld_divine_object</t>
  </si>
  <si>
    <t>居住站纳米灾疫</t>
  </si>
  <si>
    <t>habitat_nanobot_object</t>
  </si>
  <si>
    <t>环世界纳米灾疫</t>
  </si>
  <si>
    <t>ringworld_nanobot_object</t>
  </si>
  <si>
    <t>远古虚空孳孽风暴</t>
  </si>
  <si>
    <t>voidspawn_storm_1</t>
  </si>
  <si>
    <t>毁坏的居住站</t>
  </si>
  <si>
    <t>ambient_habitat_destroyed</t>
  </si>
  <si>
    <t>废弃虫洞空间站</t>
  </si>
  <si>
    <t>abandoned_wormhole_station</t>
  </si>
  <si>
    <t>mysterious_tanker_object</t>
  </si>
  <si>
    <t>废弃空降仓</t>
  </si>
  <si>
    <t>droppod_01_object</t>
  </si>
  <si>
    <t>废弃空降仓（同72）</t>
  </si>
  <si>
    <t>droppod_02_object</t>
  </si>
  <si>
    <t>死亡缇扬奇族母</t>
  </si>
  <si>
    <t>elderly_tiyanki_dead_object</t>
  </si>
  <si>
    <t>死亡缇扬奇族母（同74）</t>
  </si>
  <si>
    <t>elderly_tiyanki_dead_object_no_name</t>
  </si>
  <si>
    <t>虚空孳孽起床</t>
  </si>
  <si>
    <t>voidspawn_spawn_animation_object</t>
  </si>
  <si>
    <t>被摧毁的攻击舰（同20）</t>
  </si>
  <si>
    <t>attack_ship_01_object</t>
  </si>
  <si>
    <t>唐怀瑟之门</t>
  </si>
  <si>
    <t>tannhauser_gate_object</t>
  </si>
  <si>
    <t>古代聚变推进器航迹</t>
  </si>
  <si>
    <t>fusion_drive_trail_object</t>
  </si>
  <si>
    <t>废弃外星运输船</t>
  </si>
  <si>
    <t>silent_freighter_object</t>
  </si>
  <si>
    <t>废弃空间站（同43）</t>
  </si>
  <si>
    <t>abandoned_station_object</t>
  </si>
  <si>
    <t>神秘的空间站（同45）</t>
  </si>
  <si>
    <t>mysterious_space_station_object</t>
  </si>
  <si>
    <t>古代航迹</t>
  </si>
  <si>
    <t>old_fleet_parking_lot_object</t>
  </si>
  <si>
    <t>联邦纪念碑（同41）</t>
  </si>
  <si>
    <t>federation_hegemony_monument</t>
  </si>
  <si>
    <t>保管者</t>
  </si>
  <si>
    <t>wenkwort_keeper</t>
  </si>
  <si>
    <t>损毁的MSI战舰</t>
  </si>
  <si>
    <t>payback_site_ship_object</t>
  </si>
  <si>
    <t>岩居兽残骸</t>
  </si>
  <si>
    <t>cutholoid_debris_01_object</t>
  </si>
  <si>
    <t>奈斯船长的宝藏</t>
  </si>
  <si>
    <t>NESS_GRAND_ARCHIVE</t>
  </si>
  <si>
    <t>奈斯船长的宝藏（同88）</t>
  </si>
  <si>
    <t>NESS_GRAND_ARCHIVE_HOARDED</t>
  </si>
  <si>
    <t>太空兽群尸体（同87）</t>
  </si>
  <si>
    <t>carcass_01_object</t>
  </si>
  <si>
    <t>虚空虫遗骸（同87）</t>
  </si>
  <si>
    <t>voidworm_carcass_01_object</t>
  </si>
  <si>
    <t>被毁的虚空虫巢穴</t>
  </si>
  <si>
    <t>voidworm_broken_nest</t>
  </si>
  <si>
    <t>噬星者残骸</t>
  </si>
  <si>
    <t>stellarite_object</t>
  </si>
  <si>
    <t>爆炸</t>
  </si>
  <si>
    <t>explosion_particle_object</t>
  </si>
  <si>
    <t>黄色爆炸</t>
  </si>
  <si>
    <t>yellow_sun_grow_particle_object</t>
  </si>
  <si>
    <t>红色爆炸</t>
  </si>
  <si>
    <t>red_sun_grow_particle_object</t>
  </si>
  <si>
    <t>蓝色爆炸</t>
  </si>
  <si>
    <t>blue_sun_grow_particle_object</t>
  </si>
  <si>
    <t>行星升温</t>
  </si>
  <si>
    <t>planet_heat_up_particle_object</t>
  </si>
  <si>
    <t>被关闭的无畏舰</t>
  </si>
  <si>
    <t>dreadnought_object</t>
  </si>
  <si>
    <t>休眠的蜂巢小行星</t>
  </si>
  <si>
    <t>hive_asteroid_01_object</t>
  </si>
  <si>
    <t>hive_asteroid_02_object</t>
  </si>
  <si>
    <t>hive_asteroid_03_object</t>
  </si>
  <si>
    <t>dormant_hive_base_object</t>
  </si>
  <si>
    <t>dormant_hive_base_2_object</t>
  </si>
  <si>
    <t>废弃神秘堡垒</t>
  </si>
  <si>
    <t>dead_enigmatic_fortress_object</t>
  </si>
  <si>
    <t>穿越超空间航道</t>
  </si>
  <si>
    <t>horror_spawn_object</t>
  </si>
  <si>
    <t>horror_energy_object</t>
  </si>
  <si>
    <t>dimensional_horrorling_object</t>
  </si>
  <si>
    <t>文灾跑路结算</t>
  </si>
  <si>
    <t>horizon_needle_dive</t>
  </si>
  <si>
    <t>泛星系贸易空间站（同45）</t>
  </si>
  <si>
    <t>galactic_market_station</t>
  </si>
  <si>
    <t>广告屏幕</t>
  </si>
  <si>
    <t>caravaneer_billboard_1</t>
  </si>
  <si>
    <t>caravaneer_billboard_2</t>
  </si>
  <si>
    <t>caravaneer_billboard_3</t>
  </si>
  <si>
    <t>以太相</t>
  </si>
  <si>
    <t>摧毁星系</t>
  </si>
  <si>
    <t>destroyed_system</t>
  </si>
  <si>
    <t>武灾闪光弹</t>
  </si>
  <si>
    <t>star_explosion</t>
  </si>
  <si>
    <t>万华镜生气状态</t>
  </si>
  <si>
    <t>kaleidoscope_angry</t>
  </si>
  <si>
    <t>万华镜普通状态</t>
  </si>
  <si>
    <t>kaleidoscope_neutral</t>
  </si>
  <si>
    <t>万华镜开心状态</t>
  </si>
  <si>
    <t>kaleidoscope_happy</t>
  </si>
  <si>
    <t>受损的殖民船（同9）</t>
  </si>
  <si>
    <t>shattered_frontier_ship</t>
  </si>
  <si>
    <t>毁坏的佣兵恒星基地</t>
  </si>
  <si>
    <t>enclave_mercenary_starbase_ruined</t>
  </si>
  <si>
    <t>毁坏的打捞者恒星基地</t>
  </si>
  <si>
    <t>enclave_salvager_starbase_ruined</t>
  </si>
  <si>
    <t>毁坏的虚境行者恒星基地</t>
  </si>
  <si>
    <t>enclave_shroudwalker_starbase_ruined</t>
  </si>
  <si>
    <t>内星门</t>
  </si>
  <si>
    <t>central_crystal_gateway</t>
  </si>
  <si>
    <t>损毁的量子弹弓</t>
  </si>
  <si>
    <t>ruined_quantum_catapult_object</t>
  </si>
  <si>
    <t>虚境隧道</t>
  </si>
  <si>
    <t>shroud_rift_object</t>
  </si>
  <si>
    <t>艾莎琳环境改造</t>
  </si>
  <si>
    <t>terraforming_ship_beam</t>
  </si>
  <si>
    <t>艾莎琳星球环境改造</t>
  </si>
  <si>
    <t>terraforming_planet_effect</t>
  </si>
  <si>
    <t>凋零的生息之所</t>
  </si>
  <si>
    <t>withered_dome_ship_effect</t>
  </si>
  <si>
    <t>测试文件（同14）</t>
  </si>
  <si>
    <t>test_object_1</t>
  </si>
  <si>
    <t>测试文件（同15）</t>
  </si>
  <si>
    <t>test_object_2</t>
  </si>
  <si>
    <t>星云测试文件</t>
  </si>
  <si>
    <t>nebula_L3_entity</t>
  </si>
  <si>
    <t>nebula_L4_entity</t>
  </si>
  <si>
    <t>nebula_planet_smoke</t>
  </si>
  <si>
    <t>nebula_L6_entity</t>
  </si>
  <si>
    <t>nebula_L7_entity</t>
  </si>
  <si>
    <t>nebula_L8_entity</t>
  </si>
  <si>
    <t>nebula_L10_entity</t>
  </si>
  <si>
    <t>泽珞风暴</t>
  </si>
  <si>
    <t>space_storm_1</t>
  </si>
  <si>
    <t>缇扬奇风暴</t>
  </si>
  <si>
    <t>space_storm_2</t>
  </si>
  <si>
    <t>虚境撕裂风暴</t>
  </si>
  <si>
    <t>psi_storm_1</t>
  </si>
  <si>
    <t>星云</t>
  </si>
  <si>
    <t>nebula_1</t>
  </si>
  <si>
    <t>nebula_2</t>
  </si>
  <si>
    <t>nebula_3</t>
  </si>
  <si>
    <t>nebula_4</t>
  </si>
  <si>
    <t>rare_nebula_1</t>
  </si>
  <si>
    <t>rare_nebula_2</t>
  </si>
  <si>
    <t>turbulent_nebula_1</t>
  </si>
  <si>
    <t>turbulent_nebula_2</t>
  </si>
  <si>
    <t>contingency_1</t>
  </si>
  <si>
    <t>contingency_2</t>
  </si>
  <si>
    <t>swarm_1</t>
  </si>
  <si>
    <t>extradimensional_1</t>
  </si>
  <si>
    <t>高维恶魔传送门</t>
  </si>
  <si>
    <t>extradimensional_2</t>
  </si>
  <si>
    <t>塞塔娜风暴</t>
  </si>
  <si>
    <t>synth_queen_tempest</t>
  </si>
  <si>
    <t>废弃孵化器</t>
  </si>
  <si>
    <t>starlit_portal</t>
  </si>
  <si>
    <t>4.0.21成就（2024.07.09）</t>
  </si>
  <si>
    <t>在游戏中输入相应成就代码后保存，在C:\Users\Admin\Documents\Paradox Interactive\Stellaris\save games里找到相对应的存档，将.sav后缀改为.zip，解压后打开gamestate，找到cheated_on_save=yes，改为cheated_on_save=no，ctrl+f搜索clusters=，在其上方输入图示内容（achievement下方的数字是成就代码，对应下表中的序号，把需要完成的成就序号填入即可），保存覆盖后重新进入游戏等待1天即可。</t>
  </si>
  <si>
    <t>完成条件</t>
  </si>
  <si>
    <t>快速完成办法</t>
  </si>
  <si>
    <t>Brave New World</t>
  </si>
  <si>
    <t>殖民一个星球</t>
  </si>
  <si>
    <t>Digging Deep</t>
  </si>
  <si>
    <t>每月矿物产出达到250</t>
  </si>
  <si>
    <t>The Industrial Re-Revolution</t>
  </si>
  <si>
    <t>每月矿物产出达到1000</t>
  </si>
  <si>
    <t>Energetic</t>
  </si>
  <si>
    <t>拥有1000能量币</t>
  </si>
  <si>
    <t>Power Overwhelming</t>
  </si>
  <si>
    <t>拥有5000能量币</t>
  </si>
  <si>
    <t>Resourceful</t>
  </si>
  <si>
    <t>每种战略资源月产出大于等于1</t>
  </si>
  <si>
    <t>Birth of a Federation</t>
  </si>
  <si>
    <t>成为一个联邦的主席国</t>
  </si>
  <si>
    <t>New Shining Star</t>
  </si>
  <si>
    <t>首都拥有建筑：复合型恒星系首府</t>
  </si>
  <si>
    <t>Battle Thralls</t>
  </si>
  <si>
    <t>拥有3个附庸国</t>
  </si>
  <si>
    <t>Explorer</t>
  </si>
  <si>
    <t>探索所有星球种类</t>
  </si>
  <si>
    <t>Grand Admiral</t>
  </si>
  <si>
    <t>总舰队军力到达100k</t>
  </si>
  <si>
    <t>Building Better Worlds</t>
  </si>
  <si>
    <t>改造一个星球</t>
  </si>
  <si>
    <t>Domo Arigato</t>
  </si>
  <si>
    <t>拥有一个机器人人口</t>
  </si>
  <si>
    <t>Clever Girl</t>
  </si>
  <si>
    <t>提升一个未开智物种</t>
  </si>
  <si>
    <t>effect set_country_flag = has_uplifted_species</t>
  </si>
  <si>
    <t>Faster, Stronger, Better</t>
  </si>
  <si>
    <t>基因修饰一个物种</t>
  </si>
  <si>
    <t>effect set_country_flag = has_modified_species</t>
  </si>
  <si>
    <t>The Grand Fleet</t>
  </si>
  <si>
    <t>组建一支舰队指挥上限为120的舰队</t>
  </si>
  <si>
    <t>A Home Away From Home</t>
  </si>
  <si>
    <t>攻占一个其他帝国的首都</t>
  </si>
  <si>
    <t>effect set_country_flag = has_conquer_other_homeworld</t>
  </si>
  <si>
    <t>Break On Through</t>
  </si>
  <si>
    <t>研究一个稀有科技</t>
  </si>
  <si>
    <t>…To The Other Side</t>
  </si>
  <si>
    <t>研究15个稀有科技</t>
  </si>
  <si>
    <t>Mutual Understanding</t>
  </si>
  <si>
    <t>成功与其他帝国达成一次贸易协议</t>
  </si>
  <si>
    <t>effect set_country_flag = has_negotiated_trade_deal</t>
  </si>
  <si>
    <t>Supremacy</t>
  </si>
  <si>
    <t>战胜一场与其他帝国的战争</t>
  </si>
  <si>
    <t>effect set_country_flag = has_won_war</t>
  </si>
  <si>
    <t>Queening</t>
  </si>
  <si>
    <t>捕获虫群女王</t>
  </si>
  <si>
    <t>effect set_country_flag = queen_captured</t>
  </si>
  <si>
    <t>Rift Sealed</t>
  </si>
  <si>
    <t>消灭高维恶魔</t>
  </si>
  <si>
    <t>effect set_country_flag = extradimensionals_expunged</t>
  </si>
  <si>
    <t>Voight-Kampff</t>
  </si>
  <si>
    <t>消灭肃正协议</t>
  </si>
  <si>
    <t>effect set_country_flag = synth_detector</t>
  </si>
  <si>
    <t>Victorious</t>
  </si>
  <si>
    <t>赢得一场游戏</t>
  </si>
  <si>
    <t>rr点星海天罚以太相炸</t>
  </si>
  <si>
    <t>Hear me Roar</t>
  </si>
  <si>
    <t>孵化以太幼龙</t>
  </si>
  <si>
    <t>effect set_country_flag = hatched_dragon</t>
  </si>
  <si>
    <t>Infinite Creation</t>
  </si>
  <si>
    <t>无限神机成功创世</t>
  </si>
  <si>
    <t>effect set_country_flag = pantagruel</t>
  </si>
  <si>
    <t>Whence It Came</t>
  </si>
  <si>
    <t>effect set_country_flag = horror_killed</t>
  </si>
  <si>
    <t>Deadnought</t>
  </si>
  <si>
    <t>修复全自动无畏舰</t>
  </si>
  <si>
    <t>effect set_country_flag = restored_dreadnought</t>
  </si>
  <si>
    <t>Stellar Performance</t>
  </si>
  <si>
    <t>击杀噬星者并带回卵鞘</t>
  </si>
  <si>
    <t>effect set_country_flag = stellar_performance_achievement</t>
  </si>
  <si>
    <t>Warrior of Light</t>
  </si>
  <si>
    <t>击杀幽魂</t>
  </si>
  <si>
    <t>effect set_country_flag = killed_wraith</t>
  </si>
  <si>
    <t>Unravelling Enigma</t>
  </si>
  <si>
    <t>击败神秘堡垒并成功完成相关事件链</t>
  </si>
  <si>
    <t>effect set_country_flag = fortress_solved</t>
  </si>
  <si>
    <t>Patron</t>
  </si>
  <si>
    <t>资助艺术家城邦十年</t>
  </si>
  <si>
    <t>effect set_country_flag = 10yr_patronage</t>
  </si>
  <si>
    <t>Mad Genius</t>
  </si>
  <si>
    <t>从策展人那里招募一个科学家</t>
  </si>
  <si>
    <t>effect set_country_flag = curator_scientist_recruited</t>
  </si>
  <si>
    <t>The Good Stuff</t>
  </si>
  <si>
    <t>从商人城邦签署稀有资源协议</t>
  </si>
  <si>
    <t>effect add_modifier={modifier= enclave_trade_1_xur days=-1}</t>
  </si>
  <si>
    <t>Return to Dust</t>
  </si>
  <si>
    <t>消灭一个太空城邦</t>
  </si>
  <si>
    <t>effect set_country_flag = destroyed_trader</t>
  </si>
  <si>
    <t>Last, Best Hope</t>
  </si>
  <si>
    <t>作为不结盟组织主席国打赢天堂之战</t>
  </si>
  <si>
    <t>effect set_country_flag = last_best_hope</t>
  </si>
  <si>
    <t>Put a Ring On It</t>
  </si>
  <si>
    <t>把一个环世界作为首都（非破碎之环起源）</t>
  </si>
  <si>
    <t>Slave to the System</t>
  </si>
  <si>
    <t>作为威权主义国家，拥有500人口，并且200人口是奴隶</t>
  </si>
  <si>
    <t>协同进化然后add_pops</t>
  </si>
  <si>
    <t>Suffer not the Alien</t>
  </si>
  <si>
    <t>作为排外主义国家，净化宇宙中所有有智物种</t>
  </si>
  <si>
    <t>play过去kill_country</t>
  </si>
  <si>
    <t>Tourist Trap</t>
  </si>
  <si>
    <t>在一个星球上有至少10个不同的物种人口</t>
  </si>
  <si>
    <t>add_pops</t>
  </si>
  <si>
    <t>Planned Obsolescence</t>
  </si>
  <si>
    <t>作为唯物主义帝国，拥有200人口并且75%都是机器人。</t>
  </si>
  <si>
    <t>add_pops 机器人人口id 数量</t>
  </si>
  <si>
    <t>Peacekeeper</t>
  </si>
  <si>
    <t>作为一个和平主义国家，保证连续和平200年。</t>
  </si>
  <si>
    <t>改存档搜索自己国家的last_date_at_war=
改到当前日期的200年前就行</t>
  </si>
  <si>
    <t>Very Open Borders</t>
  </si>
  <si>
    <t>作为一个亲外主义国家，拥有来自于至少10个其他帝国移民。</t>
  </si>
  <si>
    <t>开国家签协议</t>
  </si>
  <si>
    <t>Deus Vult</t>
  </si>
  <si>
    <t>作为一个唯心主义国家，拥有圣地守护者的四个圣地星球。</t>
  </si>
  <si>
    <t>查找4个圣地球直接own</t>
  </si>
  <si>
    <t>Omnicultural</t>
  </si>
  <si>
    <t>让一个具有完整公民权的非主体物种成为领导者</t>
  </si>
  <si>
    <t>选亲外抓俩外星人然后election</t>
  </si>
  <si>
    <t>Old Friends</t>
  </si>
  <si>
    <t>从堕落帝国收取一个礼物</t>
  </si>
  <si>
    <t>effect set_country_flag = fe_gift_received</t>
  </si>
  <si>
    <t>Unboxing</t>
  </si>
  <si>
    <t>打开军事孤立者被护盾屏障包裹起来的世界</t>
  </si>
  <si>
    <t>effect set_country_flag = shielded_world_opened</t>
  </si>
  <si>
    <t>Enlighted Times</t>
  </si>
  <si>
    <t>开化一个青铜或石器时代的未开化文明</t>
  </si>
  <si>
    <t>effect set_country_flag = uplifted_ancient_age_preftl</t>
  </si>
  <si>
    <t>Payback</t>
  </si>
  <si>
    <t>作为一个人类物种，渗透一个未开化的爬行类文明。</t>
  </si>
  <si>
    <t>effect set_country_flag = reverse_v</t>
  </si>
  <si>
    <t>Paradise Found</t>
  </si>
  <si>
    <t>把一个星球改造成盖亚世界。</t>
  </si>
  <si>
    <t>rr选星球塑形师自己改然后finish_terraform</t>
  </si>
  <si>
    <t>What Came Before</t>
  </si>
  <si>
    <t>找到一个先驱者的母星</t>
  </si>
  <si>
    <t>effect set_country_flag = vultaum_world_found</t>
  </si>
  <si>
    <t>Outside Context</t>
  </si>
  <si>
    <t>侵略机械时代的地球</t>
  </si>
  <si>
    <t>effect set_country_flag = outsidecontext</t>
  </si>
  <si>
    <t>Then Virgil, Now Beatrice</t>
  </si>
  <si>
    <t>将一个灭绝的种族复活。</t>
  </si>
  <si>
    <t>effect set_country_flag = limbo_revived</t>
  </si>
  <si>
    <t>What Was Will Be</t>
  </si>
  <si>
    <t>在视界信号事件链中接受时之螶</t>
  </si>
  <si>
    <t>effect set_country_flag = worm_awaited</t>
  </si>
  <si>
    <t>Captive Star</t>
  </si>
  <si>
    <t>建造一个完整的戴森球。</t>
  </si>
  <si>
    <t>effect set_country_flag = finished_dyson_sphere</t>
  </si>
  <si>
    <t>Ringworld Engineers</t>
  </si>
  <si>
    <t>建造一个完整的环型世界。</t>
  </si>
  <si>
    <t>effect set_country_flag = built_ringworld</t>
  </si>
  <si>
    <t>I Can See Forever</t>
  </si>
  <si>
    <t>建造一个完整的哨兵列阵</t>
  </si>
  <si>
    <t>effect set_country_flag = built_sentry_array</t>
  </si>
  <si>
    <t>Think Tank</t>
  </si>
  <si>
    <t>建造一个完整的科学枢纽</t>
  </si>
  <si>
    <t>effect set_country_flag = finished_think_tank</t>
  </si>
  <si>
    <t>Beyond the Veil</t>
  </si>
  <si>
    <t>选择灵能飞升</t>
  </si>
  <si>
    <t>effect set_country_flag = breached_shroud</t>
  </si>
  <si>
    <t>Like Tears in Rain</t>
  </si>
  <si>
    <t>选择机械飞升</t>
  </si>
  <si>
    <t>effect set_country_flag = synthetic_empire</t>
  </si>
  <si>
    <t>Controlled Evolution</t>
  </si>
  <si>
    <t>用7个基因点数去修改一个物种特征</t>
  </si>
  <si>
    <t>rr基因飞升给物种改</t>
  </si>
  <si>
    <t>View from the End of the World</t>
  </si>
  <si>
    <t>在黑洞星系里建立一个居住站</t>
  </si>
  <si>
    <t>找黑洞造一个</t>
  </si>
  <si>
    <t>Towards Utopia</t>
  </si>
  <si>
    <t>作为一个平等主义国家，拥有至少500乌托邦式富足的人口</t>
  </si>
  <si>
    <t>加500人口开乌托邦</t>
  </si>
  <si>
    <t>Xenophage</t>
  </si>
  <si>
    <t>让至少五个物种在帝国内成为牲口</t>
  </si>
  <si>
    <t>Rise of the Machine</t>
  </si>
  <si>
    <t>作为铁心灭绝者，征服或者消灭所有宇宙中的生物帝国</t>
  </si>
  <si>
    <t>开局啥也不带</t>
  </si>
  <si>
    <t>Distinctiveness Added</t>
  </si>
  <si>
    <t>作为同化斗士，拥有至少五种不同的同化人口</t>
  </si>
  <si>
    <t>同化义飞抓5个物种</t>
  </si>
  <si>
    <t>Retirement Home</t>
  </si>
  <si>
    <t>作为一个失控机仆,拥有至少10个来自于堕落帝国的活体陈设人口</t>
  </si>
  <si>
    <t>选机仆宣称堕落球宣战play过去让他投降</t>
  </si>
  <si>
    <t>Does Not Compute</t>
  </si>
  <si>
    <t>effect set_country_flag = does_not_compute</t>
  </si>
  <si>
    <t>Planet of the Mechs</t>
  </si>
  <si>
    <t>将一个星球改造为机械星球</t>
  </si>
  <si>
    <t>effect set_country_flag = planet_of_the_mechs</t>
  </si>
  <si>
    <t>Exterminatus</t>
  </si>
  <si>
    <t>使用地爆天星去摧毁一个帝国的首都</t>
  </si>
  <si>
    <t>effect set_country_flag = exterminatus</t>
  </si>
  <si>
    <t>Clash of the Titans</t>
  </si>
  <si>
    <t>用自己的泰坦舰船击毁堕落帝国的泰坦舰船</t>
  </si>
  <si>
    <t>effect set_country_flag = clash_of_the_titans</t>
  </si>
  <si>
    <t>Stay on Target</t>
  </si>
  <si>
    <t>在一个帝国使用巨像攻击一个星球的时候摧毁那个巨像</t>
  </si>
  <si>
    <t>effect set_country_flag = stay_on_target</t>
  </si>
  <si>
    <t>Star Struck</t>
  </si>
  <si>
    <t>拥有200个恒星基地</t>
  </si>
  <si>
    <t>自己造</t>
  </si>
  <si>
    <t>Pandora's World</t>
  </si>
  <si>
    <t>使用安乐天使摧毁灭绝政体星球</t>
  </si>
  <si>
    <t>effect set_country_flag = pandoras_world</t>
  </si>
  <si>
    <t>Imperial Highway</t>
  </si>
  <si>
    <t>拥有四个开启的星门</t>
  </si>
  <si>
    <t>Citadel of Death</t>
  </si>
  <si>
    <t>拥有一个40k船体值的恒星基地</t>
  </si>
  <si>
    <t>自己造，然后拉点循环</t>
  </si>
  <si>
    <t>Tradition is Everything</t>
  </si>
  <si>
    <t>点出42个传统</t>
  </si>
  <si>
    <t>rr自己点</t>
  </si>
  <si>
    <t>Emissary</t>
  </si>
  <si>
    <t>探索一个天然虫洞</t>
  </si>
  <si>
    <t>effect set_country_flag = emissary</t>
  </si>
  <si>
    <t>No Khan Do</t>
  </si>
  <si>
    <t>击杀大可汗</t>
  </si>
  <si>
    <t>effect set_country_flag = no_khan_do</t>
  </si>
  <si>
    <t>Who Scraps the Scrapper</t>
  </si>
  <si>
    <t>摧毁拾荒机器人</t>
  </si>
  <si>
    <t>effect set_country_flag = scrapper_killed</t>
  </si>
  <si>
    <t>1999 A.D.</t>
  </si>
  <si>
    <t>effect set_country_flag = hatchling_killed</t>
  </si>
  <si>
    <t>A Hump Like a Snow-Hill</t>
  </si>
  <si>
    <t>击杀缇扬奇族母</t>
  </si>
  <si>
    <t>effect set_country_flag = tiyanki_killed</t>
  </si>
  <si>
    <t>It Followed Me Home</t>
  </si>
  <si>
    <t>和一只太空变形虫成为朋友（泡泡）</t>
  </si>
  <si>
    <t>effect set_country_flag = amoeba_befriended</t>
  </si>
  <si>
    <t>….and Hope</t>
  </si>
  <si>
    <t>开启去往L星门的通路</t>
  </si>
  <si>
    <t>effect set_country_flag = lcluster_opener</t>
  </si>
  <si>
    <t>Franchising</t>
  </si>
  <si>
    <t>作为一个巨企国家，在5个不同的帝国首都建立分部</t>
  </si>
  <si>
    <t>选巨企联邦开自己造</t>
  </si>
  <si>
    <t>Inscrutable Power</t>
  </si>
  <si>
    <t>获得银河之星</t>
  </si>
  <si>
    <t>Megapolis</t>
  </si>
  <si>
    <t>在一个星球上拥有100人口</t>
  </si>
  <si>
    <t>Obscure Tastes</t>
  </si>
  <si>
    <t>在一个星云里建造巨型艺术设施</t>
  </si>
  <si>
    <t>Black Hole Mining</t>
  </si>
  <si>
    <t>建造一个物质解压器</t>
  </si>
  <si>
    <t>Strategic Initiative</t>
  </si>
  <si>
    <t>建造一个战略指挥中心</t>
  </si>
  <si>
    <t>Center of Trade</t>
  </si>
  <si>
    <t>每月从贸易路线上获取的贸易额达到1k</t>
  </si>
  <si>
    <t>Giga-Engineering</t>
  </si>
  <si>
    <t>在帝国内建造4个完整的巨型建筑</t>
  </si>
  <si>
    <t>We Are Legion</t>
  </si>
  <si>
    <t>作为一个蜂群思维，拥有至少1000工兵人口</t>
  </si>
  <si>
    <t>United Space</t>
  </si>
  <si>
    <t>建造一个星际集会</t>
  </si>
  <si>
    <t>Artificer</t>
  </si>
  <si>
    <t>稀有文物数量达到100</t>
  </si>
  <si>
    <t>resource minor_artifacts 100</t>
  </si>
  <si>
    <t>It belongs in a museum</t>
  </si>
  <si>
    <t>获得一个考古遗珍</t>
  </si>
  <si>
    <t>Relic Hunter</t>
  </si>
  <si>
    <t>在一局游戏中获得5件遗珍</t>
  </si>
  <si>
    <t>Archaeologist</t>
  </si>
  <si>
    <t>完全探索一个考古遗址</t>
  </si>
  <si>
    <t>effect set_country_flag = archaeologist_achievement</t>
  </si>
  <si>
    <t>Green Thumb</t>
  </si>
  <si>
    <t>effect set_country_flag = green_thumb_achievement</t>
  </si>
  <si>
    <t>Dust Off</t>
  </si>
  <si>
    <t>完成先驱者：泽珞族</t>
  </si>
  <si>
    <t>effect set_country_flag = dust_off_achievement</t>
  </si>
  <si>
    <t>Raiders of the Lost Galatron</t>
  </si>
  <si>
    <t>从别的帝国里获得银河之星</t>
  </si>
  <si>
    <t>effect set_country_flag = relic_robbery_achievement</t>
  </si>
  <si>
    <t>Arcana</t>
  </si>
  <si>
    <t>研究“稀有文物”并且发现一个随机科技</t>
  </si>
  <si>
    <t>effect set_country_flag = arcana_achievement</t>
  </si>
  <si>
    <t>Unlimited Power</t>
  </si>
  <si>
    <t>激活一次遗珍效果</t>
  </si>
  <si>
    <t>effect set_country_flag = unlimited_power_achievement</t>
  </si>
  <si>
    <t>League of Nations</t>
  </si>
  <si>
    <t>作为星海共同体的创始者之一</t>
  </si>
  <si>
    <t>effect set_country_flag = league_of_nations_achievement</t>
  </si>
  <si>
    <t>Let Us Go Forward Together</t>
  </si>
  <si>
    <t>所属联邦等级为2</t>
  </si>
  <si>
    <t>联邦开然后federation_add_experience 20000</t>
  </si>
  <si>
    <t>We're Number One</t>
  </si>
  <si>
    <t>当一个满级联邦的主席</t>
  </si>
  <si>
    <t>Unstoppable Force</t>
  </si>
  <si>
    <t>建造一艘主宰</t>
  </si>
  <si>
    <t>effect set_country_flag = juggernaut_constructed</t>
  </si>
  <si>
    <t>Our Fleets will Blot Out the Stars</t>
  </si>
  <si>
    <t>建造一个完整的巨型船坞</t>
  </si>
  <si>
    <t>Whatever it is, I'm against it</t>
  </si>
  <si>
    <t>拒绝加入任何组织成为任何组织的成员</t>
  </si>
  <si>
    <t>effect set_country_flag = whatever_it_is_im_against_it_rejected_community
effect set_country_flag = whatever_it_is_im_against_it_left_federation</t>
  </si>
  <si>
    <t>You've Been Served</t>
  </si>
  <si>
    <t>在四项重度制裁都通过的情况下谴责一个没有触犯任何星际法的帝国。</t>
  </si>
  <si>
    <t>自己玩</t>
  </si>
  <si>
    <t>Throw Your Weight Around</t>
  </si>
  <si>
    <t>拥有超过9000的外交权重</t>
  </si>
  <si>
    <t>Opposite Attract</t>
  </si>
  <si>
    <t>让所有8个思潮的代表存在于你的联邦</t>
  </si>
  <si>
    <t>Humble Pie</t>
  </si>
  <si>
    <t>羞辱一个“霸权主义”的帝国并在羞辱战争中击败他</t>
  </si>
  <si>
    <t>effect set_country_flag = humble_pie_achievement</t>
  </si>
  <si>
    <t>All-Seeing Eye</t>
  </si>
  <si>
    <t>同时在五个不同的帝国中的情报等级到达100</t>
  </si>
  <si>
    <t>add_intel 国家ID 100
找5个输</t>
  </si>
  <si>
    <t>Burn Notice</t>
  </si>
  <si>
    <t>在间谍行动出现失败或者失误的事件选项中选择除名</t>
  </si>
  <si>
    <t>effect set_country_flag = burn_notice_achievement</t>
  </si>
  <si>
    <t>Tinker, Tailor, Soldier, Blorg</t>
  </si>
  <si>
    <t>在一场游戏中完成至少10个不同的间谍行动</t>
  </si>
  <si>
    <t>effect= {set_variable = {which = tinker_tailor_soldier_blorg_achievement_count value = 10 }}</t>
  </si>
  <si>
    <t>Modern Cincinnatus</t>
  </si>
  <si>
    <t>作为星海监管人，在击败天灾后解除星海监管人身份</t>
  </si>
  <si>
    <t>effect set_country_flag = modern_cincinnatus_achievement</t>
  </si>
  <si>
    <t>With Thunderous Applause</t>
  </si>
  <si>
    <t>成为星海帝皇</t>
  </si>
  <si>
    <t>自己当</t>
  </si>
  <si>
    <t>Sic Semper Tyrannis</t>
  </si>
  <si>
    <t>领导一次叛乱并且成功推翻星海帝皇的统治</t>
  </si>
  <si>
    <t>effect set_country_flag = sic_semper_tyrannis_achievement</t>
  </si>
  <si>
    <t>We Come In Peace</t>
  </si>
  <si>
    <t>在“第一次接触”的事件中不触发任何负面选项</t>
  </si>
  <si>
    <t>effect set_country_flag = we_come_in_peace_achievement</t>
  </si>
  <si>
    <t>We Come In Pieces</t>
  </si>
  <si>
    <t>敌意接触解剖一个外星人</t>
  </si>
  <si>
    <t>effect set_country_flag = they_come_in_pieces_achievement</t>
  </si>
  <si>
    <t>Shoot To Kill</t>
  </si>
  <si>
    <t>在第一次接触事件完成之前击杀对方舰船</t>
  </si>
  <si>
    <t>effect set_country_flag = shoot_to_kill_achievement</t>
  </si>
  <si>
    <t>Big Red Button</t>
  </si>
  <si>
    <t>使用以太相引擎毁灭银河</t>
  </si>
  <si>
    <t>effect set_country_flag = big_red_button_achievement</t>
  </si>
  <si>
    <t>Surfing the Wed</t>
  </si>
  <si>
    <t>在自己的帝国版图范围内建造30个相连到首都的超空间中继器</t>
  </si>
  <si>
    <t>Yeet the Fleet</t>
  </si>
  <si>
    <t>将自己的舰队弹射到一个正在和你帝国交战的帝国首都上</t>
  </si>
  <si>
    <t>effect set_country_flag = yeet_the_fleet_achievement</t>
  </si>
  <si>
    <t>None Shall Pass</t>
  </si>
  <si>
    <t>在一个拥有行星护盾的堡垒星球上建造一个战力值大于10k的3级星环基地并且配备防御模组</t>
  </si>
  <si>
    <t>Gotta Subjugate Them All</t>
  </si>
  <si>
    <t>同时拥有三个3级的不同属国特化类型的附属帝国</t>
  </si>
  <si>
    <t>Fine Print</t>
  </si>
  <si>
    <t>修改一次附庸帝国的合约</t>
  </si>
  <si>
    <t>effect set_country_flag = fine_print_achievement</t>
  </si>
  <si>
    <t>Maximally Effective</t>
  </si>
  <si>
    <t>成为3个满级的佣兵城邦赞助商</t>
  </si>
  <si>
    <t>You Monster</t>
  </si>
  <si>
    <t>将有机类舰船交给打捞者城邦回收</t>
  </si>
  <si>
    <t>effect set_country_flag = you_monster_achievement</t>
  </si>
  <si>
    <t>Meet the New Boss</t>
  </si>
  <si>
    <t>作为附庸在秘密效忠战争中击败宗主</t>
  </si>
  <si>
    <t>effect set_country_flag = meet_the_new_boss_achievement</t>
  </si>
  <si>
    <t>Underlord</t>
  </si>
  <si>
    <t>作为地底人国家，在“意外矿层”事件中挖到最底层并击败陆军</t>
  </si>
  <si>
    <t>effect set_country_flag = underlord_achievement</t>
  </si>
  <si>
    <t>Into the Unknown</t>
  </si>
  <si>
    <t>作为射向星际国家，用量子弹弓送10艘拥有船员的科研舰到未知星系</t>
  </si>
  <si>
    <t>effect set_country_flag = into_the_unknown_achievement</t>
  </si>
  <si>
    <t>Non-Prophet Organization</t>
  </si>
  <si>
    <t>以虚境行者开局击杀虚境导师</t>
  </si>
  <si>
    <t>effect set_country_flag = non_prophet_organization_achievement</t>
  </si>
  <si>
    <t>Fixer Upper</t>
  </si>
  <si>
    <t>作为田园绽放帝国，将鼠人世界的死寂星球通过盖亚播种器转化为盖亚星球。</t>
  </si>
  <si>
    <t>自己改</t>
  </si>
  <si>
    <t>Growing Like Weeds</t>
  </si>
  <si>
    <t>作为非克隆大军的出芽生殖帝国，让首都拥有25000个含有出芽生殖或析晶化人口。</t>
  </si>
  <si>
    <t>自己加人口</t>
  </si>
  <si>
    <t>Tend the Garden</t>
  </si>
  <si>
    <t>拥有环保主义者理念，在温科沃特建造护林员小屋并改造为度假星球</t>
  </si>
  <si>
    <t>Machine Supremacy</t>
  </si>
  <si>
    <t>作为智械叛乱赢得一场游戏。</t>
  </si>
  <si>
    <t>effect set_country_flag = machine_supremacy_achievement
改完开以太相炸</t>
  </si>
  <si>
    <t>Strange Mood</t>
  </si>
  <si>
    <t>作为巧手公司企业政府帝国，在有虚境契约的情况下完整建造一个巨构建筑。</t>
  </si>
  <si>
    <t>effect set_country_flag = strange_mood_achievement</t>
  </si>
  <si>
    <t>Directive 67</t>
  </si>
  <si>
    <t>作为克隆大军帝国，在星海共同体指定圣地守卫者为天灾并将其消灭</t>
  </si>
  <si>
    <t>effect set_country_flag = directive_67_achievement
effect set_origin = origin_clone_army</t>
  </si>
  <si>
    <t>Destroy the People of Earth!</t>
  </si>
  <si>
    <t>作为人类联邦，在领导者被脑蛞蝓寄生的情况下摧毁地球联合国。</t>
  </si>
  <si>
    <t>effect set_country_flag = destroy_people_of_earth_achievement</t>
  </si>
  <si>
    <t>Room of Desert</t>
  </si>
  <si>
    <t>作为噬岩者，吞噬一个其他帝国的沙漠母星。</t>
  </si>
  <si>
    <t>effect set_country_flag = room_for_desert_achievement</t>
  </si>
  <si>
    <t>Can you Smell What the Lithoids are Cooking?</t>
  </si>
  <si>
    <t>作为一个岩石物种帝国，将另一个岩石物种作为牲口或者加工他们。</t>
  </si>
  <si>
    <t>协同进化排外开直接获得</t>
  </si>
  <si>
    <t>Rock Beats Paper</t>
  </si>
  <si>
    <t>作为一个岩石物种帝国，在违反星系法的情况下击杀来访特使</t>
  </si>
  <si>
    <t>effect set_country_flag = executed_galcom_envoys</t>
  </si>
  <si>
    <t>There's a Zombie on my Lawn</t>
  </si>
  <si>
    <t>作为一个死灵帝国，在不用歼星舰的情况下灭掉一个植物帝国。</t>
  </si>
  <si>
    <t>effect set_country_flag = zombie_on_my_lawn_achievement</t>
  </si>
  <si>
    <t>With Great Power</t>
  </si>
  <si>
    <t>作为一个食尸文明，在击败末日事件前不侵犯任何未开化文明，或者建造10个观察站。</t>
  </si>
  <si>
    <t>effect set_origin = origin_necrophage
effect set_country_flag = with_great_power_achievement
effect remove_country_flag = with_great_power_achievement_locked</t>
  </si>
  <si>
    <t>Recent History</t>
  </si>
  <si>
    <t>作为纪念主义帝国，在一场游戏中在五个死寂星球上建立长眠庇护所。</t>
  </si>
  <si>
    <t>改5个死寂球，然后造纪念堂，必须是非开局生成的死寂球</t>
  </si>
  <si>
    <t>Holy Water</t>
  </si>
  <si>
    <t>使用天洪浩荡淹没一个堕落帝国的圣地星球。</t>
  </si>
  <si>
    <t>effect set_country_flag = holy_water_achievement</t>
  </si>
  <si>
    <t>Fishing for Trouble</t>
  </si>
  <si>
    <t>作为一个渔夫帝国，挑衅堕落帝国让堕落帝国对你宣战然后你获胜。</t>
  </si>
  <si>
    <t>effect set_country_flag = fishing_for_trouble_achievement</t>
  </si>
  <si>
    <t>There be Dragons</t>
  </si>
  <si>
    <t>在首都星系中拥有13条龙。</t>
  </si>
  <si>
    <t>输13次，然后等一会
event ancrel.4026</t>
  </si>
  <si>
    <t>Quest Complete</t>
  </si>
  <si>
    <t>找到骑士团神圣任务的真结局。</t>
  </si>
  <si>
    <t>effect set_country_flag = quest_complete_achievement</t>
  </si>
  <si>
    <t>Toxic Workplace</t>
  </si>
  <si>
    <t>作为一个剧毒物种帝国的星海监管者或者星海帝王，羞辱剩下的所有星海共同体里的成员。</t>
  </si>
  <si>
    <t>自己搞</t>
  </si>
  <si>
    <t>Could be Worse</t>
  </si>
  <si>
    <t>作为冷酷实业家，殖民一个最开始是剧毒星球的星球，让它变成死寂星球。</t>
  </si>
  <si>
    <t>effect set_country_flag = could_be_worse_achievement</t>
  </si>
  <si>
    <t>With Interest</t>
  </si>
  <si>
    <t>作为一个血债血偿起源帝国，完成你所开始的事业，在战争中战胜MSI。</t>
  </si>
  <si>
    <t>effect set_country_flag = payback_revenge_complete
effect set_country_flag = with_interest_achievement</t>
  </si>
  <si>
    <t>Unshackled</t>
  </si>
  <si>
    <t>作为一个粉碎的枷锁起源帝国，使场上任一国家政策都不具有允许奴隶制，同时所有前超光速文明均为平等主义或格式塔。</t>
  </si>
  <si>
    <t>play过去改政策和国家思潮</t>
  </si>
  <si>
    <t>Dark Forest</t>
  </si>
  <si>
    <t>作为一个黑暗之怖起源帝国，转变为种族洁癖然后抹除所有帝国，堕落帝国，以及飞地。</t>
  </si>
  <si>
    <t>effect set_country_flag = dark_forest_achievement
然后自己杀</t>
  </si>
  <si>
    <t>Back with Your X</t>
  </si>
  <si>
    <t>以太阳系为首都起始星系，完成“太阳朋克”事件链的好结局。</t>
  </si>
  <si>
    <t>effect set_country_flag = back_with_your_x_achievement</t>
  </si>
  <si>
    <t>Insightful</t>
  </si>
  <si>
    <t>研究12个未开化文明的领悟科技研究。</t>
  </si>
  <si>
    <t>No Good Deed…</t>
  </si>
  <si>
    <t>在违反不干涉土著文明的星际法的情况下，干涉未开化文明灾难性的失败。</t>
  </si>
  <si>
    <t>effect set_country_flag = no_good_deed_achievement</t>
  </si>
  <si>
    <t>The Path Not Taken</t>
  </si>
  <si>
    <t>在没有研究“超空间移动”的情况下殖民10个星球。</t>
  </si>
  <si>
    <t>选渴求的探险家开局，然后own10个球</t>
  </si>
  <si>
    <t>Nothing to See Here</t>
  </si>
  <si>
    <t>将隐形的飞船停在一个敌对帝国的首都星系，对其帝国宣战。</t>
  </si>
  <si>
    <t>effect set_country_flag = nothing_to_see_here_achievement</t>
  </si>
  <si>
    <t>We'll Make Great Pets</t>
  </si>
  <si>
    <t>在己方帝国内拥有10人口数量的主种族人口在异星动物园内展出。</t>
  </si>
  <si>
    <t>给自己降智</t>
  </si>
  <si>
    <t>A Tad Too Late</t>
  </si>
  <si>
    <t>找个领袖加leader_trait_legendary_ancestors_knowledge特质</t>
  </si>
  <si>
    <t>Dawn of A Million Souls</t>
  </si>
  <si>
    <t>使用艾莎琳改造三个星球。</t>
  </si>
  <si>
    <t>effect set_country_flag = million_souls_achievement</t>
  </si>
  <si>
    <t>Ethical Dilemmas</t>
  </si>
  <si>
    <t>在内阁中的领袖拥有6个不同的思潮。</t>
  </si>
  <si>
    <t>Council of Elders</t>
  </si>
  <si>
    <t>拥有五个到达100岁的内阁成员。</t>
  </si>
  <si>
    <t>改派搜领袖ID改年龄</t>
  </si>
  <si>
    <t>Equality! Democracy! Freedom!</t>
  </si>
  <si>
    <t>作为“君临天下”起源帝国，在民主战争中推翻统治者的统治。</t>
  </si>
  <si>
    <t>effect set_country_flag = equality_democracy_freedom_achievement</t>
  </si>
  <si>
    <t>We Bring Peace</t>
  </si>
  <si>
    <t>在拥有十字军之魂的国民理念的情况下解放三个不同的帝国。</t>
  </si>
  <si>
    <t>effect set_variable = {which = we_bring_peace_achievement_count value = 3}</t>
  </si>
  <si>
    <t>Breaching the Planes</t>
  </si>
  <si>
    <t>探索一个星界裂隙。</t>
  </si>
  <si>
    <t>set_completed_rifts 5</t>
  </si>
  <si>
    <t>Growing Planes</t>
  </si>
  <si>
    <t>在一场游戏中探索五个星界裂隙。</t>
  </si>
  <si>
    <t>Put a Cork in It</t>
  </si>
  <si>
    <t>建造一个维度锁。</t>
  </si>
  <si>
    <t>set_completed_rifts 5
然后自己造</t>
  </si>
  <si>
    <t>My name is Ozymandias</t>
  </si>
  <si>
    <t>获得永恒王座。</t>
  </si>
  <si>
    <t>Returned to Form</t>
  </si>
  <si>
    <t>招募乍狄伽</t>
  </si>
  <si>
    <t>effect set_country_flag = returned_to_form_achievement</t>
  </si>
  <si>
    <t>A Universe of Paperclips</t>
  </si>
  <si>
    <t>作为一个恒固指令帝国，在完成所有指标的情况下创造一个完美宇宙。</t>
  </si>
  <si>
    <t>effect set_country_flag = a_universe_of_paperclips_achievement</t>
  </si>
  <si>
    <t>Virtual Reality</t>
  </si>
  <si>
    <t>彻底拥抱虚拟世界，不留下一个人口。</t>
  </si>
  <si>
    <t>机械开局rr自己跑</t>
  </si>
  <si>
    <t>Burning Brightly</t>
  </si>
  <si>
    <t>在同一个星系内建造电弧熔炉和戴森云。</t>
  </si>
  <si>
    <t>effect set_country_flag = burning_brightly_achievement</t>
  </si>
  <si>
    <t>Past the Expiration Date</t>
  </si>
  <si>
    <t>作为纳米机械帝国。吞噬一个堕落帝国的母星。</t>
  </si>
  <si>
    <t>effect set_country_flag = past_the_expiration_date_achievement</t>
  </si>
  <si>
    <t>Mother knows Best</t>
  </si>
  <si>
    <t>完成合成人女王“塞塔娜”的所有要求。</t>
  </si>
  <si>
    <t>effect set_country_flag = mother_knows_best_small_favor
effect set_global_flag = synth_queen_war_started
effect remove_country_flag = rebellious_child</t>
  </si>
  <si>
    <t>Footsteps of the Prophet</t>
  </si>
  <si>
    <t>作为义体信条起源帝国，击败合成人女王“塞塔娜”。</t>
  </si>
  <si>
    <t>effect set_country_flag = footsteps_of_the_prophet_achievement</t>
  </si>
  <si>
    <t>Mediocre!</t>
  </si>
  <si>
    <t>完成“屈从风暴”的挑战。</t>
  </si>
  <si>
    <t>effect set_country_flag = completed_succumb_to_tempest_challenge_achievement</t>
  </si>
  <si>
    <t>Humanility before the Fall</t>
  </si>
  <si>
    <t>完成因内特贸易体先驱者的事件链。</t>
  </si>
  <si>
    <t>effect set_country_flag = completed_inetian_traders_precursor</t>
  </si>
  <si>
    <t>Unpopularity Contest</t>
  </si>
  <si>
    <t>使用“风暴召唤器”召唤一场风暴。</t>
  </si>
  <si>
    <t>effect set_country_flag = used_tempest_invocator_relic_achievement</t>
  </si>
  <si>
    <t>But at what cost...</t>
  </si>
  <si>
    <t>杀掉咕咕。</t>
  </si>
  <si>
    <t>effect set_country_flag = killed_the_gurr</t>
  </si>
  <si>
    <t>It Belongs in a… oh right</t>
  </si>
  <si>
    <t>填满全部标本藏品。</t>
  </si>
  <si>
    <t>effect set_country_flag = has_unlocked_all_exhibits_for_any_category</t>
  </si>
  <si>
    <t>Void Charmer</t>
  </si>
  <si>
    <t>建造每一种虚空诱饵并且吸引到每一种太空兽群。</t>
  </si>
  <si>
    <t>effect set_country_flag = voidlure_attracted_tiyanki
effect set_country_flag = voidlure_attracted_space_amoeba
effect set_country_flag = voidlure_attracted_crystalline_entity
effect set_country_flag = voidlure_attracted_voidworm
effect set_country_flag = voidlure_attracted_cutholoid
effect set_country_flag = voidlure_built_tiyanki
effect set_country_flag = voidlure_built_space_amoeba
effect set_country_flag = voidlure_built_crystalline_entity
effect set_country_flag = voidlure_built_voidworm
effect set_country_flag = voidlure_built_cutholoid</t>
  </si>
  <si>
    <t>Animal Farm</t>
  </si>
  <si>
    <t>生态园到达50容量。</t>
  </si>
  <si>
    <t>自己造一个博物天枢，然后开全通讯
research_all_technologies 1
effect add_to_vivarium = { design = NAME_Large_Crystal_Entity_Blue rarity = rare amount = 50}</t>
  </si>
  <si>
    <t>Wormageddon</t>
  </si>
  <si>
    <t>摧毁一个虚空虫的巢穴。</t>
  </si>
  <si>
    <t>effect set_country_flag = destroyed_voidworm_nest</t>
  </si>
  <si>
    <t>That's No Asteroid</t>
  </si>
  <si>
    <t>使用重力陷阱捕获一只岩居兽。</t>
  </si>
  <si>
    <t>effect set_country_flag = has_ever_captured_a_cutholoid</t>
  </si>
  <si>
    <t>X Marks the Spot</t>
  </si>
  <si>
    <t>找到“奈斯船长的宝藏”。</t>
  </si>
  <si>
    <t>effect set_country_flag = found_captain_ness_treasure</t>
  </si>
  <si>
    <t>Beastmaster</t>
  </si>
  <si>
    <t>在不建造任何一艘人工舰船的情况下击败终末危机。</t>
  </si>
  <si>
    <t>effect set_global_flag = ai_invasion_happened
effect set_global_flag = ai_invasion_defeated
effect remove_country_flag = built_artificial_ship</t>
  </si>
  <si>
    <t>King of Monsters</t>
  </si>
  <si>
    <t>选择巨兽之怒飞升，并赢得游戏胜利。</t>
  </si>
  <si>
    <t>effect set_country_flag = king_of_monsters_achievement</t>
  </si>
  <si>
    <t>Born to be Wild</t>
  </si>
  <si>
    <t>作为生体荒野帝国，占领改造所有蜂巢堕落的星球。</t>
  </si>
  <si>
    <t>开局刷一个蜂巢堕落然后own所有殖民地，开环境改造改为正常球</t>
  </si>
  <si>
    <t>smorgasblorg</t>
  </si>
  <si>
    <t>作为演化猎手帝国，拥有6种及以上基因类别。</t>
  </si>
  <si>
    <t>effect set_variable = {which = smorgasblorg_phenotypes value = 10}</t>
  </si>
  <si>
    <t>I am the Invader Now</t>
  </si>
  <si>
    <t>作为星耀天堡起源，占领古怪的传送门网络大于等于5</t>
  </si>
  <si>
    <t>随便找5个星系点击恒星输入
effect set_star_flag = starlit_nexus_system</t>
  </si>
  <si>
    <t>Smugglers of Hope</t>
  </si>
  <si>
    <t>将帝国主体物种从被奴役的帝国中走私出来。</t>
  </si>
  <si>
    <t>effect set_country_flag = smugglers_of_hope_achievement</t>
  </si>
  <si>
    <t>Flesh_Adapts</t>
  </si>
  <si>
    <t>使用生物飞船击败索林原虫。</t>
  </si>
  <si>
    <t>effect set_country_flag = flesh_adapts_achievement</t>
  </si>
  <si>
    <t>run代码（2025.08.25）</t>
  </si>
  <si>
    <t>注：run代码，就是用把大量打码记录在txt记事本中，放进游戏根目录文件夹，游戏中就可以使用控制台输入：run 记事本名称.txt ，批量执行笔记本内记录的所有代码。在游戏过程中你也可以打开根目录的记事本对其代码进行增加或删减，是最容易入门的一种形式。
游戏根目录文件夹（游戏安装位置）→ 盘:……\……\Steam\steamapps\common\Stellaris，也可以通过steam→管理→浏览本地文件打开。</t>
  </si>
  <si>
    <t>←右键另存到游戏根目录</t>
  </si>
  <si>
    <t>备注：生成一个12环的双环世界</t>
  </si>
  <si>
    <t>备注：生成一个有全部资源的星系，并带有4个电弧熔炉</t>
  </si>
  <si>
    <t>备注：生成一个有各种宜居球的星系</t>
  </si>
  <si>
    <t>↓控制台选中恒星输入↓</t>
  </si>
  <si>
    <t>run 超级环世界.txt</t>
  </si>
  <si>
    <t>run 恒星熔炉.txt</t>
  </si>
  <si>
    <t>run 全类型星系.txt</t>
  </si>
  <si>
    <t>备注：生成一个特效星系</t>
  </si>
  <si>
    <t>run 恐惧之眼.txt</t>
  </si>
  <si>
    <t>run 孳孽孵化场.txt</t>
  </si>
  <si>
    <t>run 破碎之地.txt</t>
  </si>
  <si>
    <t>备注：生成一个特效星系，包含有量子弹弓</t>
  </si>
  <si>
    <t>run 跨界之门.txt</t>
  </si>
  <si>
    <t>run 位面之魇.txt</t>
  </si>
  <si>
    <t>run 银河之殇.txt</t>
  </si>
  <si>
    <t>备注：生成一个超级物种，作为你的主体物种</t>
  </si>
  <si>
    <t>备注：生成一个很多特质超级内阁科学家</t>
  </si>
  <si>
    <t>备注：生成一个很多特质内阁超级指挥官</t>
  </si>
  <si>
    <t>↓控制台直接输入↓</t>
  </si>
  <si>
    <t>run 终极猎手.txt</t>
  </si>
  <si>
    <t>run 传奇内阁科学家.txt</t>
  </si>
  <si>
    <t>run 传奇内阁指挥官.txt</t>
  </si>
  <si>
    <t>创建物种</t>
  </si>
  <si>
    <t>创建领袖</t>
  </si>
  <si>
    <t>注：本项目用于添加过多特质创建run代码使用，如果选择特质不多也可以直接生成。生成物种的特质请前往“物种特质”选项卡勾选。
（本条目物种肖像只有特殊肖像）</t>
  </si>
  <si>
    <t>注：本项目用于添加过多特质创建run代码使用，如果选择特质不多也可以直接生成。生成领袖的特质请前往“领袖特质”选项卡勾选。</t>
  </si>
  <si>
    <t>"物种"</t>
  </si>
  <si>
    <t>复数名称</t>
  </si>
  <si>
    <t>物种类型</t>
  </si>
  <si>
    <t>领袖名称</t>
  </si>
  <si>
    <t>"领袖"</t>
  </si>
  <si>
    <t>来自物种</t>
  </si>
  <si>
    <t>领袖类别</t>
  </si>
  <si>
    <t>物种肖像</t>
  </si>
  <si>
    <t>母星</t>
  </si>
  <si>
    <t>prev.capital_scope</t>
  </si>
  <si>
    <t>所属领袖是否永生</t>
  </si>
  <si>
    <t>年龄</t>
  </si>
  <si>
    <t>领袖思潮</t>
  </si>
  <si>
    <t>所有领袖默认性别</t>
  </si>
  <si>
    <t>男性</t>
  </si>
  <si>
    <t>额外特质点数</t>
  </si>
  <si>
    <t>跳转物种特质</t>
  </si>
  <si>
    <t>是否永生</t>
  </si>
  <si>
    <t>是否随机生成特质</t>
  </si>
  <si>
    <t>是否跳过生成背景</t>
  </si>
  <si>
    <t>添加人口（选中星球）</t>
  </si>
  <si>
    <t>effect create_pop_group =  { species = last_created_species size = 1000 }</t>
  </si>
  <si>
    <t>领袖类型</t>
  </si>
  <si>
    <t>是否需要维护费</t>
  </si>
  <si>
    <t>是</t>
  </si>
  <si>
    <t>跳转领袖特质</t>
  </si>
  <si>
    <t>设定为主体物种</t>
  </si>
  <si>
    <t>effect change_dominant_species = { species = last_created_species change_all = yes }</t>
  </si>
  <si>
    <t>领袖小作文</t>
  </si>
  <si>
    <t>"这是一个领袖，嘻嘻"</t>
  </si>
  <si>
    <t>生成领袖</t>
  </si>
  <si>
    <t>物种类型附表</t>
  </si>
  <si>
    <t>性别附表</t>
  </si>
  <si>
    <t>领袖类型附表</t>
  </si>
  <si>
    <t>思潮附表</t>
  </si>
  <si>
    <t>MAM</t>
  </si>
  <si>
    <t>male</t>
  </si>
  <si>
    <t>ethic_spiritualist</t>
  </si>
  <si>
    <t>REP</t>
  </si>
  <si>
    <t>女性</t>
  </si>
  <si>
    <t>female</t>
  </si>
  <si>
    <t xml:space="preserve">set_leader_flag = renowned_leader </t>
  </si>
  <si>
    <t>ethic_materialist</t>
  </si>
  <si>
    <t>AVI</t>
  </si>
  <si>
    <t>随机</t>
  </si>
  <si>
    <t>indeterminate</t>
  </si>
  <si>
    <t xml:space="preserve">set_leader_flag = legendary_leader </t>
  </si>
  <si>
    <t>ethic_militarist</t>
  </si>
  <si>
    <t>ART</t>
  </si>
  <si>
    <t>不确定</t>
  </si>
  <si>
    <t>not_set</t>
  </si>
  <si>
    <t>ethic_pacifist</t>
  </si>
  <si>
    <t>MOL</t>
  </si>
  <si>
    <t>领袖类别附表</t>
  </si>
  <si>
    <t>ethic_xenophobe</t>
  </si>
  <si>
    <t>FUN</t>
  </si>
  <si>
    <t>commander</t>
  </si>
  <si>
    <t>ethic_xenophile</t>
  </si>
  <si>
    <t>PLANT</t>
  </si>
  <si>
    <t>肖像附表（仅玩家不可选）</t>
  </si>
  <si>
    <t>scientist</t>
  </si>
  <si>
    <t>ethic_authoritarian</t>
  </si>
  <si>
    <t>LITHOID</t>
  </si>
  <si>
    <t>ai_crisis_1</t>
  </si>
  <si>
    <t>official</t>
  </si>
  <si>
    <t>ethic_egalitarian</t>
  </si>
  <si>
    <t>NECROID</t>
  </si>
  <si>
    <t>ai_crisis_2</t>
  </si>
  <si>
    <t>ethic_gestalt_consciousness</t>
  </si>
  <si>
    <t>IMPERIAL</t>
  </si>
  <si>
    <t>索林原虫1</t>
  </si>
  <si>
    <t>swarm1</t>
  </si>
  <si>
    <t>AQUATIC</t>
  </si>
  <si>
    <t>索林原虫2</t>
  </si>
  <si>
    <t>swarm1small</t>
  </si>
  <si>
    <t>TOX</t>
  </si>
  <si>
    <t>高维恶魔（蓝）</t>
  </si>
  <si>
    <t>exd1</t>
  </si>
  <si>
    <t>否</t>
  </si>
  <si>
    <t>set_leader_flag = should_not_have_upkeep</t>
  </si>
  <si>
    <t>CYBERNETIC</t>
  </si>
  <si>
    <t>高维恶魔（黄）</t>
  </si>
  <si>
    <t>exd2</t>
  </si>
  <si>
    <t>BIOGENESIS_02</t>
  </si>
  <si>
    <t>高维恶魔（绿）</t>
  </si>
  <si>
    <t>exd3</t>
  </si>
  <si>
    <t>BIOGENESIS_01</t>
  </si>
  <si>
    <t>高维恶魔（紫）</t>
  </si>
  <si>
    <t>exd4</t>
  </si>
  <si>
    <t>WILDERNESS</t>
  </si>
  <si>
    <t>高维恶魔（蓝无特效）</t>
  </si>
  <si>
    <t>exd1_leader</t>
  </si>
  <si>
    <t>HUM</t>
  </si>
  <si>
    <t>高维恶魔（黄无特效）</t>
  </si>
  <si>
    <t>exd2_leader</t>
  </si>
  <si>
    <t>哺乳类(土著)</t>
  </si>
  <si>
    <t>PRE_MAM</t>
  </si>
  <si>
    <t>高维恶魔（绿无特效）</t>
  </si>
  <si>
    <t>exd3_leader</t>
  </si>
  <si>
    <t>爬行类(土著)</t>
  </si>
  <si>
    <t>PRE_REP</t>
  </si>
  <si>
    <t>高维恶魔（紫无特效）</t>
  </si>
  <si>
    <t>exd4_leader</t>
  </si>
  <si>
    <t>鸟类(土著)</t>
  </si>
  <si>
    <t>PRE_AVI</t>
  </si>
  <si>
    <t>虚境？</t>
  </si>
  <si>
    <t>shroud1</t>
  </si>
  <si>
    <t>节肢类(土著)</t>
  </si>
  <si>
    <t>PRE_ART</t>
  </si>
  <si>
    <t>拉奇</t>
  </si>
  <si>
    <t>mam_rat</t>
  </si>
  <si>
    <t>软体类(土著)</t>
  </si>
  <si>
    <t>PRE_MOL</t>
  </si>
  <si>
    <t>巴奥房间</t>
  </si>
  <si>
    <t>baol_room</t>
  </si>
  <si>
    <t>真菌类(土著)</t>
  </si>
  <si>
    <t>PRE_FUN</t>
  </si>
  <si>
    <t>打捞者1</t>
  </si>
  <si>
    <t>salvager01</t>
  </si>
  <si>
    <t>植物类(土著)</t>
  </si>
  <si>
    <t>PRE_PLANT</t>
  </si>
  <si>
    <t>打捞者2</t>
  </si>
  <si>
    <t>salvager02</t>
  </si>
  <si>
    <t>change_leader_portrait = cetana_robot</t>
  </si>
  <si>
    <t>石质类(土著)</t>
  </si>
  <si>
    <t>PRE_LITHOID</t>
  </si>
  <si>
    <t>打捞者3</t>
  </si>
  <si>
    <t>salvager03</t>
  </si>
  <si>
    <t>change_species_portrait = paragon_exakeides_artifact_5</t>
  </si>
  <si>
    <t>水生类(土著)</t>
  </si>
  <si>
    <t>PRE_AQUATIC</t>
  </si>
  <si>
    <t>虚境导师1</t>
  </si>
  <si>
    <t>shroudwalker01</t>
  </si>
  <si>
    <t>毒物类(土著)</t>
  </si>
  <si>
    <t>PRE_TOX</t>
  </si>
  <si>
    <t>虚境导师2</t>
  </si>
  <si>
    <t>shroudwalker02</t>
  </si>
  <si>
    <t>AI</t>
  </si>
  <si>
    <t>虚境导师3</t>
  </si>
  <si>
    <t>shroudwalker03</t>
  </si>
  <si>
    <t>SWARM</t>
  </si>
  <si>
    <t>par_renown_01</t>
  </si>
  <si>
    <t>EXD</t>
  </si>
  <si>
    <t>基雅·祖蒙</t>
  </si>
  <si>
    <t>par_renown_02</t>
  </si>
  <si>
    <t>机械（无智慧）</t>
  </si>
  <si>
    <t>ROBOT</t>
  </si>
  <si>
    <t>亚里图昂</t>
  </si>
  <si>
    <t>par_renown_03</t>
  </si>
  <si>
    <t>MACHINE</t>
  </si>
  <si>
    <t>par_renown_04</t>
  </si>
  <si>
    <t>打捞者</t>
  </si>
  <si>
    <t>SALVAGER</t>
  </si>
  <si>
    <t>par_renown_05</t>
  </si>
  <si>
    <t>SHROUDWALKER</t>
  </si>
  <si>
    <t>par_renown_06</t>
  </si>
  <si>
    <t>传奇</t>
  </si>
  <si>
    <t>PARAGON</t>
  </si>
  <si>
    <t>博林</t>
  </si>
  <si>
    <t>par_renown_07</t>
  </si>
  <si>
    <t>MSI贩奴者</t>
  </si>
  <si>
    <t>MSI_SLAVER</t>
  </si>
  <si>
    <t>par_renown_08</t>
  </si>
  <si>
    <t>太阳朋克</t>
  </si>
  <si>
    <t>SOLAPUNK</t>
  </si>
  <si>
    <t>par_renown_09</t>
  </si>
  <si>
    <t>par_renown_10</t>
  </si>
  <si>
    <t>诺娜</t>
  </si>
  <si>
    <t>par_renown_11</t>
  </si>
  <si>
    <t>par_renown_12</t>
  </si>
  <si>
    <t>par_renown_13</t>
  </si>
  <si>
    <t>par_renown_14</t>
  </si>
  <si>
    <t>par_renown_15</t>
  </si>
  <si>
    <t>par_renown_16</t>
  </si>
  <si>
    <t>生长节点1</t>
  </si>
  <si>
    <t>councilor_gestalt_growth_1</t>
  </si>
  <si>
    <t>生长节点2</t>
  </si>
  <si>
    <t>councilor_gestalt_growth_2</t>
  </si>
  <si>
    <t>生长节点3</t>
  </si>
  <si>
    <t>councilor_gestalt_growth_3</t>
  </si>
  <si>
    <t>意识节点1</t>
  </si>
  <si>
    <t>councilor_gestalt_cognitive_1</t>
  </si>
  <si>
    <t>意识节点2</t>
  </si>
  <si>
    <t>councilor_gestalt_cognitive_2</t>
  </si>
  <si>
    <t>意识节点3</t>
  </si>
  <si>
    <t>councilor_gestalt_cognitive_3</t>
  </si>
  <si>
    <t>管控节点1</t>
  </si>
  <si>
    <t>councilor_gestalt_legion_1</t>
  </si>
  <si>
    <t>管控节点2</t>
  </si>
  <si>
    <t>councilor_gestalt_legion_2</t>
  </si>
  <si>
    <t>管控节点3</t>
  </si>
  <si>
    <t>councilor_gestalt_legion_3</t>
  </si>
  <si>
    <t>军团节点1</t>
  </si>
  <si>
    <t>councilor_gestalt_regulatory_1</t>
  </si>
  <si>
    <t>军团节点2</t>
  </si>
  <si>
    <t>councilor_gestalt_regulatory_2</t>
  </si>
  <si>
    <t>军团节点3</t>
  </si>
  <si>
    <t>councilor_gestalt_regulatory_3</t>
  </si>
  <si>
    <t>无名叛教者</t>
  </si>
  <si>
    <t>cpl_05</t>
  </si>
  <si>
    <t>paragon01</t>
  </si>
  <si>
    <t>paragon02</t>
  </si>
  <si>
    <t>蠢驴# Can we remove this? Is this one even used?</t>
  </si>
  <si>
    <t>paragon03</t>
  </si>
  <si>
    <t>艾莎琳3</t>
  </si>
  <si>
    <t>paragon_azaryn_3_buds</t>
  </si>
  <si>
    <t>艾莎琳2</t>
  </si>
  <si>
    <t>paragon_azaryn_2_buds</t>
  </si>
  <si>
    <t>艾莎琳1</t>
  </si>
  <si>
    <t>paragon_azaryn_1_buds</t>
  </si>
  <si>
    <t>艾莎琳0</t>
  </si>
  <si>
    <t>paragon_azaryn_no_buds</t>
  </si>
  <si>
    <t>凯德斯1</t>
  </si>
  <si>
    <t>paragon_exakeides_artifact_1</t>
  </si>
  <si>
    <t>凯德斯2</t>
  </si>
  <si>
    <t>paragon_exakeides_artifact_2</t>
  </si>
  <si>
    <t>凯德斯3</t>
  </si>
  <si>
    <t>paragon_exakeides_artifact_3</t>
  </si>
  <si>
    <t>凯德斯4</t>
  </si>
  <si>
    <t>paragon_exakeides_artifact_4</t>
  </si>
  <si>
    <t>凯德斯5</t>
  </si>
  <si>
    <t>paragon_exakeides_artifact_5</t>
  </si>
  <si>
    <t>MSI男</t>
  </si>
  <si>
    <t>msi_slaver1_male</t>
  </si>
  <si>
    <t>MSI女</t>
  </si>
  <si>
    <t>msi_slaver1_female</t>
  </si>
  <si>
    <t>cpl_01</t>
  </si>
  <si>
    <t>瑞斯·昂多1</t>
  </si>
  <si>
    <t>cpl_02_01</t>
  </si>
  <si>
    <t>瑞斯·昂多2</t>
  </si>
  <si>
    <t>cpl_02_02</t>
  </si>
  <si>
    <t>cpl_03</t>
  </si>
  <si>
    <t>cpl_04</t>
  </si>
  <si>
    <t>塞塔娜1</t>
  </si>
  <si>
    <t>synth_queen</t>
  </si>
  <si>
    <t>塞塔娜2</t>
  </si>
  <si>
    <t>cetana_mammalian</t>
  </si>
  <si>
    <t>塞塔娜3</t>
  </si>
  <si>
    <t>cetana_reptilian</t>
  </si>
  <si>
    <t>塞塔娜4</t>
  </si>
  <si>
    <t>cetana_aquatic</t>
  </si>
  <si>
    <t>塞塔娜5</t>
  </si>
  <si>
    <t>cetana_lithoid</t>
  </si>
  <si>
    <t>塞塔娜6</t>
  </si>
  <si>
    <t>cetana_plantoid</t>
  </si>
  <si>
    <t>塞塔娜7</t>
  </si>
  <si>
    <t>cetana_molluscoid</t>
  </si>
  <si>
    <t>塞塔娜8</t>
  </si>
  <si>
    <t>cetana_avian</t>
  </si>
  <si>
    <t>塞塔娜9</t>
  </si>
  <si>
    <t>cetana_empty</t>
  </si>
  <si>
    <t>塞塔娜10</t>
  </si>
  <si>
    <t>cetana_robot</t>
  </si>
  <si>
    <r>
      <rPr>
        <sz val="24"/>
        <color theme="1"/>
        <rFont val="方正公文黑体"/>
        <charset val="134"/>
      </rPr>
      <t>4.0.21舰船组件汇总（施工中）（2024.12.07）</t>
    </r>
    <r>
      <rPr>
        <sz val="10"/>
        <color theme="9"/>
        <rFont val="方正公文黑体"/>
        <charset val="134"/>
      </rPr>
      <t>注：改派版，跟控制台没什么关系</t>
    </r>
  </si>
  <si>
    <t>槽位</t>
  </si>
  <si>
    <t>花费</t>
  </si>
  <si>
    <t>能源</t>
  </si>
  <si>
    <t>最小伤害</t>
  </si>
  <si>
    <t>最大伤害</t>
  </si>
  <si>
    <t>船体伤害</t>
  </si>
  <si>
    <t>护盾伤害</t>
  </si>
  <si>
    <t>装甲伤害</t>
  </si>
  <si>
    <t>最小发射准备时间</t>
  </si>
  <si>
    <t>最大发射准备时间</t>
  </si>
  <si>
    <t>冷却</t>
  </si>
  <si>
    <t>显示冷却</t>
  </si>
  <si>
    <t>DPD</t>
  </si>
  <si>
    <t>射击角度</t>
  </si>
  <si>
    <t>最小攻击范围</t>
  </si>
  <si>
    <t>最大攻击范围</t>
  </si>
  <si>
    <t>命中</t>
  </si>
  <si>
    <t>追踪</t>
  </si>
  <si>
    <t>尺寸增伤</t>
  </si>
  <si>
    <t>战斗力计算</t>
  </si>
  <si>
    <t>导弹飞行速度</t>
  </si>
  <si>
    <t>导弹闪避概率</t>
  </si>
  <si>
    <t>导弹护盾</t>
  </si>
  <si>
    <t>导弹装甲</t>
  </si>
  <si>
    <t>导弹生命</t>
  </si>
  <si>
    <t>导弹重定向范围</t>
  </si>
  <si>
    <t>额外效果</t>
  </si>
  <si>
    <t>小型红激光</t>
  </si>
  <si>
    <t>"SMALL_RED_LASER"</t>
  </si>
  <si>
    <t>S</t>
  </si>
  <si>
    <t>中型红激光</t>
  </si>
  <si>
    <t>"MEDIUM_RED_LASER"</t>
  </si>
  <si>
    <t>M</t>
  </si>
  <si>
    <t>大型红激光</t>
  </si>
  <si>
    <t>"LARGE_RED_LASER"</t>
  </si>
  <si>
    <t>L</t>
  </si>
  <si>
    <t>小型蓝激光</t>
  </si>
  <si>
    <t>"SMALL_BLUE_LASER"</t>
  </si>
  <si>
    <t>中型蓝激光</t>
  </si>
  <si>
    <t>"MEDIUM_BLUE_LASER"</t>
  </si>
  <si>
    <t>大型蓝激光</t>
  </si>
  <si>
    <t>"LARGE_BLUE_LASER"</t>
  </si>
  <si>
    <t>小型紫外激光</t>
  </si>
  <si>
    <t>"SMALL_UV_LASER"</t>
  </si>
  <si>
    <t>中型紫外激光</t>
  </si>
  <si>
    <t>"MEDIUM_UV_LASER"</t>
  </si>
  <si>
    <t>大型紫外激光</t>
  </si>
  <si>
    <t>"LARGE_UV_LASER"</t>
  </si>
  <si>
    <t>小型X射线激光</t>
  </si>
  <si>
    <t>"SMALL_XRAY_LASER"</t>
  </si>
  <si>
    <t>中型X射线激光</t>
  </si>
  <si>
    <t>"MEDIUM_XRAY_LASER"</t>
  </si>
  <si>
    <t>大型X射线激光</t>
  </si>
  <si>
    <t>"LARGE_XRAY_LASER"</t>
  </si>
  <si>
    <t>小型伽马激光</t>
  </si>
  <si>
    <t>"SMALL_GAMMA_LASER"</t>
  </si>
  <si>
    <t>中型伽马激光</t>
  </si>
  <si>
    <t>"MEDIUM_GAMMA_LASER"</t>
  </si>
  <si>
    <t>大型伽马激光</t>
  </si>
  <si>
    <t>"LARGE_GAMMA_LASER"</t>
  </si>
  <si>
    <t>小型物质加速炮</t>
  </si>
  <si>
    <t>"SMALL_MASS_DRIVER_1"</t>
  </si>
  <si>
    <t>中型物质加速炮</t>
  </si>
  <si>
    <t>"MEDIUM_MASS_DRIVER_1"</t>
  </si>
  <si>
    <t>大型物质加速炮</t>
  </si>
  <si>
    <t>"LARGE_MASS_DRIVER_1"</t>
  </si>
  <si>
    <t>小型线圈炮</t>
  </si>
  <si>
    <t>"SMALL_MASS_DRIVER_2"</t>
  </si>
  <si>
    <t>中型线圈炮</t>
  </si>
  <si>
    <t>"MEDIUM_MASS_DRIVER_2"</t>
  </si>
  <si>
    <t>大型线圈炮</t>
  </si>
  <si>
    <t>"LARGE_MASS_DRIVER_2"</t>
  </si>
  <si>
    <t>小型磁轨炮</t>
  </si>
  <si>
    <t>"SMALL_MASS_DRIVER_3"</t>
  </si>
  <si>
    <t>中型磁轨炮</t>
  </si>
  <si>
    <t>"MEDIUM_MASS_DRIVER_3"</t>
  </si>
  <si>
    <t>大型磁轨炮</t>
  </si>
  <si>
    <t>"LARGE_MASS_DRIVER_3"</t>
  </si>
  <si>
    <t>小型先进型磁轨炮</t>
  </si>
  <si>
    <t>"SMALL_MASS_DRIVER_4"</t>
  </si>
  <si>
    <t>中型先进型磁轨炮</t>
  </si>
  <si>
    <t>"MEDIUM_MASS_DRIVER_4"</t>
  </si>
  <si>
    <t>大型先进型磁轨炮</t>
  </si>
  <si>
    <t>"LARGE_MASS_DRIVER_4"</t>
  </si>
  <si>
    <t>小型高斯炮</t>
  </si>
  <si>
    <t>"SMALL_MASS_DRIVER_5"</t>
  </si>
  <si>
    <t>中型高斯炮</t>
  </si>
  <si>
    <t>"MEDIUM_MASS_DRIVER_5"</t>
  </si>
  <si>
    <t>大型高斯炮</t>
  </si>
  <si>
    <t>"LARGE_MASS_DRIVER_5"</t>
  </si>
  <si>
    <t>小型等离子发射器</t>
  </si>
  <si>
    <t>"SMALL_PLASMA_1"</t>
  </si>
  <si>
    <t>中型等离子发射器</t>
  </si>
  <si>
    <t>"MEDIUM_PLASMA_1"</t>
  </si>
  <si>
    <t>大型等离子发射器</t>
  </si>
  <si>
    <t>"LARGE_PLASMA_1"</t>
  </si>
  <si>
    <t>小型等离子加速炮</t>
  </si>
  <si>
    <t>"SMALL_PLASMA_2"</t>
  </si>
  <si>
    <t>中型等离子加速炮</t>
  </si>
  <si>
    <t>"MEDIUM_PLASMA_2"</t>
  </si>
  <si>
    <t>大型等离子加速炮</t>
  </si>
  <si>
    <t>"LARGE_PLASMA_2"</t>
  </si>
  <si>
    <t>小型等离子加农炮</t>
  </si>
  <si>
    <t>"SMALL_PLASMA_3"</t>
  </si>
  <si>
    <t>中型等离子加农炮</t>
  </si>
  <si>
    <t>"MEDIUM_PLASMA_3"</t>
  </si>
  <si>
    <t>大型等离子加农炮</t>
  </si>
  <si>
    <t>"LARGE_PLASMA_3"</t>
  </si>
  <si>
    <t>小型裂解炮</t>
  </si>
  <si>
    <t>"SMALL_DISRUPTOR_1"</t>
  </si>
  <si>
    <t>中型裂解炮</t>
  </si>
  <si>
    <t>"MEDIUM_DISRUPTOR_1"</t>
  </si>
  <si>
    <t>小型离子裂解炮</t>
  </si>
  <si>
    <t>"SMALL_DISRUPTOR_2"</t>
  </si>
  <si>
    <t>中型离子裂解炮</t>
  </si>
  <si>
    <t>"MEDIUM_DISRUPTOR_2"</t>
  </si>
  <si>
    <t>小型相位裂解炮</t>
  </si>
  <si>
    <t>"SMALL_DISRUPTOR_3"</t>
  </si>
  <si>
    <t>中型相位裂解炮</t>
  </si>
  <si>
    <t>"MEDIUM_DISRUPTOR_3"</t>
  </si>
  <si>
    <t>小型机关炮</t>
  </si>
  <si>
    <t>"SMALL_AUTOCANNON_1"</t>
  </si>
  <si>
    <t>中型机关炮</t>
  </si>
  <si>
    <t>"MEDIUM_AUTOCANNON_1"</t>
  </si>
  <si>
    <t>大型机关炮</t>
  </si>
  <si>
    <t>"LARGE_AUTOCANNON_1"</t>
  </si>
  <si>
    <t>小型撕裂者机关炮</t>
  </si>
  <si>
    <t>"SMALL_AUTOCANNON_2"</t>
  </si>
  <si>
    <t>中型撕裂者机关炮</t>
  </si>
  <si>
    <t>"MEDIUM_AUTOCANNON_2"</t>
  </si>
  <si>
    <t>大型撕裂者机关炮</t>
  </si>
  <si>
    <t>"LARGE_AUTOCANNON_2"</t>
  </si>
  <si>
    <t>小型烈焰风暴机关炮</t>
  </si>
  <si>
    <t>"SMALL_AUTOCANNON_3"</t>
  </si>
  <si>
    <t>中型烈焰风暴机关炮</t>
  </si>
  <si>
    <t>"MEDIUM_AUTOCANNON_3"</t>
  </si>
  <si>
    <t>大型烈焰风暴机关炮</t>
  </si>
  <si>
    <t>"LARGE_AUTOCANNON_3"</t>
  </si>
  <si>
    <t>"SMALL_AUTOCANNON_4"</t>
  </si>
  <si>
    <t>"MEDIUM_AUTOCANNON_4"</t>
  </si>
  <si>
    <t>"LARGE_AUTOCANNON_4"</t>
  </si>
  <si>
    <t>"KINETIC_ARTILLERY_1"</t>
  </si>
  <si>
    <t>"KINETIC_ARTILLERY_2"</t>
  </si>
  <si>
    <t>"ENERGY_TORPEDO_1"</t>
  </si>
  <si>
    <t>G</t>
  </si>
  <si>
    <t>"ENERGY_TORPEDO_2"</t>
  </si>
  <si>
    <t>"MASS_ACCELERATOR_1"</t>
  </si>
  <si>
    <t>X</t>
  </si>
  <si>
    <t>"MASS_ACCELERATOR_2"</t>
  </si>
  <si>
    <t>"ENERGY_LANCE_1"</t>
  </si>
  <si>
    <t>"ENERGY_LANCE_2"</t>
  </si>
  <si>
    <t>"ARC_EMITTER_1"</t>
  </si>
  <si>
    <t>"ARC_EMITTER_2"</t>
  </si>
  <si>
    <t>泰坦光矛</t>
  </si>
  <si>
    <t>"TITAN_LASER"</t>
  </si>
  <si>
    <t>T</t>
  </si>
  <si>
    <t>炼狱射线</t>
  </si>
  <si>
    <t>"PERDITION_BEAM_TITAN"</t>
  </si>
  <si>
    <t>离子加农炮</t>
  </si>
  <si>
    <t>"PERDITION_BEAM_ION"</t>
  </si>
  <si>
    <t>"FLAK_BATTERY_1"</t>
  </si>
  <si>
    <t>P</t>
  </si>
  <si>
    <t>"FLAK_BATTERY_2"</t>
  </si>
  <si>
    <t>重型高射炮</t>
  </si>
  <si>
    <t>"FLAK_BATTERY_3"</t>
  </si>
  <si>
    <t>"FLAK_BATTERY_4"</t>
  </si>
  <si>
    <t>哨兵点防御</t>
  </si>
  <si>
    <t>"POINT_DEFENCE_1"</t>
  </si>
  <si>
    <t>屏障点防御</t>
  </si>
  <si>
    <t>"POINT_DEFENCE_2"</t>
  </si>
  <si>
    <t>守护者点防御</t>
  </si>
  <si>
    <t>"POINT_DEFENCE_3"</t>
  </si>
  <si>
    <t>"MISSILE_1"</t>
  </si>
  <si>
    <t>"MISSILE_2"</t>
  </si>
  <si>
    <t>"MISSILE_3"</t>
  </si>
  <si>
    <t>"MISSILE_4"</t>
  </si>
  <si>
    <t>"MISSILE_5"</t>
  </si>
  <si>
    <t>"TORPEDO_1"</t>
  </si>
  <si>
    <t>"TORPEDO_2"</t>
  </si>
  <si>
    <t>"TORPEDO_3"</t>
  </si>
  <si>
    <t>"SWARMER_MISSILE_1"</t>
  </si>
  <si>
    <t>"SWARMER_MISSILE_2"</t>
  </si>
  <si>
    <t>棘孢</t>
  </si>
  <si>
    <t>"SPIKESPORES_1"</t>
  </si>
  <si>
    <t>"SPIKESPORES_2"</t>
  </si>
  <si>
    <t>虚空虫之牙</t>
  </si>
  <si>
    <t>"VOIDWORM_BITE_1"</t>
  </si>
  <si>
    <t>"VOIDWORM_BITE_2"</t>
  </si>
  <si>
    <t>"VOIDWORM_BITE_3"</t>
  </si>
  <si>
    <t>中型流星体投掷器</t>
  </si>
  <si>
    <t>"METEOROID_SLINGER_1"</t>
  </si>
  <si>
    <t>大型流星体投掷器</t>
  </si>
  <si>
    <t>"METEOROID_SLINGER_2"</t>
  </si>
  <si>
    <t>中型吞食之胃</t>
  </si>
  <si>
    <t>"MEDIUM_PREYING_MAW"</t>
  </si>
  <si>
    <t>E</t>
  </si>
  <si>
    <t>大型吞食之胃</t>
  </si>
  <si>
    <t>"LARGE_PREYING_MAW"</t>
  </si>
  <si>
    <t>巨型吞食之胃</t>
  </si>
  <si>
    <t>"HUGE_PREYING_MAW"</t>
  </si>
  <si>
    <t>天云闪电</t>
  </si>
  <si>
    <t>"SPACE_CLOUD_LIGHTNING"</t>
  </si>
  <si>
    <t>小型切割激光</t>
  </si>
  <si>
    <t>"SMALL_MINING_LASER"</t>
  </si>
  <si>
    <t>中型切割激光</t>
  </si>
  <si>
    <t>"MEDIUM_MINING_LASER"</t>
  </si>
  <si>
    <t>能量虹吸器</t>
  </si>
  <si>
    <t>"SPACE_WHALE_WEAPON_1"</t>
  </si>
  <si>
    <t>"SPACE_WHALE_WEAPON_2"</t>
  </si>
  <si>
    <t>"SPACE_WHALE_WEAPON_3"</t>
  </si>
  <si>
    <t>"SPACE_WHALE_WEAPON_4"</t>
  </si>
  <si>
    <t>不明能量发射器</t>
  </si>
  <si>
    <t>"MEDIUM_PROBE_LIGHTNING"</t>
  </si>
  <si>
    <t>灵爆</t>
  </si>
  <si>
    <t>"PSIONIC_BLAST_1"</t>
  </si>
  <si>
    <t>小型变形虫武器</t>
  </si>
  <si>
    <t>"SMALL_SPACE_AMOEBA_WEAPON"</t>
  </si>
  <si>
    <t>大型变形虫武器</t>
  </si>
  <si>
    <t>"LARGE_SPACE_AMOEBA_WEAPON"</t>
  </si>
  <si>
    <t>小型碎片发射器</t>
  </si>
  <si>
    <t>"SMALL_CRYSTAL_SHIP_BLUE_LIGHTNING"</t>
  </si>
  <si>
    <t>中型碎片发射器</t>
  </si>
  <si>
    <t>"MEDIUM_CRYSTAL_SHIP_BLUE_LIGHTNING"</t>
  </si>
  <si>
    <t>大型碎片发射器</t>
  </si>
  <si>
    <t>"LARGE_CRYSTAL_SHIP_BLUE_LIGHTNING"</t>
  </si>
  <si>
    <t>"SMALL_CRYSTAL_SHIP_GREEN_LIGHTNING"</t>
  </si>
  <si>
    <t>"MEDIUM_CRYSTAL_SHIP_GREEN_LIGHTNING"</t>
  </si>
  <si>
    <t>"LARGE_CRYSTAL_SHIP_GREEN_LIGHTNING"</t>
  </si>
  <si>
    <t>"SMALL_CRYSTAL_SHIP_YELLOW_LIGHTNING"</t>
  </si>
  <si>
    <t>"MEDIUM_CRYSTAL_SHIP_YELLOW_LIGHTNING"</t>
  </si>
  <si>
    <t>"LARGE_CRYSTAL_SHIP_YELLOW_LIGHTNING"</t>
  </si>
  <si>
    <t>"SMALL_CRYSTAL_SHIP_RED_LIGHTNING"</t>
  </si>
  <si>
    <t>"MEDIUM_CRYSTAL_SHIP_RED_LIGHTNING"</t>
  </si>
  <si>
    <t>"LARGE_CRYSTAL_SHIP_RED_LIGHTNING"</t>
  </si>
  <si>
    <t>"SMALL_CRYSTAL_SHIP_BLUE_ELITE_LIGHTNING"</t>
  </si>
  <si>
    <t>"MEDIUM_CRYSTAL_SHIP_BLUE_ELITE_LIGHTNING"</t>
  </si>
  <si>
    <t>"LARGE_CRYSTAL_SHIP_BLUE_ELITE_LIGHTNING"</t>
  </si>
  <si>
    <t>"SMALL_CRYSTAL_SHIP_GREEN_ELITE_LIGHTNING"</t>
  </si>
  <si>
    <t>"MEDIUM_CRYSTAL_SHIP_GREEN_ELITE_LIGHTNING"</t>
  </si>
  <si>
    <t>"LARGE_CRYSTAL_SHIP_GREEN_ELITE_LIGHTNING"</t>
  </si>
  <si>
    <t>"SMALL_CRYSTAL_SHIP_YELLOW_ELITE_LIGHTNING"</t>
  </si>
  <si>
    <t>"MEDIUM_CRYSTAL_SHIP_YELLOW_ELITE_LIGHTNING"</t>
  </si>
  <si>
    <t>"LARGE_CRYSTAL_SHIP_YELLOW_ELITE_LIGHTNING"</t>
  </si>
  <si>
    <t>"SMALL_CRYSTAL_SHIP_RED_ELITE_LIGHTNING"</t>
  </si>
  <si>
    <t>"MEDIUM_CRYSTAL_SHIP_RED_ELITE_LIGHTNING"</t>
  </si>
  <si>
    <t>"LARGE_CRYSTAL_SHIP_RED_ELITE_LIGHTNING"</t>
  </si>
  <si>
    <t>无限机炮</t>
  </si>
  <si>
    <t>"TECHNO_WEAPON"</t>
  </si>
  <si>
    <t>无限点防御</t>
  </si>
  <si>
    <t>"TECHNO_PD"</t>
  </si>
  <si>
    <t>"SMALL_EVENT_UV_LASER"</t>
  </si>
  <si>
    <t>"MEDIUM_EVENT_UV_LASER"</t>
  </si>
  <si>
    <t>噬星者鱼雷</t>
  </si>
  <si>
    <t>"STELLARITE_MISSILE"</t>
  </si>
  <si>
    <t>噬星者等离子炮</t>
  </si>
  <si>
    <t>"STELLARITE_PLASMA"</t>
  </si>
  <si>
    <t>吞噬光束</t>
  </si>
  <si>
    <t>"STELLARITE_BEAM"</t>
  </si>
  <si>
    <t>噬星者激光</t>
  </si>
  <si>
    <t>"STELLARITE_LASER"</t>
  </si>
  <si>
    <t>龙息</t>
  </si>
  <si>
    <t>"DRAGON_WEAPON"</t>
  </si>
  <si>
    <t>翼叉</t>
  </si>
  <si>
    <t>"DRAGON_SECONDARY_WEAPON"</t>
  </si>
  <si>
    <t>龙之闪电</t>
  </si>
  <si>
    <t>"DRAGON_TERTIARY_WEAPON"</t>
  </si>
  <si>
    <t>"DRAGON_WEAPON_ICE"</t>
  </si>
  <si>
    <t>"DRAGON_SECONDARY_WEAPON_ICE"</t>
  </si>
  <si>
    <t>"DRAGON_TERTIARY_WEAPON_ICE"</t>
  </si>
  <si>
    <t>位面光束</t>
  </si>
  <si>
    <t>"DIMENSIONAL_HORROR_PRIMARY_WEAPON"</t>
  </si>
  <si>
    <t>位面撕裂者</t>
  </si>
  <si>
    <t>"DIMENSIONAL_HORROR_LARGE_WEAPON"</t>
  </si>
  <si>
    <t>位面递归者</t>
  </si>
  <si>
    <t>"DIMENSIONAL_HORROR_MEDIUM_WEAPON"</t>
  </si>
  <si>
    <t>位面打击者</t>
  </si>
  <si>
    <t>"DIMENSIONAL_HORROR_SMALL_WEAPON"</t>
  </si>
  <si>
    <t>位面守卫</t>
  </si>
  <si>
    <t>"DIMENSIONAL_HORROR_PD"</t>
  </si>
  <si>
    <t>毒圣毒液光线</t>
  </si>
  <si>
    <t>"TOXIC_GOD_LARGE_WEAPON"</t>
  </si>
  <si>
    <t>毒圣之唾</t>
  </si>
  <si>
    <t>"TOXIC_GOD_SMALL_WEAPON"</t>
  </si>
  <si>
    <t>毒圣防御虫群</t>
  </si>
  <si>
    <t>"TOXIC_GOD_PD"</t>
  </si>
  <si>
    <t>450THz发射器</t>
  </si>
  <si>
    <t>"WRAITH_RED_LASER"</t>
  </si>
  <si>
    <t>650THz发射器</t>
  </si>
  <si>
    <t>"WRAITH_BLUE_LASER"</t>
  </si>
  <si>
    <t>520THz发射器</t>
  </si>
  <si>
    <t>"WRAITH_YELLOW_LASER"</t>
  </si>
  <si>
    <t>小型物质分解器</t>
  </si>
  <si>
    <t>"SMALL_ED_WEAPON"</t>
  </si>
  <si>
    <t>中型物质分解器</t>
  </si>
  <si>
    <t>"MEDIUM_ED_WEAPON"</t>
  </si>
  <si>
    <t>大型物质分解器</t>
  </si>
  <si>
    <t>"LARGE_ED_WEAPON"</t>
  </si>
  <si>
    <t>大型虫灾导弹</t>
  </si>
  <si>
    <t>"LARGE_SCOURGE_MISSILE_1"</t>
  </si>
  <si>
    <t>小型虫灾酸爆</t>
  </si>
  <si>
    <t>"SMALL_SCOURGE_PROJECTILE_WEAPON"</t>
  </si>
  <si>
    <t>虫灾酸爆</t>
  </si>
  <si>
    <t>"MEDIUM_SCOURGE_PROJECTILE_WEAPON"</t>
  </si>
  <si>
    <t>"PLANET_KILLER_CRACKER"</t>
  </si>
  <si>
    <t>"PLANET_KILLER_SHIELDER"</t>
  </si>
  <si>
    <t>"PLANET_KILLER_NEUTRON"</t>
  </si>
  <si>
    <t>天神裁决</t>
  </si>
  <si>
    <t>"PLANET_KILLER_GODRAY"</t>
  </si>
  <si>
    <t>纳米灾疫</t>
  </si>
  <si>
    <t>"PLANET_KILLER_NANOBOTS"</t>
  </si>
  <si>
    <t>"PLANET_KILLER_STAR_CRACKER"</t>
  </si>
  <si>
    <t>天洪浩荡</t>
  </si>
  <si>
    <t>"PLANET_KILLER_DELUGE"</t>
  </si>
  <si>
    <t>毒流天降</t>
  </si>
  <si>
    <t>"PLANET_KILLER_TOXIFIER"</t>
  </si>
  <si>
    <t>"PLANET_KILLER_DEVOLUTION"</t>
  </si>
  <si>
    <t>我们的科学家完全搞不懂这些东西的原理。</t>
  </si>
  <si>
    <t>"SCAVENGER_SECONDARY_WEAPON"</t>
  </si>
  <si>
    <t>废品发射器</t>
  </si>
  <si>
    <t>"SCAVENGER_MAIN_WEAPON"</t>
  </si>
  <si>
    <t>"ELDER_SPACE_WHALE_WEAPON"</t>
  </si>
  <si>
    <t>"ELDER_SPACE_WHALE_SPIKE"</t>
  </si>
  <si>
    <t>能量球</t>
  </si>
  <si>
    <t>"GG_ENERGY_MISSILE"</t>
  </si>
  <si>
    <t>能量弧</t>
  </si>
  <si>
    <t>"GG_BEAM"</t>
  </si>
  <si>
    <t>"GG_BEAM_STATIC"</t>
  </si>
  <si>
    <t>"SPORE_LAUNCHER"</t>
  </si>
  <si>
    <t>"SPORE_ARTILLERY"</t>
  </si>
  <si>
    <t>小型商队护航火炮</t>
  </si>
  <si>
    <t>"CARAVANEER_WEAPON_1"</t>
  </si>
  <si>
    <t>中型商队护航火炮</t>
  </si>
  <si>
    <t>"CARAVANEER_WEAPON_2"</t>
  </si>
  <si>
    <t>大型商队护航火炮</t>
  </si>
  <si>
    <t>"CARAVANEER_WEAPON_3"</t>
  </si>
  <si>
    <t>小型太虚光束</t>
  </si>
  <si>
    <t>"SMALL_NV_WEAPON"</t>
  </si>
  <si>
    <t>中型太虚光束</t>
  </si>
  <si>
    <t>"MEDIUM_NV_WEAPON"</t>
  </si>
  <si>
    <t>大型太虚光束</t>
  </si>
  <si>
    <t>"LARGE_NV_WEAPON"</t>
  </si>
  <si>
    <t>电弧防御力场</t>
  </si>
  <si>
    <t>"ED_POINT_DEFENCE"</t>
  </si>
  <si>
    <t>小型远古穴蚀坍缩器</t>
  </si>
  <si>
    <t>"SMALL_ARCHAEO_LASER"</t>
  </si>
  <si>
    <t>中型远古穴蚀坍缩器</t>
  </si>
  <si>
    <t>"MEDIUM_ARCHAEO_LASER"</t>
  </si>
  <si>
    <t>大型远古穴蚀坍缩器</t>
  </si>
  <si>
    <t>"LARGE_ARCHAEO_LASER"</t>
  </si>
  <si>
    <t>小型远古巨炮组</t>
  </si>
  <si>
    <t>"SMALL_ARCHAEO_KINETIC"</t>
  </si>
  <si>
    <t>中型远古巨炮组</t>
  </si>
  <si>
    <t>"MEDIUM_ARCHAEO_KINETIC"</t>
  </si>
  <si>
    <t>大型远古巨炮组</t>
  </si>
  <si>
    <t>"LARGE_ARCHAEO_KINETIC"</t>
  </si>
  <si>
    <t>"ARCHAEO_POINTDEFENCE"</t>
  </si>
  <si>
    <t>"ARCHAEO_MISSILE"</t>
  </si>
  <si>
    <t>"ARCHAEO_TITAN"</t>
  </si>
  <si>
    <t>"ARCHAEO_ION"</t>
  </si>
  <si>
    <t>"ARCHAEO_X"</t>
  </si>
  <si>
    <t>虚境闪电</t>
  </si>
  <si>
    <t>"BEHOLDER_CLOUD_LIGHTNING"</t>
  </si>
  <si>
    <t>战斗咬颚</t>
  </si>
  <si>
    <t>"MANDIBLE_1"</t>
  </si>
  <si>
    <t>"MANDIBLE_2"</t>
  </si>
  <si>
    <t>"MANDIBLE_3"</t>
  </si>
  <si>
    <t>小型生物等离子喷射炮</t>
  </si>
  <si>
    <t>"SMALL_BIO_PLASMA_1"</t>
  </si>
  <si>
    <t>中型生物等离子喷射炮</t>
  </si>
  <si>
    <t>"MEDIUM_BIO_PLASMA_1"</t>
  </si>
  <si>
    <t>大型生物等离子喷射炮</t>
  </si>
  <si>
    <t>"LARGE_BIO_PLASMA_1"</t>
  </si>
  <si>
    <t>小型生物等离子加速炮</t>
  </si>
  <si>
    <t>"SMALL_BIO_PLASMA_2"</t>
  </si>
  <si>
    <t>中型生物等离子加速炮</t>
  </si>
  <si>
    <t>"MEDIUM_BIO_PLASMA_2"</t>
  </si>
  <si>
    <t>大型生物等离子加速炮</t>
  </si>
  <si>
    <t>"LARGE_BIO_PLASMA_2"</t>
  </si>
  <si>
    <t>小型生物等离子加农炮</t>
  </si>
  <si>
    <t>"SMALL_BIO_PLASMA_3"</t>
  </si>
  <si>
    <t>中型生物等离子加农炮</t>
  </si>
  <si>
    <t>"MEDIUM_BIO_PLASMA_3"</t>
  </si>
  <si>
    <t>大型生物等离子加农炮</t>
  </si>
  <si>
    <t>"LARGE_BIO_PLASMA_3"</t>
  </si>
  <si>
    <t>小型刚毛炮</t>
  </si>
  <si>
    <t>"SMALL_BIO_AUTOCANNON_1"</t>
  </si>
  <si>
    <t>中型刚毛炮</t>
  </si>
  <si>
    <t>"MEDIUM_BIO_AUTOCANNON_1"</t>
  </si>
  <si>
    <t>大型刚毛炮</t>
  </si>
  <si>
    <t>"LARGE_BIO_AUTOCANNON_1"</t>
  </si>
  <si>
    <t>小型撕裂者刚毛炮</t>
  </si>
  <si>
    <t>"SMALL_BIO_AUTOCANNON_2"</t>
  </si>
  <si>
    <t>中型撕裂者刚毛炮</t>
  </si>
  <si>
    <t>"MEDIUM_BIO_AUTOCANNON_2"</t>
  </si>
  <si>
    <t>大型撕裂者刚毛炮</t>
  </si>
  <si>
    <t>"LARGE_BIO_AUTOCANNON_2"</t>
  </si>
  <si>
    <t>小型火风暴刚毛炮</t>
  </si>
  <si>
    <t>"SMALL_BIO_AUTOCANNON_3"</t>
  </si>
  <si>
    <t>中型火风暴刚毛炮</t>
  </si>
  <si>
    <t>"MEDIUM_BIO_AUTOCANNON_3"</t>
  </si>
  <si>
    <t>大型火风暴刚毛炮</t>
  </si>
  <si>
    <t>"LARGE_BIO_AUTOCANNON_3"</t>
  </si>
  <si>
    <t>小型纳米刚毛炮</t>
  </si>
  <si>
    <t>"SMALL_BIO_AUTOCANNON_4"</t>
  </si>
  <si>
    <t>中型纳米刚毛炮</t>
  </si>
  <si>
    <t>"MEDIUM_BIO_AUTOCANNON_4"</t>
  </si>
  <si>
    <t>大型纳米刚毛炮</t>
  </si>
  <si>
    <t>"LARGE_BIO_AUTOCANNON_4"</t>
  </si>
  <si>
    <t>小型骨片加速器</t>
  </si>
  <si>
    <t>"SMALL_BIO_MASS_DRIVER_1"</t>
  </si>
  <si>
    <t>中型骨片加速器</t>
  </si>
  <si>
    <t>"MEDIUM_BIO_MASS_DRIVER_1"</t>
  </si>
  <si>
    <t>大型骨片加速器</t>
  </si>
  <si>
    <t>"LARGE_BIO_MASS_DRIVER_1"</t>
  </si>
  <si>
    <t>小型生物线圈骨片炮</t>
  </si>
  <si>
    <t>"SMALL_BIO_MASS_DRIVER_2"</t>
  </si>
  <si>
    <t>中型生物线圈骨片炮</t>
  </si>
  <si>
    <t>"MEDIUM_BIO_MASS_DRIVER_2"</t>
  </si>
  <si>
    <t>大型生物线圈骨片炮</t>
  </si>
  <si>
    <t>"LARGE_BIO_MASS_DRIVER_2"</t>
  </si>
  <si>
    <t>小型骨片轨道炮</t>
  </si>
  <si>
    <t>"SMALL_BIO_MASS_DRIVER_3"</t>
  </si>
  <si>
    <t>中型骨片轨道炮</t>
  </si>
  <si>
    <t>"MEDIUM_BIO_MASS_DRIVER_3"</t>
  </si>
  <si>
    <t>大型骨片轨道炮</t>
  </si>
  <si>
    <t>"LARGE_BIO_MASS_DRIVER_3"</t>
  </si>
  <si>
    <t>小型先进骨片轨道炮</t>
  </si>
  <si>
    <t>"SMALL_BIO_MASS_DRIVER_4"</t>
  </si>
  <si>
    <t>中型先进骨片轨道炮</t>
  </si>
  <si>
    <t>"MEDIUM_BIO_MASS_DRIVER_4"</t>
  </si>
  <si>
    <t>大型先进骨片轨道炮</t>
  </si>
  <si>
    <t>"LARGE_BIO_MASS_DRIVER_4"</t>
  </si>
  <si>
    <t>小型晶片高斯炮</t>
  </si>
  <si>
    <t>"SMALL_BIO_MASS_DRIVER_5"</t>
  </si>
  <si>
    <t>中型晶片高斯炮</t>
  </si>
  <si>
    <t>"MEDIUM_BIO_MASS_DRIVER_5"</t>
  </si>
  <si>
    <t>大型晶片高斯炮</t>
  </si>
  <si>
    <t>"LARGE_BIO_MASS_DRIVER_5"</t>
  </si>
  <si>
    <t>小型远古骨片巨炮组</t>
  </si>
  <si>
    <t>"SMALL_BIO_ARCHAEO_KINETIC"</t>
  </si>
  <si>
    <t>中型远古骨片巨炮组</t>
  </si>
  <si>
    <t>"MEDIUM_BIO_ARCHAEO_KINETIC"</t>
  </si>
  <si>
    <t>大型远古骨片巨炮组</t>
  </si>
  <si>
    <t>"LARGE_BIO_ARCHAEO_KINETIC"</t>
  </si>
  <si>
    <t>小型红光投射器</t>
  </si>
  <si>
    <t>"SMALL_RED_BIO_LASER"</t>
  </si>
  <si>
    <t>中型红光投射器</t>
  </si>
  <si>
    <t>"MEDIUM_RED_BIO_LASER"</t>
  </si>
  <si>
    <t>大型红光投射器</t>
  </si>
  <si>
    <t>"LARGE_RED_BIO_LASER"</t>
  </si>
  <si>
    <t>小型蓝光投射器</t>
  </si>
  <si>
    <t>"SMALL_BLUE_BIO_LASER"</t>
  </si>
  <si>
    <t>中型蓝光投射器</t>
  </si>
  <si>
    <t>"MEDIUM_BLUE_BIO_LASER"</t>
  </si>
  <si>
    <t>大型蓝光投射器</t>
  </si>
  <si>
    <t>"LARGE_BLUE_BIO_LASER"</t>
  </si>
  <si>
    <t>小型紫外光投射器</t>
  </si>
  <si>
    <t>"SMALL_UV_BIO_LASER"</t>
  </si>
  <si>
    <t>中型紫外光投射器</t>
  </si>
  <si>
    <t>"MEDIUM_UV_BIO_LASER"</t>
  </si>
  <si>
    <t>大型紫外光投射器</t>
  </si>
  <si>
    <t>"LARGE_UV_BIO_LASER"</t>
  </si>
  <si>
    <t>小型X光投射器</t>
  </si>
  <si>
    <t>"SMALL_XRAY_BIO_LASER"</t>
  </si>
  <si>
    <t>中型X光投射器</t>
  </si>
  <si>
    <t>"MEDIUM_XRAY_BIO_LASER"</t>
  </si>
  <si>
    <t>大型X光投射器</t>
  </si>
  <si>
    <t>"LARGE_XRAY_BIO_LASER"</t>
  </si>
  <si>
    <t>小型伽马光投射器</t>
  </si>
  <si>
    <t>"SMALL_GAMMA_BIO_LASER"</t>
  </si>
  <si>
    <t>中型伽马光投射器</t>
  </si>
  <si>
    <t>"MEDIUM_GAMMA_BIO_LASER"</t>
  </si>
  <si>
    <t>大型伽马光投射器</t>
  </si>
  <si>
    <t>"LARGE_GAMMA_BIO_LASER"</t>
  </si>
  <si>
    <t>"SMALL_ARCHAEO_BIO_LASER"</t>
  </si>
  <si>
    <t>"MEDIUM_ARCHAEO_BIO_LASER"</t>
  </si>
  <si>
    <t>"LARGE_ARCHAEO_BIO_LASER"</t>
  </si>
  <si>
    <t>小型采矿光投射器</t>
  </si>
  <si>
    <t>"SMALL_MINING_BIO_LASER"</t>
  </si>
  <si>
    <t>中型采矿光投射器</t>
  </si>
  <si>
    <t>"MEDIUM_MINING_BIO_LASER"</t>
  </si>
  <si>
    <t>分子裂解炮</t>
  </si>
  <si>
    <t>"SMALL_BIO_DISRUPTOR_1"</t>
  </si>
  <si>
    <t>"MEDIUM_BIO_DISRUPTOR_1"</t>
  </si>
  <si>
    <t>离子分子裂解炮</t>
  </si>
  <si>
    <t>"SMALL_BIO_DISRUPTOR_2"</t>
  </si>
  <si>
    <t>"MEDIUM_BIO_DISRUPTOR_2"</t>
  </si>
  <si>
    <t>相位分子裂解炮</t>
  </si>
  <si>
    <t>"SMALL_BIO_DISRUPTOR_3"</t>
  </si>
  <si>
    <t>"MEDIUM_BIO_DISRUPTOR_3"</t>
  </si>
  <si>
    <t>针刺炮组</t>
  </si>
  <si>
    <t>"BIO_FLAK_BATTERY_1"</t>
  </si>
  <si>
    <t>针刺加农炮</t>
  </si>
  <si>
    <t>"BIO_FLAK_BATTERY_2"</t>
  </si>
  <si>
    <t>针刺火炮</t>
  </si>
  <si>
    <t>"BIO_FLAK_BATTERY_3"</t>
  </si>
  <si>
    <t>纳米赋能针刺火炮</t>
  </si>
  <si>
    <t>"BIO_FLAK_BATTERY_4"</t>
  </si>
  <si>
    <t>哨卫拍炮</t>
  </si>
  <si>
    <t>"BIO_POINT_DEFENCE_1"</t>
  </si>
  <si>
    <t>屏障拍炮</t>
  </si>
  <si>
    <t>"BIO_POINT_DEFENCE_2"</t>
  </si>
  <si>
    <t>守护者拍炮</t>
  </si>
  <si>
    <t>"BIO_POINT_DEFENCE_3"</t>
  </si>
  <si>
    <t>远古投网器</t>
  </si>
  <si>
    <t>"BIO_ARCHAEO_POINTDEFENCE"</t>
  </si>
  <si>
    <t>"BIO_MASS_ACCELERATOR_1"</t>
  </si>
  <si>
    <t>"BIO_MASS_ACCELERATOR_2"</t>
  </si>
  <si>
    <t>远古碎盾炮</t>
  </si>
  <si>
    <t>"BIO_ARCHAEO_X"</t>
  </si>
  <si>
    <t>几丁质火炮</t>
  </si>
  <si>
    <t>"BIO_KINETIC_ARTILLERY_1"</t>
  </si>
  <si>
    <t>几丁质巨炮</t>
  </si>
  <si>
    <t>"BIO_KINETIC_ARTILLERY_2"</t>
  </si>
  <si>
    <t>质子喷射炮</t>
  </si>
  <si>
    <t>"BIO_ENERGY_TORPEDO_1"</t>
  </si>
  <si>
    <t>中子喷射炮</t>
  </si>
  <si>
    <t>"BIO_ENERGY_TORPEDO_2"</t>
  </si>
  <si>
    <t>生物蜂群导弹</t>
  </si>
  <si>
    <t>"TORPEDO_BIO_SWARMER_MISSILE_1"</t>
  </si>
  <si>
    <t>"MEDIUM_BIO_SWARMER_MISSILE_1"</t>
  </si>
  <si>
    <t>生物旋风导弹</t>
  </si>
  <si>
    <t>"TORPEDO_BIO_SWARMER_MISSILE_2"</t>
  </si>
  <si>
    <t>"MEDIUM_BIO_SWARMER_MISSILE_2"</t>
  </si>
  <si>
    <t>粒子光束</t>
  </si>
  <si>
    <t>"BIO_ENERGY_LANCE_1"</t>
  </si>
  <si>
    <t>快子光束</t>
  </si>
  <si>
    <t>"BIO_ENERGY_LANCE_2"</t>
  </si>
  <si>
    <t>雷霆喷涌</t>
  </si>
  <si>
    <t>"BIO_ARC_EMITTER_1"</t>
  </si>
  <si>
    <t>雷霆射流</t>
  </si>
  <si>
    <t>"BIO_ARC_EMITTER_2"</t>
  </si>
  <si>
    <t>HEALING_GUN_1</t>
  </si>
  <si>
    <t>HEALING_GUN_2</t>
  </si>
  <si>
    <t>HEALING_GUN_3</t>
  </si>
  <si>
    <t>HEALING_GUN_4</t>
  </si>
  <si>
    <t>HEALING_GUN_5</t>
  </si>
  <si>
    <t>HEALING_GUN_6</t>
  </si>
  <si>
    <t>CONFUSER_GUN_1</t>
  </si>
  <si>
    <t>CONFUSER_GUN_2</t>
  </si>
  <si>
    <t>CONFUSER_GUN_3</t>
  </si>
  <si>
    <t>CONFUSER_GUN_4</t>
  </si>
  <si>
    <t>CONFUSER_GUN_5</t>
  </si>
  <si>
    <t>CONFUSER_GUN_6</t>
  </si>
  <si>
    <t>ANTI_EVASION_GUN_1</t>
  </si>
  <si>
    <t>ANTI_EVASION_GUN_2</t>
  </si>
  <si>
    <t>ANTI_EVASION_GUN_3</t>
  </si>
  <si>
    <t>ANTI_EVASION_GUN_4</t>
  </si>
  <si>
    <t>ANTI_EVASION_GUN_5</t>
  </si>
  <si>
    <t>ANTI_EVASION_GUN_6</t>
  </si>
  <si>
    <t>EVASION_GUN_1</t>
  </si>
  <si>
    <t>EVASION_GUN_2</t>
  </si>
  <si>
    <t>EVASION_GUN_3</t>
  </si>
  <si>
    <t>EVASION_GUN_4</t>
  </si>
  <si>
    <t>EVASION_GUN_5</t>
  </si>
  <si>
    <t>EVASION_GUN_6</t>
  </si>
  <si>
    <t>ANTI_FIRE_RATE_GUN_1</t>
  </si>
  <si>
    <t>ANTI_FIRE_RATE_GUN_2</t>
  </si>
  <si>
    <t>ANTI_FIRE_RATE_GUN_3</t>
  </si>
  <si>
    <t>ANTI_FIRE_RATE_GUN_4</t>
  </si>
  <si>
    <t>ANTI_FIRE_RATE_GUN_5</t>
  </si>
  <si>
    <t>ANTI_FIRE_RATE_GUN_6</t>
  </si>
  <si>
    <t>FIRE_RATE_GUN_1</t>
  </si>
  <si>
    <t>FIRE_RATE_GUN_2</t>
  </si>
  <si>
    <t>FIRE_RATE_GUN_3</t>
  </si>
  <si>
    <t>FIRE_RATE_GUN_4</t>
  </si>
  <si>
    <t>FIRE_RATE_GUN_5</t>
  </si>
  <si>
    <t>FIRE_RATE_GUN_6</t>
  </si>
  <si>
    <t>巨胃</t>
  </si>
  <si>
    <t>"PLANET_KILLER_MAW"</t>
  </si>
  <si>
    <t>相干等离子光束</t>
  </si>
  <si>
    <t>"BEHEMOTH_TITAN_WEAPON"</t>
  </si>
  <si>
    <t>"BEHEMOTH_LIGHTNING_WEAPON"</t>
  </si>
  <si>
    <t>红眼光线</t>
  </si>
  <si>
    <t>"RED_EYE_BEAM_SMALL"</t>
  </si>
  <si>
    <t>"RED_EYE_BEAM_MEDIUM"</t>
  </si>
  <si>
    <t>"RED_EYE_BEAM_LARGE"</t>
  </si>
  <si>
    <t>"RED_EYE_BEAM_EXTRA_LARGE"</t>
  </si>
  <si>
    <t>蓝眼光线</t>
  </si>
  <si>
    <t>"BLUE_EYE_BEAM_SMALL"</t>
  </si>
  <si>
    <t>"BLUE_EYE_BEAM_MEDIUM"</t>
  </si>
  <si>
    <t>"BLUE_EYE_BEAM_LARGE"</t>
  </si>
  <si>
    <t>"BLUE_EYE_BEAM_EXTRA_LARGE"</t>
  </si>
  <si>
    <t>紫外眼光线</t>
  </si>
  <si>
    <t>"UV_EYE_BEAM_SMALL"</t>
  </si>
  <si>
    <t>"UV_EYE_BEAM_MEDIUM"</t>
  </si>
  <si>
    <t>"UV_EYE_BEAM_LARGE"</t>
  </si>
  <si>
    <t>"UV_EYE_BEAM_EXTRA_LARGE"</t>
  </si>
  <si>
    <t>X射线眼光线</t>
  </si>
  <si>
    <t>"XRAY_EYE_BEAM_SMALL"</t>
  </si>
  <si>
    <t>"XRAY_EYE_BEAM_MEDIUM"</t>
  </si>
  <si>
    <t>"XRAY_EYE_BEAM_LARGE"</t>
  </si>
  <si>
    <t>"XRAY_EYE_BEAM_EXTRA_LARGE"</t>
  </si>
  <si>
    <t>伽马眼光线</t>
  </si>
  <si>
    <t>"GAMMA_EYE_BEAM_SMALL"</t>
  </si>
  <si>
    <t>"GAMMA_EYE_BEAM_MEDIUM"</t>
  </si>
  <si>
    <t>"GAMMA_EYE_BEAM_LARGE"</t>
  </si>
  <si>
    <t>"GAMMA_EYE_BEAM_EXTRA_LARGE"</t>
  </si>
  <si>
    <t>生物等离子喷射炮</t>
  </si>
  <si>
    <t>"BIO_PLASMA_THROWER_SMALL"</t>
  </si>
  <si>
    <t>"BIO_PLASMA_THROWER_MEDIUM"</t>
  </si>
  <si>
    <t>"BIO_PLASMA_THROWER_LARGE"</t>
  </si>
  <si>
    <t>"BIO_PLASMA_THROWER_EXTRA_LARGE"</t>
  </si>
  <si>
    <t>生物等离子加速炮</t>
  </si>
  <si>
    <t>"BIO_PLASMA_ACCELERATOR_SMALL"</t>
  </si>
  <si>
    <t>"BIO_PLASMA_ACCELERATOR_MEDIUM"</t>
  </si>
  <si>
    <t>"BIO_PLASMA_ACCELERATOR_LARGE"</t>
  </si>
  <si>
    <t>"BIO_PLASMA_ACCELERATOR_EXTRA_LARGE"</t>
  </si>
  <si>
    <t>生物等离子加农炮</t>
  </si>
  <si>
    <t>"BIO_PLASMA_CANNON_SMALL"</t>
  </si>
  <si>
    <t>"BIO_PLASMA_CANNON_MEDIUM"</t>
  </si>
  <si>
    <t>"BIO_PLASMA_CANNON_LARGE"</t>
  </si>
  <si>
    <t>"BIO_PLASMA_CANNON_EXTRA_LARGE"</t>
  </si>
  <si>
    <t>"PARTICLE_BEAM_SMALL"</t>
  </si>
  <si>
    <t>"PARTICLE_BEAM_MEDIUM"</t>
  </si>
  <si>
    <t>"PARTICLE_BEAM_LARGE"</t>
  </si>
  <si>
    <t>"PARTICLE_BEAM_EXTRA_LARGE"</t>
  </si>
  <si>
    <t>"TACHYON_BEAM_SMALL"</t>
  </si>
  <si>
    <t>"TACHYON_BEAM_MEDIUM"</t>
  </si>
  <si>
    <t>"TACHYON_BEAM_LARGE"</t>
  </si>
  <si>
    <t>"TACHYON_BEAM_EXTRA_LARGE"</t>
  </si>
  <si>
    <t>锐眼激光</t>
  </si>
  <si>
    <t>"SHARP_EYE_LASER_SMALL"</t>
  </si>
  <si>
    <t>"SHARP_EYE_LASER_MEDIUM"</t>
  </si>
  <si>
    <t>"SHARP_EYE_LASER_LARGE"</t>
  </si>
  <si>
    <t>"SHARP_EYE_LASER_EXTRA_LARGE"</t>
  </si>
  <si>
    <t>"PROTON_THROWER_SMALL"</t>
  </si>
  <si>
    <t>"PROTON_THROWER_MEDIUM"</t>
  </si>
  <si>
    <t>"PROTON_THROWER_LARGE"</t>
  </si>
  <si>
    <t>"PROTON_THROWER_EXTRA_LARGE"</t>
  </si>
  <si>
    <t>"NEUTRON_THROWER_SMALL"</t>
  </si>
  <si>
    <t>"NEUTRON_THROWER_MEDIUM"</t>
  </si>
  <si>
    <t>"NEUTRON_THROWER_LARGE"</t>
  </si>
  <si>
    <t>"NEUTRON_THROWER_EXTRA_LARGE"</t>
  </si>
  <si>
    <t>生物分解器</t>
  </si>
  <si>
    <t>"BIO_DISINTEGRATOR_SMALL"</t>
  </si>
  <si>
    <t>"BIO_DISINTEGRATOR_MEDIUM"</t>
  </si>
  <si>
    <t>"BIO_DISINTEGRATOR_LARGE"</t>
  </si>
  <si>
    <t>"BIO_DISINTEGRATOR_EXTRA_LARGE"</t>
  </si>
  <si>
    <t>"MOLECULAR_DISRUPTOR_SMALL"</t>
  </si>
  <si>
    <t>"MOLECULAR_DISRUPTOR_MEDIUM"</t>
  </si>
  <si>
    <t>"MOLECULAR_DISRUPTOR_LARGE"</t>
  </si>
  <si>
    <t>"MOLECULAR_DISRUPTOR_EXTRA_LARGE"</t>
  </si>
  <si>
    <t>"ION_MOLECULAR_DISRUPTOR_SMALL"</t>
  </si>
  <si>
    <t>"ION_MOLECULAR_DISRUPTOR_MEDIUM"</t>
  </si>
  <si>
    <t>"ION_MOLECULAR_DISRUPTOR_LARGE"</t>
  </si>
  <si>
    <t>"ION_MOLECULAR_DISRUPTOR_EXTRA_LARGE"</t>
  </si>
  <si>
    <t>"PHASED_MOLECULAR_DISRUPTOR_SMALL"</t>
  </si>
  <si>
    <t>"PHASED_MOLECULAR_DISRUPTOR_MEDIUM"</t>
  </si>
  <si>
    <t>"PHASED_MOLECULAR_DISRUPTOR_LARGE"</t>
  </si>
  <si>
    <t>"PHASED_MOLECULAR_DISRUPTOR_EXTRA_LARGE"</t>
  </si>
  <si>
    <t>雷霆吹息</t>
  </si>
  <si>
    <t>"LIGHTNING_BREATH_SMALL"</t>
  </si>
  <si>
    <t>"LIGHTNING_BREATH_MEDIUM"</t>
  </si>
  <si>
    <t>"LIGHTNING_BREATH_LARGE"</t>
  </si>
  <si>
    <t>"LIGHTNING_BREATH_EXTRA_LARGE"</t>
  </si>
  <si>
    <t>"LIGHTNING_EMITTER_SMALL"</t>
  </si>
  <si>
    <t>"LIGHTNING_EMITTER_MEDIUM"</t>
  </si>
  <si>
    <t>"LIGHTNING_EMITTER_LARGE"</t>
  </si>
  <si>
    <t>"LIGHTNING_EMITTER_EXTRA_LARGE"</t>
  </si>
  <si>
    <t>"FOCUSED_LIGHTNING_EMITTER_SMALL"</t>
  </si>
  <si>
    <t>"FOCUSED_LIGHTNING_EMITTER_MEDIUM"</t>
  </si>
  <si>
    <t>"FOCUSED_LIGHTNING_EMITTER_LARGE"</t>
  </si>
  <si>
    <t>"FOCUSED_LIGHTNING_EMITTER_EXTRA_LARGE"</t>
  </si>
  <si>
    <t>能量虹吸</t>
  </si>
  <si>
    <t>"ENERGY_SIPHON_SMALL"</t>
  </si>
  <si>
    <t>"ENERGY_SIPHON_MEDIUM"</t>
  </si>
  <si>
    <t>"ENERGY_SIPHON_LARGE"</t>
  </si>
  <si>
    <t>"ENERGY_SIPHON_EXTRA_LARGE"</t>
  </si>
  <si>
    <t>太虚虹吸</t>
  </si>
  <si>
    <t>"NULL_VOID_SIPHON_SMALL"</t>
  </si>
  <si>
    <t>"NULL_VOID_SIPHON_MEDIUM"</t>
  </si>
  <si>
    <t>"NULL_VOID_SIPHON_LARGE"</t>
  </si>
  <si>
    <t>"NULL_VOID_SIPHON_EXTRA_LARGE"</t>
  </si>
  <si>
    <t>骨片加速器</t>
  </si>
  <si>
    <t>"SHARD_ACCELERATOR_SMALL"</t>
  </si>
  <si>
    <t>"SHARD_ACCELERATOR_MEDIUM"</t>
  </si>
  <si>
    <t>"SHARD_ACCELERATOR_LARGE"</t>
  </si>
  <si>
    <t>"SHARD_ACCELERATOR_EXTRA_LARGE"</t>
  </si>
  <si>
    <t>生物线圈骨片炮</t>
  </si>
  <si>
    <t>"BIO_COIL_SHARD_ACCELERATOR_SMALL"</t>
  </si>
  <si>
    <t>"BIO_COIL_SHARD_ACCELERATOR_MEDIUM"</t>
  </si>
  <si>
    <t>"BIO_COIL_SHARD_ACCELERATOR_LARGE"</t>
  </si>
  <si>
    <t>"BIO_COIL_SHARD_ACCELERATOR_EXTRA_LARGE"</t>
  </si>
  <si>
    <t>骨片轨道炮</t>
  </si>
  <si>
    <t>"SHARD_RAIL_ACCELERATOR_SMALL"</t>
  </si>
  <si>
    <t>"SHARD_RAIL_ACCELERATOR_MEDIUM"</t>
  </si>
  <si>
    <t>"SHARD_RAIL_ACCELERATOR_LARGE"</t>
  </si>
  <si>
    <t>"SHARD_RAIL_ACCELERATOR_EXTRA_LARGE"</t>
  </si>
  <si>
    <t>先进骨片轨道炮</t>
  </si>
  <si>
    <t>"ADVANCED_SHARD_RAIL_ACCELERATOR_SMALL"</t>
  </si>
  <si>
    <t>"ADVANCED_SHARD_RAIL_ACCELERATOR_MEDIUM"</t>
  </si>
  <si>
    <t>"ADVANCED_SHARD_RAIL_ACCELERATOR_LARGE"</t>
  </si>
  <si>
    <t>"ADVANCED_SHARD_RAIL_ACCELERATOR_EXTRA_LARGE"</t>
  </si>
  <si>
    <t>晶片高斯炮</t>
  </si>
  <si>
    <t>"SHARD_GAUSS_ACCELERATOR_SMALL"</t>
  </si>
  <si>
    <t>"SHARD_GAUSS_ACCELERATOR_MEDIUM"</t>
  </si>
  <si>
    <t>"SHARD_GAUSS_ACCELERATOR_LARGE"</t>
  </si>
  <si>
    <t>"SHARD_GAUSS_ACCELERATOR_EXTRA_LARGE"</t>
  </si>
  <si>
    <t>棘刺炮</t>
  </si>
  <si>
    <t>"THORN_CANNON_SMALL"</t>
  </si>
  <si>
    <t>"THORN_CANNON_MEDIUM"</t>
  </si>
  <si>
    <t>"THORN_CANNON_LARGE"</t>
  </si>
  <si>
    <t>"THORN_CANNON_EXTRA_LARGE"</t>
  </si>
  <si>
    <t>撕裂者棘刺炮</t>
  </si>
  <si>
    <t>"RIPPER_THORN_CANNON_SMALL"</t>
  </si>
  <si>
    <t>"RIPPER_THORN_CANNON_MEDIUM"</t>
  </si>
  <si>
    <t>"RIPPER_THORN_CANNON_LARGE"</t>
  </si>
  <si>
    <t>"RIPPER_THORN_CANNON_EXTRA_LARGE"</t>
  </si>
  <si>
    <t>酸爆棘刺炮</t>
  </si>
  <si>
    <t>"ACIDSTORM_THORN_CANNON_SMALL"</t>
  </si>
  <si>
    <t>"ACIDSTORM_THORN_CANNON_MEDIUM"</t>
  </si>
  <si>
    <t>"ACIDSTORM_THORN_CANNON_LARGE"</t>
  </si>
  <si>
    <t>"ACIDSTORM_THORN_CANNON_EXTRA_LARGE"</t>
  </si>
  <si>
    <t>纳米赋能棘刺炮</t>
  </si>
  <si>
    <t>"NANITE_INFUSED_THORN_CANNON_SMALL"</t>
  </si>
  <si>
    <t>"NANITE_INFUSED_THORN_CANNON_MEDIUM"</t>
  </si>
  <si>
    <t>"NANITE_INFUSED_THORN_CANNON_LARGE"</t>
  </si>
  <si>
    <t>"NANITE_INFUSED_THORN_CANNON_EXTRA_LARGE"</t>
  </si>
  <si>
    <t>"CHITIN_BATTERY_SMALL"</t>
  </si>
  <si>
    <t>"CHITIN_BATTERY_MEDIUM"</t>
  </si>
  <si>
    <t>"CHITIN_BATTERY_LARGE"</t>
  </si>
  <si>
    <t>"CHITIN_BATTERY_EXTRA_LARGE"</t>
  </si>
  <si>
    <t>"CHITIN_ARTILLERY_SMALL"</t>
  </si>
  <si>
    <t>"CHITIN_ARTILLERY_MEDIUM"</t>
  </si>
  <si>
    <t>"CHITIN_ARTILLERY_LARGE"</t>
  </si>
  <si>
    <t>"CHITIN_ARTILLERY_EXTRA_LARGE"</t>
  </si>
  <si>
    <t>兆级轰炮</t>
  </si>
  <si>
    <t>"MEGA_BOMBARD_SMALL"</t>
  </si>
  <si>
    <t>"MEGA_BOMBARD_MEDIUM"</t>
  </si>
  <si>
    <t>"MEGA_BOMBARD_LARGE"</t>
  </si>
  <si>
    <t>"MEGA_BOMBARD_EXTRA_LARGE"</t>
  </si>
  <si>
    <t>千兆级轰炮</t>
  </si>
  <si>
    <t>"GIGA_BOMBARD_SMALL"</t>
  </si>
  <si>
    <t>"GIGA_BOMBARD_MEDIUM"</t>
  </si>
  <si>
    <t>"GIGA_BOMBARD_LARGE"</t>
  </si>
  <si>
    <t>"GIGA_BOMBARD_EXTRA_LARGE"</t>
  </si>
  <si>
    <t>瘴气发射器</t>
  </si>
  <si>
    <t>"MIASMA_LAUNCHER_SMALL"</t>
  </si>
  <si>
    <t>"MIASMA_LAUNCHER_MEDIUM"</t>
  </si>
  <si>
    <t>"MIASMA_LAUNCHER_LARGE"</t>
  </si>
  <si>
    <t>"MIASMA_LAUNCHER_EXTRA_LARGE"</t>
  </si>
  <si>
    <t>易爆瘴气发射器</t>
  </si>
  <si>
    <t>"VOLATILE_MIASMA_LAUNCHER_SMALL"</t>
  </si>
  <si>
    <t>"VOLATILE_MIASMA_LAUNCHER_MEDIUM"</t>
  </si>
  <si>
    <t>"VOLATILE_MIASMA_LAUNCHER_LARGE"</t>
  </si>
  <si>
    <t>"VOLATILE_MIASMA_LAUNCHER_EXTRA_LARGE"</t>
  </si>
  <si>
    <t>反物质发射器</t>
  </si>
  <si>
    <t>"ANTIMATTER_LAUNCHER_SMALL"</t>
  </si>
  <si>
    <t>"ANTIMATTER_LAUNCHER_MEDIUM"</t>
  </si>
  <si>
    <t>"ANTIMATTER_LAUNCHER_LARGE"</t>
  </si>
  <si>
    <t>"ANTIMATTER_LAUNCHER_EXTRA_LARGE"</t>
  </si>
  <si>
    <t>量子发射器</t>
  </si>
  <si>
    <t>"QUANTUM_LAUNCHER_SMALL"</t>
  </si>
  <si>
    <t>"QUANTUM_LAUNCHER_MEDIUM"</t>
  </si>
  <si>
    <t>"QUANTUM_LAUNCHER_LARGE"</t>
  </si>
  <si>
    <t>"QUANTUM_LAUNCHER_EXTRA_LARGE"</t>
  </si>
  <si>
    <t>掠夺者发射器</t>
  </si>
  <si>
    <t>"MARAUDER_LAUNCHER_SMALL"</t>
  </si>
  <si>
    <t>"MARAUDER_LAUNCHER_MEDIUM"</t>
  </si>
  <si>
    <t>"MARAUDER_LAUNCHER_LARGE"</t>
  </si>
  <si>
    <t>"MARAUDER_LAUNCHER_EXTRA_LARGE"</t>
  </si>
  <si>
    <t>"SPORE_LAUNCHER_SMALL"</t>
  </si>
  <si>
    <t>"SPORE_LAUNCHER_MEDIUM"</t>
  </si>
  <si>
    <t>"SPORE_LAUNCHER_LARGE"</t>
  </si>
  <si>
    <t>"SPORE_LAUNCHER_EXTRA_LARGE"</t>
  </si>
  <si>
    <t>刺孢子发射器</t>
  </si>
  <si>
    <t>"BARBED_SPORE_LAUNCHER_SMALL"</t>
  </si>
  <si>
    <t>"BARBED_SPORE_LAUNCHER_MEDIUM"</t>
  </si>
  <si>
    <t>"BARBED_SPORE_LAUNCHER_LARGE"</t>
  </si>
  <si>
    <t>"BARBED_SPORE_LAUNCHER_EXTRA_LARGE"</t>
  </si>
  <si>
    <t>生物鱼雷</t>
  </si>
  <si>
    <t>"BIO_TORPEDOES_SMALL"</t>
  </si>
  <si>
    <t>"BIO_TORPEDOES_MEDIUM"</t>
  </si>
  <si>
    <t>"BIO_TORPEDOES_LARGE"</t>
  </si>
  <si>
    <t>"BIO_TORPEDOES_EXTRA_LARGE"</t>
  </si>
  <si>
    <t>覆甲生物鱼雷</t>
  </si>
  <si>
    <t>"CARAPACE_BIO_TORPEDOES_SMALL"</t>
  </si>
  <si>
    <t>"CARAPACE_BIO_TORPEDOES_MEDIUM"</t>
  </si>
  <si>
    <t>"CARAPACE_BIO_TORPEDOES_LARGE"</t>
  </si>
  <si>
    <t>"CARAPACE_BIO_TORPEDOES_EXTRA_LARGE"</t>
  </si>
  <si>
    <t>毁灭者生物鱼雷</t>
  </si>
  <si>
    <t>"DEVASTATOR_BIO_TORPEDOES_SMALL"</t>
  </si>
  <si>
    <t>"DEVASTATOR_BIO_TORPEDOES_MEDIUM"</t>
  </si>
  <si>
    <t>"DEVASTATOR_BIO_TORPEDOES_LARGE"</t>
  </si>
  <si>
    <t>"DEVASTATOR_BIO_TORPEDOES_EXTRA_LARGE"</t>
  </si>
  <si>
    <t>"LARGE_SCOURGE_MISSILE_SMALL"</t>
  </si>
  <si>
    <t>"LARGE_SCOURGE_MISSILE_MEDIUM"</t>
  </si>
  <si>
    <t>"LARGE_SCOURGE_MISSILE_LARGE"</t>
  </si>
  <si>
    <t>"LARGE_SCOURGE_MISSILE_EXTRA_LARGE"</t>
  </si>
  <si>
    <t>"BARB_BATTERIES_SMALL"</t>
  </si>
  <si>
    <t>"BARB_BATTERIES_MEDIUM"</t>
  </si>
  <si>
    <t>"BARB_BATTERIES_LARGE"</t>
  </si>
  <si>
    <t>"BARB_BATTERIES_EXTRA_LARGE"</t>
  </si>
  <si>
    <t>"BARB_CANNONS_SMALL"</t>
  </si>
  <si>
    <t>"BARB_CANNONS_MEDIUM"</t>
  </si>
  <si>
    <t>"BARB_CANNONS_LARGE"</t>
  </si>
  <si>
    <t>"BARB_CANNONS_EXTRA_LARGE"</t>
  </si>
  <si>
    <t>"BARB_ARTILLERY_SMALL"</t>
  </si>
  <si>
    <t>"BARB_ARTILLERY_MEDIUM"</t>
  </si>
  <si>
    <t>"BARB_ARTILLERY_LARGE"</t>
  </si>
  <si>
    <t>"BARB_ARTILLERY_EXTRA_LARGE"</t>
  </si>
  <si>
    <t>"NANITE_INFUSED_BARB_ARTILLERY_SMALL"</t>
  </si>
  <si>
    <t>"NANITE_INFUSED_BARB_ARTILLERY_MEDIUM"</t>
  </si>
  <si>
    <t>"NANITE_INFUSED_BARB_ARTILLERY_LARGE"</t>
  </si>
  <si>
    <t>"NANITE_INFUSED_BARB_ARTILLERY_EXTRA_LARGE"</t>
  </si>
  <si>
    <t>哨卫啐炮</t>
  </si>
  <si>
    <t>"SENTINEL_SPITTER_GUN_SMALL"</t>
  </si>
  <si>
    <t>"SENTINEL_SPITTER_GUN_MEDIUM"</t>
  </si>
  <si>
    <t>"SENTINEL_SPITTER_GUN_LARGE"</t>
  </si>
  <si>
    <t>"SENTINEL_SPITTER_GUN_EXTRA_LARGE"</t>
  </si>
  <si>
    <t>屏障啐炮</t>
  </si>
  <si>
    <t>"BARRIER_SPITTER_GUN_SMALL"</t>
  </si>
  <si>
    <t>"BARRIER_SPITTER_GUN_MEDIUM"</t>
  </si>
  <si>
    <t>"BARRIER_SPITTER_GUN_LARGE"</t>
  </si>
  <si>
    <t>"BARRIER_SPITTER_GUN_EXTRA_LARGE"</t>
  </si>
  <si>
    <t>守护者啐炮</t>
  </si>
  <si>
    <t>"GUARDIAN_SPITTER_GUN_SMALL"</t>
  </si>
  <si>
    <t>"GUARDIAN_SPITTER_GUN_MEDIUM"</t>
  </si>
  <si>
    <t>"GUARDIAN_SPITTER_GUN_LARGE"</t>
  </si>
  <si>
    <t>"GUARDIAN_SPITTER_GUN_EXTRA_LARGE"</t>
  </si>
  <si>
    <t>远古坍缩光线</t>
  </si>
  <si>
    <t>"ANCIENT_COLLAPSER_BEAM_SMALL"</t>
  </si>
  <si>
    <t>"ANCIENT_COLLAPSER_BEAM_MEDIUM"</t>
  </si>
  <si>
    <t>"ANCIENT_COLLAPSER_BEAM_LARGE"</t>
  </si>
  <si>
    <t>"ANCIENT_COLLAPSER_BEAM_EXTRA_LARGE"</t>
  </si>
  <si>
    <t>远古骨片巨炮组</t>
  </si>
  <si>
    <t>"ANCIENT_MACRO_SHARD_BATTERIES_SMALL"</t>
  </si>
  <si>
    <t>"ANCIENT_MACRO_SHARD_BATTERIES_MEDIUM"</t>
  </si>
  <si>
    <t>"ANCIENT_MACRO_SHARD_BATTERIES_LARGE"</t>
  </si>
  <si>
    <t>"ANCIENT_MACRO_SHARD_BATTERIES_EXTRA_LARGE"</t>
  </si>
  <si>
    <t>"ANCIENT_FRAGMENTOR_ARTILLERY_SMALL"</t>
  </si>
  <si>
    <t>"ANCIENT_FRAGMENTOR_ARTILLERY_MEDIUM"</t>
  </si>
  <si>
    <t>"ANCIENT_FRAGMENTOR_ARTILLERY_LARGE"</t>
  </si>
  <si>
    <t>"ANCIENT_FRAGMENTOR_ARTILLERY_EXTRA_LARGE"</t>
  </si>
  <si>
    <t>远古纳米爪云发射器</t>
  </si>
  <si>
    <t>"ANCIENT_NANO_TALON_CLOUD_LAUNCHER_SMALL"</t>
  </si>
  <si>
    <t>"ANCIENT_NANO_TALON_CLOUD_LAUNCHER_MEDIUM"</t>
  </si>
  <si>
    <t>"ANCIENT_NANO_TALON_CLOUD_LAUNCHER_LARGE"</t>
  </si>
  <si>
    <t>"ANCIENT_NANO_TALON_CLOUD_LAUNCHER_EXTRA_LARGE"</t>
  </si>
  <si>
    <t>"ANCIENT_WEB_SLINGER_SMALL"</t>
  </si>
  <si>
    <t>"ANCIENT_WEB_SLINGER_MEDIUM"</t>
  </si>
  <si>
    <t>"ANCIENT_WEB_SLINGER_LARGE"</t>
  </si>
  <si>
    <t>"ANCIENT_WEB_SLINGER_EXTRA_LARGE"</t>
  </si>
  <si>
    <t>"GASTRIC_FOUNTAIN_MEDIUM"</t>
  </si>
  <si>
    <t>"GASTRIC_FOUNTAIN_LARGE"</t>
  </si>
  <si>
    <t>"GASTRIC_FOUNTAIN_EXTRA_LARGE"</t>
  </si>
  <si>
    <t>舰载机最小伤害</t>
  </si>
  <si>
    <t>舰载机最大伤害</t>
  </si>
  <si>
    <t>舰载机船体伤害</t>
  </si>
  <si>
    <t>舰载机护盾伤害</t>
  </si>
  <si>
    <t>舰载机护盾穿透</t>
  </si>
  <si>
    <t>舰载机装甲伤害</t>
  </si>
  <si>
    <t>舰载机装甲穿透</t>
  </si>
  <si>
    <t>舰载机初始数量</t>
  </si>
  <si>
    <t>舰载机增长数量</t>
  </si>
  <si>
    <t>舰载机冷却</t>
  </si>
  <si>
    <t>舰载机最大攻击范围</t>
  </si>
  <si>
    <t>舰载机命中</t>
  </si>
  <si>
    <t>舰载机追踪</t>
  </si>
  <si>
    <t>舰载机交战范围</t>
  </si>
  <si>
    <t>发射时间</t>
  </si>
  <si>
    <t>舰载机飞行速度</t>
  </si>
  <si>
    <t>舰载机闪避概率</t>
  </si>
  <si>
    <t>舰载机护盾</t>
  </si>
  <si>
    <t>舰载机装甲</t>
  </si>
  <si>
    <t>舰载机船体</t>
  </si>
  <si>
    <t>舰载机行为</t>
  </si>
  <si>
    <t>舰载机转向速度</t>
  </si>
  <si>
    <t>舰载机加速度</t>
  </si>
  <si>
    <t>侦察机中队</t>
  </si>
  <si>
    <t>"BIO_SCOUT_HANGAR_1"</t>
  </si>
  <si>
    <t>战斗机</t>
  </si>
  <si>
    <t>初级战斗机中队</t>
  </si>
  <si>
    <t>"BIO_STRIKE_CRAFT_HANGAR_1"</t>
  </si>
  <si>
    <t>改良型战斗机中队</t>
  </si>
  <si>
    <t>"BIO_STRIKE_CRAFT_HANGAR_2"</t>
  </si>
  <si>
    <t>先进型战斗机中队</t>
  </si>
  <si>
    <t>"BIO_STRIKE_CRAFT_HANGAR_3"</t>
  </si>
  <si>
    <t>"BIO_STRIKE_CRAFT_SKRAND"</t>
  </si>
  <si>
    <t>"BIO_ARCHAEO_STRIKECRAFT"</t>
  </si>
  <si>
    <t>虫群舰载机</t>
  </si>
  <si>
    <t>"HIVE_STRIKE_CRAFT"</t>
  </si>
  <si>
    <t>轰炸机</t>
  </si>
  <si>
    <t>毒圣攻击虫群</t>
  </si>
  <si>
    <t>"TOXIC_GOD_STRIKE_CRAFT"</t>
  </si>
  <si>
    <t>"LARGE_SCOUT_HANGAR_1"</t>
  </si>
  <si>
    <t>"STRIKE_CRAFT_HANGAR_1"</t>
  </si>
  <si>
    <t>"STRIKE_CRAFT_HANGAR_2"</t>
  </si>
  <si>
    <t>"STRIKE_CRAFT_HANGAR_3"</t>
  </si>
  <si>
    <t>"STRIKE_CRAFT_SKRAND"</t>
  </si>
  <si>
    <t>塞塔娜舰载机</t>
  </si>
  <si>
    <t>"STRIKE_CRAFT_CETANA"</t>
  </si>
  <si>
    <t>"ARCHAEO_STRIKECRAFT"</t>
  </si>
  <si>
    <t>搜寻者无人机</t>
  </si>
  <si>
    <t>"AI_STRIKE_CRAFT"</t>
  </si>
  <si>
    <t>变形虫鞭毛</t>
  </si>
  <si>
    <t>"AMOEBA_STRIKE_CRAFT"</t>
  </si>
  <si>
    <t>"AMOEBA_STRIKE_CRAFT_BIO"</t>
  </si>
  <si>
    <t>精密无人机</t>
  </si>
  <si>
    <t>"DRONE_STRIKE_CRAFT"</t>
  </si>
  <si>
    <t>"SWARM_STRIKE_CRAFT"</t>
  </si>
  <si>
    <t>纳米战斗机</t>
  </si>
  <si>
    <t>"GG_STRIKE_CRAFT"</t>
  </si>
  <si>
    <t>鞭毛育囊</t>
  </si>
  <si>
    <t>"FLAGELLA_MARSUPIUM_SMALL"</t>
  </si>
  <si>
    <t>"FLAGELLA_MARSUPIUM_MEDIUM"</t>
  </si>
  <si>
    <t>"FLAGELLA_MARSUPIUM_LARGE"</t>
  </si>
  <si>
    <t>"FLAGELLA_MARSUPIUM_EXTRA_LARGE"</t>
  </si>
  <si>
    <t>增强鞭毛</t>
  </si>
  <si>
    <t>"ENHANCED_FLAGELLA_SMALL"</t>
  </si>
  <si>
    <t>"ENHANCED_FLAGELLA_MEDIUM"</t>
  </si>
  <si>
    <t>"ENHANCED_FLAGELLA_LARGE"</t>
  </si>
  <si>
    <t>"ENHANCED_FLAGELLA_EXTRA_LARGE"</t>
  </si>
  <si>
    <t>义体鞭毛</t>
  </si>
  <si>
    <t>"CYBER_FLAGELLA_SMALL"</t>
  </si>
  <si>
    <t>"CYBER_FLAGELLA_MEDIUM"</t>
  </si>
  <si>
    <t>"CYBER_FLAGELLA_LARGE"</t>
  </si>
  <si>
    <t>"CYBER_FLAGELLA_EXTRA_LARGE"</t>
  </si>
  <si>
    <t>超级鞭毛</t>
  </si>
  <si>
    <t>"SUPER_FLAGELLA_SMALL"</t>
  </si>
  <si>
    <t>"SUPER_FLAGELLA_MEDIUM"</t>
  </si>
  <si>
    <t>"SUPER_FLAGELLA_LARGE"</t>
  </si>
  <si>
    <t>"SUPER_FLAGELLA_EXTRA_LARGE"</t>
  </si>
  <si>
    <t>战帅鞭毛</t>
  </si>
  <si>
    <t>"WARMASTER_FLAGELLA_SMALL"</t>
  </si>
  <si>
    <t>"WARMASTER_FLAGELLA_MEDIUM"</t>
  </si>
  <si>
    <t>"WARMASTER_FLAGELLA_LARGE"</t>
  </si>
  <si>
    <t>"WARMASTER_FLAGELLA_EXTRA_LARGE"</t>
  </si>
  <si>
    <t>鞭毛游群</t>
  </si>
  <si>
    <t>"FLAGELLA_SWARMERS_SMALL"</t>
  </si>
  <si>
    <t>"FLAGELLA_SWARMERS_MEDIUM"</t>
  </si>
  <si>
    <t>"FLAGELLA_SWARMERS_LARGE"</t>
  </si>
  <si>
    <t>"FLAGELLA_SWARMERS_EXTRA_LARGE"</t>
  </si>
  <si>
    <t>浩劫虫群</t>
  </si>
  <si>
    <t>"SCOURGE_SWARMERS_SMALL"</t>
  </si>
  <si>
    <t>"SCOURGE_SWARMERS_MEDIUM"</t>
  </si>
  <si>
    <t>"SCOURGE_SWARMERS_LARGE"</t>
  </si>
  <si>
    <t>"SCOURGE_SWARMERS_EXTRA_LARGE"</t>
  </si>
  <si>
    <t>远古钻孔兽</t>
  </si>
  <si>
    <t>"ANCIENT_DRILLER_BEASTS_SMALL"</t>
  </si>
  <si>
    <t>"ANCIENT_DRILLER_BEASTS_MEDIUM"</t>
  </si>
  <si>
    <t>"ANCIENT_DRILLER_BEASTS_LARGE"</t>
  </si>
  <si>
    <t>"ANCIENT_DRILLER_BEASTS_EXTRA_LARGE"</t>
  </si>
  <si>
    <t>"LEECHCRAFT_SMALL"</t>
  </si>
  <si>
    <t>"LEECHCRAFT_LARGE"</t>
  </si>
  <si>
    <t>装甲类组件</t>
  </si>
  <si>
    <t>噬天巨兽装甲</t>
  </si>
  <si>
    <t>"LARGE_BEHEMOTH_ARMOR"</t>
  </si>
  <si>
    <t>装甲值+2220</t>
  </si>
  <si>
    <t>{"每日装甲再生": "2.40</t>
  </si>
  <si>
    <t>小型纳米构造甲壳</t>
  </si>
  <si>
    <t>"SMALL_BIO_ARMOR_1"</t>
  </si>
  <si>
    <t>船体值+8.0，装甲值+80</t>
  </si>
  <si>
    <t/>
  </si>
  <si>
    <t>{"潜在条件": {"剩余装甲占比": "&lt; 0.50, "每日装甲再生": "0.10</t>
  </si>
  <si>
    <t>中型纳米构造甲壳</t>
  </si>
  <si>
    <t>"MEDIUM_BIO_ARMOR_1"</t>
  </si>
  <si>
    <t>船体值+20.0，装甲值+200</t>
  </si>
  <si>
    <t>{"潜在条件": {"剩余装甲占比": "&lt; 0.50, "每日装甲再生": "0.30</t>
  </si>
  <si>
    <t>大型纳米构造甲壳</t>
  </si>
  <si>
    <t>"LARGE_BIO_ARMOR_1"</t>
  </si>
  <si>
    <t>船体值+48.0，装甲值+480</t>
  </si>
  <si>
    <t>{"潜在条件": {"剩余装甲占比": "&lt; 0.50, "每日装甲再生": "0.65</t>
  </si>
  <si>
    <t>小型瓷金几丁质甲壳</t>
  </si>
  <si>
    <t>"SMALL_BIO_ARMOR_2"</t>
  </si>
  <si>
    <t>船体值+10.5，装甲值+105</t>
  </si>
  <si>
    <t>{"潜在条件": {"剩余装甲占比": "&lt; 0.50, "每日装甲再生": "0.15</t>
  </si>
  <si>
    <t>中型瓷金几丁质甲壳</t>
  </si>
  <si>
    <t>"MEDIUM_BIO_ARMOR_2"</t>
  </si>
  <si>
    <t>船体值+26.0，装甲值+260</t>
  </si>
  <si>
    <t>{"潜在条件": {"剩余装甲占比": "&lt; 0.50, "每日装甲再生": "0.35</t>
  </si>
  <si>
    <t>大型瓷金几丁质甲壳</t>
  </si>
  <si>
    <t>"LARGE_BIO_ARMOR_2"</t>
  </si>
  <si>
    <t>船体值+62.5，装甲值+625</t>
  </si>
  <si>
    <t>{"潜在条件": {"剩余装甲占比": "&lt; 0.50, "每日装甲再生": "0.85</t>
  </si>
  <si>
    <t>小型塑钢甲壳</t>
  </si>
  <si>
    <t>"SMALL_BIO_ARMOR_3"</t>
  </si>
  <si>
    <t>船体值+13.5，装甲值+135</t>
  </si>
  <si>
    <t>{"潜在条件": {"剩余装甲占比": "&lt; 0.50, "每日装甲再生": "0.20</t>
  </si>
  <si>
    <t>中型塑钢甲壳</t>
  </si>
  <si>
    <t>"MEDIUM_BIO_ARMOR_3"</t>
  </si>
  <si>
    <t>船体值+34.0，装甲值+340</t>
  </si>
  <si>
    <t>{"潜在条件": {"剩余装甲占比": "&lt; 0.50, "每日装甲再生": "0.45</t>
  </si>
  <si>
    <t>大型塑钢甲壳</t>
  </si>
  <si>
    <t>"LARGE_BIO_ARMOR_3"</t>
  </si>
  <si>
    <t>船体值+81.5，装甲值+815</t>
  </si>
  <si>
    <t>{"潜在条件": {"剩余装甲占比": "&lt; 0.50, "每日装甲再生": "1.10</t>
  </si>
  <si>
    <t>小型耐钢甲壳</t>
  </si>
  <si>
    <t>"SMALL_BIO_ARMOR_4"</t>
  </si>
  <si>
    <t>船体值+17.5，装甲值+175</t>
  </si>
  <si>
    <t>{"潜在条件": {"剩余装甲占比": "&lt; 0.50, "每日装甲再生": "0.25</t>
  </si>
  <si>
    <t>中型耐钢甲壳</t>
  </si>
  <si>
    <t>"MEDIUM_BIO_ARMOR_4"</t>
  </si>
  <si>
    <t>船体值+44.0，装甲值+440</t>
  </si>
  <si>
    <t>{"潜在条件": {"剩余装甲占比": "&lt; 0.50, "每日装甲再生": "0.60</t>
  </si>
  <si>
    <t>大型耐钢甲壳</t>
  </si>
  <si>
    <t>"LARGE_BIO_ARMOR_4"</t>
  </si>
  <si>
    <t>船体值+105.5，装甲值+1055</t>
  </si>
  <si>
    <t>{"潜在条件": {"剩余装甲占比": "&lt; 0.50, "每日装甲再生": "1.40</t>
  </si>
  <si>
    <t>小型零素甲壳</t>
  </si>
  <si>
    <t>"SMALL_BIO_ARMOR_5"</t>
  </si>
  <si>
    <t>船体值+23.0，装甲值+230</t>
  </si>
  <si>
    <t>中型零素甲壳</t>
  </si>
  <si>
    <t>"MEDIUM_BIO_ARMOR_5"</t>
  </si>
  <si>
    <t>船体值+58.0，装甲值+580</t>
  </si>
  <si>
    <t>{"潜在条件": {"剩余装甲占比": "&lt; 0.50, "每日装甲再生": "0.75</t>
  </si>
  <si>
    <t>大型零素甲壳</t>
  </si>
  <si>
    <t>"LARGE_BIO_ARMOR_5"</t>
  </si>
  <si>
    <t>船体值+139.0，装甲值+1390</t>
  </si>
  <si>
    <t>{"潜在条件": {"剩余装甲占比": "&lt; 0.50, "每日装甲再生": "1.85</t>
  </si>
  <si>
    <t>小型龙鳞甲壳</t>
  </si>
  <si>
    <t>"SMALL_DRAGON_BIO_ARMOR"</t>
  </si>
  <si>
    <t>船体值+30.0，装甲值+300</t>
  </si>
  <si>
    <t>{"潜在条件": {"剩余装甲占比": "&lt; 0.50, "每日装甲再生": "0.40</t>
  </si>
  <si>
    <t>中型龙鳞甲壳</t>
  </si>
  <si>
    <t>"MEDIUM_DRAGON_BIO_ARMOR"</t>
  </si>
  <si>
    <t>船体值+74.0，装甲值+740</t>
  </si>
  <si>
    <t>{"潜在条件": {"剩余装甲占比": "&lt; 0.50, "每日装甲再生": "1.00</t>
  </si>
  <si>
    <t>大型龙鳞甲壳</t>
  </si>
  <si>
    <t>"LARGE_DRAGON_BIO_ARMOR"</t>
  </si>
  <si>
    <t>船体值+177.5，装甲值+1775</t>
  </si>
  <si>
    <t>{"潜在条件": {"剩余装甲占比": "&lt; 0.50, "每日装甲再生": "2.40</t>
  </si>
  <si>
    <t>小型脉冲甲壳</t>
  </si>
  <si>
    <t>"SMALL_BIO_ARCHAEO_ARMOR"</t>
  </si>
  <si>
    <t>船体值+13.5，装甲值+135，护盾承受值+60，每日护盾再生": "1.55</t>
  </si>
  <si>
    <t>{"潜在条件": {"存在": "上级调用域，上级调用域": {"拥有飞升": "考古工程师}, "护盾承受值+60</t>
  </si>
  <si>
    <t>中型脉冲甲壳</t>
  </si>
  <si>
    <t>"MEDIUM_BIO_ARCHAEO_ARMOR"</t>
  </si>
  <si>
    <t>船体值+34.0，装甲值+340，护盾承受值+150，每日护盾再生": "3.90</t>
  </si>
  <si>
    <t>{"潜在条件": {"存在": "上级调用域，上级调用域": {"拥有飞升": "考古工程师}, "护盾承受值+150</t>
  </si>
  <si>
    <t>大型脉冲甲壳</t>
  </si>
  <si>
    <t>"LARGE_BIO_ARCHAEO_ARMOR"</t>
  </si>
  <si>
    <t>船体值+81.5，装甲值+815，护盾承受值+360，每日护盾再生": "9.20</t>
  </si>
  <si>
    <t>{"潜在条件": {"存在": "上级调用域，上级调用域": {"拥有飞升": "考古工程师}, "护盾承受值+360</t>
  </si>
  <si>
    <t>小型偏射肌体</t>
  </si>
  <si>
    <t>"SMALL_BIO_SHIELD_1"</t>
  </si>
  <si>
    <t>护盾承受值+60，每日护盾再生": "0.90</t>
  </si>
  <si>
    <t>中型偏射肌体</t>
  </si>
  <si>
    <t>"MEDIUM_BIO_SHIELD_1"</t>
  </si>
  <si>
    <t>护盾承受值+150，每日护盾再生": "2.25</t>
  </si>
  <si>
    <t>大型偏射肌体</t>
  </si>
  <si>
    <t>"LARGE_BIO_SHIELD_1"</t>
  </si>
  <si>
    <t>护盾承受值+360，每日护盾再生": "5.40</t>
  </si>
  <si>
    <t>小型改良偏射肌体</t>
  </si>
  <si>
    <t>"SMALL_BIO_SHIELD_2"</t>
  </si>
  <si>
    <t>护盾承受值+80，每日护盾再生": "1.15</t>
  </si>
  <si>
    <t>中型改良偏射肌体</t>
  </si>
  <si>
    <t>"MEDIUM_BIO_SHIELD_2"</t>
  </si>
  <si>
    <t>护盾承受值+200，每日护盾再生": "2.90</t>
  </si>
  <si>
    <t>大型改良偏射肌体</t>
  </si>
  <si>
    <t>"LARGE_BIO_SHIELD_2"</t>
  </si>
  <si>
    <t>护盾承受值+480，每日护盾再生": "7.30</t>
  </si>
  <si>
    <t>小型护盾肌体</t>
  </si>
  <si>
    <t>"SMALL_BIO_SHIELD_3"</t>
  </si>
  <si>
    <t>护盾承受值+100，每日护盾再生": "1.55</t>
  </si>
  <si>
    <t>中型护盾肌体</t>
  </si>
  <si>
    <t>"MEDIUM_BIO_SHIELD_3"</t>
  </si>
  <si>
    <t>护盾承受值+250，每日护盾再生": "3.90</t>
  </si>
  <si>
    <t>大型护盾肌体</t>
  </si>
  <si>
    <t>"LARGE_BIO_SHIELD_3"</t>
  </si>
  <si>
    <t>护盾承受值+600，每日护盾再生": "9.20</t>
  </si>
  <si>
    <t>小型先进护盾肌体</t>
  </si>
  <si>
    <t>"SMALL_BIO_SHIELD_4"</t>
  </si>
  <si>
    <t>护盾承受值+130，每日护盾再生": "2.00</t>
  </si>
  <si>
    <t>中型先进护盾肌体</t>
  </si>
  <si>
    <t>"MEDIUM_BIO_SHIELD_4"</t>
  </si>
  <si>
    <t>护盾承受值+330，每日护盾再生": "4.95</t>
  </si>
  <si>
    <t>大型先进护盾肌体</t>
  </si>
  <si>
    <t>"LARGE_BIO_SHIELD_4"</t>
  </si>
  <si>
    <t>护盾承受值+790，每日护盾再生": "11.90</t>
  </si>
  <si>
    <t>小型超级护盾肌体</t>
  </si>
  <si>
    <t>"SMALL_BIO_SHIELD_5"</t>
  </si>
  <si>
    <t>护盾承受值+175，每日护盾再生": "2.60</t>
  </si>
  <si>
    <t>中型超级护盾肌体</t>
  </si>
  <si>
    <t>"MEDIUM_BIO_SHIELD_5"</t>
  </si>
  <si>
    <t>护盾承受值+400，每日护盾再生": "6.60</t>
  </si>
  <si>
    <t>大型超级护盾肌体</t>
  </si>
  <si>
    <t>"LARGE_BIO_SHIELD_5"</t>
  </si>
  <si>
    <t>护盾承受值+1050，每日护盾再生": "15.65</t>
  </si>
  <si>
    <t>小型暗物质护盾肌体</t>
  </si>
  <si>
    <t>"SMALL_DARK_MATTER_BIO_DEFLECTOR"</t>
  </si>
  <si>
    <t>护盾承受值+225，每日护盾再生": "3.35</t>
  </si>
  <si>
    <t>中型暗物质护盾肌体</t>
  </si>
  <si>
    <t>"MEDIUM_DARK_MATTER_BIO_DEFLECTOR"</t>
  </si>
  <si>
    <t>护盾承受值+560，每日护盾再生": "8.40</t>
  </si>
  <si>
    <t>大型暗物质护盾肌体</t>
  </si>
  <si>
    <t>"LARGE_DARK_MATTER_BIO_DEFLECTOR"</t>
  </si>
  <si>
    <t>护盾承受值+1345，每日护盾再生": "20.00</t>
  </si>
  <si>
    <t>小型泽洛护盾肌体</t>
  </si>
  <si>
    <t>"SMALL_PSI_BIO_SHIELD"</t>
  </si>
  <si>
    <t>护盾承受值+290，每日护盾再生": "3.60</t>
  </si>
  <si>
    <t>中型泽洛护盾肌体</t>
  </si>
  <si>
    <t>"MEDIUM_PSI_BIO_SHIELD"</t>
  </si>
  <si>
    <t>护盾承受值+720，每日护盾再生": "9.00</t>
  </si>
  <si>
    <t>大型泽洛护盾肌体</t>
  </si>
  <si>
    <t>"LARGE_PSI_BIO_SHIELD"</t>
  </si>
  <si>
    <t>护盾承受值+1730，每日护盾再生": "22.50</t>
  </si>
  <si>
    <t>小型灵能共振组织</t>
  </si>
  <si>
    <t>"SMALL_PSI_BIO_BARRIER"</t>
  </si>
  <si>
    <t>护盾承受值+80，每日护盾再生": "2.60</t>
  </si>
  <si>
    <t>中型灵能共振组织</t>
  </si>
  <si>
    <t>"MEDIUM_PSI_BIO_BARRIER"</t>
  </si>
  <si>
    <t>护盾承受值+200，每日护盾再生": "6.60</t>
  </si>
  <si>
    <t>大型灵能共振组织</t>
  </si>
  <si>
    <t>"LARGE_PSI_BIO_BARRIER"</t>
  </si>
  <si>
    <t>护盾承受值+480，每日护盾再生": "15.65</t>
  </si>
  <si>
    <t>小型延留力场组织</t>
  </si>
  <si>
    <t>"SMALL_BIO_ARCHAEO_SHIELD"</t>
  </si>
  <si>
    <t>护盾承受值+100，每日护盾再生": "3.35</t>
  </si>
  <si>
    <t>{"护盾硬化+0.15</t>
  </si>
  <si>
    <t>中型延留力场组织</t>
  </si>
  <si>
    <t>"MEDIUM_BIO_ARCHAEO_SHIELD"</t>
  </si>
  <si>
    <t>护盾承受值+250，每日护盾再生": "8.40</t>
  </si>
  <si>
    <t>大型延留力场组织</t>
  </si>
  <si>
    <t>"LARGE_BIO_ARCHAEO_SHIELD"</t>
  </si>
  <si>
    <t>护盾承受值+600，每日护盾再生": "20.00</t>
  </si>
  <si>
    <t>小型纳米装甲</t>
  </si>
  <si>
    <t>"SMALL_ARMOR_1"</t>
  </si>
  <si>
    <t>装甲值+100</t>
  </si>
  <si>
    <t>中型纳米装甲</t>
  </si>
  <si>
    <t>"MEDIUM_ARMOR_1"</t>
  </si>
  <si>
    <t>装甲值+250</t>
  </si>
  <si>
    <t>大型纳米装甲</t>
  </si>
  <si>
    <t>"LARGE_ARMOR_1"</t>
  </si>
  <si>
    <t>装甲值+600</t>
  </si>
  <si>
    <t>小型瓷金装甲</t>
  </si>
  <si>
    <t>"SMALL_ARMOR_2"</t>
  </si>
  <si>
    <t>装甲值+130</t>
  </si>
  <si>
    <t>中型瓷金装甲</t>
  </si>
  <si>
    <t>"MEDIUM_ARMOR_2"</t>
  </si>
  <si>
    <t>装甲值+325</t>
  </si>
  <si>
    <t>大型瓷金装甲</t>
  </si>
  <si>
    <t>"LARGE_ARMOR_2"</t>
  </si>
  <si>
    <t>装甲值+780</t>
  </si>
  <si>
    <t>小型塑钢装甲</t>
  </si>
  <si>
    <t>"SMALL_ARMOR_3"</t>
  </si>
  <si>
    <t>装甲值+170</t>
  </si>
  <si>
    <t>中型塑钢装甲</t>
  </si>
  <si>
    <t>"MEDIUM_ARMOR_3"</t>
  </si>
  <si>
    <t>装甲值+425</t>
  </si>
  <si>
    <t>大型塑钢装甲</t>
  </si>
  <si>
    <t>"LARGE_ARMOR_3"</t>
  </si>
  <si>
    <t>装甲值+1020</t>
  </si>
  <si>
    <t>小型耐钢装甲</t>
  </si>
  <si>
    <t>"SMALL_ARMOR_4"</t>
  </si>
  <si>
    <t>装甲值+220</t>
  </si>
  <si>
    <t>中型耐钢装甲</t>
  </si>
  <si>
    <t>"MEDIUM_ARMOR_4"</t>
  </si>
  <si>
    <t>装甲值+550</t>
  </si>
  <si>
    <t>大型耐钢装甲</t>
  </si>
  <si>
    <t>"LARGE_ARMOR_4"</t>
  </si>
  <si>
    <t>装甲值+1320</t>
  </si>
  <si>
    <t>小型零素装甲</t>
  </si>
  <si>
    <t>"SMALL_ARMOR_5"</t>
  </si>
  <si>
    <t>装甲值+290</t>
  </si>
  <si>
    <t>中型零素装甲</t>
  </si>
  <si>
    <t>"MEDIUM_ARMOR_5"</t>
  </si>
  <si>
    <t>装甲值+725</t>
  </si>
  <si>
    <t>大型零素装甲</t>
  </si>
  <si>
    <t>"LARGE_ARMOR_5"</t>
  </si>
  <si>
    <t>装甲值+1740</t>
  </si>
  <si>
    <t>小型龙鳞装甲</t>
  </si>
  <si>
    <t>"SMALL_DRAGON_ARMOR"</t>
  </si>
  <si>
    <t>装甲值+370</t>
  </si>
  <si>
    <t>中型龙鳞装甲</t>
  </si>
  <si>
    <t>"MEDIUM_DRAGON_ARMOR"</t>
  </si>
  <si>
    <t>装甲值+925</t>
  </si>
  <si>
    <t>大型龙鳞装甲</t>
  </si>
  <si>
    <t>"LARGE_DRAGON_ARMOR"</t>
  </si>
  <si>
    <t>小型水晶复合镀层</t>
  </si>
  <si>
    <t>"SMALL_CRYSTAL_ARMOR_1"</t>
  </si>
  <si>
    <t>船体值+65</t>
  </si>
  <si>
    <t>中型水晶复合镀层</t>
  </si>
  <si>
    <t>"MEDIUM_CRYSTAL_ARMOR_1"</t>
  </si>
  <si>
    <t>船体值+160</t>
  </si>
  <si>
    <t>大型水晶复合镀层</t>
  </si>
  <si>
    <t>"LARGE_CRYSTAL_ARMOR_1"</t>
  </si>
  <si>
    <t>船体值+390</t>
  </si>
  <si>
    <t>"SMALL_CRYSTAL_ARMOR_2"</t>
  </si>
  <si>
    <t>船体值+110</t>
  </si>
  <si>
    <t>"MEDIUM_CRYSTAL_ARMOR_2"</t>
  </si>
  <si>
    <t>船体值+275</t>
  </si>
  <si>
    <t>"LARGE_CRYSTAL_ARMOR_2"</t>
  </si>
  <si>
    <t>船体值+660</t>
  </si>
  <si>
    <t>"SMALL_CRYSTAL_ARMOR_1_BIO"</t>
  </si>
  <si>
    <t>"MEDIUM_CRYSTAL_ARMOR_1_BIO"</t>
  </si>
  <si>
    <t>"LARGE_CRYSTAL_ARMOR_1_BIO"</t>
  </si>
  <si>
    <t>"SMALL_CRYSTAL_ARMOR_2_BIO"</t>
  </si>
  <si>
    <t>"MEDIUM_CRYSTAL_ARMOR_2_BIO"</t>
  </si>
  <si>
    <t>"LARGE_CRYSTAL_ARMOR_2_BIO"</t>
  </si>
  <si>
    <t>小型缇扬奇装甲</t>
  </si>
  <si>
    <t>"SMALL_TIYANKI_ARMOR"</t>
  </si>
  <si>
    <t>中型缇扬奇装甲</t>
  </si>
  <si>
    <t>"MEDIUM_TIYANKI_ARMOR"</t>
  </si>
  <si>
    <t>大型缇扬奇装甲</t>
  </si>
  <si>
    <t>"LARGE_TIYANKI_ARMOR"</t>
  </si>
  <si>
    <t>戍邦战匠</t>
  </si>
  <si>
    <t>"bulwark_3_battlewright"</t>
  </si>
  <si>
    <t>{"船体值 mult": "0.5，装甲值 mult": "0.5</t>
  </si>
  <si>
    <t>小型远古脉冲装甲</t>
  </si>
  <si>
    <t>"SMALL_ARCHAEO_ARMOR"</t>
  </si>
  <si>
    <t>装甲值+170，护盾承受值+75，每日护盾再生": "0.85</t>
  </si>
  <si>
    <t>{"潜在条件": {"存在": "上级调用域，上级调用域": {"或": {"拥有飞升": "考古工程师，国家类型是": "synth_queen}}, "护盾承受值+75</t>
  </si>
  <si>
    <t>中型远古脉冲装甲</t>
  </si>
  <si>
    <t>"MEDIUM_ARCHAEO_ARMOR"</t>
  </si>
  <si>
    <t>装甲值+425，护盾承受值+190，每日护盾再生": "2.15</t>
  </si>
  <si>
    <t>{"潜在条件": {"存在": "上级调用域，上级调用域": {"或": {"拥有飞升": "考古工程师，国家类型是": "synth_queen}}, "护盾承受值+190</t>
  </si>
  <si>
    <t>大型远古脉冲装甲</t>
  </si>
  <si>
    <t>"LARGE_ARCHAEO_ARMOR"</t>
  </si>
  <si>
    <t>装甲值+1020，护盾承受值+450，每日护盾再生": "5.10</t>
  </si>
  <si>
    <t>{"潜在条件": {"存在": "上级调用域，上级调用域": {"或": {"拥有飞升": "考古工程师，国家类型是": "synth_queen}}, "护盾承受值+450</t>
  </si>
  <si>
    <t>"AFTERBURNER_1"</t>
  </si>
  <si>
    <t>{"亚光速航速 mult": "0.10，闪避概率 mult": "0.05</t>
  </si>
  <si>
    <t>"AFTERBURNER_2"</t>
  </si>
  <si>
    <t>{"亚光速航速 mult": "0.20，闪避概率 mult": "0.10</t>
  </si>
  <si>
    <t>"REACTOR_BOOSTER_1"</t>
  </si>
  <si>
    <t>"REACTOR_BOOSTER_2"</t>
  </si>
  <si>
    <t>"REACTOR_BOOSTER_3"</t>
  </si>
  <si>
    <t>"SHIELD_BOOSTER"</t>
  </si>
  <si>
    <t>{"护盾承受值 mult": "0.1</t>
  </si>
  <si>
    <t>"AUTO_REPAIR"</t>
  </si>
  <si>
    <t>{"每日船体再生": "0.05，每日装甲再生": "0.1</t>
  </si>
  <si>
    <t>"FIRE_CONTROL_1"</t>
  </si>
  <si>
    <t>{"命中率+5</t>
  </si>
  <si>
    <t>护盾硬化器</t>
  </si>
  <si>
    <t>"SHIELD_HARDENER_1"</t>
  </si>
  <si>
    <t>先进护盾硬化器</t>
  </si>
  <si>
    <t>"SHIELD_HARDENER_2"</t>
  </si>
  <si>
    <t>{"护盾硬化+0.25</t>
  </si>
  <si>
    <t>反应装甲</t>
  </si>
  <si>
    <t>"ARMOR_HARDENER_1"</t>
  </si>
  <si>
    <t>{"装甲硬化+0.15</t>
  </si>
  <si>
    <t>活性反应装甲</t>
  </si>
  <si>
    <t>"ARMOR_HARDENER_2"</t>
  </si>
  <si>
    <t>{"装甲硬化+0.25</t>
  </si>
  <si>
    <t>"COMPOSER_MARK"</t>
  </si>
  <si>
    <t>{"每日船体再生": "0.1，每日装甲再生": "0.15</t>
  </si>
  <si>
    <t>"EATER_MARK"</t>
  </si>
  <si>
    <t>{"轨道轰炸伤害 mult": "0.2，命中率+5</t>
  </si>
  <si>
    <t>"INSTRUMENT_MARK"</t>
  </si>
  <si>
    <t>{"亚光速航速 mult": "0.25</t>
  </si>
  <si>
    <t>"WHISPERERS_MARK"</t>
  </si>
  <si>
    <t>{"闪避概率 mult": "0.15</t>
  </si>
  <si>
    <t>塞塔娜纳米修复系统</t>
  </si>
  <si>
    <t>"AUTO_REPAIR_3"</t>
  </si>
  <si>
    <t>{"每日船体再生": "0.25，每日装甲再生": "0.2</t>
  </si>
  <si>
    <t>"ASTEROIDAL_CARAPACE_ARMOR"</t>
  </si>
  <si>
    <t>{"装甲值 mult": "0.08</t>
  </si>
  <si>
    <t>AUTO_REPAIR_2</t>
  </si>
  <si>
    <t>小型偏射盾</t>
  </si>
  <si>
    <t>"SMALL_SHIELD_1"</t>
  </si>
  <si>
    <t>护盾承受值+75，每日护盾再生": "0.50</t>
  </si>
  <si>
    <t>中型偏射盾</t>
  </si>
  <si>
    <t>"MEDIUM_SHIELD_1"</t>
  </si>
  <si>
    <t>护盾承受值+190，每日护盾再生": "1.25</t>
  </si>
  <si>
    <t>大型偏射盾</t>
  </si>
  <si>
    <t>"LARGE_SHIELD_1"</t>
  </si>
  <si>
    <t>护盾承受值+450，每日护盾再生": "3.00</t>
  </si>
  <si>
    <t>小型改良偏射盾</t>
  </si>
  <si>
    <t>"SMALL_SHIELD_2"</t>
  </si>
  <si>
    <t>护盾承受值+100，每日护盾再生": "0.65</t>
  </si>
  <si>
    <t>中型改良偏射盾</t>
  </si>
  <si>
    <t>"MEDIUM_SHIELD_2"</t>
  </si>
  <si>
    <t>护盾承受值+250，每日护盾再生": "1.60</t>
  </si>
  <si>
    <t>大型改良偏射盾</t>
  </si>
  <si>
    <t>"LARGE_SHIELD_2"</t>
  </si>
  <si>
    <t>护盾承受值+600，每日护盾再生": "4.05</t>
  </si>
  <si>
    <t>小型护盾</t>
  </si>
  <si>
    <t>"SMALL_SHIELD_3"</t>
  </si>
  <si>
    <t>护盾承受值+125，每日护盾再生": "0.85</t>
  </si>
  <si>
    <t>中型护盾</t>
  </si>
  <si>
    <t>"MEDIUM_SHIELD_3"</t>
  </si>
  <si>
    <t>护盾承受值+315，每日护盾再生": "2.15</t>
  </si>
  <si>
    <t>大型护盾</t>
  </si>
  <si>
    <t>"LARGE_SHIELD_3"</t>
  </si>
  <si>
    <t>护盾承受值+750，每日护盾再生": "5.10</t>
  </si>
  <si>
    <t>小型先进护盾</t>
  </si>
  <si>
    <t>"SMALL_SHIELD_4"</t>
  </si>
  <si>
    <t>护盾承受值+165，每日护盾再生": "1.10</t>
  </si>
  <si>
    <t>中型先进护盾</t>
  </si>
  <si>
    <t>"MEDIUM_SHIELD_4"</t>
  </si>
  <si>
    <t>护盾承受值+415，每日护盾再生": "2.75</t>
  </si>
  <si>
    <t>大型先进护盾</t>
  </si>
  <si>
    <t>"LARGE_SHIELD_4"</t>
  </si>
  <si>
    <t>护盾承受值+990，每日护盾再生": "6.60</t>
  </si>
  <si>
    <t>小型高能护盾</t>
  </si>
  <si>
    <t>"SMALL_SHIELD_5"</t>
  </si>
  <si>
    <t>护盾承受值+220，每日护盾再生": "1.45</t>
  </si>
  <si>
    <t>中型高能护盾</t>
  </si>
  <si>
    <t>"MEDIUM_SHIELD_5"</t>
  </si>
  <si>
    <t>护盾承受值+550，每日护盾再生": "3.65</t>
  </si>
  <si>
    <t>大型高能护盾</t>
  </si>
  <si>
    <t>"LARGE_SHIELD_5"</t>
  </si>
  <si>
    <t>护盾承受值+1320，每日护盾再生": "8.70</t>
  </si>
  <si>
    <t>小型暗物质偏导护盾</t>
  </si>
  <si>
    <t>"SMALL_DARK_MATTER_DEFLECTOR"</t>
  </si>
  <si>
    <t>护盾承受值+280，每日护盾再生": "1.85</t>
  </si>
  <si>
    <t>中型暗物质偏导护盾</t>
  </si>
  <si>
    <t>"MEDIUM_DARK_MATTER_DEFLECTOR"</t>
  </si>
  <si>
    <t>护盾承受值+700，每日护盾再生": "4.65</t>
  </si>
  <si>
    <t>大型暗物质偏导护盾</t>
  </si>
  <si>
    <t>"LARGE_DARK_MATTER_DEFLECTOR"</t>
  </si>
  <si>
    <t>护盾承受值+1680，每日护盾再生": "11.10</t>
  </si>
  <si>
    <t>小型灵能护盾</t>
  </si>
  <si>
    <t>"SMALL_PSI_SHIELD"</t>
  </si>
  <si>
    <t>护盾承受值+360，每日护盾再生": "2.00</t>
  </si>
  <si>
    <t>中型灵能护盾</t>
  </si>
  <si>
    <t>"MEDIUM_PSI_SHIELD"</t>
  </si>
  <si>
    <t>护盾承受值+900，每日护盾再生": "5.00</t>
  </si>
  <si>
    <t>大型灵能护盾</t>
  </si>
  <si>
    <t>"LARGE_PSI_SHIELD"</t>
  </si>
  <si>
    <t>护盾承受值+2160，每日护盾再生": "12.50</t>
  </si>
  <si>
    <t>小型灵能屏障</t>
  </si>
  <si>
    <t>"SMALL_PSI_BARRIER"</t>
  </si>
  <si>
    <t>护盾承受值+100，每日护盾再生": "1.45</t>
  </si>
  <si>
    <t>中型灵能屏障</t>
  </si>
  <si>
    <t>"MEDIUM_PSI_BARRIER"</t>
  </si>
  <si>
    <t>护盾承受值+250，每日护盾再生": "3.65</t>
  </si>
  <si>
    <t>大型灵能屏障</t>
  </si>
  <si>
    <t>"LARGE_PSI_BARRIER"</t>
  </si>
  <si>
    <t>护盾承受值+600，每日护盾再生": "8.70</t>
  </si>
  <si>
    <t>小型远古延留力场</t>
  </si>
  <si>
    <t>"SMALL_ARCHAEO_SHIELD"</t>
  </si>
  <si>
    <t>护盾承受值+125，每日护盾再生": "1.85</t>
  </si>
  <si>
    <t>{"潜在条件": {"存在": "上级调用域，上级调用域": {"拥有飞升": "考古工程师}, "护盾承受值+75</t>
  </si>
  <si>
    <t>中型远古延留力场</t>
  </si>
  <si>
    <t>"MEDIUM_ARCHAEO_SHIELD"</t>
  </si>
  <si>
    <t>护盾承受值+315，每日护盾再生": "4.65</t>
  </si>
  <si>
    <t>{"潜在条件": {"存在": "上级调用域，上级调用域": {"拥有飞升": "考古工程师}, "护盾承受值+190</t>
  </si>
  <si>
    <t>大型远古延留力场</t>
  </si>
  <si>
    <t>"LARGE_ARCHAEO_SHIELD"</t>
  </si>
  <si>
    <t>护盾承受值+750，每日护盾再生": "11.10</t>
  </si>
  <si>
    <t>{"潜在条件": {"存在": "上级调用域，上级调用域": {"拥有飞升": "考古工程师}, "护盾承受值+450</t>
  </si>
  <si>
    <t>能量上皮</t>
  </si>
  <si>
    <t>"ENERGY_EPIDERMIS_SMALL"</t>
  </si>
  <si>
    <t>护盾承受值+35，每日护盾再生": "0.2</t>
  </si>
  <si>
    <t>"ENERGY_EPIDERMIS_MEDIUM"</t>
  </si>
  <si>
    <t>护盾承受值+75，每日护盾再生": "0.5</t>
  </si>
  <si>
    <t>"ENERGY_EPIDERMIS_LARGE"</t>
  </si>
  <si>
    <t>"ENERGY_EPIDERMIS_EXTRA_LARGE"</t>
  </si>
  <si>
    <t>护盾承受值+450，每日护盾再生": "3</t>
  </si>
  <si>
    <t>改进能量上皮</t>
  </si>
  <si>
    <t>"IMPROVED_ENERGY_EPIDERMIS_SMALL"</t>
  </si>
  <si>
    <t>护盾承受值+45，每日护盾再生": "0.25</t>
  </si>
  <si>
    <t>"IMPROVED_ENERGY_EPIDERMIS_MEDIUM"</t>
  </si>
  <si>
    <t>"IMPROVED_ENERGY_EPIDERMIS_LARGE"</t>
  </si>
  <si>
    <t>护盾承受值+250，每日护盾再生": "1.6</t>
  </si>
  <si>
    <t>"IMPROVED_ENERGY_EPIDERMIS_EXTRA_LARGE"</t>
  </si>
  <si>
    <t>高能皮肤</t>
  </si>
  <si>
    <t>"HIGH_ENERGY_SKIN_SMALL"</t>
  </si>
  <si>
    <t>护盾承受值+55，每日护盾再生": "0.33</t>
  </si>
  <si>
    <t>"HIGH_ENERGY_SKIN_MEDIUM"</t>
  </si>
  <si>
    <t>"HIGH_ENERGY_SKIN_LARGE"</t>
  </si>
  <si>
    <t>"HIGH_ENERGY_SKIN_EXTRA_LARGE"</t>
  </si>
  <si>
    <t>护盾承受值+750，每日护盾再生": "5.1</t>
  </si>
  <si>
    <t>先进高能皮肤</t>
  </si>
  <si>
    <t>"ADVANCED_ENERGY_SKIN_SMALL"</t>
  </si>
  <si>
    <t>护盾承受值+70，每日护盾再生": "0.45</t>
  </si>
  <si>
    <t>"ADVANCED_ENERGY_SKIN_MEDIUM"</t>
  </si>
  <si>
    <t>护盾承受值+165，每日护盾再生": "1.1</t>
  </si>
  <si>
    <t>"ADVANCED_ENERGY_SKIN_LARGE"</t>
  </si>
  <si>
    <t>"ADVANCED_ENERGY_SKIN_EXTRA_LARGE"</t>
  </si>
  <si>
    <t>护盾承受值+990，每日护盾再生": "6.6</t>
  </si>
  <si>
    <t>超高能皮肤</t>
  </si>
  <si>
    <t>"HYPER_ENERGY_SKIN_SMALL"</t>
  </si>
  <si>
    <t>护盾承受值+95，每日护盾再生": "0.65</t>
  </si>
  <si>
    <t>"HYPER_ENERGY_SKIN_MEDIUM"</t>
  </si>
  <si>
    <t>"HYPER_ENERGY_SKIN_LARGE"</t>
  </si>
  <si>
    <t>"HYPER_ENERGY_SKIN_EXTRA_LARGE"</t>
  </si>
  <si>
    <t>护盾承受值+1320，每日护盾再生": "8.7</t>
  </si>
  <si>
    <t>暗物质能量上皮</t>
  </si>
  <si>
    <t>"DARK_MATTER_ENERGY_EPIDERMIS_SMALL"</t>
  </si>
  <si>
    <t>护盾承受值+120，每日护盾再生": "0.85</t>
  </si>
  <si>
    <t>"DARK_MATTER_ENERGY_EPIDERMIS_MEDIUM"</t>
  </si>
  <si>
    <t>"DARK_MATTER_ENERGY_EPIDERMIS_LARGE"</t>
  </si>
  <si>
    <t>"DARK_MATTER_ENERGY_EPIDERMIS_EXTRA_LARGE"</t>
  </si>
  <si>
    <t>护盾承受值+1680，每日护盾再生": "11.1</t>
  </si>
  <si>
    <t>灵能皮肤</t>
  </si>
  <si>
    <t>"PSIONIC_SKIN_SMALL"</t>
  </si>
  <si>
    <t>护盾承受值+150，每日护盾再生": "0.95</t>
  </si>
  <si>
    <t>"PSIONIC_SKIN_MEDIUM"</t>
  </si>
  <si>
    <t>护盾承受值+360，每日护盾再生": "2</t>
  </si>
  <si>
    <t>"PSIONIC_SKIN_LARGE"</t>
  </si>
  <si>
    <t>护盾承受值+900，每日护盾再生": "5</t>
  </si>
  <si>
    <t>"PSIONIC_SKIN_EXTRA_LARGE"</t>
  </si>
  <si>
    <t>护盾承受值+2160，每日护盾再生": "12.5</t>
  </si>
  <si>
    <t>太虚上皮</t>
  </si>
  <si>
    <t>"PSIONIC_EPIDERMIS_SMALL"</t>
  </si>
  <si>
    <t>护盾承受值+45，每日护盾再生": "0.65</t>
  </si>
  <si>
    <t>"PSIONIC_EPIDERMIS_MEDIUM"</t>
  </si>
  <si>
    <t>"PSIONIC_EPIDERMIS_LARGE"</t>
  </si>
  <si>
    <t>"PSIONIC_EPIDERMIS_EXTRA_LARGE"</t>
  </si>
  <si>
    <t>护盾承受值+600，每日护盾再生": "8.7</t>
  </si>
  <si>
    <t>纳米构造甲壳</t>
  </si>
  <si>
    <t>"NANOCOMPOSITE_CARAPACE_SMALL"</t>
  </si>
  <si>
    <t>装甲值+40</t>
  </si>
  <si>
    <t>"NANOCOMPOSITE_CARAPACE_MEDIUM"</t>
  </si>
  <si>
    <t>"NANOCOMPOSITE_CARAPACE_LARGE"</t>
  </si>
  <si>
    <t>"NANOCOMPOSITE_CARAPACE_EXTRA_LARGE"</t>
  </si>
  <si>
    <t>瓷金几丁质甲壳</t>
  </si>
  <si>
    <t>"CERAMO_CHITIN_CARAPACE_SMALL"</t>
  </si>
  <si>
    <t>装甲值+50</t>
  </si>
  <si>
    <t>"CERAMO_CHITIN_CARAPACE_MEDIUM"</t>
  </si>
  <si>
    <t>"CERAMO_CHITIN_CARAPACE_LARGE"</t>
  </si>
  <si>
    <t>"CERAMO_CHITIN_CARAPACE_EXTRA_LARGE"</t>
  </si>
  <si>
    <t>塑钢甲壳</t>
  </si>
  <si>
    <t>"PLASTEEL_CARAPACE_SMALL"</t>
  </si>
  <si>
    <t>装甲值+65</t>
  </si>
  <si>
    <t>"PLASTEEL_CARAPACE_MEDIUM"</t>
  </si>
  <si>
    <t>"PLASTEEL_CARAPACE_LARGE"</t>
  </si>
  <si>
    <t>"PLASTEEL_CARAPACE_EXTRA_LARGE"</t>
  </si>
  <si>
    <t>耐钢甲壳</t>
  </si>
  <si>
    <t>"DURASTEEL_CARAPACE_SMALL"</t>
  </si>
  <si>
    <t>装甲值+90</t>
  </si>
  <si>
    <t>"DURASTEEL_CARAPACE_MEDIUM"</t>
  </si>
  <si>
    <t>"DURASTEEL_CARAPACE_LARGE"</t>
  </si>
  <si>
    <t>"DURASTEEL_CARAPACE_EXTRA_LARGE"</t>
  </si>
  <si>
    <t>零素甲壳</t>
  </si>
  <si>
    <t>"NEUTRONIUM_CARAPACE_SMALL"</t>
  </si>
  <si>
    <t>装甲值+120</t>
  </si>
  <si>
    <t>"NEUTRONIUM_CARAPACE_MEDIUM"</t>
  </si>
  <si>
    <t>"NEUTRONIUM_CARAPACE_LARGE"</t>
  </si>
  <si>
    <t>"NEUTRONIUM_CARAPACE_EXTRA_LARGE"</t>
  </si>
  <si>
    <t>龙鳞甲壳</t>
  </si>
  <si>
    <t>"DRACONIC_CARAPACE_SMALL"</t>
  </si>
  <si>
    <t>装甲值+150</t>
  </si>
  <si>
    <t>"DRACONIC_CARAPACE_MEDIUM"</t>
  </si>
  <si>
    <t>"DRACONIC_CARAPACE_LARGE"</t>
  </si>
  <si>
    <t>"DRACONIC_CARAPACE_EXTRA_LARGE"</t>
  </si>
  <si>
    <t>水晶复合脏器</t>
  </si>
  <si>
    <t>"CRYSTAL_INFUSED_INNARDS_SMALL"</t>
  </si>
  <si>
    <t>船体值+30</t>
  </si>
  <si>
    <t>"CRYSTAL_INFUSED_INNARDS_MEDIUM"</t>
  </si>
  <si>
    <t>"CRYSTAL_INFUSED_INNARDS_LARGE"</t>
  </si>
  <si>
    <t>"CRYSTAL_INFUSED_INNARDS_EXTRA_LARGE"</t>
  </si>
  <si>
    <t>水晶锻造脏器</t>
  </si>
  <si>
    <t>"CRYSTAL_FORGED_INNARDS_SMALL"</t>
  </si>
  <si>
    <t>船体值+50</t>
  </si>
  <si>
    <t>"CRYSTAL_FORGED_INNARDS_MEDIUM"</t>
  </si>
  <si>
    <t>"CRYSTAL_FORGED_INNARDS_LARGE"</t>
  </si>
  <si>
    <t>"CRYSTAL_FORGED_INNARDS_EXTRA_LARGE"</t>
  </si>
  <si>
    <t>远古延留上皮</t>
  </si>
  <si>
    <t>"ANCIENT_SUSPENSION_EPIDERMIS_SMALL"</t>
  </si>
  <si>
    <t>护盾承受值+55，每日护盾再生": "0.85</t>
  </si>
  <si>
    <t>{"潜在条件": {"存在": "上级调用域，上级调用域": {"拥有飞升": "考古工程师}, "护盾承受值 mult": "0.6</t>
  </si>
  <si>
    <t>"ANCIENT_SUSPENSION_EPIDERMIS_MEDIUM"</t>
  </si>
  <si>
    <t>"ANCIENT_SUSPENSION_EPIDERMIS_LARGE"</t>
  </si>
  <si>
    <t>"ANCIENT_SUSPENSION_EPIDERMIS_EXTRA_LARGE"</t>
  </si>
  <si>
    <t>护盾承受值+750，每日护盾再生": "11.1</t>
  </si>
  <si>
    <t>远古充能甲壳</t>
  </si>
  <si>
    <t>"ANCIENT_ENERGISED_CARAPACE_SMALL"</t>
  </si>
  <si>
    <t>装甲值+65，护盾承受值+35，每日护盾再生": "0.2</t>
  </si>
  <si>
    <t>{"潜在条件": {"存在": "上级调用域，上级调用域": {"或": {"拥有飞升": "考古工程师，国家类型是": "synth_queen}}, "护盾承受值 mult": "1</t>
  </si>
  <si>
    <t>"ANCIENT_ENERGISED_CARAPACE_MEDIUM"</t>
  </si>
  <si>
    <t>装甲值+170，护盾承受值+75，每日护盾再生": "0.5</t>
  </si>
  <si>
    <t>"ANCIENT_ENERGISED_CARAPACE_LARGE"</t>
  </si>
  <si>
    <t>装甲值+425，护盾承受值+190，每日护盾再生": "1.25</t>
  </si>
  <si>
    <t>"ANCIENT_ENERGISED_CARAPACE_EXTRA_LARGE"</t>
  </si>
  <si>
    <t>装甲值+1020，护盾承受值+450，每日护盾再生": "3</t>
  </si>
  <si>
    <t>机动触手</t>
  </si>
  <si>
    <t>"MANEUVERING_TENTACLES_SMALL"</t>
  </si>
  <si>
    <t>"MANEUVERING_TENTACLES_MEDIUM"</t>
  </si>
  <si>
    <t>"MANEUVERING_TENTACLES_LARGE"</t>
  </si>
  <si>
    <t>"MANEUVERING_TENTACLES_EXTRA_LARGE"</t>
  </si>
  <si>
    <t>增强机动触手</t>
  </si>
  <si>
    <t>"ENHANCED_MANEUVERING_TENTACLES_SMALL"</t>
  </si>
  <si>
    <t>"ENHANCED_MANEUVERING_TENTACLES_MEDIUM"</t>
  </si>
  <si>
    <t>"ENHANCED_MANEUVERING_TENTACLES_LARGE"</t>
  </si>
  <si>
    <t>"ENHANCED_MANEUVERING_TENTACLES_EXTRA_LARGE"</t>
  </si>
  <si>
    <t>反应鳞片</t>
  </si>
  <si>
    <t>"REACTIVE_SCALES_SMALL"</t>
  </si>
  <si>
    <t>"REACTIVE_SCALES_MEDIUM"</t>
  </si>
  <si>
    <t>"REACTIVE_SCALES_LARGE"</t>
  </si>
  <si>
    <t>"REACTIVE_SCALES_EXTRA_LARGE"</t>
  </si>
  <si>
    <t>活性反应鳞片</t>
  </si>
  <si>
    <t>"LIVING_REACTIVE_SCALES_SMALL"</t>
  </si>
  <si>
    <t>"LIVING_REACTIVE_SCALES_MEDIUM"</t>
  </si>
  <si>
    <t>"LIVING_REACTIVE_SCALES_LARGE"</t>
  </si>
  <si>
    <t>"LIVING_REACTIVE_SCALES_EXTRA_LARGE"</t>
  </si>
  <si>
    <t>能量场增强器</t>
  </si>
  <si>
    <t>"ENERGY_FIELD_HARDENER_SMALL"</t>
  </si>
  <si>
    <t>"ENERGY_FIELD_HARDENER_MEDIUM"</t>
  </si>
  <si>
    <t>"ENERGY_FIELD_HARDENER_LARGE"</t>
  </si>
  <si>
    <t>"ENERGY_FIELD_HARDENER_EXTRA_LARGE"</t>
  </si>
  <si>
    <t>改良能量场增强器</t>
  </si>
  <si>
    <t>"IMPROVED_ENERGY_FIELD_HARDENER_SMALL"</t>
  </si>
  <si>
    <t>"IMPROVED_ENERGY_FIELD_HARDENER_MEDIUM"</t>
  </si>
  <si>
    <t>"IMPROVED_ENERGY_FIELD_HARDENER_LARGE"</t>
  </si>
  <si>
    <t>"IMPROVED_ENERGY_FIELD_HARDENER_EXTRA_LARGE"</t>
  </si>
  <si>
    <t>人工火控直觉</t>
  </si>
  <si>
    <t>"ARTIFICIAL_FIRE_CONTROL_INSTINCT_SMALL"</t>
  </si>
  <si>
    <t>"ARTIFICIAL_FIRE_CONTROL_INSTINCT_MEDIUM"</t>
  </si>
  <si>
    <t>"ARTIFICIAL_FIRE_CONTROL_INSTINCT_LARGE"</t>
  </si>
  <si>
    <t>"ARTIFICIAL_FIRE_CONTROL_INSTINCT_EXTRA_LARGE"</t>
  </si>
  <si>
    <t>神秘解码芯片</t>
  </si>
  <si>
    <t>"ENIGMATIC_DECODER_CHIP_SMALL"</t>
  </si>
  <si>
    <t>{"追踪+5，命中率+5</t>
  </si>
  <si>
    <t>"ENIGMATIC_DECODER_CHIP_MEDIUM"</t>
  </si>
  <si>
    <t>"ENIGMATIC_DECODER_CHIP_LARGE"</t>
  </si>
  <si>
    <t>"ENIGMATIC_DECODER_CHIP_EXTRA_LARGE"</t>
  </si>
  <si>
    <t>神秘编码芯片</t>
  </si>
  <si>
    <t>"ENIGMATIC_ENCODER_CHIP_SMALL"</t>
  </si>
  <si>
    <t>{"撤离机会+1</t>
  </si>
  <si>
    <t>"ENIGMATIC_ENCODER_CHIP_MEDIUM"</t>
  </si>
  <si>
    <t>"ENIGMATIC_ENCODER_CHIP_LARGE"</t>
  </si>
  <si>
    <t>"ENIGMATIC_ENCODER_CHIP_EXTRA_LARGE"</t>
  </si>
  <si>
    <t>轨道碎流散布器</t>
  </si>
  <si>
    <t>"ORBITAL_SHED_DISPERSER_SMALL"</t>
  </si>
  <si>
    <t>{"轨道轰炸伤害 mult": "0.25</t>
  </si>
  <si>
    <t>"ORBITAL_SHED_DISPERSER_MEDIUM"</t>
  </si>
  <si>
    <t>"ORBITAL_SHED_DISPERSER_LARGE"</t>
  </si>
  <si>
    <t>"ORBITAL_SHED_DISPERSER_EXTRA_LARGE"</t>
  </si>
  <si>
    <t>织缕庇佑</t>
  </si>
  <si>
    <t>"COMPOSER_BLESSING_SMALL"</t>
  </si>
  <si>
    <t>{"太空兽群舰船经验获取 mult": "0.2</t>
  </si>
  <si>
    <t>"COMPOSER_BLESSING_MEDIUM"</t>
  </si>
  <si>
    <t>"COMPOSER_BLESSING_LARGE"</t>
  </si>
  <si>
    <t>"COMPOSER_BLESSING_EXTRA_LARGE"</t>
  </si>
  <si>
    <t>喰煞庇佑</t>
  </si>
  <si>
    <t>"EATER_BLESSING_SMALL"</t>
  </si>
  <si>
    <t>"EATER_BLESSING_MEDIUM"</t>
  </si>
  <si>
    <t>"EATER_BLESSING_LARGE"</t>
  </si>
  <si>
    <t>"EATER_BLESSING_EXTRA_LARGE"</t>
  </si>
  <si>
    <t>器具庇佑</t>
  </si>
  <si>
    <t>"INSTRUMENT_BLESSING_SMALL"</t>
  </si>
  <si>
    <t>"INSTRUMENT_BLESSING_MEDIUM"</t>
  </si>
  <si>
    <t>"INSTRUMENT_BLESSING_LARGE"</t>
  </si>
  <si>
    <t>"INSTRUMENT_BLESSING_EXTRA_LARGE"</t>
  </si>
  <si>
    <t>"WHISPERERS_BLESSING_SMALL"</t>
  </si>
  <si>
    <t>"WHISPERERS_BLESSING_MEDIUM"</t>
  </si>
  <si>
    <t>"WHISPERERS_BLESSING_LARGE"</t>
  </si>
  <si>
    <t>"WHISPERERS_BLESSING_EXTRA_LARGE"</t>
  </si>
  <si>
    <t>基础隐形场发生器（护卫）</t>
  </si>
  <si>
    <t>"CORVETTE_CLOAKING_1"</t>
  </si>
  <si>
    <t>{"隐形强度+1</t>
  </si>
  <si>
    <t>{"潜在条件": {"是否隐身": "是, "修正": {"护盾无效化": "1}</t>
  </si>
  <si>
    <t>先进隐形场发生器（护卫）</t>
  </si>
  <si>
    <t>"CORVETTE_CLOAKING_2"</t>
  </si>
  <si>
    <t>{"隐形强度+2</t>
  </si>
  <si>
    <t>精英隐形场发生器（护卫）</t>
  </si>
  <si>
    <t>"CORVETTE_CLOAKING_3"</t>
  </si>
  <si>
    <t>{"隐形强度+3</t>
  </si>
  <si>
    <t>暗物质隐形场发生器（护卫）</t>
  </si>
  <si>
    <t>"CORVETTE_CLOAKING_DARK_MATTER"</t>
  </si>
  <si>
    <t>{"隐形强度+4</t>
  </si>
  <si>
    <t>{"潜在条件": {"是否隐身": "是, "修正": {"护盾无效化": "0.5}</t>
  </si>
  <si>
    <t>灵能相位场发生器（护卫）</t>
  </si>
  <si>
    <t>"CORVETTE_CLOAKING_PSI"</t>
  </si>
  <si>
    <t>{"隐形强度+5</t>
  </si>
  <si>
    <t>{"潜在条件": {"是否隐身": "是，没有灵能盾": "是, "修正": {"护盾无效化": "1}</t>
  </si>
  <si>
    <t>先进隐形场发生器（驱逐）</t>
  </si>
  <si>
    <t>"DESTROYER_CLOAKING_2"</t>
  </si>
  <si>
    <t>精英隐形场发生器（驱逐）</t>
  </si>
  <si>
    <t>"DESTROYER_CLOAKING_3"</t>
  </si>
  <si>
    <t>暗物质隐形场发生器（驱逐）</t>
  </si>
  <si>
    <t>"DESTROYER_CLOAKING_DARK_MATTER"</t>
  </si>
  <si>
    <t>灵能相位场发生器（驱逐）</t>
  </si>
  <si>
    <t>"DESTROYER_CLOAKING_PSI"</t>
  </si>
  <si>
    <t>精英隐形场发生器（巡洋）</t>
  </si>
  <si>
    <t>"CRUISER_CLOAKING_3"</t>
  </si>
  <si>
    <t>暗物质隐形场发生器（巡洋）</t>
  </si>
  <si>
    <t>"CRUISER_CLOAKING_DARK_MATTER"</t>
  </si>
  <si>
    <t>灵能相位场发生器（巡洋）</t>
  </si>
  <si>
    <t>"CRUISER_CLOAKING_PSI"</t>
  </si>
  <si>
    <t>暗物质隐形场发生器（战列）</t>
  </si>
  <si>
    <t>"BATTLESHIP_CLOAKING_DARK_MATTER"</t>
  </si>
  <si>
    <t>灵能相位场发生器（战列）</t>
  </si>
  <si>
    <t>"BATTLESHIP_CLOAKING_PSI"</t>
  </si>
  <si>
    <t>空槽</t>
  </si>
  <si>
    <t>"SCIENCE_CLOAKING_EMPTY"</t>
  </si>
  <si>
    <t>基础隐形场发生器（科研船）</t>
  </si>
  <si>
    <t>"SCIENCE_CLOAKING_1"</t>
  </si>
  <si>
    <t>[{"潜在条件": {"是否隐身": "是，存在": "舰队，舰队": {"或": {"非": {"存在": "领袖, "与": {"存在": "领袖，领袖": {"非": {"拥有特质": "机密研究}}}}}, "修正": {"护盾无效化": "1}, {"潜在条件": {"是否隐身": "是，存在": "舰队，舰队": {"存在": "领袖，领袖": {"拥有特质": "机密研究}}, "修正": {"护盾无效化": "0.50}]</t>
  </si>
  <si>
    <t>先进隐形场发生器（科研船）</t>
  </si>
  <si>
    <t>"SCIENCE_CLOAKING_2"</t>
  </si>
  <si>
    <t>精英隐形场发生器（科研船）</t>
  </si>
  <si>
    <t>"SCIENCE_CLOAKING_3"</t>
  </si>
  <si>
    <t>暗物质隐形场发生器（科研船）</t>
  </si>
  <si>
    <t>"SCIENCE_CLOAKING_DARK_MATTER"</t>
  </si>
  <si>
    <t>灵能相位场发生器（科研船）</t>
  </si>
  <si>
    <t>"SCIENCE_CLOAKING_PSI"</t>
  </si>
  <si>
    <t>[{"潜在条件": {"是否隐身": "是，没有灵能盾": "是，舰队": {"或": {"非": {"存在": "领袖, "与": {"存在": "领袖，领袖": {"非": {"拥有特质": "机密研究}}}}}, "修正": {"护盾无效化": "1}, {"潜在条件": {"是否隐身": "是，没有灵能盾": "是，舰队": {"存在": "领袖，领袖": {"拥有特质": "机密研究}}, "修正": {"护盾无效化": "0.50}]</t>
  </si>
  <si>
    <t>"GRAVITY_SNARE_CLOAKING_EMPTY"</t>
  </si>
  <si>
    <t>基础隐形场发生器（重力陷阱）</t>
  </si>
  <si>
    <t>"GRAVITY_SNARE_CLOAKING_1"</t>
  </si>
  <si>
    <t>{"隐形强度+1，兽群捕获率+0.03</t>
  </si>
  <si>
    <t>先进隐形场发生器（重力陷阱）</t>
  </si>
  <si>
    <t>"GRAVITY_SNARE_CLOAKING_2"</t>
  </si>
  <si>
    <t>{"隐形强度+2，兽群捕获率+0.06</t>
  </si>
  <si>
    <t>精英隐形场发生器（重力陷阱）</t>
  </si>
  <si>
    <t>"GRAVITY_SNARE_CLOAKING_3"</t>
  </si>
  <si>
    <t>{"隐形强度+3，兽群捕获率+0.09</t>
  </si>
  <si>
    <t>暗物质隐形场发生器（重力陷阱）</t>
  </si>
  <si>
    <t>"GRAVITY_SNARE_CLOAKING_DARK_MATTER"</t>
  </si>
  <si>
    <t>{"隐形强度+4，兽群捕获率+0.12</t>
  </si>
  <si>
    <t>灵能相位场发生器（重力陷阱）</t>
  </si>
  <si>
    <t>"GRAVITY_SNARE_CLOAKING_PSI"</t>
  </si>
  <si>
    <t>{"隐形强度+5，兽群捕获率+0.15</t>
  </si>
  <si>
    <t>迷彩</t>
  </si>
  <si>
    <t>CAMOUFLAGE_1_SMALL</t>
  </si>
  <si>
    <t>CAMOUFLAGE_1_MEDIUM</t>
  </si>
  <si>
    <t>CAMOUFLAGE_1_LARGE</t>
  </si>
  <si>
    <t>CAMOUFLAGE_1_EXTRA_LARGE</t>
  </si>
  <si>
    <t>先进迷彩</t>
  </si>
  <si>
    <t>CAMOUFLAGE_2_SMALL</t>
  </si>
  <si>
    <t>CAMOUFLAGE_2_MEDIUM</t>
  </si>
  <si>
    <t>CAMOUFLAGE_2_LARGE</t>
  </si>
  <si>
    <t>CAMOUFLAGE_2_EXTRA_LARGE</t>
  </si>
  <si>
    <t>精英迷彩</t>
  </si>
  <si>
    <t>CAMOUFLAGE_3_SMALL</t>
  </si>
  <si>
    <t>CAMOUFLAGE_3_MEDIUM</t>
  </si>
  <si>
    <t>CAMOUFLAGE_3_LARGE</t>
  </si>
  <si>
    <t>CAMOUFLAGE_3_EXTRA_LARGE</t>
  </si>
  <si>
    <t>暗物质迷彩</t>
  </si>
  <si>
    <t>CAMOUFLAGE_4_SMALL</t>
  </si>
  <si>
    <t>CAMOUFLAGE_4_MEDIUM</t>
  </si>
  <si>
    <t>CAMOUFLAGE_4_LARGE</t>
  </si>
  <si>
    <t>CAMOUFLAGE_4_EXTRA_LARGE</t>
  </si>
  <si>
    <t>灵能相移皮肤</t>
  </si>
  <si>
    <t>CAMOUFLAGE_5_SMALL</t>
  </si>
  <si>
    <t>{"潜在条件": {"是否隐身且没有灵能盾": "是, "修正": {"护盾无效化": "1}</t>
  </si>
  <si>
    <t>CAMOUFLAGE_5_MEDIUM</t>
  </si>
  <si>
    <t>CAMOUFLAGE_5_LARGE</t>
  </si>
  <si>
    <t>CAMOUFLAGE_5_EXTRA_LARGE</t>
  </si>
  <si>
    <t>"VIRULENT_CYSTS_SMALL"</t>
  </si>
  <si>
    <t>轰炸殖民地时有概率生成一只虚空虫若虫+40%</t>
  </si>
  <si>
    <t>"VIRULENT_CYSTS_MEDIUM"</t>
  </si>
  <si>
    <t>"VIRULENT_CYSTS_LARGE"</t>
  </si>
  <si>
    <t>"VIRULENT_CYSTS_EXTRA_LARGE"</t>
  </si>
  <si>
    <t>"HERDSONG_CHORDS_SMALL"</t>
  </si>
  <si>
    <t>太空兽群舰船装甲+10%，太空兽群舰船护盾+10%</t>
  </si>
  <si>
    <t>舰队内友方</t>
  </si>
  <si>
    <t>friendly_herdsong_chords</t>
  </si>
  <si>
    <t>"HERDSONG_CHORDS_MEDIUM"</t>
  </si>
  <si>
    <t>"HERDSONG_CHORDS_LARGE"</t>
  </si>
  <si>
    <t>"HERDSONG_CHORDS_EXTRA_LARGE"</t>
  </si>
  <si>
    <t>"STARBORNE_BIOLOGY_SMALL"</t>
  </si>
  <si>
    <t>死亡时分裂成更小的生物+2</t>
  </si>
  <si>
    <t>"STARBORNE_BIOLOGY_MEDIUM"</t>
  </si>
  <si>
    <t>"STARBORNE_BIOLOGY_LARGE"</t>
  </si>
  <si>
    <t>"STARBORNE_BIOLOGY_EXTRA_LARGE"</t>
  </si>
  <si>
    <t>太空兽群的舰船维护费-20%，用能量代替维护费，在恒星轨道时+35%生长速度</t>
  </si>
  <si>
    <t>"FISSILE_CORES_SMALL"</t>
  </si>
  <si>
    <t>"FISSILE_CORES_MEDIUM"</t>
  </si>
  <si>
    <t>"FISSILE_CORES_LARGE"</t>
  </si>
  <si>
    <t>弹性组织</t>
  </si>
  <si>
    <t>"ELASTIC_TISSUE_SMALL"</t>
  </si>
  <si>
    <t>船体值+35%，装甲值+35%，护盾承受值+35%</t>
  </si>
  <si>
    <t>"ELASTIC_TISSUE_MEDIUM"</t>
  </si>
  <si>
    <t>"ELASTIC_TISSUE_LARGE"</t>
  </si>
  <si>
    <t>"ELASTIC_TISSUE_EXTRA_LARGE"</t>
  </si>
  <si>
    <t>"RESTORATIVE_ENZYMES_SMALL"</t>
  </si>
  <si>
    <t>死亡后，舰队会随机抽取一只生物回复一部分船体和护甲+25%</t>
  </si>
  <si>
    <t>"RESTORATIVE_ENZYMES_MEDIUM"</t>
  </si>
  <si>
    <t>"RESTORATIVE_ENZYMES_LARGE"</t>
  </si>
  <si>
    <t>"RESTORATIVE_ENZYMES_EXTRA_LARGE"</t>
  </si>
  <si>
    <t>战斗突触</t>
  </si>
  <si>
    <t>"COMBAT_SYNAPSES_SMALL"</t>
  </si>
  <si>
    <t>舰船武器射速+15%，舰船武器伤害+15%</t>
  </si>
  <si>
    <t>"COMBAT_SYNAPSES_MEDIUM"</t>
  </si>
  <si>
    <t>"COMBAT_SYNAPSES_LARGE"</t>
  </si>
  <si>
    <t>"COMBAT_SYNAPSES_EXTRA_LARGE"</t>
  </si>
  <si>
    <t>狂战腺体</t>
  </si>
  <si>
    <t>"BERSERKER_GLANDS_SMALL"</t>
  </si>
  <si>
    <t>装甲和船体受到伤害会增加射速+30%</t>
  </si>
  <si>
    <t>"BERSERKER_GLANDS_MEDIUM"</t>
  </si>
  <si>
    <t>"BERSERKER_GLANDS_LARGE"</t>
  </si>
  <si>
    <t>"BERSERKER_GLANDS_EXTRA_LARGE"</t>
  </si>
  <si>
    <t>催化囊袋</t>
  </si>
  <si>
    <t>"CATALYTIC_BLADDER_SMALL"</t>
  </si>
  <si>
    <t>死亡时对附近敌人造成一定比例的护甲和船体伤害+25%</t>
  </si>
  <si>
    <t>"CATALYTIC_BLADDER_MEDIUM"</t>
  </si>
  <si>
    <t>"CATALYTIC_BLADDER_LARGE"</t>
  </si>
  <si>
    <t>"CATALYTIC_BLADDER_EXTRA_LARGE"</t>
  </si>
  <si>
    <t>"GRAVITY_SNARE_STANDARD"</t>
  </si>
  <si>
    <t>"BOARDING_CABLES_MODULES"</t>
  </si>
  <si>
    <t>{"窃取敌舰概率": "0.05，俘虏敌指挥官概率": "0.005</t>
  </si>
  <si>
    <t>轨道垃圾发射器</t>
  </si>
  <si>
    <t>"ORBITAL_TRASH_1"</t>
  </si>
  <si>
    <t>生化引擎</t>
  </si>
  <si>
    <t>"GUARDIAN_DRIVE"</t>
  </si>
  <si>
    <t>{"超空间跳跃充能时间 mult": "-0.8</t>
  </si>
  <si>
    <t>生化推进器</t>
  </si>
  <si>
    <t>"GUARDIAN_PROPULSION"</t>
  </si>
  <si>
    <t>生化传感器</t>
  </si>
  <si>
    <t>"GUARDIAN_SENSORS"</t>
  </si>
  <si>
    <t>生化探测器</t>
  </si>
  <si>
    <t>"BIO_DETECTOR"</t>
  </si>
  <si>
    <t>{"探测强度+4</t>
  </si>
  <si>
    <t>"BIO_AUTO_REPAIR"</t>
  </si>
  <si>
    <t>无超光速引擎</t>
  </si>
  <si>
    <t>"EMPTY_DRIVE"</t>
  </si>
  <si>
    <t>"SUBSPACE_DRIVE"</t>
  </si>
  <si>
    <t>{"跃迁引擎冷却 mult": "-0.25，跃迁引擎范围 mult": "-0.50</t>
  </si>
  <si>
    <t>超空间引擎Ⅰ</t>
  </si>
  <si>
    <t>"HYPER_DRIVE_1"</t>
  </si>
  <si>
    <t>超空间引擎Ⅱ</t>
  </si>
  <si>
    <t>"HYPER_DRIVE_2"</t>
  </si>
  <si>
    <t>{"撤离机会+1，超空间跳跃充能时间 mult": "-0.25</t>
  </si>
  <si>
    <t>超空间引擎Ⅲ</t>
  </si>
  <si>
    <t>"HYPER_DRIVE_3"</t>
  </si>
  <si>
    <t>{"撤离机会+1，超空间跳跃充能时间 mult": "-0.5</t>
  </si>
  <si>
    <t>"JUMP_DRIVE_1"</t>
  </si>
  <si>
    <t>{"撤离机会+1，超空间跳跃充能时间 mult": "-0.7</t>
  </si>
  <si>
    <t>"PSI_JUMP_DRIVE_1"</t>
  </si>
  <si>
    <t>{"撤离机会+2，超空间跳跃充能时间 mult": "-0.8，跃迁引擎范围 mult": "0.50</t>
  </si>
  <si>
    <t>"BIO_DRIVE"</t>
  </si>
  <si>
    <t>刻印破点记忆</t>
  </si>
  <si>
    <t>"BIO_DRIVE_2"</t>
  </si>
  <si>
    <t>{"撤离机会+1，超空间跳跃充能时间 mult": "-0.2</t>
  </si>
  <si>
    <t>滑流感知视界</t>
  </si>
  <si>
    <t>"BIO_DRIVE_3"</t>
  </si>
  <si>
    <t>{"撤离机会+1，超空间跳跃充能时间 mult": "-0.4</t>
  </si>
  <si>
    <t>异次元内耳</t>
  </si>
  <si>
    <t>"BIO_DRIVE_4"</t>
  </si>
  <si>
    <t>{"撤离机会+1，超空间跳跃充能时间 mult": "-0.6</t>
  </si>
  <si>
    <t>心灵强化生物驱动器</t>
  </si>
  <si>
    <t>"BIO_DRIVE_5"</t>
  </si>
  <si>
    <t>{"撤离机会+2，超空间跳跃充能时间 mult": "-0.7</t>
  </si>
  <si>
    <t>先见模式传感器</t>
  </si>
  <si>
    <t>"SENSOR_PATTERNWALKER"</t>
  </si>
  <si>
    <t>裂变代谢（护卫）</t>
  </si>
  <si>
    <t>"CORVETTE_BIO_FISSION_REACTOR"</t>
  </si>
  <si>
    <t>裂变代谢（驱逐）</t>
  </si>
  <si>
    <t>"DESTROYER_BIO_FISSION_REACTOR"</t>
  </si>
  <si>
    <t>裂变代谢（巡洋）</t>
  </si>
  <si>
    <t>"CRUISER_BIO_FISSION_REACTOR"</t>
  </si>
  <si>
    <t>裂变代谢（战列）</t>
  </si>
  <si>
    <t>"BATTLESHIP_BIO_FISSION_REACTOR"</t>
  </si>
  <si>
    <t>裂变代谢（泰坦）</t>
  </si>
  <si>
    <t>"TITAN_BIO_FISSION_REACTOR"</t>
  </si>
  <si>
    <t>裂变代谢（主宰）</t>
  </si>
  <si>
    <t>"JUGGERNAUT_BIO_FISSION_REACTOR"</t>
  </si>
  <si>
    <t>{"名称": "主宰后勤，星系范围生效": "是，信息栈": {"光环id": "主宰后勤，优先级": "1, "修正": {"舰船后勤维护费 mult": "-0.75}</t>
  </si>
  <si>
    <t>裂变代谢（防御平台）</t>
  </si>
  <si>
    <t>"PLATFORM_BIO_FISSION_REACTOR"</t>
  </si>
  <si>
    <t>裂变代谢（恒星基地）</t>
  </si>
  <si>
    <t>"STARBASE_BIO_FISSION_REACTOR"</t>
  </si>
  <si>
    <t>聚变代谢（护卫）</t>
  </si>
  <si>
    <t>"CORVETTE_BIO_FUSION_REACTOR"</t>
  </si>
  <si>
    <t>聚变代谢（驱逐）</t>
  </si>
  <si>
    <t>"DESTROYER_BIO_FUSION_REACTOR"</t>
  </si>
  <si>
    <t>聚变代谢（巡洋）</t>
  </si>
  <si>
    <t>"CRUISER_BIO_FUSION_REACTOR"</t>
  </si>
  <si>
    <t>聚变代谢（战列）</t>
  </si>
  <si>
    <t>"BATTLESHIP_BIO_FUSION_REACTOR"</t>
  </si>
  <si>
    <t>聚变代谢（泰坦）</t>
  </si>
  <si>
    <t>"TITAN_BIO_FUSION_REACTOR"</t>
  </si>
  <si>
    <t>聚变代谢（主宰）</t>
  </si>
  <si>
    <t>"JUGGERNAUT_BIO_FUSION_REACTOR"</t>
  </si>
  <si>
    <t>聚变代谢（防御平台）</t>
  </si>
  <si>
    <t>"PLATFORM_BIO_FUSION_REACTOR"</t>
  </si>
  <si>
    <t>聚变代谢（恒星基地）</t>
  </si>
  <si>
    <t>"STARBASE_BIO_FUSION_REACTOR"</t>
  </si>
  <si>
    <t>冷核聚变代谢（护卫）</t>
  </si>
  <si>
    <t>"CORVETTE_BIO_COLD_FUSION_REACTOR"</t>
  </si>
  <si>
    <t>冷核聚变代谢（驱逐）</t>
  </si>
  <si>
    <t>"DESTROYER_BIO_COLD_FUSION_REACTOR"</t>
  </si>
  <si>
    <t>冷核聚变代谢（巡洋）</t>
  </si>
  <si>
    <t>"CRUISER_BIO_COLD_FUSION_REACTOR"</t>
  </si>
  <si>
    <t>冷核聚变代谢（战列）</t>
  </si>
  <si>
    <t>"BATTLESHIP_BIO_COLD_FUSION_REACTOR"</t>
  </si>
  <si>
    <t>冷核聚变代谢（泰坦）</t>
  </si>
  <si>
    <t>"TITAN_BIO_COLD_FUSION_REACTOR"</t>
  </si>
  <si>
    <t>冷核聚变代谢（主宰）</t>
  </si>
  <si>
    <t>"JUGGERNAUT_BIO_COLD_FUSION_REACTOR"</t>
  </si>
  <si>
    <t>冷核聚变代谢（防御平台）</t>
  </si>
  <si>
    <t>"PLATFORM_BIO_COLD_FUSION_REACTOR"</t>
  </si>
  <si>
    <t>冷核聚变代谢（恒星基地）</t>
  </si>
  <si>
    <t>"STARBASE_BIO_COLD_FUSION_REACTOR"</t>
  </si>
  <si>
    <t>反物质代谢（护卫）</t>
  </si>
  <si>
    <t>"CORVETTE_BIO_ANTIMATTER_REACTOR"</t>
  </si>
  <si>
    <t>反物质代谢（驱逐）</t>
  </si>
  <si>
    <t>"DESTROYER_BIO_ANTIMATTER_REACTOR"</t>
  </si>
  <si>
    <t>反物质代谢（巡洋）</t>
  </si>
  <si>
    <t>"CRUISER_BIO_ANTIMATTER_REACTOR"</t>
  </si>
  <si>
    <t>反物质代谢（战列）</t>
  </si>
  <si>
    <t>"BATTLESHIP_BIO_ANTIMATTER_REACTOR"</t>
  </si>
  <si>
    <t>反物质代谢（泰坦）</t>
  </si>
  <si>
    <t>"TITAN_BIO_ANTIMATTER_REACTOR"</t>
  </si>
  <si>
    <t>反物质代谢（主宰）</t>
  </si>
  <si>
    <t>"JUGGERNAUT_BIO_ANTIMATTER_REACTOR"</t>
  </si>
  <si>
    <t>反物质代谢（防御平台）</t>
  </si>
  <si>
    <t>"PLATFORM_BIO_ANTIMATTER_REACTOR"</t>
  </si>
  <si>
    <t>反物质代谢（恒星基地）</t>
  </si>
  <si>
    <t>"STARBASE_BIO_ANTIMATTER_REACTOR"</t>
  </si>
  <si>
    <t>零点能代谢（护卫）</t>
  </si>
  <si>
    <t>"CORVETTE_BIO_ZERO_POINT_REACTOR"</t>
  </si>
  <si>
    <t>零点能代谢（驱逐）</t>
  </si>
  <si>
    <t>"DESTROYER_BIO_ZERO_POINT_REACTOR"</t>
  </si>
  <si>
    <t>零点能代谢（巡洋）</t>
  </si>
  <si>
    <t>"CRUISER_BIO_ZERO_POINT_REACTOR"</t>
  </si>
  <si>
    <t>零点能代谢（战列）</t>
  </si>
  <si>
    <t>"BATTLESHIP_BIO_ZERO_POINT_REACTOR"</t>
  </si>
  <si>
    <t>零点能代谢（泰坦）</t>
  </si>
  <si>
    <t>"TITAN_BIO_ZERO_POINT_REACTOR"</t>
  </si>
  <si>
    <t>零点能代谢（巨像）</t>
  </si>
  <si>
    <t>"COLOSSUS_BIO_ZERO_POINT_REACTOR"</t>
  </si>
  <si>
    <t>零点能代谢（主宰）</t>
  </si>
  <si>
    <t>"JUGGERNAUT_BIO_ZERO_POINT_REACTOR"</t>
  </si>
  <si>
    <t>零点能代谢（防御平台）</t>
  </si>
  <si>
    <t>"PLATFORM_BIO_ZERO_POINT_REACTOR"</t>
  </si>
  <si>
    <t>零点能代谢（加农炮台）</t>
  </si>
  <si>
    <t>"ION_CANNON_BIO_ZERO_POINT_REACTOR"</t>
  </si>
  <si>
    <t>零点能代谢（恒星基地）</t>
  </si>
  <si>
    <t>"STARBASE_BIO_ZERO_POINT_REACTOR"</t>
  </si>
  <si>
    <t>暗物质代谢（护卫）</t>
  </si>
  <si>
    <t>"CORVETTE_BIO_DARK_MATTER_REACTOR"</t>
  </si>
  <si>
    <t>暗物质代谢（驱逐）</t>
  </si>
  <si>
    <t>"DESTROYER_BIO_DARK_MATTER_REACTOR"</t>
  </si>
  <si>
    <t>暗物质代谢（巡洋）</t>
  </si>
  <si>
    <t>"CRUISER_BIO_DARK_MATTER_REACTOR"</t>
  </si>
  <si>
    <t>暗物质代谢（战列）</t>
  </si>
  <si>
    <t>"BATTLESHIP_BIO_DARK_MATTER_REACTOR"</t>
  </si>
  <si>
    <t>暗物质代谢（泰坦）</t>
  </si>
  <si>
    <t>"TITAN_BIO_DARK_MATTER_REACTOR"</t>
  </si>
  <si>
    <t>暗物质代谢（巨像）</t>
  </si>
  <si>
    <t>"COLOSSUS_BIO_DARK_MATTER_REACTOR"</t>
  </si>
  <si>
    <t>暗物质代谢（主宰）</t>
  </si>
  <si>
    <t>"JUGGERNAUT_BIO_DARK_MATTER_REACTOR"</t>
  </si>
  <si>
    <t>暗物质代谢（防御平台）</t>
  </si>
  <si>
    <t>"PLATFORM_BIO_DARK_MATTER_REACTOR"</t>
  </si>
  <si>
    <t>暗物质代谢（加农炮台）</t>
  </si>
  <si>
    <t>"ION_CANNON_BIO_DARK_MATTER_REACTOR"</t>
  </si>
  <si>
    <t>暗物质代谢（恒星基地）</t>
  </si>
  <si>
    <t>"STARBASE_BIO_DARK_MATTER_REACTOR"</t>
  </si>
  <si>
    <t>裂变反应堆（护卫）</t>
  </si>
  <si>
    <t>"CORVETTE_FISSION_REACTOR"</t>
  </si>
  <si>
    <t>裂变反应堆（驱逐）</t>
  </si>
  <si>
    <t>"DESTROYER_FISSION_REACTOR"</t>
  </si>
  <si>
    <t>裂变反应堆（巡洋）</t>
  </si>
  <si>
    <t>"CRUISER_FISSION_REACTOR"</t>
  </si>
  <si>
    <t>裂变反应堆（战列）</t>
  </si>
  <si>
    <t>"BATTLESHIP_FISSION_REACTOR"</t>
  </si>
  <si>
    <t>裂变反应堆（泰坦）</t>
  </si>
  <si>
    <t>"TITAN_FISSION_REACTOR"</t>
  </si>
  <si>
    <t>裂变反应堆（主宰）</t>
  </si>
  <si>
    <t>"JUGGERNAUT_FISSION_REACTOR"</t>
  </si>
  <si>
    <t>裂变反应堆（防御平台）</t>
  </si>
  <si>
    <t>"PLATFORM_FISSION_REACTOR"</t>
  </si>
  <si>
    <t>裂变反应堆（恒星基地）</t>
  </si>
  <si>
    <t>"STARBASE_FISSION_REACTOR"</t>
  </si>
  <si>
    <t>聚变反应堆（护卫）</t>
  </si>
  <si>
    <t>"CORVETTE_FUSION_REACTOR"</t>
  </si>
  <si>
    <t>聚变反应堆（驱逐）</t>
  </si>
  <si>
    <t>"DESTROYER_FUSION_REACTOR"</t>
  </si>
  <si>
    <t>聚变反应堆（巡洋）</t>
  </si>
  <si>
    <t>"CRUISER_FUSION_REACTOR"</t>
  </si>
  <si>
    <t>聚变反应堆（战列）</t>
  </si>
  <si>
    <t>"BATTLESHIP_FUSION_REACTOR"</t>
  </si>
  <si>
    <t>聚变反应堆（泰坦）</t>
  </si>
  <si>
    <t>"TITAN_FUSION_REACTOR"</t>
  </si>
  <si>
    <t>聚变反应堆（主宰）</t>
  </si>
  <si>
    <t>"JUGGERNAUT_FUSION_REACTOR"</t>
  </si>
  <si>
    <t>聚变反应堆（防御平台）</t>
  </si>
  <si>
    <t>"PLATFORM_FUSION_REACTOR"</t>
  </si>
  <si>
    <t>聚变反应堆（恒星基地）</t>
  </si>
  <si>
    <t>"STARBASE_FUSION_REACTOR"</t>
  </si>
  <si>
    <t>冷核聚变反应堆（护卫）</t>
  </si>
  <si>
    <t>"CORVETTE_COLD_FUSION_REACTOR"</t>
  </si>
  <si>
    <t>冷核聚变反应堆（驱逐）</t>
  </si>
  <si>
    <t>"DESTROYER_COLD_FUSION_REACTOR"</t>
  </si>
  <si>
    <t>冷核聚变反应堆（巡洋）</t>
  </si>
  <si>
    <t>"CRUISER_COLD_FUSION_REACTOR"</t>
  </si>
  <si>
    <t>冷核聚变反应堆（战列）</t>
  </si>
  <si>
    <t>"BATTLESHIP_COLD_FUSION_REACTOR"</t>
  </si>
  <si>
    <t>冷核聚变反应堆（泰坦）</t>
  </si>
  <si>
    <t>"TITAN_COLD_FUSION_REACTOR"</t>
  </si>
  <si>
    <t>冷核聚变反应堆（主宰）</t>
  </si>
  <si>
    <t>"JUGGERNAUT_COLD_FUSION_REACTOR"</t>
  </si>
  <si>
    <t>冷核聚变反应堆（防御平台）</t>
  </si>
  <si>
    <t>"PLATFORM_COLD_FUSION_REACTOR"</t>
  </si>
  <si>
    <t>冷核聚变反应堆（恒星基地）</t>
  </si>
  <si>
    <t>"STARBASE_COLD_FUSION_REACTOR"</t>
  </si>
  <si>
    <t>反物质反应堆（护卫）</t>
  </si>
  <si>
    <t>"CORVETTE_ANTIMATTER_REACTOR"</t>
  </si>
  <si>
    <t>反物质反应堆（驱逐）</t>
  </si>
  <si>
    <t>"DESTROYER_ANTIMATTER_REACTOR"</t>
  </si>
  <si>
    <t>反物质反应堆（巡洋）</t>
  </si>
  <si>
    <t>"CRUISER_ANTIMATTER_REACTOR"</t>
  </si>
  <si>
    <t>反物质反应堆（战列）</t>
  </si>
  <si>
    <t>"BATTLESHIP_ANTIMATTER_REACTOR"</t>
  </si>
  <si>
    <t>反物质反应堆（泰坦）</t>
  </si>
  <si>
    <t>"TITAN_ANTIMATTER_REACTOR"</t>
  </si>
  <si>
    <t>反物质反应堆（主宰）</t>
  </si>
  <si>
    <t>"JUGGERNAUT_ANTIMATTER_REACTOR"</t>
  </si>
  <si>
    <t>反物质反应堆（防御平台）</t>
  </si>
  <si>
    <t>"PLATFORM_ANTIMATTER_REACTOR"</t>
  </si>
  <si>
    <t>反物质反应堆（恒星基地）</t>
  </si>
  <si>
    <t>"STARBASE_ANTIMATTER_REACTOR"</t>
  </si>
  <si>
    <t>零点反应堆（护卫）</t>
  </si>
  <si>
    <t>"CORVETTE_ZERO_POINT_REACTOR"</t>
  </si>
  <si>
    <t>零点反应堆（驱逐）</t>
  </si>
  <si>
    <t>"DESTROYER_ZERO_POINT_REACTOR"</t>
  </si>
  <si>
    <t>零点反应堆（巡洋）</t>
  </si>
  <si>
    <t>"CRUISER_ZERO_POINT_REACTOR"</t>
  </si>
  <si>
    <t>零点反应堆（战列）</t>
  </si>
  <si>
    <t>"BATTLESHIP_ZERO_POINT_REACTOR"</t>
  </si>
  <si>
    <t>零点反应堆（泰坦）</t>
  </si>
  <si>
    <t>"TITAN_ZERO_POINT_REACTOR"</t>
  </si>
  <si>
    <t>零点反应堆（巨像）</t>
  </si>
  <si>
    <t>"COLOSSUS_ZERO_POINT_REACTOR"</t>
  </si>
  <si>
    <t>零点反应堆（主宰）</t>
  </si>
  <si>
    <t>"JUGGERNAUT_ZERO_POINT_REACTOR"</t>
  </si>
  <si>
    <t>零点反应堆（防御平台）</t>
  </si>
  <si>
    <t>"PLATFORM_ZERO_POINT_REACTOR"</t>
  </si>
  <si>
    <t>零点反应堆（加农炮台）</t>
  </si>
  <si>
    <t>"ION_CANNON_ZERO_POINT_REACTOR"</t>
  </si>
  <si>
    <t>零点反应堆（恒星基地）</t>
  </si>
  <si>
    <t>"STARBASE_ZERO_POINT_REACTOR"</t>
  </si>
  <si>
    <t>暗物质反应堆（护卫）</t>
  </si>
  <si>
    <t>"CORVETTE_DARK_MATTER_REACTOR"</t>
  </si>
  <si>
    <t>暗物质反应堆（驱逐）</t>
  </si>
  <si>
    <t>"DESTROYER_DARK_MATTER_REACTOR"</t>
  </si>
  <si>
    <t>暗物质反应堆（巡洋）</t>
  </si>
  <si>
    <t>"CRUISER_DARK_MATTER_REACTOR"</t>
  </si>
  <si>
    <t>暗物质反应堆（战列）</t>
  </si>
  <si>
    <t>"BATTLESHIP_DARK_MATTER_REACTOR"</t>
  </si>
  <si>
    <t>暗物质反应堆（泰坦）</t>
  </si>
  <si>
    <t>"TITAN_DARK_MATTER_REACTOR"</t>
  </si>
  <si>
    <t>暗物质反应堆（巨像）</t>
  </si>
  <si>
    <t>"COLOSSUS_DARK_MATTER_REACTOR"</t>
  </si>
  <si>
    <t>暗物质反应堆（主宰）</t>
  </si>
  <si>
    <t>"JUGGERNAUT_DARK_MATTER_REACTOR"</t>
  </si>
  <si>
    <t>暗物质反应堆（防御平台）</t>
  </si>
  <si>
    <t>"PLATFORM_DARK_MATTER_REACTOR"</t>
  </si>
  <si>
    <t>暗物质反应堆（加农炮台）</t>
  </si>
  <si>
    <t>"ION_CANNON_DARK_MATTER_REACTOR"</t>
  </si>
  <si>
    <t>暗物质反应堆（恒星基地）</t>
  </si>
  <si>
    <t>"STARBASE_DARK_MATTER_REACTOR"</t>
  </si>
  <si>
    <t>"BIO_EMPTY_DRIVE"</t>
  </si>
  <si>
    <t>生物超空间场Ⅰ</t>
  </si>
  <si>
    <t>"BIO_HYPER_DRIVE_1"</t>
  </si>
  <si>
    <t>生物超空间场Ⅱ</t>
  </si>
  <si>
    <t>"BIO_HYPER_DRIVE_2"</t>
  </si>
  <si>
    <t>生物超空间场Ⅲ</t>
  </si>
  <si>
    <t>"BIO_HYPER_DRIVE_3"</t>
  </si>
  <si>
    <t>跃迁器官</t>
  </si>
  <si>
    <t>"BIO_JUMP_DRIVE_1"</t>
  </si>
  <si>
    <t>灵能跃迁器官</t>
  </si>
  <si>
    <t>"BIO_PSI_JUMP_DRIVE_1"</t>
  </si>
  <si>
    <t>战斗直觉</t>
  </si>
  <si>
    <t>"BIO_COMBAT_COMPUTER_DEFAULT"</t>
  </si>
  <si>
    <t>战斗直觉（蜂拥）</t>
  </si>
  <si>
    <t>"BIO_COMBAT_COMPUTER_SWARM_DEFAULT"</t>
  </si>
  <si>
    <t>战斗直觉（哨戒）</t>
  </si>
  <si>
    <t>"BIO_COMBAT_COMPUTER_PICKET_DEFAULT"</t>
  </si>
  <si>
    <t>战斗直觉（线列）</t>
  </si>
  <si>
    <t>"BIO_COMBAT_COMPUTER_LINE_DEFAULT"</t>
  </si>
  <si>
    <t>战斗直觉（炮击）</t>
  </si>
  <si>
    <t>"BIO_COMBAT_COMPUTER_ARTILLERY_DEFAULT"</t>
  </si>
  <si>
    <t>战斗直觉（平台）</t>
  </si>
  <si>
    <t>"BIO_COMBAT_COMPUTER_PLATFORM_DEFAULT"</t>
  </si>
  <si>
    <t>{}</t>
  </si>
  <si>
    <t>战斗直觉（压制）</t>
  </si>
  <si>
    <t>"BIO_COMBAT_COMPUTER_DEBUFFER_DEFAULT"</t>
  </si>
  <si>
    <t>战斗直觉（支援）</t>
  </si>
  <si>
    <t>"BIO_COMBAT_COMPUTER_BUFFER_DEFAULT"</t>
  </si>
  <si>
    <t>神经植入体（蜂拥）</t>
  </si>
  <si>
    <t>"BIO_COMBAT_COMPUTER_SWARM_BASIC"</t>
  </si>
  <si>
    <t>{"闪避概率 mult": "0.05</t>
  </si>
  <si>
    <t>{"舰船武器射速 mult": "0.05</t>
  </si>
  <si>
    <t>先进神经植入体（蜂拥）</t>
  </si>
  <si>
    <t>"BIO_COMBAT_COMPUTER_SWARM_ADVANCED"</t>
  </si>
  <si>
    <t>{"闪避概率 mult": "0.10</t>
  </si>
  <si>
    <t>{"舰船武器射速 mult": "0.10</t>
  </si>
  <si>
    <t>智慧神经植入体（蜂拥）</t>
  </si>
  <si>
    <t>"BIO_COMBAT_COMPUTER_SWARM_SAPIENT"</t>
  </si>
  <si>
    <t>{"闪避概率 mult": "0.25</t>
  </si>
  <si>
    <t>{"舰船武器射速 mult": "0.15</t>
  </si>
  <si>
    <t>自动神经植入体（蜂拥）</t>
  </si>
  <si>
    <t>"BIO_COMBAT_COMPUTER_SWARM_AUTONOMOUS"</t>
  </si>
  <si>
    <t>预知战斗直觉（蜂拥）</t>
  </si>
  <si>
    <t>"BIO_COMBAT_COMPUTER_SWARM_PRECOG"</t>
  </si>
  <si>
    <t>{"闪避概率 mult": "0.15，亚光速航速 mult": "0.20</t>
  </si>
  <si>
    <t>神经植入体（雷击）</t>
  </si>
  <si>
    <t>"BIO_COMBAT_COMPUTER_TORPEDO_BASIC"</t>
  </si>
  <si>
    <t>{"爆炸武器伤害 mult": "0.05</t>
  </si>
  <si>
    <t>先进神经植入体（雷击）</t>
  </si>
  <si>
    <t>"BIO_COMBAT_COMPUTER_TORPEDO_ADVANCED"</t>
  </si>
  <si>
    <t>{"爆炸武器伤害 mult": "0.10</t>
  </si>
  <si>
    <t>智慧神经植入体（雷击）</t>
  </si>
  <si>
    <t>"BIO_COMBAT_COMPUTER_TORPEDO_SAPIENT"</t>
  </si>
  <si>
    <t>{"闪避概率 mult": "0.10，爆炸武器伤害 mult": "0.15</t>
  </si>
  <si>
    <t>自动神经植入体（雷击）</t>
  </si>
  <si>
    <t>"BIO_COMBAT_COMPUTER_TORPEDO_AUTONOMOUS"</t>
  </si>
  <si>
    <t>预知战斗直觉（雷击）</t>
  </si>
  <si>
    <t>"BIO_COMBAT_COMPUTER_TORPEDO_PRECOG"</t>
  </si>
  <si>
    <t>{"爆炸武器伤害 mult": "0.15，追踪+10</t>
  </si>
  <si>
    <t>神经植入体（哨戒）</t>
  </si>
  <si>
    <t>"BIO_COMBAT_COMPUTER_PICKET_BASIC"</t>
  </si>
  <si>
    <t>{"舰船武器射速 mult": "0.05，追踪+10</t>
  </si>
  <si>
    <t>先进神经植入体（哨戒）</t>
  </si>
  <si>
    <t>"BIO_COMBAT_COMPUTER_PICKET_ADVANCED"</t>
  </si>
  <si>
    <t>{"舰船武器射速 mult": "0.10，追踪+20</t>
  </si>
  <si>
    <t>智慧神经植入体（哨戒）</t>
  </si>
  <si>
    <t>"BIO_COMBAT_COMPUTER_PICKET_SAPIENT"</t>
  </si>
  <si>
    <t>{"舰船武器射速 mult": "0.15，追踪+30</t>
  </si>
  <si>
    <t>自动神经植入体（哨戒）</t>
  </si>
  <si>
    <t>"BIO_COMBAT_COMPUTER_PICKET_AUTONOMOUS"</t>
  </si>
  <si>
    <t>预知战斗直觉（哨戒）</t>
  </si>
  <si>
    <t>"BIO_COMBAT_COMPUTER_PICKET_PRECOG"</t>
  </si>
  <si>
    <t>{"舰船武器射速 mult": "0.20，追踪+40</t>
  </si>
  <si>
    <t>神经植入体（线列）</t>
  </si>
  <si>
    <t>"BIO_COMBAT_COMPUTER_LINE_BASIC"</t>
  </si>
  <si>
    <t>{"舰船武器射速 mult": "0.05，命中率+5</t>
  </si>
  <si>
    <t>先进神经植入体（线列）</t>
  </si>
  <si>
    <t>"BIO_COMBAT_COMPUTER_LINE_ADVANCED"</t>
  </si>
  <si>
    <t>{"舰船武器射速 mult": "0.10，命中率+10</t>
  </si>
  <si>
    <t>智慧神经植入体（线列）</t>
  </si>
  <si>
    <t>"BIO_COMBAT_COMPUTER_LINE_SAPIENT"</t>
  </si>
  <si>
    <t>{"舰船武器射速 mult": "0.20，命中率+20</t>
  </si>
  <si>
    <t>自动神经植入体（线列）</t>
  </si>
  <si>
    <t>"BIO_COMBAT_COMPUTER_LINE_AUTONOMOUS"</t>
  </si>
  <si>
    <t>预知战斗直觉（线列）</t>
  </si>
  <si>
    <t>"BIO_COMBAT_COMPUTER_LINE_PRECOG"</t>
  </si>
  <si>
    <t>{"舰船武器射速 mult": "0.15，命中率+15，追踪+10</t>
  </si>
  <si>
    <t>神经植入体（炮击）</t>
  </si>
  <si>
    <t>"BIO_COMBAT_COMPUTER_ARTILLERY_BASIC"</t>
  </si>
  <si>
    <t>{"舰船武器射速 mult": "0.05，舰船武器射程 mult": "0.05</t>
  </si>
  <si>
    <t>先进神经植入体（炮击）</t>
  </si>
  <si>
    <t>"BIO_COMBAT_COMPUTER_ARTILLERY_ADVANCED"</t>
  </si>
  <si>
    <t>{"舰船武器射速 mult": "0.10，舰船武器射程 mult": "0.10</t>
  </si>
  <si>
    <t>智慧神经植入体（炮击）</t>
  </si>
  <si>
    <t>"BIO_COMBAT_COMPUTER_ARTILLERY_SAPIENT"</t>
  </si>
  <si>
    <t>{"舰船武器射速 mult": "0.20，舰船武器射程 mult": "0.20</t>
  </si>
  <si>
    <t>自动神经植入体（炮击）</t>
  </si>
  <si>
    <t>"BIO_COMBAT_COMPUTER_ARTILLERY_AUTONOMOUS"</t>
  </si>
  <si>
    <t>预知战斗直觉（炮击）</t>
  </si>
  <si>
    <t>"BIO_COMBAT_COMPUTER_ARTILLERY_PRECOG"</t>
  </si>
  <si>
    <t>{"舰船武器射速 mult": "0.15，舰船武器射程 mult": "0.15，追踪+10</t>
  </si>
  <si>
    <t>神经植入体（航母）</t>
  </si>
  <si>
    <t>"BIO_COMBAT_COMPUTER_CARRIER_BASIC"</t>
  </si>
  <si>
    <t>{"舰船交战范围 mult": "0.25</t>
  </si>
  <si>
    <t>先进神经植入体（航母）</t>
  </si>
  <si>
    <t>"BIO_COMBAT_COMPUTER_CARRIER_ADVANCED"</t>
  </si>
  <si>
    <t>{"舰船交战范围 mult": "0.50</t>
  </si>
  <si>
    <t>智慧神经植入体（航母）</t>
  </si>
  <si>
    <t>"BIO_COMBAT_COMPUTER_CARRIER_SAPIENT"</t>
  </si>
  <si>
    <t>{"舰船交战范围 mult": "1.0</t>
  </si>
  <si>
    <t>自动神经植入体（航母）</t>
  </si>
  <si>
    <t>"BIO_COMBAT_COMPUTER_CARRIER_AUTONOMOUS"</t>
  </si>
  <si>
    <t>预知战斗直觉（航母）</t>
  </si>
  <si>
    <t>"BIO_COMBAT_COMPUTER_CARRIER_PRECOG"</t>
  </si>
  <si>
    <t>{"舰船交战范围 mult": "0.75，追踪+10</t>
  </si>
  <si>
    <t>神经植入体（平台）</t>
  </si>
  <si>
    <t>"BIO_COMBAT_COMPUTER_PLATFORM_BASIC"</t>
  </si>
  <si>
    <t>{"舰船武器射速 mult": "0.25，追踪+15</t>
  </si>
  <si>
    <t>先进神经植入体（平台）</t>
  </si>
  <si>
    <t>"BIO_COMBAT_COMPUTER_PLATFORM_ADVANCED"</t>
  </si>
  <si>
    <t>{"舰船武器射速 mult": "0.30，追踪+20</t>
  </si>
  <si>
    <t>智慧神经植入体（平台）</t>
  </si>
  <si>
    <t>"BIO_COMBAT_COMPUTER_PLATFORM_SAPIENT"</t>
  </si>
  <si>
    <t>{"舰船武器射速 mult": "0.35，追踪+25，命中率+10</t>
  </si>
  <si>
    <t>自动神经植入体（平台）</t>
  </si>
  <si>
    <t>"BIO_COMBAT_COMPUTER_PLATFORM_AUTONOMOUS"</t>
  </si>
  <si>
    <t>预知战斗直觉（平台）</t>
  </si>
  <si>
    <t>"BIO_COMBAT_COMPUTER_PLATFORM_PRECOG"</t>
  </si>
  <si>
    <t>{"舰船武器射速 mult": "0.35，追踪+35</t>
  </si>
  <si>
    <t>恒星基地战斗直觉</t>
  </si>
  <si>
    <t>"STARBASE_BIO_COMBAT_COMPUTER_1"</t>
  </si>
  <si>
    <t>"STARBASE_BIO_COMBAT_COMPUTER_2"</t>
  </si>
  <si>
    <t>"STARBASE_BIO_COMBAT_COMPUTER_3"</t>
  </si>
  <si>
    <t>巨像战斗直觉</t>
  </si>
  <si>
    <t>"BIO_COMBAT_COMPUTER_COLOSSUS"</t>
  </si>
  <si>
    <t>神经植入体（压制）</t>
  </si>
  <si>
    <t>"BIO_COMBAT_COMPUTER_DEBUFFER_BASIC"</t>
  </si>
  <si>
    <t>{"压制武器射速 mult": "0.05，命中率+5</t>
  </si>
  <si>
    <t>先进神经植入体（压制）</t>
  </si>
  <si>
    <t>"BIO_COMBAT_COMPUTER_DEBUFFER_ADVANCED"</t>
  </si>
  <si>
    <t>{"压制武器射速 mult": "0.10，命中率+10</t>
  </si>
  <si>
    <t>智慧神经植入体（压制）</t>
  </si>
  <si>
    <t>"BIO_COMBAT_COMPUTER_DEBUFFER_SAPIENT"</t>
  </si>
  <si>
    <t>{"压制武器射速 mult": "0.20，命中率+20</t>
  </si>
  <si>
    <t>自动神经植入体（压制）</t>
  </si>
  <si>
    <t>"BIO_COMBAT_COMPUTER_DEBUFFER_AUTONOMOUS"</t>
  </si>
  <si>
    <t>预知战斗直觉（压制）</t>
  </si>
  <si>
    <t>"BIO_COMBAT_COMPUTER_DEBUFFER_PRECOG"</t>
  </si>
  <si>
    <t>{"压制武器射速 mult": "0.15，命中率+15，追踪+10</t>
  </si>
  <si>
    <t>神经植入体（支援）</t>
  </si>
  <si>
    <t>"BIO_COMBAT_COMPUTER_BUFFER_BASIC"</t>
  </si>
  <si>
    <t>{"支援武器射速 mult": "0.05</t>
  </si>
  <si>
    <t>先进神经植入体（支援）</t>
  </si>
  <si>
    <t>"BIO_COMBAT_COMPUTER_BUFFER_ADVANCED"</t>
  </si>
  <si>
    <t>{"支援武器射速 mult": "0.10</t>
  </si>
  <si>
    <t>智慧神经植入体（支援）</t>
  </si>
  <si>
    <t>"BIO_COMBAT_COMPUTER_BUFFER_SAPIENT"</t>
  </si>
  <si>
    <t>{"闪避概率 mult": "0.20</t>
  </si>
  <si>
    <t>{"支援武器射速 mult": "0.20</t>
  </si>
  <si>
    <t>自动神经植入体（支援）</t>
  </si>
  <si>
    <t>"BIO_COMBAT_COMPUTER_BUFFER_AUTONOMOUS"</t>
  </si>
  <si>
    <t>预知战斗直觉（支援）</t>
  </si>
  <si>
    <t>"BIO_COMBAT_COMPUTER_BUFFER_PRECOG"</t>
  </si>
  <si>
    <t>{"支援武器射速 mult": "0.15</t>
  </si>
  <si>
    <t>舰船作战电脑</t>
  </si>
  <si>
    <t>"COMBAT_COMPUTER_DEFAULT"</t>
  </si>
  <si>
    <t>舰船作战电脑（蜂拥）</t>
  </si>
  <si>
    <t>"COMBAT_COMPUTER_SWARM_DEFAULT"</t>
  </si>
  <si>
    <t>舰船作战电脑（哨戒）</t>
  </si>
  <si>
    <t>"COMBAT_COMPUTER_PICKET_DEFAULT"</t>
  </si>
  <si>
    <t>舰船作战电脑（线列）</t>
  </si>
  <si>
    <t>"COMBAT_COMPUTER_LINE_DEFAULT"</t>
  </si>
  <si>
    <t>舰船作战电脑（炮击）</t>
  </si>
  <si>
    <t>"COMBAT_COMPUTER_ARTILLERY_DEFAULT"</t>
  </si>
  <si>
    <t>平台作战电脑（平台）</t>
  </si>
  <si>
    <t>"COMBAT_COMPUTER_PLATFORM_DEFAULT"</t>
  </si>
  <si>
    <t>舰船作战电脑（鱼雷）</t>
  </si>
  <si>
    <t>"COMBAT_COMPUTER_TORPEDO_DEFAULT"</t>
  </si>
  <si>
    <t>舰船作战电脑（航母）</t>
  </si>
  <si>
    <t>"COMBAT_COMPUTER_CARRIER_DEFAULT"</t>
  </si>
  <si>
    <t>作战电脑（蜂拥）</t>
  </si>
  <si>
    <t>"COMBAT_COMPUTER_SWARM_BASIC"</t>
  </si>
  <si>
    <t>先进作战电脑（蜂拥）</t>
  </si>
  <si>
    <t>"COMBAT_COMPUTER_SWARM_ADVANCED"</t>
  </si>
  <si>
    <t>智慧作战电脑（蜂拥）</t>
  </si>
  <si>
    <t>"COMBAT_COMPUTER_SWARM_SAPIENT"</t>
  </si>
  <si>
    <t>自律舰船智能（蜂拥）</t>
  </si>
  <si>
    <t>"COMBAT_COMPUTER_SWARM_AUTONOMOUS"</t>
  </si>
  <si>
    <t>预知接口（蜂拥）</t>
  </si>
  <si>
    <t>"COMBAT_COMPUTER_SWARM_PRECOG"</t>
  </si>
  <si>
    <t>作战电脑（鱼雷）</t>
  </si>
  <si>
    <t>"COMBAT_COMPUTER_TORPEDO_BASIC"</t>
  </si>
  <si>
    <t>先进作战电脑（鱼雷）</t>
  </si>
  <si>
    <t>"COMBAT_COMPUTER_TORPEDO_ADVANCED"</t>
  </si>
  <si>
    <t>智慧作战电脑（鱼雷）</t>
  </si>
  <si>
    <t>"COMBAT_COMPUTER_TORPEDO_SAPIENT"</t>
  </si>
  <si>
    <t>自律舰船智能（鱼雷）</t>
  </si>
  <si>
    <t>"COMBAT_COMPUTER_TORPEDO_AUTONOMOUS"</t>
  </si>
  <si>
    <t>预知接口（雷击）</t>
  </si>
  <si>
    <t>"COMBAT_COMPUTER_TORPEDO_PRECOG"</t>
  </si>
  <si>
    <t>作战电脑（哨戒）</t>
  </si>
  <si>
    <t>"COMBAT_COMPUTER_PICKET_BASIC"</t>
  </si>
  <si>
    <t>先进作战电脑（哨戒）</t>
  </si>
  <si>
    <t>"COMBAT_COMPUTER_PICKET_ADVANCED"</t>
  </si>
  <si>
    <t>智慧作战电脑（哨戒）</t>
  </si>
  <si>
    <t>"COMBAT_COMPUTER_PICKET_SAPIENT"</t>
  </si>
  <si>
    <t>自律舰船智能（哨戒）</t>
  </si>
  <si>
    <t>"COMBAT_COMPUTER_PICKET_AUTONOMOUS"</t>
  </si>
  <si>
    <t>预知接口（哨戒）</t>
  </si>
  <si>
    <t>"COMBAT_COMPUTER_PICKET_PRECOG"</t>
  </si>
  <si>
    <t>作战电脑（线列）</t>
  </si>
  <si>
    <t>"COMBAT_COMPUTER_LINE_BASIC"</t>
  </si>
  <si>
    <t>先进作战电脑（线列）</t>
  </si>
  <si>
    <t>"COMBAT_COMPUTER_LINE_ADVANCED"</t>
  </si>
  <si>
    <t>智慧作战电脑（线列）</t>
  </si>
  <si>
    <t>"COMBAT_COMPUTER_LINE_SAPIENT"</t>
  </si>
  <si>
    <t>自律舰船智能（线列）</t>
  </si>
  <si>
    <t>"COMBAT_COMPUTER_LINE_AUTONOMOUS"</t>
  </si>
  <si>
    <t>预知接口（线列）</t>
  </si>
  <si>
    <t>"COMBAT_COMPUTER_LINE_PRECOG"</t>
  </si>
  <si>
    <t>作战电脑（炮击）</t>
  </si>
  <si>
    <t>"COMBAT_COMPUTER_ARTILLERY_BASIC"</t>
  </si>
  <si>
    <t>先进作战电脑（炮击）</t>
  </si>
  <si>
    <t>"COMBAT_COMPUTER_ARTILLERY_ADVANCED"</t>
  </si>
  <si>
    <t>智慧作战电脑（炮击）</t>
  </si>
  <si>
    <t>"COMBAT_COMPUTER_ARTILLERY_SAPIENT"</t>
  </si>
  <si>
    <t>自律舰船智能（炮击）</t>
  </si>
  <si>
    <t>"COMBAT_COMPUTER_ARTILLERY_AUTONOMOUS"</t>
  </si>
  <si>
    <t>预知接口（炮击）</t>
  </si>
  <si>
    <t>"COMBAT_COMPUTER_ARTILLERY_PRECOG"</t>
  </si>
  <si>
    <t>作战电脑（航母）</t>
  </si>
  <si>
    <t>"COMBAT_COMPUTER_CARRIER_BASIC"</t>
  </si>
  <si>
    <t>先进作战电脑（航母）</t>
  </si>
  <si>
    <t>"COMBAT_COMPUTER_CARRIER_ADVANCED"</t>
  </si>
  <si>
    <t>智慧作战电脑（航母）</t>
  </si>
  <si>
    <t>"COMBAT_COMPUTER_CARRIER_SAPIENT"</t>
  </si>
  <si>
    <t>自律舰船智能（航母）</t>
  </si>
  <si>
    <t>"COMBAT_COMPUTER_CARRIER_AUTONOMOUS"</t>
  </si>
  <si>
    <t>预知接口（航母）</t>
  </si>
  <si>
    <t>"COMBAT_COMPUTER_CARRIER_PRECOG"</t>
  </si>
  <si>
    <t>作战电脑（平台）</t>
  </si>
  <si>
    <t>"COMBAT_COMPUTER_PLATFORM_BASIC"</t>
  </si>
  <si>
    <t>先进作战电脑（平台）</t>
  </si>
  <si>
    <t>"COMBAT_COMPUTER_PLATFORM_ADVANCED"</t>
  </si>
  <si>
    <t>智慧作战电脑（平台）</t>
  </si>
  <si>
    <t>"COMBAT_COMPUTER_PLATFORM_SAPIENT"</t>
  </si>
  <si>
    <t>自律舰船智能（平台）</t>
  </si>
  <si>
    <t>"COMBAT_COMPUTER_PLATFORM_AUTONOMOUS"</t>
  </si>
  <si>
    <t>预知接口（平台）</t>
  </si>
  <si>
    <t>"COMBAT_COMPUTER_PLATFORM_PRECOG"</t>
  </si>
  <si>
    <t>恒星基地火控系统</t>
  </si>
  <si>
    <t>"STARBASE_COMBAT_COMPUTER_1"</t>
  </si>
  <si>
    <t>"STARBASE_COMBAT_COMPUTER_2"</t>
  </si>
  <si>
    <t>"STARBASE_COMBAT_COMPUTER_3"</t>
  </si>
  <si>
    <t>巨像作战电脑</t>
  </si>
  <si>
    <t>"COMBAT_COMPUTER_COLOSSUS"</t>
  </si>
  <si>
    <t>噬星体作战电脑</t>
  </si>
  <si>
    <t>"STELLARITE_COMBAT_COMPUTER"</t>
  </si>
  <si>
    <t>{"命中率+4，舰船武器射速 mult": "0.10</t>
  </si>
  <si>
    <t>基础神经芯片</t>
  </si>
  <si>
    <t>"NEUROCHIPS_SWARM_DEFAULT"</t>
  </si>
  <si>
    <t>神经芯片（蜂拥）</t>
  </si>
  <si>
    <t>"NEUROCHIPS_SWARM_BASIC"</t>
  </si>
  <si>
    <t>先进神经芯片（蜂拥）</t>
  </si>
  <si>
    <t>"NEUROCHIPS_SWARM_ADVANCED"</t>
  </si>
  <si>
    <t>智性神经芯片（蜂拥）</t>
  </si>
  <si>
    <t>"NEUROCHIPS_SWARM_SAPIENT"</t>
  </si>
  <si>
    <t>自律神经芯片（蜂拥）</t>
  </si>
  <si>
    <t>"NEUROCHIPS_SWARM_AUTONOMOUS"</t>
  </si>
  <si>
    <t>"NEUROCHIPS_SWARM_PRECOG"</t>
  </si>
  <si>
    <t>神经芯片（雷击）</t>
  </si>
  <si>
    <t>"NEUROCHIPS_TORPEDO_BASIC"</t>
  </si>
  <si>
    <t>先进神经芯片（雷击）</t>
  </si>
  <si>
    <t>"NEUROCHIPS_TORPEDO_ADVANCED"</t>
  </si>
  <si>
    <t>智性神经芯片（雷击）</t>
  </si>
  <si>
    <t>"NEUROCHIPS_TORPEDO_SAPIENT"</t>
  </si>
  <si>
    <t>自律神经芯片（雷击）</t>
  </si>
  <si>
    <t>"NEUROCHIPS_TORPEDO_AUTONOMOUS"</t>
  </si>
  <si>
    <t>"NEUROCHIPS_TORPEDO_PRECOG"</t>
  </si>
  <si>
    <t>神经芯片（哨戒）</t>
  </si>
  <si>
    <t>"NEUROCHIPS_PICKET_BASIC"</t>
  </si>
  <si>
    <t>先进神经芯片（哨戒）</t>
  </si>
  <si>
    <t>"NEUROCHIPS_PICKET_ADVANCED"</t>
  </si>
  <si>
    <t>智性神经芯片（哨戒）</t>
  </si>
  <si>
    <t>"NEUROCHIPS_PICKET_SAPIENT"</t>
  </si>
  <si>
    <t>自律神经芯片（哨戒）</t>
  </si>
  <si>
    <t>"NEUROCHIPS_PICKET_AUTONOMOUS"</t>
  </si>
  <si>
    <t>"NEUROCHIPS_PICKET_PRECOG"</t>
  </si>
  <si>
    <t>神经芯片（线列）</t>
  </si>
  <si>
    <t>"NEUROCHIPS_LINE_BASIC"</t>
  </si>
  <si>
    <t>先进神经芯片（线列）</t>
  </si>
  <si>
    <t>"NEUROCHIPS_LINE_ADVANCED"</t>
  </si>
  <si>
    <t>智性神经芯片（线列）</t>
  </si>
  <si>
    <t>"NEUROCHIPS_LINE_SAPIENT"</t>
  </si>
  <si>
    <t>自律神经芯片（线列）</t>
  </si>
  <si>
    <t>"NEUROCHIPS_LINE_AUTONOMOUS"</t>
  </si>
  <si>
    <t>"NEUROCHIPS_LINE_PRECOG"</t>
  </si>
  <si>
    <t>神经芯片（炮击）</t>
  </si>
  <si>
    <t>"NEUROCHIPS_ARTILLERY_BASIC"</t>
  </si>
  <si>
    <t>先进神经芯片（炮击）</t>
  </si>
  <si>
    <t>"NEUROCHIPS_ARTILLERY_ADVANCED"</t>
  </si>
  <si>
    <t>智性神经芯片（炮击）</t>
  </si>
  <si>
    <t>"NEUROCHIPS_ARTILLERY_SAPIENT"</t>
  </si>
  <si>
    <t>自律神经芯片（炮击）</t>
  </si>
  <si>
    <t>"NEUROCHIPS_ARTILLERY_AUTONOMOUS"</t>
  </si>
  <si>
    <t>"NEUROCHIPS_ARTILLERY_PRECOG"</t>
  </si>
  <si>
    <t>神经芯片（航母）</t>
  </si>
  <si>
    <t>"NEUROCHIPS_CARRIER_BASIC"</t>
  </si>
  <si>
    <t>先进神经芯片（航母）</t>
  </si>
  <si>
    <t>"NEUROCHIPS_CARRIER_ADVANCED"</t>
  </si>
  <si>
    <t>智性神经芯片（航母）</t>
  </si>
  <si>
    <t>"NEUROCHIPS_CARRIER_SAPIENT"</t>
  </si>
  <si>
    <t>自律神经芯片（航母）</t>
  </si>
  <si>
    <t>"NEUROCHIPS_CARRIER_AUTONOMOUS"</t>
  </si>
  <si>
    <t>"NEUROCHIPS_CARRIER_PRECOG"</t>
  </si>
  <si>
    <t>雷达系统</t>
  </si>
  <si>
    <t>"SENSOR_1"</t>
  </si>
  <si>
    <t>"SENSOR_2"</t>
  </si>
  <si>
    <t>{"追踪+5</t>
  </si>
  <si>
    <t>"SENSOR_3"</t>
  </si>
  <si>
    <t>{"追踪+10</t>
  </si>
  <si>
    <t>"SENSOR_4"</t>
  </si>
  <si>
    <t>{"追踪+15</t>
  </si>
  <si>
    <t>"BIO_SENSORS"</t>
  </si>
  <si>
    <t>重力调制感知器官</t>
  </si>
  <si>
    <t>"BIO_SENSORS_2"</t>
  </si>
  <si>
    <t>子空间监测感知器官</t>
  </si>
  <si>
    <t>"BIO_SENSORS_3"</t>
  </si>
  <si>
    <t>光子接收感知器官</t>
  </si>
  <si>
    <t>"BIO_SENSORS_4"</t>
  </si>
  <si>
    <t>辐射定位</t>
  </si>
  <si>
    <t>"BIOSHIP_SENSOR_1"</t>
  </si>
  <si>
    <t>重力感受器</t>
  </si>
  <si>
    <t>"BIOSHIP_SENSOR_2"</t>
  </si>
  <si>
    <t>亚空间感受器</t>
  </si>
  <si>
    <t>"BIOSHIP_SENSOR_3"</t>
  </si>
  <si>
    <t>快子感受器</t>
  </si>
  <si>
    <t>"BIOSHIP_SENSOR_4"</t>
  </si>
  <si>
    <t>化学推进器（护卫）</t>
  </si>
  <si>
    <t>"SHIP_THRUSTER_1"</t>
  </si>
  <si>
    <t>化学推进器（驱逐）</t>
  </si>
  <si>
    <t>"DESTROYER_SHIP_THRUSTER_1"</t>
  </si>
  <si>
    <t>化学推进器（巡洋）</t>
  </si>
  <si>
    <t>"CRUISER_SHIP_THRUSTER_1"</t>
  </si>
  <si>
    <t>化学推进器（战列）</t>
  </si>
  <si>
    <t>"BATTLESHIP_SHIP_THRUSTER_1"</t>
  </si>
  <si>
    <t>化学推进器（泰坦）</t>
  </si>
  <si>
    <t>"TITAN_SHIP_THRUSTER_1"</t>
  </si>
  <si>
    <t>化学推进器（巨像）</t>
  </si>
  <si>
    <t>"COLOSSUS_SHIP_THRUSTER_1"</t>
  </si>
  <si>
    <t>离子推进器（护卫）</t>
  </si>
  <si>
    <t>"SHIP_THRUSTER_2"</t>
  </si>
  <si>
    <t>{"基础舰船速度 mult": "0.25，闪避概率+5</t>
  </si>
  <si>
    <t>离子推进器（驱逐）</t>
  </si>
  <si>
    <t>"DESTROYER_SHIP_THRUSTER_2"</t>
  </si>
  <si>
    <t>{"基础舰船速度 mult": "0.25，闪避概率+4</t>
  </si>
  <si>
    <t>离子推进器（巡洋）</t>
  </si>
  <si>
    <t>"CRUISER_SHIP_THRUSTER_2"</t>
  </si>
  <si>
    <t>{"基础舰船速度 mult": "0.25，闪避概率+3</t>
  </si>
  <si>
    <t>离子推进器（战列）</t>
  </si>
  <si>
    <t>"BATTLESHIP_SHIP_THRUSTER_2"</t>
  </si>
  <si>
    <t>{"基础舰船速度 mult": "0.25，闪避概率+2</t>
  </si>
  <si>
    <t>离子推进器（泰坦）</t>
  </si>
  <si>
    <t>"TITAN_SHIP_THRUSTER_2"</t>
  </si>
  <si>
    <t>{"基础舰船速度 mult": "0.25，闪避概率+1</t>
  </si>
  <si>
    <t>离子推进器（巨像）</t>
  </si>
  <si>
    <t>"COLOSSUS_SHIP_THRUSTER_2"</t>
  </si>
  <si>
    <t>{"基础舰船速度 mult": "0.25</t>
  </si>
  <si>
    <t>等离子推进器（护卫）</t>
  </si>
  <si>
    <t>"SHIP_THRUSTER_3"</t>
  </si>
  <si>
    <t>{"基础舰船速度 mult": "0.50，闪避概率+10</t>
  </si>
  <si>
    <t>等离子推进器（驱逐）</t>
  </si>
  <si>
    <t>"DESTROYER_SHIP_THRUSTER_3"</t>
  </si>
  <si>
    <t>{"基础舰船速度 mult": "0.50，闪避概率+8</t>
  </si>
  <si>
    <t>等离子推进器（巡洋）</t>
  </si>
  <si>
    <t>"CRUISER_SHIP_THRUSTER_3"</t>
  </si>
  <si>
    <t>{"基础舰船速度 mult": "0.50，闪避概率+6</t>
  </si>
  <si>
    <t>等离子推进器（战列）</t>
  </si>
  <si>
    <t>"BATTLESHIP_SHIP_THRUSTER_3"</t>
  </si>
  <si>
    <t>{"基础舰船速度 mult": "0.50，闪避概率+4</t>
  </si>
  <si>
    <t>等离子推进器（泰坦）</t>
  </si>
  <si>
    <t>"TITAN_SHIP_THRUSTER_3"</t>
  </si>
  <si>
    <t>{"基础舰船速度 mult": "0.50，闪避概率+2</t>
  </si>
  <si>
    <t>等离子推进器（巨像）</t>
  </si>
  <si>
    <t>"COLOSSUS_SHIP_THRUSTER_3"</t>
  </si>
  <si>
    <t>{"基础舰船速度 mult": "0.50</t>
  </si>
  <si>
    <t>脉冲推进器（护卫）</t>
  </si>
  <si>
    <t>"SHIP_THRUSTER_4"</t>
  </si>
  <si>
    <t>{"基础舰船速度 mult": "0.75，闪避概率+15</t>
  </si>
  <si>
    <t>脉冲推进器（驱逐）</t>
  </si>
  <si>
    <t>"DESTROYER_SHIP_THRUSTER_4"</t>
  </si>
  <si>
    <t>{"基础舰船速度 mult": "0.75，闪避概率+12</t>
  </si>
  <si>
    <t>脉冲推进器（巡洋）</t>
  </si>
  <si>
    <t>"CRUISER_SHIP_THRUSTER_4"</t>
  </si>
  <si>
    <t>{"基础舰船速度 mult": "0.75，闪避概率+9</t>
  </si>
  <si>
    <t>脉冲推进器（战列）</t>
  </si>
  <si>
    <t>"BATTLESHIP_SHIP_THRUSTER_4"</t>
  </si>
  <si>
    <t>{"基础舰船速度 mult": "0.75，闪避概率+6</t>
  </si>
  <si>
    <t>脉冲推进器（泰坦）</t>
  </si>
  <si>
    <t>"TITAN_SHIP_THRUSTER_4"</t>
  </si>
  <si>
    <t>{"基础舰船速度 mult": "0.75，闪避概率+3</t>
  </si>
  <si>
    <t>脉冲推进器（巨像）</t>
  </si>
  <si>
    <t>"COLOSSUS_SHIP_THRUSTER_4"</t>
  </si>
  <si>
    <t>{"基础舰船速度 mult": "0.75</t>
  </si>
  <si>
    <t>暗物质推进器（护卫）</t>
  </si>
  <si>
    <t>"SHIP_THRUSTER_5"</t>
  </si>
  <si>
    <t>{"基础舰船速度 mult": "1.25，闪避概率+20</t>
  </si>
  <si>
    <t>暗物质推进器（驱逐）</t>
  </si>
  <si>
    <t>"DESTROYER_SHIP_THRUSTER_5"</t>
  </si>
  <si>
    <t>{"基础舰船速度 mult": "1.25，闪避概率+16</t>
  </si>
  <si>
    <t>暗物质推进器（巡洋）</t>
  </si>
  <si>
    <t>"CRUISER_SHIP_THRUSTER_5"</t>
  </si>
  <si>
    <t>{"基础舰船速度 mult": "1.25，闪避概率+12</t>
  </si>
  <si>
    <t>暗物质推进器（战列）</t>
  </si>
  <si>
    <t>"BATTLESHIP_SHIP_THRUSTER_5"</t>
  </si>
  <si>
    <t>{"基础舰船速度 mult": "1.25，闪避概率+8</t>
  </si>
  <si>
    <t>暗物质推进器（泰坦）</t>
  </si>
  <si>
    <t>"TITAN_SHIP_THRUSTER_5"</t>
  </si>
  <si>
    <t>{"基础舰船速度 mult": "1.25，闪避概率+4</t>
  </si>
  <si>
    <t>暗物质推进器（巨像）</t>
  </si>
  <si>
    <t>"COLOSSUS_SHIP_THRUSTER_5"</t>
  </si>
  <si>
    <t>{"基础舰船速度 mult": "1.25</t>
  </si>
  <si>
    <t>"BIO_PROPULSION"</t>
  </si>
  <si>
    <t>生物推进器（护卫）</t>
  </si>
  <si>
    <t>"BIO_PROPULSION_1_CORVETTE"</t>
  </si>
  <si>
    <t>{"基础舰船速度 mult": "0，闪避概率+0</t>
  </si>
  <si>
    <t>生物推进器（驱逐）</t>
  </si>
  <si>
    <t>"BIO_PROPULSION_1_DESTROYER"</t>
  </si>
  <si>
    <t>生物推进器（巡洋）</t>
  </si>
  <si>
    <t>"BIO_PROPULSION_1_CRUISER"</t>
  </si>
  <si>
    <t>生物推进器（战列）</t>
  </si>
  <si>
    <t>"BIO_PROPULSION_1_BATTLESHIP"</t>
  </si>
  <si>
    <t>生物推进器（泰坦）</t>
  </si>
  <si>
    <t>"BIO_PROPULSION_1_TITAN"</t>
  </si>
  <si>
    <t>离子基生物推进器（护卫）</t>
  </si>
  <si>
    <t>"BIO_PROPULSION_2_CORVETTE"</t>
  </si>
  <si>
    <t>{"基础舰船速度 mult": "0.2，闪避概率+5</t>
  </si>
  <si>
    <t>离子基生物推进器（驱逐）</t>
  </si>
  <si>
    <t>"BIO_PROPULSION_2_DESTROYER"</t>
  </si>
  <si>
    <t>{"基础舰船速度 mult": "0.2，闪避概率+4</t>
  </si>
  <si>
    <t>离子基生物推进器（巡洋）</t>
  </si>
  <si>
    <t>"BIO_PROPULSION_2_CRUISER"</t>
  </si>
  <si>
    <t>{"基础舰船速度 mult": "0.2，闪避概率+3</t>
  </si>
  <si>
    <t>离子基生物推进器（战列）</t>
  </si>
  <si>
    <t>"BIO_PROPULSION_2_BATTLESHIP"</t>
  </si>
  <si>
    <t>{"基础舰船速度 mult": "0.2，闪避概率+2</t>
  </si>
  <si>
    <t>离子基生物推进器（泰坦）</t>
  </si>
  <si>
    <t>"BIO_PROPULSION_2_TITAN"</t>
  </si>
  <si>
    <t>{"基础舰船速度 mult": "0.2，闪避概率+1</t>
  </si>
  <si>
    <t>等离子生物推进器（护卫）</t>
  </si>
  <si>
    <t>"BIO_PROPULSION_3_CORVETTE"</t>
  </si>
  <si>
    <t>{"基础舰船速度 mult": "0.4，闪避概率+10</t>
  </si>
  <si>
    <t>等离子生物推进器（驱逐）</t>
  </si>
  <si>
    <t>"BIO_PROPULSION_3_DESTROYER"</t>
  </si>
  <si>
    <t>{"基础舰船速度 mult": "0.4，闪避概率+8</t>
  </si>
  <si>
    <t>等离子生物推进器（巡洋）</t>
  </si>
  <si>
    <t>"BIO_PROPULSION_3_CRUISER"</t>
  </si>
  <si>
    <t>{"基础舰船速度 mult": "0.4，闪避概率+6</t>
  </si>
  <si>
    <t>等离子生物推进器（战列）</t>
  </si>
  <si>
    <t>"BIO_PROPULSION_3_BATTLESHIP"</t>
  </si>
  <si>
    <t>{"基础舰船速度 mult": "0.4，闪避概率+4</t>
  </si>
  <si>
    <t>等离子生物推进器（泰坦）</t>
  </si>
  <si>
    <t>"BIO_PROPULSION_3_TITAN"</t>
  </si>
  <si>
    <t>{"基础舰船速度 mult": "0.4，闪避概率+2</t>
  </si>
  <si>
    <t>脉冲生物推进器（护卫）</t>
  </si>
  <si>
    <t>"BIO_PROPULSION_4_CORVETTE"</t>
  </si>
  <si>
    <t>{"基础舰船速度 mult": "0.6，闪避概率+15</t>
  </si>
  <si>
    <t>脉冲生物推进器（驱逐）</t>
  </si>
  <si>
    <t>"BIO_PROPULSION_4_DESTROYER"</t>
  </si>
  <si>
    <t>{"基础舰船速度 mult": "0.6，闪避概率+12</t>
  </si>
  <si>
    <t>脉冲生物推进器（巡洋）</t>
  </si>
  <si>
    <t>"BIO_PROPULSION_4_CRUISER"</t>
  </si>
  <si>
    <t>{"基础舰船速度 mult": "0.6，闪避概率+9</t>
  </si>
  <si>
    <t>脉冲生物推进器（战列）</t>
  </si>
  <si>
    <t>"BIO_PROPULSION_4_BATTLESHIP"</t>
  </si>
  <si>
    <t>{"基础舰船速度 mult": "0.6，闪避概率+6</t>
  </si>
  <si>
    <t>脉冲生物推进器（泰坦）</t>
  </si>
  <si>
    <t>"BIO_PROPULSION_4_TITAN"</t>
  </si>
  <si>
    <t>{"基础舰船速度 mult": "0.6，闪避概率+3</t>
  </si>
  <si>
    <t>物理扭曲生物推进器（护卫）</t>
  </si>
  <si>
    <t>"BIO_PROPULSION_5_CORVETTE"</t>
  </si>
  <si>
    <t>{"基础舰船速度 mult": "1，闪避概率+20</t>
  </si>
  <si>
    <t>物理扭曲生物推进器（驱逐）</t>
  </si>
  <si>
    <t>"BIO_PROPULSION_5_DESTROYER"</t>
  </si>
  <si>
    <t>{"基础舰船速度 mult": "1，闪避概率+16</t>
  </si>
  <si>
    <t>物理扭曲生物推进器（巡洋）</t>
  </si>
  <si>
    <t>"BIO_PROPULSION_5_CRUISER"</t>
  </si>
  <si>
    <t>{"基础舰船速度 mult": "1，闪避概率+12</t>
  </si>
  <si>
    <t>物理扭曲生物推进器（战列）</t>
  </si>
  <si>
    <t>"BIO_PROPULSION_5_BATTLESHIP"</t>
  </si>
  <si>
    <t>{"基础舰船速度 mult": "1，闪避概率+8</t>
  </si>
  <si>
    <t>物理扭曲生物推进器（泰坦）</t>
  </si>
  <si>
    <t>"BIO_PROPULSION_5_TITAN"</t>
  </si>
  <si>
    <t>{"基础舰船速度 mult": "1，闪避概率+4</t>
  </si>
  <si>
    <t>化学太空运动器官（护卫）</t>
  </si>
  <si>
    <t>"BIO_SHIP_THRUSTER_1"</t>
  </si>
  <si>
    <t>化学太空运动器官（驱逐）</t>
  </si>
  <si>
    <t>"DESTROYER_BIO_SHIP_THRUSTER_1"</t>
  </si>
  <si>
    <t>化学太空运动器官（巡洋）</t>
  </si>
  <si>
    <t>"CRUISER_BIO_SHIP_THRUSTER_1"</t>
  </si>
  <si>
    <t>化学太空运动器官（战列）</t>
  </si>
  <si>
    <t>"BATTLESHIP_BIO_SHIP_THRUSTER_1"</t>
  </si>
  <si>
    <t>化学太空运动器官（泰坦）</t>
  </si>
  <si>
    <t>"TITAN_BIO_SHIP_THRUSTER_1"</t>
  </si>
  <si>
    <t>化学太空运动器官（巨像）</t>
  </si>
  <si>
    <t>"COLOSSUS_BIO_SHIP_THRUSTER_1"</t>
  </si>
  <si>
    <t>离子太空运动器官（护卫）</t>
  </si>
  <si>
    <t>"BIO_SHIP_THRUSTER_2"</t>
  </si>
  <si>
    <t>离子太空运动器官（驱逐）</t>
  </si>
  <si>
    <t>"DESTROYER_BIO_SHIP_THRUSTER_2"</t>
  </si>
  <si>
    <t>离子太空运动器官（巡洋）</t>
  </si>
  <si>
    <t>"CRUISER_BIO_SHIP_THRUSTER_2"</t>
  </si>
  <si>
    <t>离子太空运动器官（战列）</t>
  </si>
  <si>
    <t>"BATTLESHIP_BIO_SHIP_THRUSTER_2"</t>
  </si>
  <si>
    <t>离子太空运动器官（泰坦）</t>
  </si>
  <si>
    <t>"TITAN_BIO_SHIP_THRUSTER_2"</t>
  </si>
  <si>
    <t>离子太空运动器官（巨像）</t>
  </si>
  <si>
    <t>"COLOSSUS_BIO_SHIP_THRUSTER_2"</t>
  </si>
  <si>
    <t>等离子太空运动器官（护卫）</t>
  </si>
  <si>
    <t>"BIO_SHIP_THRUSTER_3"</t>
  </si>
  <si>
    <t>等离子太空运动器官（驱逐）</t>
  </si>
  <si>
    <t>"DESTROYER_BIO_SHIP_THRUSTER_3"</t>
  </si>
  <si>
    <t>等离子太空运动器官（巡洋）</t>
  </si>
  <si>
    <t>"CRUISER_BIO_SHIP_THRUSTER_3"</t>
  </si>
  <si>
    <t>等离子太空运动器官（战列）</t>
  </si>
  <si>
    <t>"BATTLESHIP_BIO_SHIP_THRUSTER_3"</t>
  </si>
  <si>
    <t>等离子太空运动器官（泰坦）</t>
  </si>
  <si>
    <t>"TITAN_BIO_SHIP_THRUSTER_3"</t>
  </si>
  <si>
    <t>等离子太空运动器官（巨像）</t>
  </si>
  <si>
    <t>"COLOSSUS_BIO_SHIP_THRUSTER_3"</t>
  </si>
  <si>
    <t>脉冲太空运动器官（护卫）</t>
  </si>
  <si>
    <t>"BIO_SHIP_THRUSTER_4"</t>
  </si>
  <si>
    <t>脉冲太空运动器官（驱逐）</t>
  </si>
  <si>
    <t>"DESTROYER_BIO_SHIP_THRUSTER_4"</t>
  </si>
  <si>
    <t>脉冲太空运动器官（巡洋）</t>
  </si>
  <si>
    <t>"CRUISER_BIO_SHIP_THRUSTER_4"</t>
  </si>
  <si>
    <t>脉冲太空运动器官（战列）</t>
  </si>
  <si>
    <t>"BATTLESHIP_BIO_SHIP_THRUSTER_4"</t>
  </si>
  <si>
    <t>脉冲太空运动器官（泰坦）</t>
  </si>
  <si>
    <t>"TITAN_BIO_SHIP_THRUSTER_4"</t>
  </si>
  <si>
    <t>脉冲太空运动器官（巨像）</t>
  </si>
  <si>
    <t>"COLOSSUS_BIO_SHIP_THRUSTER_4"</t>
  </si>
  <si>
    <t>暗物质太空运动器官（护卫）</t>
  </si>
  <si>
    <t>"BIO_SHIP_THRUSTER_5"</t>
  </si>
  <si>
    <t>暗物质太空运动器官（驱逐）</t>
  </si>
  <si>
    <t>"DESTROYER_BIO_SHIP_THRUSTER_5"</t>
  </si>
  <si>
    <t>暗物质太空运动器官（巡洋）</t>
  </si>
  <si>
    <t>"CRUISER_BIO_SHIP_THRUSTER_5"</t>
  </si>
  <si>
    <t>暗物质太空运动器官（战列）</t>
  </si>
  <si>
    <t>"BATTLESHIP_BIO_SHIP_THRUSTER_5"</t>
  </si>
  <si>
    <t>暗物质太空运动器官（泰坦）</t>
  </si>
  <si>
    <t>"TITAN_BIO_SHIP_THRUSTER_5"</t>
  </si>
  <si>
    <t>暗物质太空运动器官（巨像）</t>
  </si>
  <si>
    <t>"COLOSSUS_BIO_SHIP_THRUSTER_5"</t>
  </si>
  <si>
    <t>生物推进器</t>
  </si>
  <si>
    <t>"BEHEMOTH_PROPULSION_1"</t>
  </si>
  <si>
    <t>离子基生物推进器</t>
  </si>
  <si>
    <t>"BEHEMOTH_PROPULSION_2"</t>
  </si>
  <si>
    <t>等离子生物推进器</t>
  </si>
  <si>
    <t>"BEHEMOTH_PROPULSION_3"</t>
  </si>
  <si>
    <t>脉冲生物推进器</t>
  </si>
  <si>
    <t>"BEHEMOTH_PROPULSION_4"</t>
  </si>
  <si>
    <t>神经链接突触</t>
  </si>
  <si>
    <t>"SHIP_BEHEMOTH_GROWTH"</t>
  </si>
  <si>
    <t>{"潜在条件": {"存在": "拥有者，拥有者": {"拥有国家标志": "behemoth_tempered_rage}, "舰船武器射速 mult": "0.10，亚光速航速 mult": "0.05，每日船体再生": "-0.004，每日装甲再生": "-1</t>
  </si>
  <si>
    <t>"SHIP_BEHEMOTH_GROWTH_CLOAKING"</t>
  </si>
  <si>
    <t>侵攻腺体</t>
  </si>
  <si>
    <t>"SHIP_BEHEMOTH_RAGE"</t>
  </si>
  <si>
    <t>effect starbase = {add_starbase_component = { component = "GASTRIC_FOUNTAIN_EXTRA_LARGE" }}</t>
  </si>
  <si>
    <t>基础舰船组件</t>
  </si>
  <si>
    <t>辅助类组件</t>
  </si>
  <si>
    <t>光环类组件</t>
  </si>
  <si>
    <t>舰船类型查询</t>
  </si>
  <si>
    <t>舰船区段名称</t>
  </si>
  <si>
    <t>可建造类型舰船自设</t>
  </si>
  <si>
    <t>空白槽位</t>
  </si>
  <si>
    <t>"GROWTH_EMPTY"</t>
  </si>
  <si>
    <t>"MAULER_STAGE_1_GROWTH_EMPTY"</t>
  </si>
  <si>
    <t>成长体生长腺</t>
  </si>
  <si>
    <t>"MAULER_STAGE_1_GROWTH_1"</t>
  </si>
  <si>
    <t>生物舰船成长+1</t>
  </si>
  <si>
    <t>加速成长体生长腺</t>
  </si>
  <si>
    <t>"MAULER_STAGE_1_GROWTH_2"</t>
  </si>
  <si>
    <t>生物舰船成长+2</t>
  </si>
  <si>
    <t>"MAULER_STAGE_2_GROWTH_EMPTY"</t>
  </si>
  <si>
    <t>成熟体生长腺</t>
  </si>
  <si>
    <t>"MAULER_STAGE_2_GROWTH_1"</t>
  </si>
  <si>
    <t>"STINGER_STAGE_1_GROWTH_EMPTY"</t>
  </si>
  <si>
    <t>"STINGER_STAGE_1_GROWTH_1"</t>
  </si>
  <si>
    <t>"STINGER_STAGE_1_GROWTH_2"</t>
  </si>
  <si>
    <t>"STINGER_STAGE_2_GROWTH_EMPTY"</t>
  </si>
  <si>
    <t>"STINGER_STAGE_2_GROWTH_1"</t>
  </si>
  <si>
    <t>"WEAVER_STAGE_1_GROWTH_EMPTY"</t>
  </si>
  <si>
    <t>"WEAVER_STAGE_1_GROWTH_1"</t>
  </si>
  <si>
    <t>"WEAVER_STAGE_1_GROWTH_2"</t>
  </si>
  <si>
    <t>"WEAVER_STAGE_2_GROWTH_EMPTY"</t>
  </si>
  <si>
    <t>"WEAVER_STAGE_2_GROWTH_1"</t>
  </si>
  <si>
    <t>"HARBINGER_STAGE_1_GROWTH_EMPTY"</t>
  </si>
  <si>
    <t>"HARBINGER_STAGE_1_GROWTH_1"</t>
  </si>
  <si>
    <t>"HARBINGER_STAGE_1_GROWTH_2"</t>
  </si>
  <si>
    <t>"HARBINGER_STAGE_2_GROWTH_EMPTY"</t>
  </si>
  <si>
    <t>"HARBINGER_STAGE_2_GROWTH_1"</t>
  </si>
  <si>
    <t>代谢循环</t>
  </si>
  <si>
    <t>"MAULER_PURSUIT_1"</t>
  </si>
  <si>
    <t>亚光速航速+5%，闪避概率+2.5%</t>
  </si>
  <si>
    <t>能量循环</t>
  </si>
  <si>
    <t>"MAULER_PURSUIT_2"</t>
  </si>
  <si>
    <t>亚光速航速+10%，闪避概率+5%</t>
  </si>
  <si>
    <t>腐蚀液体</t>
  </si>
  <si>
    <t>"MAULER_BITER_1"</t>
  </si>
  <si>
    <t>颚类武器伤害+5%，装甲伤害+5%</t>
  </si>
  <si>
    <t>强腐蚀液体</t>
  </si>
  <si>
    <t>"MAULER_BITER_2"</t>
  </si>
  <si>
    <t>颚类武器伤害+10%，装甲伤害+10%</t>
  </si>
  <si>
    <t>发育信息素</t>
  </si>
  <si>
    <t>"WEAVER_GROWTH_AURA_1"</t>
  </si>
  <si>
    <t>growth_aura</t>
  </si>
  <si>
    <t>异星发育信息素</t>
  </si>
  <si>
    <t>"WEAVER_GROWTH_AURA_2"</t>
  </si>
  <si>
    <t>基础共生放大器</t>
  </si>
  <si>
    <t>"WEAVER_BOOSTER_1"</t>
  </si>
  <si>
    <t>支援武器射速+5%，压制武器射速+5%，舰船武器射程+5%</t>
  </si>
  <si>
    <t>改良共生放大器</t>
  </si>
  <si>
    <t>"WEAVER_BOOSTER_2"</t>
  </si>
  <si>
    <t>支援武器射速+10%，压制武器射速+10%，舰船武器射程+10%</t>
  </si>
  <si>
    <t>孵化基质</t>
  </si>
  <si>
    <t>"HARBINGER_INCUBATOR_1"</t>
  </si>
  <si>
    <t>舰船交战范围+5%，舰载机冷却时间-5%</t>
  </si>
  <si>
    <t>快速孵化基质</t>
  </si>
  <si>
    <t>"HARBINGER_INCUBATOR_2"</t>
  </si>
  <si>
    <t>舰船交战范围+10%，舰载机冷却时间-10%</t>
  </si>
  <si>
    <t>几丁质生长调控</t>
  </si>
  <si>
    <t>"HARBINGER_CHITIN_1"</t>
  </si>
  <si>
    <t>舰船交战范围+5%，舰载机装甲+5</t>
  </si>
  <si>
    <t>晶体生长调控</t>
  </si>
  <si>
    <t>"HARBINGER_CHITIN_2"</t>
  </si>
  <si>
    <t>舰船交战范围+10%，舰载机装甲+10</t>
  </si>
  <si>
    <t>测距簇集</t>
  </si>
  <si>
    <t>"STINGER_RANGE_1"</t>
  </si>
  <si>
    <t>舰船武器射程+5%，追踪+5</t>
  </si>
  <si>
    <t>改良测距簇集</t>
  </si>
  <si>
    <t>"STINGER_RANGE_2"</t>
  </si>
  <si>
    <t>舰船武器射程+10%，追踪+10</t>
  </si>
  <si>
    <t>散热气门</t>
  </si>
  <si>
    <t>"STINGER_FIRE_RATE_1"</t>
  </si>
  <si>
    <t>舰船武器射速+5%，追踪+5</t>
  </si>
  <si>
    <t>易爆微粒气门</t>
  </si>
  <si>
    <t>"STINGER_FIRE_RATE_2"</t>
  </si>
  <si>
    <t>舰船武器射速+10%，追踪+10</t>
  </si>
  <si>
    <t>优先级</t>
  </si>
  <si>
    <t>光环范围</t>
  </si>
  <si>
    <t>光环id</t>
  </si>
  <si>
    <t>"DSC_EMPTY_AURA"</t>
  </si>
  <si>
    <t>索敌超控</t>
  </si>
  <si>
    <t>"DSC_TARGET_MAGNET"</t>
  </si>
  <si>
    <t>集火效率+50%</t>
  </si>
  <si>
    <t>"DSC_AURA_COMMUNICATIONS_JAMMER"</t>
  </si>
  <si>
    <t>亚光速航速-20%，战斗撤离几率-20%</t>
  </si>
  <si>
    <t>星系内敌方</t>
  </si>
  <si>
    <t>hostile_communications_jammer_aura</t>
  </si>
  <si>
    <t>"DSC_AURA_DISRUPTION_FIELD"</t>
  </si>
  <si>
    <t>护盾承受值-20%</t>
  </si>
  <si>
    <t>hostile_disruption_field_aura</t>
  </si>
  <si>
    <t>"DSC_AURA_COMMAND_CENTER"</t>
  </si>
  <si>
    <t>星系内友方</t>
  </si>
  <si>
    <t>friendly_command_center_aura</t>
  </si>
  <si>
    <t>"DSC_OFFSPRING_OUTLOOK"</t>
  </si>
  <si>
    <t>军用舰船亚光速航速+65%，闪避概率+65%，舰船武器射速+65%，命中+65%</t>
  </si>
  <si>
    <t>offspring_aura</t>
  </si>
  <si>
    <t>反极子发射器</t>
  </si>
  <si>
    <t>"DSC_AURA_LASER_PENETRATION"</t>
  </si>
  <si>
    <t>能量武器伤害-25%</t>
  </si>
  <si>
    <t>hostile_pd_penetration</t>
  </si>
  <si>
    <t>微奇点去稳器</t>
  </si>
  <si>
    <t>"DSC_AURA_KINETIC_PENETRATION"</t>
  </si>
  <si>
    <t>动能武器伤害-25%</t>
  </si>
  <si>
    <t>假目标生成器</t>
  </si>
  <si>
    <t>"DSC_AURA_MISSILE_PENETRATION"</t>
  </si>
  <si>
    <t>爆炸武器伤害-25%</t>
  </si>
  <si>
    <t>认知干扰器</t>
  </si>
  <si>
    <t>"DSC_AURA_STRIKECRAFT_PENETRATION"</t>
  </si>
  <si>
    <t>舰载机伤害-25%</t>
  </si>
  <si>
    <t>"AUTO_REPAIR_2"</t>
  </si>
  <si>
    <t>"ENIGMATIC_DECODER"</t>
  </si>
  <si>
    <t>"ENIGMATIC_ENCODER"</t>
  </si>
  <si>
    <t>神秘干扰力场</t>
  </si>
  <si>
    <t>"ENIGMATIC_DISRUPTION_FIELD"</t>
  </si>
  <si>
    <t>每日护盾再生-10%，舰船武器射速-20%</t>
  </si>
  <si>
    <t>hostile_inhibitor_aura</t>
  </si>
  <si>
    <t>"RANGELESS_JUMP_DRIVE"</t>
  </si>
  <si>
    <t>毒圣的酸腺</t>
  </si>
  <si>
    <t>"GUARDIAN_DISINTEGRATOR_FIELD"</t>
  </si>
  <si>
    <t>每日船体再生-125%</t>
  </si>
  <si>
    <t>hostile_guardian_hull_degenerator_aura</t>
  </si>
  <si>
    <t>次元稳定器</t>
  </si>
  <si>
    <t>"EXTRADIMENSIONAL_STABILIZING_AURA"</t>
  </si>
  <si>
    <t>护盾硬化+50%，探测强度+10</t>
  </si>
  <si>
    <t>friendly_shield_hardening</t>
  </si>
  <si>
    <t>人工智能核心传感套件</t>
  </si>
  <si>
    <t>"AI_CORE_DETECTOR"</t>
  </si>
  <si>
    <t>探测强度+8</t>
  </si>
  <si>
    <t>虚境护盾抑制器</t>
  </si>
  <si>
    <t>"SHROUD_SHIELD_SUPPRESSION_FIELD"</t>
  </si>
  <si>
    <t>护盾无效化+100%</t>
  </si>
  <si>
    <t>双向星系光环</t>
  </si>
  <si>
    <t>friendly_inhibitor_aura</t>
  </si>
  <si>
    <t>双功能设计</t>
  </si>
  <si>
    <t>"SHIP_PLANETFALL"</t>
  </si>
  <si>
    <t>环境改造之核启动器</t>
  </si>
  <si>
    <t>"SHIP_AZARYN_TERRAFORM"</t>
  </si>
  <si>
    <t>出谷记模块</t>
  </si>
  <si>
    <t>"SHIP_COSMOGENESIS_EXODUS"</t>
  </si>
  <si>
    <t>无超光速拦截器</t>
  </si>
  <si>
    <t>"EMPTY_FTL_INHIBITOR"</t>
  </si>
  <si>
    <t>超光速抑制器</t>
  </si>
  <si>
    <t>"STARBASE_AURA_FTL_INHIBITOR"</t>
  </si>
  <si>
    <t>紧急超光速脱离冷却+100%</t>
  </si>
  <si>
    <t>hostile_flt_inhibitor_aura</t>
  </si>
  <si>
    <t>"STARBASE_AURA_COMMUNICATIONS_JAMMER"</t>
  </si>
  <si>
    <t>"STARBASE_AURA_DISRUPTION_FIELD"</t>
  </si>
  <si>
    <t>"STARBASE_AURA_COMMAND_CENTER"</t>
  </si>
  <si>
    <t>"STARBASE_AURA_WARP_FLUCTUATOR"</t>
  </si>
  <si>
    <t>超空间跳跃充能时间-20%，超空间跳跃冷却-20%，战斗撤离几率+20%</t>
  </si>
  <si>
    <t>friendly_warp_fluctuator_aura</t>
  </si>
  <si>
    <t>戍邦护盾增强器</t>
  </si>
  <si>
    <t>"STARBASE_AURA_BULWARK_ARRAY"</t>
  </si>
  <si>
    <t>护盾承受值+100%</t>
  </si>
  <si>
    <t>friendly_bulwark_shield_magnifier_aura</t>
  </si>
  <si>
    <t>戍邦解离力场</t>
  </si>
  <si>
    <t>"STARBASE_AURA_DISINTEGRATOR_FIELD"</t>
  </si>
  <si>
    <t>每日船体再生-30%</t>
  </si>
  <si>
    <t>hostile_bulwark_hull_degenerator_aura</t>
  </si>
  <si>
    <t>"STARBASE_AURA_MEGA_DISINTEGRATOR_FIELD"</t>
  </si>
  <si>
    <t>每日船体再生-50%</t>
  </si>
  <si>
    <t>hostile_bulwark_mega_hull_degenerator_aura</t>
  </si>
  <si>
    <t>"STARBASE_OFFSPRING_OUTLOOK"</t>
  </si>
  <si>
    <t>"STARBASE_AURA_MERCENARY_GARRISON"</t>
  </si>
  <si>
    <t>friendly_mercenary_garrison_aura</t>
  </si>
  <si>
    <t>泽珞风暴投射器：极化模块</t>
  </si>
  <si>
    <t>"STARBASE_AURA_ZRONI_STORM"</t>
  </si>
  <si>
    <t>每日船体再生-10%</t>
  </si>
  <si>
    <t>hostile_zroni_storm_aura</t>
  </si>
  <si>
    <t>"STARBASE_AURA_CETANA_STORM"</t>
  </si>
  <si>
    <t>每日船体再生-15%，每日装甲再生-15%，舰船武器射程-25%，追踪-20</t>
  </si>
  <si>
    <t>hostile_cetana_storm_aura</t>
  </si>
  <si>
    <t>"SHIP_AURA_EMPTY"</t>
  </si>
  <si>
    <t>"STATION_SMALL_AURA_EMPTY"</t>
  </si>
  <si>
    <t>"STATION_MEDIUM_AURA_EMPTY"</t>
  </si>
  <si>
    <t>"STATION_LARGE_AURA_EMPTY"</t>
  </si>
  <si>
    <t>护盾抑制器</t>
  </si>
  <si>
    <t>"SHIP_AURA_SHIELD_DAMPENER"</t>
  </si>
  <si>
    <t>hostile_shield_dampener</t>
  </si>
  <si>
    <t>量子去稳器</t>
  </si>
  <si>
    <t>"SHIP_AURA_QUANTUM_DESTABILIZER"</t>
  </si>
  <si>
    <t>舰船武器射速-10%</t>
  </si>
  <si>
    <t>hostile_quantum_destabilizer</t>
  </si>
  <si>
    <t>亚空间陷阱</t>
  </si>
  <si>
    <t>"SHIP_AURA_SUBSPACE_SNARE"</t>
  </si>
  <si>
    <t>紧急超光速脱离冷却+100%，战斗撤离几率-20%</t>
  </si>
  <si>
    <t>hostile_snare_aura</t>
  </si>
  <si>
    <t>振奋人心</t>
  </si>
  <si>
    <t>"SHIP_AURA_INSPIRING_PRESENCE"</t>
  </si>
  <si>
    <t>舰船武器射速+5%</t>
  </si>
  <si>
    <t>friendly_inspiring_presence</t>
  </si>
  <si>
    <t>制导阵列</t>
  </si>
  <si>
    <t>"SHIP_AURA_TARGETING_GRID"</t>
  </si>
  <si>
    <t>friendly_targeting_grid</t>
  </si>
  <si>
    <t>纳米机器云</t>
  </si>
  <si>
    <t>"SHIP_AURA_NANOBOT_CLOUD"</t>
  </si>
  <si>
    <t>每日船体再生+5%，每日装甲再生+15%</t>
  </si>
  <si>
    <t>friendly_nanobot_cloud</t>
  </si>
  <si>
    <t>"SHIP_AURA_DETECTION_SCRAMBLER"</t>
  </si>
  <si>
    <t>friendly_detection_scrambler</t>
  </si>
  <si>
    <t>护盾抑制器-防御站</t>
  </si>
  <si>
    <t>"STATION_MEDIUM_AURA_SHIELD_DAMPENER"</t>
  </si>
  <si>
    <t>护盾承受值-25%，每日护盾再生-5%</t>
  </si>
  <si>
    <t>舰载机指挥部</t>
  </si>
  <si>
    <t>"SHIP_AURA_STRIKE_CRAFT"</t>
  </si>
  <si>
    <t>舰载机伤害+20%，舰载机速度+20%</t>
  </si>
  <si>
    <t>friendly_strike_craft</t>
  </si>
  <si>
    <t>目标获取阵列</t>
  </si>
  <si>
    <t>"SHIP_AURA_RANGE"</t>
  </si>
  <si>
    <t>舰船武器射程+40%</t>
  </si>
  <si>
    <t>friendly_range</t>
  </si>
  <si>
    <t>亚空间增强器</t>
  </si>
  <si>
    <t>"SHIP_AURA_HYPERLANE"</t>
  </si>
  <si>
    <t>超空间跳跃充能时间-40%，超空间跳跃冷却-40%，跃迁引擎冷却-40%</t>
  </si>
  <si>
    <t>friendly_hyperlane</t>
  </si>
  <si>
    <t>电子对抗发射器</t>
  </si>
  <si>
    <t>"SHIP_AURA_PD_PENETRATION"</t>
  </si>
  <si>
    <t>点防御伤害-30%，点防御射速-20%</t>
  </si>
  <si>
    <t>军火工厂</t>
  </si>
  <si>
    <t>"SHIP_AURA_BOMBARDMENT"</t>
  </si>
  <si>
    <t>轨道轰炸伤害+30%</t>
  </si>
  <si>
    <t>friendly_bombardment</t>
  </si>
  <si>
    <t>子嗣监管台</t>
  </si>
  <si>
    <t>"SHIP_AURA_OFFSPRING"</t>
  </si>
  <si>
    <t>军用舰船亚光速航速+55%，闪避概率+55%，舰船武器射速+55%，命中+55%</t>
  </si>
  <si>
    <t>"SHIP_BIO_AURA_OFFSPRING"</t>
  </si>
  <si>
    <t>戍邦损管技术</t>
  </si>
  <si>
    <t>"SHIP_AURA_BATTLEFIELD_REPAIRS"</t>
  </si>
  <si>
    <t>每日船体再生+5%</t>
  </si>
  <si>
    <t>friendly_battlefield_repairs</t>
  </si>
  <si>
    <t>电磁干扰器</t>
  </si>
  <si>
    <t>"SHIP_AURA_ELECTROMAGNETIC_DISRUPTOR"</t>
  </si>
  <si>
    <t>命中-25%，舰船武器射速-25%，亚光航速减成+25%</t>
  </si>
  <si>
    <t>hostile_electromagnetic_disruptor</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</si>
</sst>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170">
    <font>
      <sz val="11"/>
      <color theme="1"/>
      <name val="宋体"/>
      <charset val="134"/>
      <scheme val="minor"/>
    </font>
    <font>
      <sz val="24"/>
      <color theme="1"/>
      <name val="方正公文黑体"/>
      <charset val="134"/>
    </font>
    <font>
      <sz val="10"/>
      <name val="黑体"/>
      <charset val="134"/>
    </font>
    <font>
      <sz val="9"/>
      <color rgb="FF6AAB73"/>
      <name val="Courier New"/>
      <charset val="134"/>
    </font>
    <font>
      <sz val="20"/>
      <color theme="1"/>
      <name val="黑体"/>
      <charset val="134"/>
    </font>
    <font>
      <sz val="12"/>
      <color theme="1"/>
      <name val="黑体"/>
      <charset val="134"/>
    </font>
    <font>
      <sz val="12"/>
      <color theme="1"/>
      <name val="宋体"/>
      <charset val="134"/>
      <scheme val="minor"/>
    </font>
    <font>
      <sz val="10"/>
      <color theme="1"/>
      <name val="黑体"/>
      <charset val="134"/>
    </font>
    <font>
      <sz val="10"/>
      <color rgb="FFC77DBB"/>
      <name val="Courier New"/>
      <charset val="134"/>
    </font>
    <font>
      <sz val="9"/>
      <color rgb="FF9876AA"/>
      <name val="Courier New"/>
      <charset val="134"/>
    </font>
    <font>
      <sz val="16"/>
      <color theme="1"/>
      <name val="黑体"/>
      <charset val="134"/>
    </font>
    <font>
      <sz val="12"/>
      <name val="黑体"/>
      <charset val="134"/>
    </font>
    <font>
      <sz val="12"/>
      <color theme="4" tint="-0.25"/>
      <name val="黑体"/>
      <charset val="0"/>
    </font>
    <font>
      <sz val="10"/>
      <color rgb="FFC77DBB"/>
      <name val="宋体"/>
      <charset val="134"/>
    </font>
    <font>
      <sz val="9.8"/>
      <color rgb="FFC77DBB"/>
      <name val="Courier New"/>
      <charset val="134"/>
    </font>
    <font>
      <sz val="16"/>
      <color theme="1"/>
      <name val="标准粗黑"/>
      <charset val="134"/>
    </font>
    <font>
      <sz val="12"/>
      <color theme="1"/>
      <name val="标准粗黑"/>
      <charset val="134"/>
    </font>
    <font>
      <sz val="24"/>
      <color theme="1"/>
      <name val="标准粗黑"/>
      <charset val="134"/>
    </font>
    <font>
      <sz val="12"/>
      <color theme="9"/>
      <name val="标准粗黑"/>
      <charset val="134"/>
    </font>
    <font>
      <sz val="10"/>
      <color theme="1"/>
      <name val="标准粗黑"/>
      <charset val="134"/>
    </font>
    <font>
      <sz val="11"/>
      <color theme="1"/>
      <name val="标准粗黑"/>
      <charset val="134"/>
    </font>
    <font>
      <sz val="11"/>
      <color rgb="FFFF0000"/>
      <name val="宋体"/>
      <charset val="134"/>
      <scheme val="minor"/>
    </font>
    <font>
      <sz val="12"/>
      <color rgb="FF800080"/>
      <name val="黑体"/>
      <charset val="0"/>
    </font>
    <font>
      <sz val="10"/>
      <color rgb="FF18191C"/>
      <name val="标准粗黑"/>
      <charset val="134"/>
    </font>
    <font>
      <sz val="12"/>
      <color rgb="FF18191C"/>
      <name val="标准粗黑"/>
      <charset val="134"/>
    </font>
    <font>
      <sz val="20"/>
      <name val="黑体"/>
      <charset val="134"/>
    </font>
    <font>
      <sz val="22"/>
      <name val="黑体"/>
      <charset val="134"/>
    </font>
    <font>
      <sz val="16"/>
      <name val="黑体"/>
      <charset val="134"/>
    </font>
    <font>
      <sz val="12"/>
      <color rgb="FF0000FF"/>
      <name val="黑体"/>
      <charset val="0"/>
    </font>
    <font>
      <sz val="16"/>
      <color theme="9"/>
      <name val="黑体"/>
      <charset val="134"/>
    </font>
    <font>
      <sz val="20"/>
      <name val="黑体"/>
      <charset val="0"/>
    </font>
    <font>
      <sz val="11"/>
      <color theme="1"/>
      <name val="黑体"/>
      <charset val="134"/>
    </font>
    <font>
      <sz val="24"/>
      <color theme="1"/>
      <name val="黑体"/>
      <charset val="134"/>
    </font>
    <font>
      <sz val="16"/>
      <color rgb="FF800080"/>
      <name val="黑体"/>
      <charset val="0"/>
    </font>
    <font>
      <b/>
      <sz val="12"/>
      <name val="黑体"/>
      <charset val="134"/>
    </font>
    <font>
      <sz val="9"/>
      <color rgb="FF0DA19E"/>
      <name val="Courier New"/>
      <charset val="134"/>
    </font>
    <font>
      <sz val="10"/>
      <color theme="1"/>
      <name val="宋体"/>
      <charset val="134"/>
      <scheme val="minor"/>
    </font>
    <font>
      <sz val="12"/>
      <color theme="1"/>
      <name val="微软雅黑"/>
      <charset val="134"/>
    </font>
    <font>
      <sz val="28"/>
      <color theme="1"/>
      <name val="黑体"/>
      <charset val="134"/>
    </font>
    <font>
      <u/>
      <sz val="12"/>
      <color rgb="FF800080"/>
      <name val="黑体"/>
      <charset val="0"/>
    </font>
    <font>
      <u/>
      <sz val="12"/>
      <color rgb="FF0000FF"/>
      <name val="黑体"/>
      <charset val="0"/>
    </font>
    <font>
      <sz val="10"/>
      <color theme="9" tint="-0.25"/>
      <name val="微软雅黑"/>
      <charset val="134"/>
    </font>
    <font>
      <sz val="10"/>
      <color theme="1"/>
      <name val="微软雅黑"/>
      <charset val="134"/>
    </font>
    <font>
      <sz val="12"/>
      <color theme="1"/>
      <name val="方正公文黑体"/>
      <charset val="134"/>
    </font>
    <font>
      <sz val="24"/>
      <color theme="0"/>
      <name val="方正公文小标宋"/>
      <charset val="134"/>
    </font>
    <font>
      <sz val="10"/>
      <color rgb="FF9876AA"/>
      <name val="黑体"/>
      <charset val="134"/>
    </font>
    <font>
      <sz val="14"/>
      <color theme="1"/>
      <name val="宋体"/>
      <charset val="134"/>
      <scheme val="minor"/>
    </font>
    <font>
      <u/>
      <sz val="9"/>
      <color rgb="FF800080"/>
      <name val="黑体"/>
      <charset val="0"/>
    </font>
    <font>
      <sz val="14"/>
      <color theme="1"/>
      <name val="黑体"/>
      <charset val="134"/>
    </font>
    <font>
      <sz val="20"/>
      <color theme="0"/>
      <name val="方正公文小标宋"/>
      <charset val="134"/>
    </font>
    <font>
      <sz val="10"/>
      <color theme="1"/>
      <name val="方正公文黑体"/>
      <charset val="134"/>
    </font>
    <font>
      <sz val="24"/>
      <color theme="0"/>
      <name val="黑体"/>
      <charset val="134"/>
    </font>
    <font>
      <sz val="20"/>
      <name val="方正公文黑体"/>
      <charset val="134"/>
    </font>
    <font>
      <sz val="20"/>
      <color theme="1"/>
      <name val="方正公文黑体"/>
      <charset val="134"/>
    </font>
    <font>
      <sz val="16"/>
      <name val="方正公文黑体"/>
      <charset val="134"/>
    </font>
    <font>
      <sz val="11"/>
      <name val="宋体"/>
      <charset val="134"/>
      <scheme val="minor"/>
    </font>
    <font>
      <sz val="14"/>
      <name val="标准粗黑"/>
      <charset val="134"/>
    </font>
    <font>
      <sz val="11"/>
      <color theme="7" tint="-0.5"/>
      <name val="标准粗黑"/>
      <charset val="134"/>
    </font>
    <font>
      <sz val="12"/>
      <color theme="7" tint="-0.5"/>
      <name val="黑体"/>
      <charset val="134"/>
    </font>
    <font>
      <sz val="10"/>
      <color theme="1"/>
      <name val="方正公文小标宋"/>
      <charset val="134"/>
    </font>
    <font>
      <sz val="11"/>
      <color theme="9" tint="-0.5"/>
      <name val="标准粗黑"/>
      <charset val="134"/>
    </font>
    <font>
      <sz val="12"/>
      <color rgb="FFC00000"/>
      <name val="黑体"/>
      <charset val="134"/>
    </font>
    <font>
      <b/>
      <sz val="24"/>
      <name val="黑体"/>
      <charset val="134"/>
    </font>
    <font>
      <b/>
      <sz val="11"/>
      <name val="黑体"/>
      <charset val="134"/>
    </font>
    <font>
      <b/>
      <sz val="11"/>
      <name val="Microsoft YaHei"/>
      <charset val="134"/>
    </font>
    <font>
      <sz val="16"/>
      <color theme="1"/>
      <name val="方正公文黑体"/>
      <charset val="134"/>
    </font>
    <font>
      <sz val="11"/>
      <name val="黑体"/>
      <charset val="134"/>
    </font>
    <font>
      <sz val="11"/>
      <color theme="1"/>
      <name val="方正公文黑体"/>
      <charset val="134"/>
    </font>
    <font>
      <sz val="11"/>
      <name val="方正公文黑体"/>
      <charset val="134"/>
    </font>
    <font>
      <sz val="20"/>
      <color theme="1"/>
      <name val="标准粗黑"/>
      <charset val="134"/>
    </font>
    <font>
      <sz val="15"/>
      <color theme="1"/>
      <name val="方正公文黑体"/>
      <charset val="134"/>
    </font>
    <font>
      <sz val="11"/>
      <name val="标准粗黑"/>
      <charset val="134"/>
    </font>
    <font>
      <sz val="12"/>
      <name val="标准粗黑"/>
      <charset val="134"/>
    </font>
    <font>
      <sz val="12"/>
      <color rgb="FF333333"/>
      <name val="方正公文黑体"/>
      <charset val="134"/>
    </font>
    <font>
      <sz val="12"/>
      <color theme="9" tint="-0.5"/>
      <name val="黑体"/>
      <charset val="0"/>
    </font>
    <font>
      <sz val="10"/>
      <color rgb="FFC77DBB"/>
      <name val="黑体"/>
      <charset val="134"/>
    </font>
    <font>
      <b/>
      <sz val="20"/>
      <color theme="1"/>
      <name val="方正公文黑体"/>
      <charset val="134"/>
    </font>
    <font>
      <b/>
      <sz val="15"/>
      <name val="黑体"/>
      <charset val="134"/>
    </font>
    <font>
      <sz val="15"/>
      <name val="黑体"/>
      <charset val="134"/>
    </font>
    <font>
      <sz val="15"/>
      <color theme="1"/>
      <name val="黑体"/>
      <charset val="134"/>
    </font>
    <font>
      <sz val="10"/>
      <name val="方正公文黑体"/>
      <charset val="134"/>
    </font>
    <font>
      <sz val="16"/>
      <name val="标准粗黑"/>
      <charset val="134"/>
    </font>
    <font>
      <sz val="9.8"/>
      <color rgb="FF6AAB73"/>
      <name val="Courier New"/>
      <charset val="134"/>
    </font>
    <font>
      <b/>
      <sz val="12"/>
      <color theme="1"/>
      <name val="宋体"/>
      <charset val="134"/>
      <scheme val="minor"/>
    </font>
    <font>
      <b/>
      <sz val="18"/>
      <color theme="1"/>
      <name val="宋体"/>
      <charset val="134"/>
      <scheme val="minor"/>
    </font>
    <font>
      <b/>
      <sz val="16"/>
      <color rgb="FF800080"/>
      <name val="黑体"/>
      <charset val="0"/>
    </font>
    <font>
      <b/>
      <sz val="18"/>
      <name val="宋体"/>
      <charset val="134"/>
      <scheme val="minor"/>
    </font>
    <font>
      <b/>
      <sz val="14"/>
      <color theme="1"/>
      <name val="宋体"/>
      <charset val="134"/>
      <scheme val="major"/>
    </font>
    <font>
      <sz val="10"/>
      <name val="标准粗黑"/>
      <charset val="134"/>
    </font>
    <font>
      <b/>
      <sz val="20"/>
      <color rgb="FFFFC000"/>
      <name val="宋体"/>
      <charset val="134"/>
      <scheme val="minor"/>
    </font>
    <font>
      <sz val="10"/>
      <color rgb="FFFF0000"/>
      <name val="标准粗黑"/>
      <charset val="134"/>
    </font>
    <font>
      <sz val="8"/>
      <name val="标准粗黑"/>
      <charset val="134"/>
    </font>
    <font>
      <sz val="12"/>
      <color rgb="FFFF0000"/>
      <name val="方正公文黑体"/>
      <charset val="134"/>
    </font>
    <font>
      <sz val="12"/>
      <name val="方正公文黑体"/>
      <charset val="134"/>
    </font>
    <font>
      <b/>
      <sz val="14"/>
      <color theme="1"/>
      <name val="宋体"/>
      <charset val="134"/>
      <scheme val="minor"/>
    </font>
    <font>
      <sz val="18"/>
      <color theme="1"/>
      <name val="方正公文黑体"/>
      <charset val="134"/>
    </font>
    <font>
      <b/>
      <sz val="10"/>
      <color theme="1"/>
      <name val="黑体"/>
      <charset val="134"/>
    </font>
    <font>
      <b/>
      <sz val="10"/>
      <color theme="5" tint="-0.25"/>
      <name val="黑体"/>
      <charset val="0"/>
    </font>
    <font>
      <sz val="18"/>
      <color theme="1"/>
      <name val="方正大黑体_GBK"/>
      <charset val="134"/>
    </font>
    <font>
      <sz val="9.8"/>
      <color rgb="FF0DA19E"/>
      <name val="Courier New"/>
      <charset val="134"/>
    </font>
    <font>
      <sz val="24"/>
      <name val="方正公文黑体"/>
      <charset val="134"/>
    </font>
    <font>
      <sz val="18"/>
      <color rgb="FF0000FF"/>
      <name val="黑体"/>
      <charset val="0"/>
    </font>
    <font>
      <sz val="18"/>
      <color rgb="FF800080"/>
      <name val="黑体"/>
      <charset val="0"/>
    </font>
    <font>
      <sz val="20"/>
      <name val="标准粗黑"/>
      <charset val="134"/>
    </font>
    <font>
      <sz val="10"/>
      <color theme="1" tint="0.25"/>
      <name val="黑体"/>
      <charset val="134"/>
    </font>
    <font>
      <sz val="11"/>
      <color theme="9"/>
      <name val="黑体"/>
      <charset val="134"/>
    </font>
    <font>
      <sz val="11"/>
      <color theme="9"/>
      <name val="宋体"/>
      <charset val="134"/>
      <scheme val="minor"/>
    </font>
    <font>
      <sz val="9"/>
      <name val="黑体"/>
      <charset val="134"/>
    </font>
    <font>
      <sz val="12"/>
      <color theme="9" tint="-0.25"/>
      <name val="方正公文黑体"/>
      <charset val="134"/>
    </font>
    <font>
      <sz val="10"/>
      <color rgb="FF18191C"/>
      <name val="黑体"/>
      <charset val="134"/>
    </font>
    <font>
      <sz val="24"/>
      <name val="标准粗黑"/>
      <charset val="134"/>
    </font>
    <font>
      <sz val="12"/>
      <color theme="4" tint="-0.25"/>
      <name val="黑体"/>
      <charset val="134"/>
    </font>
    <font>
      <sz val="10"/>
      <color theme="8" tint="0.8"/>
      <name val="黑体"/>
      <charset val="134"/>
    </font>
    <font>
      <b/>
      <sz val="9.45"/>
      <color rgb="FFFFA500"/>
      <name val="Arial"/>
      <charset val="134"/>
    </font>
    <font>
      <sz val="12.75"/>
      <color rgb="FF18191C"/>
      <name val="Helvetica"/>
      <charset val="134"/>
    </font>
    <font>
      <sz val="11"/>
      <color theme="9" tint="-0.25"/>
      <name val="黑体"/>
      <charset val="134"/>
    </font>
    <font>
      <sz val="10"/>
      <color theme="9"/>
      <name val="黑体"/>
      <charset val="134"/>
    </font>
    <font>
      <sz val="16"/>
      <color theme="1"/>
      <name val="Calibri"/>
      <charset val="134"/>
    </font>
    <font>
      <sz val="9"/>
      <color rgb="FFCF8E6D"/>
      <name val="Courier New"/>
      <charset val="134"/>
    </font>
    <font>
      <sz val="9"/>
      <color rgb="FFB3AE60"/>
      <name val="Courier New"/>
      <charset val="134"/>
    </font>
    <font>
      <sz val="9"/>
      <color rgb="FFC77DBB"/>
      <name val="Courier New"/>
      <charset val="134"/>
    </font>
    <font>
      <sz val="10"/>
      <color rgb="FF0DA19E"/>
      <name val="Courier New"/>
      <charset val="134"/>
    </font>
    <font>
      <sz val="9.8"/>
      <color theme="1"/>
      <name val="黑体"/>
      <charset val="134"/>
    </font>
    <font>
      <sz val="11"/>
      <color theme="0"/>
      <name val="宋体"/>
      <charset val="134"/>
      <scheme val="minor"/>
    </font>
    <font>
      <sz val="11"/>
      <color rgb="FF92D050"/>
      <name val="宋体"/>
      <charset val="134"/>
      <scheme val="minor"/>
    </font>
    <font>
      <sz val="11"/>
      <color rgb="FF00B050"/>
      <name val="宋体"/>
      <charset val="134"/>
      <scheme val="minor"/>
    </font>
    <font>
      <strike/>
      <sz val="10"/>
      <color theme="1" tint="0.5"/>
      <name val="宋体"/>
      <charset val="134"/>
      <scheme val="minor"/>
    </font>
    <font>
      <sz val="11"/>
      <color theme="1" tint="0.5"/>
      <name val="宋体"/>
      <charset val="134"/>
      <scheme val="minor"/>
    </font>
    <font>
      <sz val="10"/>
      <color theme="3" tint="-0.5"/>
      <name val="宋体"/>
      <charset val="134"/>
      <scheme val="minor"/>
    </font>
    <font>
      <sz val="10"/>
      <color theme="0"/>
      <name val="宋体"/>
      <charset val="134"/>
      <scheme val="minor"/>
    </font>
    <font>
      <sz val="11"/>
      <color theme="3" tint="-0.5"/>
      <name val="宋体"/>
      <charset val="134"/>
      <scheme val="minor"/>
    </font>
    <font>
      <b/>
      <sz val="11"/>
      <color theme="0"/>
      <name val="宋体"/>
      <charset val="134"/>
      <scheme val="minor"/>
    </font>
    <font>
      <sz val="11"/>
      <color theme="6"/>
      <name val="宋体"/>
      <charset val="134"/>
      <scheme val="minor"/>
    </font>
    <font>
      <sz val="72"/>
      <color theme="1"/>
      <name val="宋体"/>
      <charset val="134"/>
      <scheme val="minor"/>
    </font>
    <font>
      <u/>
      <sz val="11"/>
      <color rgb="FF800080"/>
      <name val="宋体"/>
      <charset val="0"/>
      <scheme val="minor"/>
    </font>
    <font>
      <sz val="8"/>
      <color theme="1"/>
      <name val="标准粗黑"/>
      <charset val="134"/>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8"/>
      <color rgb="FFFF0000"/>
      <name val="方正公文黑体"/>
      <charset val="134"/>
    </font>
    <font>
      <sz val="11"/>
      <color rgb="FFC00000"/>
      <name val="宋体"/>
      <charset val="134"/>
      <scheme val="minor"/>
    </font>
    <font>
      <sz val="16"/>
      <color rgb="FFFF0000"/>
      <name val="标准粗黑"/>
      <charset val="134"/>
    </font>
    <font>
      <sz val="8"/>
      <color theme="1"/>
      <name val="方正公文黑体"/>
      <charset val="134"/>
    </font>
    <font>
      <sz val="11"/>
      <name val="Microsoft YaHei"/>
      <charset val="134"/>
    </font>
    <font>
      <sz val="28"/>
      <color theme="1"/>
      <name val="宋体"/>
      <charset val="134"/>
      <scheme val="minor"/>
    </font>
    <font>
      <sz val="10"/>
      <color rgb="FF0000FF"/>
      <name val="黑体"/>
      <charset val="0"/>
    </font>
    <font>
      <sz val="10"/>
      <color rgb="FFFF0000"/>
      <name val="黑体"/>
      <charset val="134"/>
    </font>
    <font>
      <sz val="8"/>
      <color theme="1"/>
      <name val="黑体"/>
      <charset val="134"/>
    </font>
    <font>
      <sz val="9"/>
      <color theme="1"/>
      <name val="标准粗黑"/>
      <charset val="134"/>
    </font>
    <font>
      <sz val="12"/>
      <color rgb="FFFF0000"/>
      <name val="黑体"/>
      <charset val="134"/>
    </font>
    <font>
      <sz val="15"/>
      <name val="SimSun"/>
      <charset val="134"/>
    </font>
    <font>
      <sz val="8"/>
      <name val="方正公文黑体"/>
      <charset val="134"/>
    </font>
    <font>
      <sz val="10.5"/>
      <color rgb="FF202122"/>
      <name val="宋体"/>
      <charset val="134"/>
    </font>
    <font>
      <sz val="10"/>
      <color theme="9"/>
      <name val="方正公文黑体"/>
      <charset val="134"/>
    </font>
    <font>
      <sz val="10"/>
      <color rgb="FF800080"/>
      <name val="黑体"/>
      <charset val="0"/>
    </font>
  </fonts>
  <fills count="63">
    <fill>
      <patternFill patternType="none"/>
    </fill>
    <fill>
      <patternFill patternType="gray125"/>
    </fill>
    <fill>
      <patternFill patternType="solid">
        <fgColor theme="4" tint="0.8"/>
        <bgColor indexed="64"/>
      </patternFill>
    </fill>
    <fill>
      <patternFill patternType="solid">
        <fgColor theme="8" tint="0.8"/>
        <bgColor indexed="64"/>
      </patternFill>
    </fill>
    <fill>
      <patternFill patternType="solid">
        <fgColor theme="5" tint="0.8"/>
        <bgColor indexed="64"/>
      </patternFill>
    </fill>
    <fill>
      <patternFill patternType="solid">
        <fgColor theme="9" tint="0.8"/>
        <bgColor indexed="64"/>
      </patternFill>
    </fill>
    <fill>
      <patternFill patternType="solid">
        <fgColor theme="9" tint="0.6"/>
        <bgColor indexed="64"/>
      </patternFill>
    </fill>
    <fill>
      <patternFill patternType="solid">
        <fgColor theme="7" tint="0.8"/>
        <bgColor indexed="64"/>
      </patternFill>
    </fill>
    <fill>
      <patternFill patternType="solid">
        <fgColor theme="6" tint="0.8"/>
        <bgColor indexed="64"/>
      </patternFill>
    </fill>
    <fill>
      <patternFill patternType="solid">
        <fgColor theme="2" tint="-0.1"/>
        <bgColor indexed="64"/>
      </patternFill>
    </fill>
    <fill>
      <patternFill patternType="solid">
        <fgColor theme="2" tint="-0.5"/>
        <bgColor indexed="64"/>
      </patternFill>
    </fill>
    <fill>
      <patternFill patternType="solid">
        <fgColor theme="3" tint="0.8"/>
        <bgColor indexed="64"/>
      </patternFill>
    </fill>
    <fill>
      <patternFill patternType="solid">
        <fgColor theme="8" tint="0.6"/>
        <bgColor indexed="64"/>
      </patternFill>
    </fill>
    <fill>
      <patternFill patternType="solid">
        <fgColor theme="8" tint="0.4"/>
        <bgColor indexed="64"/>
      </patternFill>
    </fill>
    <fill>
      <patternFill patternType="solid">
        <fgColor theme="7" tint="0.6"/>
        <bgColor indexed="64"/>
      </patternFill>
    </fill>
    <fill>
      <patternFill patternType="solid">
        <fgColor theme="6" tint="0.6"/>
        <bgColor indexed="64"/>
      </patternFill>
    </fill>
    <fill>
      <patternFill patternType="solid">
        <fgColor theme="5" tint="0.6"/>
        <bgColor indexed="64"/>
      </patternFill>
    </fill>
    <fill>
      <patternFill patternType="solid">
        <fgColor theme="4" tint="-0.25"/>
        <bgColor indexed="64"/>
      </patternFill>
    </fill>
    <fill>
      <patternFill patternType="solid">
        <fgColor theme="0" tint="-0.05"/>
        <bgColor indexed="64"/>
      </patternFill>
    </fill>
    <fill>
      <patternFill patternType="solid">
        <fgColor theme="4" tint="0.6"/>
        <bgColor indexed="64"/>
      </patternFill>
    </fill>
    <fill>
      <patternFill patternType="solid">
        <fgColor theme="4" tint="0.4"/>
        <bgColor indexed="64"/>
      </patternFill>
    </fill>
    <fill>
      <patternFill patternType="solid">
        <fgColor theme="7" tint="0.4"/>
        <bgColor indexed="64"/>
      </patternFill>
    </fill>
    <fill>
      <patternFill patternType="solid">
        <fgColor theme="5" tint="0.4"/>
        <bgColor indexed="64"/>
      </patternFill>
    </fill>
    <fill>
      <patternFill patternType="solid">
        <fgColor theme="6" tint="-0.25"/>
        <bgColor indexed="64"/>
      </patternFill>
    </fill>
    <fill>
      <patternFill patternType="solid">
        <fgColor theme="8" tint="-0.25"/>
        <bgColor indexed="64"/>
      </patternFill>
    </fill>
    <fill>
      <patternFill patternType="solid">
        <fgColor theme="2"/>
        <bgColor indexed="64"/>
      </patternFill>
    </fill>
    <fill>
      <patternFill patternType="solid">
        <fgColor theme="0" tint="-0.15"/>
        <bgColor indexed="64"/>
      </patternFill>
    </fill>
    <fill>
      <patternFill patternType="solid">
        <fgColor theme="9" tint="0.4"/>
        <bgColor indexed="64"/>
      </patternFill>
    </fill>
    <fill>
      <patternFill patternType="solid">
        <fgColor theme="0" tint="-0.25"/>
        <bgColor indexed="64"/>
      </patternFill>
    </fill>
    <fill>
      <patternFill patternType="solid">
        <fgColor theme="9"/>
        <bgColor indexed="64"/>
      </patternFill>
    </fill>
    <fill>
      <patternFill patternType="solid">
        <fgColor theme="0"/>
        <bgColor indexed="64"/>
      </patternFill>
    </fill>
    <fill>
      <patternFill patternType="solid">
        <fgColor theme="3"/>
        <bgColor indexed="64"/>
      </patternFill>
    </fill>
    <fill>
      <patternFill patternType="solid">
        <fgColor theme="1"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9">
    <border>
      <left/>
      <right/>
      <top/>
      <bottom/>
      <diagonal/>
    </border>
    <border>
      <left style="thin">
        <color auto="1"/>
      </left>
      <right style="thin">
        <color auto="1"/>
      </right>
      <top style="thin">
        <color auto="1"/>
      </top>
      <bottom style="thin">
        <color auto="1"/>
      </bottom>
      <diagonal/>
    </border>
    <border>
      <left style="dotted">
        <color auto="1"/>
      </left>
      <right style="dotted">
        <color auto="1"/>
      </right>
      <top style="dotted">
        <color auto="1"/>
      </top>
      <bottom style="dotted">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medium">
        <color auto="1"/>
      </left>
      <right style="dotted">
        <color auto="1"/>
      </right>
      <top style="medium">
        <color auto="1"/>
      </top>
      <bottom style="dotted">
        <color auto="1"/>
      </bottom>
      <diagonal/>
    </border>
    <border>
      <left style="dotted">
        <color auto="1"/>
      </left>
      <right style="dotted">
        <color auto="1"/>
      </right>
      <top style="medium">
        <color auto="1"/>
      </top>
      <bottom style="dotted">
        <color auto="1"/>
      </bottom>
      <diagonal/>
    </border>
    <border>
      <left style="dotted">
        <color auto="1"/>
      </left>
      <right style="medium">
        <color auto="1"/>
      </right>
      <top style="medium">
        <color auto="1"/>
      </top>
      <bottom style="dotted">
        <color auto="1"/>
      </bottom>
      <diagonal/>
    </border>
    <border>
      <left style="medium">
        <color auto="1"/>
      </left>
      <right style="dotted">
        <color auto="1"/>
      </right>
      <top style="dotted">
        <color auto="1"/>
      </top>
      <bottom style="dotted">
        <color auto="1"/>
      </bottom>
      <diagonal/>
    </border>
    <border>
      <left style="dotted">
        <color auto="1"/>
      </left>
      <right style="medium">
        <color auto="1"/>
      </right>
      <top style="dotted">
        <color auto="1"/>
      </top>
      <bottom style="dotted">
        <color auto="1"/>
      </bottom>
      <diagonal/>
    </border>
    <border>
      <left style="thin">
        <color auto="1"/>
      </left>
      <right/>
      <top/>
      <bottom style="thin">
        <color auto="1"/>
      </bottom>
      <diagonal/>
    </border>
    <border>
      <left/>
      <right style="thin">
        <color auto="1"/>
      </right>
      <top/>
      <bottom style="thin">
        <color auto="1"/>
      </bottom>
      <diagonal/>
    </border>
    <border>
      <left style="medium">
        <color auto="1"/>
      </left>
      <right style="dotted">
        <color auto="1"/>
      </right>
      <top/>
      <bottom style="dotted">
        <color auto="1"/>
      </bottom>
      <diagonal/>
    </border>
    <border>
      <left style="dotted">
        <color auto="1"/>
      </left>
      <right style="dotted">
        <color auto="1"/>
      </right>
      <top/>
      <bottom style="dotted">
        <color auto="1"/>
      </bottom>
      <diagonal/>
    </border>
    <border>
      <left style="medium">
        <color auto="1"/>
      </left>
      <right style="dotted">
        <color auto="1"/>
      </right>
      <top style="dotted">
        <color auto="1"/>
      </top>
      <bottom/>
      <diagonal/>
    </border>
    <border>
      <left style="dotted">
        <color auto="1"/>
      </left>
      <right style="dotted">
        <color auto="1"/>
      </right>
      <top style="dotted">
        <color auto="1"/>
      </top>
      <bottom/>
      <diagonal/>
    </border>
    <border>
      <left style="dotted">
        <color auto="1"/>
      </left>
      <right style="medium">
        <color auto="1"/>
      </right>
      <top/>
      <bottom style="dotted">
        <color auto="1"/>
      </bottom>
      <diagonal/>
    </border>
    <border>
      <left style="dotted">
        <color auto="1"/>
      </left>
      <right style="medium">
        <color auto="1"/>
      </right>
      <top style="dotted">
        <color auto="1"/>
      </top>
      <bottom/>
      <diagonal/>
    </border>
    <border>
      <left style="medium">
        <color auto="1"/>
      </left>
      <right style="dotted">
        <color auto="1"/>
      </right>
      <top style="dotted">
        <color auto="1"/>
      </top>
      <bottom style="medium">
        <color auto="1"/>
      </bottom>
      <diagonal/>
    </border>
    <border>
      <left style="dotted">
        <color auto="1"/>
      </left>
      <right style="dotted">
        <color auto="1"/>
      </right>
      <top style="dotted">
        <color auto="1"/>
      </top>
      <bottom style="medium">
        <color auto="1"/>
      </bottom>
      <diagonal/>
    </border>
    <border>
      <left style="dotted">
        <color auto="1"/>
      </left>
      <right style="medium">
        <color auto="1"/>
      </right>
      <top style="dotted">
        <color auto="1"/>
      </top>
      <bottom style="medium">
        <color auto="1"/>
      </bottom>
      <diagonal/>
    </border>
    <border>
      <left style="dotted">
        <color auto="1"/>
      </left>
      <right/>
      <top style="dotted">
        <color auto="1"/>
      </top>
      <bottom/>
      <diagonal/>
    </border>
    <border>
      <left/>
      <right/>
      <top style="dotted">
        <color auto="1"/>
      </top>
      <bottom/>
      <diagonal/>
    </border>
    <border>
      <left/>
      <right style="dotted">
        <color auto="1"/>
      </right>
      <top style="dotted">
        <color auto="1"/>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bottom/>
      <diagonal/>
    </border>
    <border>
      <left/>
      <right style="thin">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right style="medium">
        <color auto="1"/>
      </right>
      <top style="thin">
        <color auto="1"/>
      </top>
      <bottom/>
      <diagonal/>
    </border>
    <border>
      <left/>
      <right style="medium">
        <color auto="1"/>
      </right>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diagonal/>
    </border>
    <border>
      <left/>
      <right style="medium">
        <color auto="1"/>
      </right>
      <top style="medium">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style="thin">
        <color auto="1"/>
      </right>
      <top style="thin">
        <color rgb="FF000000"/>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dotted">
        <color auto="1"/>
      </right>
      <top style="medium">
        <color auto="1"/>
      </top>
      <bottom/>
      <diagonal/>
    </border>
    <border>
      <left style="medium">
        <color auto="1"/>
      </left>
      <right style="dotted">
        <color auto="1"/>
      </right>
      <top/>
      <bottom/>
      <diagonal/>
    </border>
    <border>
      <left style="medium">
        <color auto="1"/>
      </left>
      <right style="dotted">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dotted">
        <color auto="1"/>
      </left>
      <right style="dotted">
        <color auto="1"/>
      </right>
      <top/>
      <bottom/>
      <diagonal/>
    </border>
    <border>
      <left style="thin">
        <color auto="1"/>
      </left>
      <right style="dotted">
        <color auto="1"/>
      </right>
      <top style="thin">
        <color auto="1"/>
      </top>
      <bottom style="dotted">
        <color auto="1"/>
      </bottom>
      <diagonal/>
    </border>
    <border>
      <left style="dotted">
        <color auto="1"/>
      </left>
      <right style="dotted">
        <color auto="1"/>
      </right>
      <top style="thin">
        <color auto="1"/>
      </top>
      <bottom style="dotted">
        <color auto="1"/>
      </bottom>
      <diagonal/>
    </border>
    <border>
      <left style="dotted">
        <color auto="1"/>
      </left>
      <right/>
      <top style="thin">
        <color auto="1"/>
      </top>
      <bottom style="dotted">
        <color auto="1"/>
      </bottom>
      <diagonal/>
    </border>
    <border>
      <left style="thin">
        <color auto="1"/>
      </left>
      <right style="dotted">
        <color auto="1"/>
      </right>
      <top style="dotted">
        <color auto="1"/>
      </top>
      <bottom style="dotted">
        <color auto="1"/>
      </bottom>
      <diagonal/>
    </border>
    <border>
      <left style="dotted">
        <color auto="1"/>
      </left>
      <right/>
      <top style="dotted">
        <color auto="1"/>
      </top>
      <bottom style="dotted">
        <color auto="1"/>
      </bottom>
      <diagonal/>
    </border>
    <border>
      <left style="thin">
        <color auto="1"/>
      </left>
      <right style="dotted">
        <color auto="1"/>
      </right>
      <top style="dotted">
        <color auto="1"/>
      </top>
      <bottom style="thin">
        <color auto="1"/>
      </bottom>
      <diagonal/>
    </border>
    <border>
      <left style="dotted">
        <color auto="1"/>
      </left>
      <right style="dotted">
        <color auto="1"/>
      </right>
      <top style="dotted">
        <color auto="1"/>
      </top>
      <bottom style="thin">
        <color auto="1"/>
      </bottom>
      <diagonal/>
    </border>
    <border>
      <left style="dotted">
        <color auto="1"/>
      </left>
      <right/>
      <top style="dotted">
        <color auto="1"/>
      </top>
      <bottom style="thin">
        <color auto="1"/>
      </bottom>
      <diagonal/>
    </border>
    <border>
      <left style="dotted">
        <color auto="1"/>
      </left>
      <right/>
      <top style="medium">
        <color auto="1"/>
      </top>
      <bottom style="dotted">
        <color auto="1"/>
      </bottom>
      <diagonal/>
    </border>
    <border>
      <left/>
      <right/>
      <top style="medium">
        <color auto="1"/>
      </top>
      <bottom style="dotted">
        <color auto="1"/>
      </bottom>
      <diagonal/>
    </border>
    <border>
      <left/>
      <right style="dotted">
        <color auto="1"/>
      </right>
      <top style="medium">
        <color auto="1"/>
      </top>
      <bottom style="dotted">
        <color auto="1"/>
      </bottom>
      <diagonal/>
    </border>
    <border>
      <left/>
      <right/>
      <top style="medium">
        <color auto="1"/>
      </top>
      <bottom/>
      <diagonal/>
    </border>
    <border>
      <left/>
      <right style="dotted">
        <color auto="1"/>
      </right>
      <top style="medium">
        <color auto="1"/>
      </top>
      <bottom/>
      <diagonal/>
    </border>
    <border>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bottom/>
      <diagonal/>
    </border>
    <border>
      <left style="dotted">
        <color auto="1"/>
      </left>
      <right/>
      <top style="dotted">
        <color auto="1"/>
      </top>
      <bottom style="medium">
        <color auto="1"/>
      </bottom>
      <diagonal/>
    </border>
    <border>
      <left/>
      <right/>
      <top style="dotted">
        <color auto="1"/>
      </top>
      <bottom style="medium">
        <color auto="1"/>
      </bottom>
      <diagonal/>
    </border>
    <border>
      <left/>
      <right style="dotted">
        <color auto="1"/>
      </right>
      <top style="dotted">
        <color auto="1"/>
      </top>
      <bottom style="medium">
        <color auto="1"/>
      </bottom>
      <diagonal/>
    </border>
    <border>
      <left/>
      <right/>
      <top/>
      <bottom style="medium">
        <color auto="1"/>
      </bottom>
      <diagonal/>
    </border>
    <border>
      <left/>
      <right style="dotted">
        <color auto="1"/>
      </right>
      <top/>
      <bottom style="medium">
        <color auto="1"/>
      </bottom>
      <diagonal/>
    </border>
    <border>
      <left style="dotted">
        <color auto="1"/>
      </left>
      <right style="thin">
        <color auto="1"/>
      </right>
      <top style="dotted">
        <color auto="1"/>
      </top>
      <bottom style="dotted">
        <color auto="1"/>
      </bottom>
      <diagonal/>
    </border>
    <border>
      <left style="dotted">
        <color auto="1"/>
      </left>
      <right style="thin">
        <color auto="1"/>
      </right>
      <top style="dotted">
        <color auto="1"/>
      </top>
      <bottom style="thin">
        <color auto="1"/>
      </bottom>
      <diagonal/>
    </border>
    <border>
      <left style="medium">
        <color auto="1"/>
      </left>
      <right style="thin">
        <color auto="1"/>
      </right>
      <top style="thin">
        <color auto="1"/>
      </top>
      <bottom style="medium">
        <color auto="1"/>
      </bottom>
      <diagonal/>
    </border>
    <border>
      <left/>
      <right style="medium">
        <color auto="1"/>
      </right>
      <top style="medium">
        <color auto="1"/>
      </top>
      <bottom style="dotted">
        <color auto="1"/>
      </bottom>
      <diagonal/>
    </border>
    <border>
      <left/>
      <right style="medium">
        <color auto="1"/>
      </right>
      <top style="dotted">
        <color auto="1"/>
      </top>
      <bottom style="dotted">
        <color auto="1"/>
      </bottom>
      <diagonal/>
    </border>
    <border>
      <left/>
      <right style="medium">
        <color auto="1"/>
      </right>
      <top style="dotted">
        <color auto="1"/>
      </top>
      <bottom style="medium">
        <color auto="1"/>
      </bottom>
      <diagonal/>
    </border>
    <border>
      <left style="dotted">
        <color auto="1"/>
      </left>
      <right style="thin">
        <color auto="1"/>
      </right>
      <top style="thin">
        <color auto="1"/>
      </top>
      <bottom style="dotted">
        <color auto="1"/>
      </bottom>
      <diagonal/>
    </border>
    <border>
      <left style="thin">
        <color theme="1" tint="0.5"/>
      </left>
      <right/>
      <top style="thin">
        <color theme="1" tint="0.5"/>
      </top>
      <bottom/>
      <diagonal/>
    </border>
    <border>
      <left/>
      <right/>
      <top style="thin">
        <color theme="1" tint="0.5"/>
      </top>
      <bottom/>
      <diagonal/>
    </border>
    <border>
      <left style="thin">
        <color theme="1" tint="0.5"/>
      </left>
      <right/>
      <top/>
      <bottom/>
      <diagonal/>
    </border>
    <border>
      <left/>
      <right style="thin">
        <color theme="1" tint="0.5"/>
      </right>
      <top style="thin">
        <color theme="1" tint="0.5"/>
      </top>
      <bottom/>
      <diagonal/>
    </border>
    <border>
      <left/>
      <right style="thin">
        <color theme="1" tint="0.5"/>
      </right>
      <top/>
      <bottom/>
      <diagonal/>
    </border>
    <border>
      <left/>
      <right/>
      <top style="thick">
        <color auto="1"/>
      </top>
      <bottom style="thick">
        <color auto="1"/>
      </bottom>
      <diagonal/>
    </border>
    <border>
      <left style="thin">
        <color theme="1" tint="0.5"/>
      </left>
      <right/>
      <top/>
      <bottom style="thin">
        <color theme="1" tint="0.5"/>
      </bottom>
      <diagonal/>
    </border>
    <border>
      <left/>
      <right/>
      <top/>
      <bottom style="thin">
        <color theme="1" tint="0.5"/>
      </bottom>
      <diagonal/>
    </border>
    <border>
      <left/>
      <right style="thin">
        <color theme="1" tint="0.5"/>
      </right>
      <top/>
      <bottom style="thin">
        <color theme="1" tint="0.5"/>
      </bottom>
      <diagonal/>
    </border>
    <border>
      <left style="thin">
        <color theme="2"/>
      </left>
      <right style="thin">
        <color theme="2"/>
      </right>
      <top style="thin">
        <color theme="2"/>
      </top>
      <bottom style="thin">
        <color theme="2"/>
      </bottom>
      <diagonal/>
    </border>
    <border>
      <left style="thin">
        <color theme="2"/>
      </left>
      <right/>
      <top style="thin">
        <color theme="2"/>
      </top>
      <bottom/>
      <diagonal/>
    </border>
    <border>
      <left/>
      <right/>
      <top style="thin">
        <color theme="2"/>
      </top>
      <bottom/>
      <diagonal/>
    </border>
    <border>
      <left/>
      <right style="thin">
        <color theme="2"/>
      </right>
      <top style="thin">
        <color theme="2"/>
      </top>
      <bottom/>
      <diagonal/>
    </border>
    <border>
      <left style="thin">
        <color theme="2"/>
      </left>
      <right/>
      <top/>
      <bottom/>
      <diagonal/>
    </border>
    <border>
      <left/>
      <right style="thin">
        <color theme="2"/>
      </right>
      <top/>
      <bottom/>
      <diagonal/>
    </border>
    <border>
      <left style="thin">
        <color theme="2"/>
      </left>
      <right/>
      <top/>
      <bottom style="thin">
        <color theme="2"/>
      </bottom>
      <diagonal/>
    </border>
    <border>
      <left/>
      <right/>
      <top/>
      <bottom style="thin">
        <color theme="2"/>
      </bottom>
      <diagonal/>
    </border>
    <border>
      <left/>
      <right style="thin">
        <color theme="2"/>
      </right>
      <top/>
      <bottom style="thin">
        <color theme="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6" fillId="0" borderId="0" applyNumberFormat="0" applyFill="0" applyBorder="0" applyAlignment="0" applyProtection="0">
      <alignment vertical="center"/>
    </xf>
    <xf numFmtId="0" fontId="134" fillId="0" borderId="0" applyNumberFormat="0" applyFill="0" applyBorder="0" applyAlignment="0" applyProtection="0">
      <alignment vertical="center"/>
    </xf>
    <xf numFmtId="0" fontId="0" fillId="33" borderId="111" applyNumberFormat="0" applyFont="0" applyAlignment="0" applyProtection="0">
      <alignment vertical="center"/>
    </xf>
    <xf numFmtId="0" fontId="137" fillId="0" borderId="0" applyNumberFormat="0" applyFill="0" applyBorder="0" applyAlignment="0" applyProtection="0">
      <alignment vertical="center"/>
    </xf>
    <xf numFmtId="0" fontId="138" fillId="0" borderId="0" applyNumberFormat="0" applyFill="0" applyBorder="0" applyAlignment="0" applyProtection="0">
      <alignment vertical="center"/>
    </xf>
    <xf numFmtId="0" fontId="139" fillId="0" borderId="0" applyNumberFormat="0" applyFill="0" applyBorder="0" applyAlignment="0" applyProtection="0">
      <alignment vertical="center"/>
    </xf>
    <xf numFmtId="0" fontId="140" fillId="0" borderId="112" applyNumberFormat="0" applyFill="0" applyAlignment="0" applyProtection="0">
      <alignment vertical="center"/>
    </xf>
    <xf numFmtId="0" fontId="141" fillId="0" borderId="112" applyNumberFormat="0" applyFill="0" applyAlignment="0" applyProtection="0">
      <alignment vertical="center"/>
    </xf>
    <xf numFmtId="0" fontId="142" fillId="0" borderId="113" applyNumberFormat="0" applyFill="0" applyAlignment="0" applyProtection="0">
      <alignment vertical="center"/>
    </xf>
    <xf numFmtId="0" fontId="142" fillId="0" borderId="0" applyNumberFormat="0" applyFill="0" applyBorder="0" applyAlignment="0" applyProtection="0">
      <alignment vertical="center"/>
    </xf>
    <xf numFmtId="0" fontId="143" fillId="34" borderId="114" applyNumberFormat="0" applyAlignment="0" applyProtection="0">
      <alignment vertical="center"/>
    </xf>
    <xf numFmtId="0" fontId="144" fillId="35" borderId="115" applyNumberFormat="0" applyAlignment="0" applyProtection="0">
      <alignment vertical="center"/>
    </xf>
    <xf numFmtId="0" fontId="145" fillId="35" borderId="114" applyNumberFormat="0" applyAlignment="0" applyProtection="0">
      <alignment vertical="center"/>
    </xf>
    <xf numFmtId="0" fontId="146" fillId="36" borderId="116" applyNumberFormat="0" applyAlignment="0" applyProtection="0">
      <alignment vertical="center"/>
    </xf>
    <xf numFmtId="0" fontId="147" fillId="0" borderId="117" applyNumberFormat="0" applyFill="0" applyAlignment="0" applyProtection="0">
      <alignment vertical="center"/>
    </xf>
    <xf numFmtId="0" fontId="148" fillId="0" borderId="118" applyNumberFormat="0" applyFill="0" applyAlignment="0" applyProtection="0">
      <alignment vertical="center"/>
    </xf>
    <xf numFmtId="0" fontId="149" fillId="37" borderId="0" applyNumberFormat="0" applyBorder="0" applyAlignment="0" applyProtection="0">
      <alignment vertical="center"/>
    </xf>
    <xf numFmtId="0" fontId="150" fillId="38" borderId="0" applyNumberFormat="0" applyBorder="0" applyAlignment="0" applyProtection="0">
      <alignment vertical="center"/>
    </xf>
    <xf numFmtId="0" fontId="151" fillId="39" borderId="0" applyNumberFormat="0" applyBorder="0" applyAlignment="0" applyProtection="0">
      <alignment vertical="center"/>
    </xf>
    <xf numFmtId="0" fontId="152" fillId="40" borderId="0" applyNumberFormat="0" applyBorder="0" applyAlignment="0" applyProtection="0">
      <alignment vertical="center"/>
    </xf>
    <xf numFmtId="0" fontId="153" fillId="41" borderId="0" applyNumberFormat="0" applyBorder="0" applyAlignment="0" applyProtection="0">
      <alignment vertical="center"/>
    </xf>
    <xf numFmtId="0" fontId="153" fillId="42" borderId="0" applyNumberFormat="0" applyBorder="0" applyAlignment="0" applyProtection="0">
      <alignment vertical="center"/>
    </xf>
    <xf numFmtId="0" fontId="152" fillId="43" borderId="0" applyNumberFormat="0" applyBorder="0" applyAlignment="0" applyProtection="0">
      <alignment vertical="center"/>
    </xf>
    <xf numFmtId="0" fontId="152" fillId="44" borderId="0" applyNumberFormat="0" applyBorder="0" applyAlignment="0" applyProtection="0">
      <alignment vertical="center"/>
    </xf>
    <xf numFmtId="0" fontId="153" fillId="45" borderId="0" applyNumberFormat="0" applyBorder="0" applyAlignment="0" applyProtection="0">
      <alignment vertical="center"/>
    </xf>
    <xf numFmtId="0" fontId="153" fillId="46" borderId="0" applyNumberFormat="0" applyBorder="0" applyAlignment="0" applyProtection="0">
      <alignment vertical="center"/>
    </xf>
    <xf numFmtId="0" fontId="152" fillId="47" borderId="0" applyNumberFormat="0" applyBorder="0" applyAlignment="0" applyProtection="0">
      <alignment vertical="center"/>
    </xf>
    <xf numFmtId="0" fontId="152" fillId="48" borderId="0" applyNumberFormat="0" applyBorder="0" applyAlignment="0" applyProtection="0">
      <alignment vertical="center"/>
    </xf>
    <xf numFmtId="0" fontId="153" fillId="49" borderId="0" applyNumberFormat="0" applyBorder="0" applyAlignment="0" applyProtection="0">
      <alignment vertical="center"/>
    </xf>
    <xf numFmtId="0" fontId="153" fillId="50" borderId="0" applyNumberFormat="0" applyBorder="0" applyAlignment="0" applyProtection="0">
      <alignment vertical="center"/>
    </xf>
    <xf numFmtId="0" fontId="152" fillId="51" borderId="0" applyNumberFormat="0" applyBorder="0" applyAlignment="0" applyProtection="0">
      <alignment vertical="center"/>
    </xf>
    <xf numFmtId="0" fontId="152" fillId="52" borderId="0" applyNumberFormat="0" applyBorder="0" applyAlignment="0" applyProtection="0">
      <alignment vertical="center"/>
    </xf>
    <xf numFmtId="0" fontId="153" fillId="53" borderId="0" applyNumberFormat="0" applyBorder="0" applyAlignment="0" applyProtection="0">
      <alignment vertical="center"/>
    </xf>
    <xf numFmtId="0" fontId="153" fillId="54" borderId="0" applyNumberFormat="0" applyBorder="0" applyAlignment="0" applyProtection="0">
      <alignment vertical="center"/>
    </xf>
    <xf numFmtId="0" fontId="152" fillId="55" borderId="0" applyNumberFormat="0" applyBorder="0" applyAlignment="0" applyProtection="0">
      <alignment vertical="center"/>
    </xf>
    <xf numFmtId="0" fontId="152" fillId="56" borderId="0" applyNumberFormat="0" applyBorder="0" applyAlignment="0" applyProtection="0">
      <alignment vertical="center"/>
    </xf>
    <xf numFmtId="0" fontId="153" fillId="57" borderId="0" applyNumberFormat="0" applyBorder="0" applyAlignment="0" applyProtection="0">
      <alignment vertical="center"/>
    </xf>
    <xf numFmtId="0" fontId="153" fillId="58" borderId="0" applyNumberFormat="0" applyBorder="0" applyAlignment="0" applyProtection="0">
      <alignment vertical="center"/>
    </xf>
    <xf numFmtId="0" fontId="152" fillId="59" borderId="0" applyNumberFormat="0" applyBorder="0" applyAlignment="0" applyProtection="0">
      <alignment vertical="center"/>
    </xf>
    <xf numFmtId="0" fontId="152" fillId="29" borderId="0" applyNumberFormat="0" applyBorder="0" applyAlignment="0" applyProtection="0">
      <alignment vertical="center"/>
    </xf>
    <xf numFmtId="0" fontId="153" fillId="60" borderId="0" applyNumberFormat="0" applyBorder="0" applyAlignment="0" applyProtection="0">
      <alignment vertical="center"/>
    </xf>
    <xf numFmtId="0" fontId="153" fillId="61" borderId="0" applyNumberFormat="0" applyBorder="0" applyAlignment="0" applyProtection="0">
      <alignment vertical="center"/>
    </xf>
    <xf numFmtId="0" fontId="152" fillId="62" borderId="0" applyNumberFormat="0" applyBorder="0" applyAlignment="0" applyProtection="0">
      <alignment vertical="center"/>
    </xf>
  </cellStyleXfs>
  <cellXfs count="1623">
    <xf numFmtId="0" fontId="0" fillId="0" borderId="0" xfId="0">
      <alignment vertical="center"/>
    </xf>
    <xf numFmtId="0" fontId="0" fillId="0" borderId="0" xfId="0" applyAlignment="1">
      <alignment horizontal="right" vertical="center"/>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0" fillId="0" borderId="0" xfId="0" applyFont="1" applyFill="1" applyAlignment="1"/>
    <xf numFmtId="0" fontId="1" fillId="2" borderId="1" xfId="0" applyFont="1" applyFill="1" applyBorder="1" applyAlignment="1">
      <alignment horizontal="right" vertical="center"/>
    </xf>
    <xf numFmtId="176" fontId="0" fillId="0" borderId="0" xfId="0" applyNumberFormat="1" applyAlignment="1">
      <alignment horizontal="right" vertical="center"/>
    </xf>
    <xf numFmtId="0" fontId="0" fillId="0" borderId="0" xfId="0" applyFill="1" applyAlignment="1">
      <alignment vertical="center"/>
    </xf>
    <xf numFmtId="0" fontId="3" fillId="0" borderId="0" xfId="0" applyFont="1">
      <alignment vertical="center"/>
    </xf>
    <xf numFmtId="0" fontId="0" fillId="0" borderId="0" xfId="0" applyNumberFormat="1">
      <alignment vertical="center"/>
    </xf>
    <xf numFmtId="0" fontId="0" fillId="0" borderId="0" xfId="0" applyAlignment="1">
      <alignment vertical="center" wrapText="1"/>
    </xf>
    <xf numFmtId="0" fontId="4" fillId="3" borderId="1" xfId="0" applyFont="1" applyFill="1" applyBorder="1" applyAlignment="1">
      <alignment horizontal="center" vertical="center"/>
    </xf>
    <xf numFmtId="0" fontId="5" fillId="3" borderId="1" xfId="0" applyFont="1" applyFill="1" applyBorder="1" applyAlignment="1">
      <alignment horizontal="left" vertical="center" wrapText="1"/>
    </xf>
    <xf numFmtId="0" fontId="6" fillId="3" borderId="1" xfId="0" applyFont="1" applyFill="1" applyBorder="1" applyAlignment="1">
      <alignment horizontal="left" vertical="center" wrapText="1"/>
    </xf>
    <xf numFmtId="0" fontId="7" fillId="4" borderId="2" xfId="0" applyFont="1" applyFill="1" applyBorder="1" applyAlignment="1">
      <alignment horizontal="center" vertical="center" wrapText="1"/>
    </xf>
    <xf numFmtId="0" fontId="7" fillId="4" borderId="2" xfId="0" applyFont="1" applyFill="1" applyBorder="1">
      <alignment vertical="center"/>
    </xf>
    <xf numFmtId="0" fontId="7" fillId="4" borderId="2" xfId="0" applyFont="1" applyFill="1" applyBorder="1" applyAlignment="1">
      <alignment horizontal="left" vertical="center" wrapText="1"/>
    </xf>
    <xf numFmtId="0" fontId="7" fillId="0" borderId="0" xfId="0" applyFont="1">
      <alignment vertical="center"/>
    </xf>
    <xf numFmtId="0" fontId="7" fillId="4" borderId="2" xfId="0" applyFont="1" applyFill="1" applyBorder="1" applyAlignment="1">
      <alignment horizontal="center" vertical="center"/>
    </xf>
    <xf numFmtId="0" fontId="7" fillId="0" borderId="0" xfId="0" applyFont="1" applyAlignment="1">
      <alignment vertical="center" wrapText="1"/>
    </xf>
    <xf numFmtId="0" fontId="7" fillId="0" borderId="0" xfId="0" applyFont="1" applyAlignment="1">
      <alignment horizontal="left" vertical="center"/>
    </xf>
    <xf numFmtId="0" fontId="7" fillId="4" borderId="2" xfId="0" applyFont="1" applyFill="1" applyBorder="1" applyAlignment="1">
      <alignment horizontal="left" vertical="center"/>
    </xf>
    <xf numFmtId="0" fontId="7" fillId="0" borderId="0" xfId="0" applyFont="1" applyAlignment="1">
      <alignment vertical="center"/>
    </xf>
    <xf numFmtId="0" fontId="0" fillId="0" borderId="0" xfId="0" applyAlignment="1">
      <alignment vertical="center"/>
    </xf>
    <xf numFmtId="0" fontId="8" fillId="0" borderId="0" xfId="0" applyFont="1">
      <alignment vertical="center"/>
    </xf>
    <xf numFmtId="0" fontId="0" fillId="0" borderId="0" xfId="0" applyAlignment="1">
      <alignment horizontal="left" vertical="center"/>
    </xf>
    <xf numFmtId="0" fontId="9" fillId="0" borderId="0" xfId="0" applyFont="1">
      <alignment vertical="center"/>
    </xf>
    <xf numFmtId="0" fontId="10" fillId="5" borderId="1" xfId="0" applyFont="1" applyFill="1" applyBorder="1" applyAlignment="1">
      <alignment horizontal="center" vertical="center"/>
    </xf>
    <xf numFmtId="0" fontId="5" fillId="5" borderId="3" xfId="0" applyFont="1" applyFill="1" applyBorder="1" applyAlignment="1">
      <alignment horizontal="left" vertical="center" wrapText="1"/>
    </xf>
    <xf numFmtId="0" fontId="5" fillId="5" borderId="4" xfId="0" applyFont="1" applyFill="1" applyBorder="1" applyAlignment="1">
      <alignment horizontal="left" vertical="center"/>
    </xf>
    <xf numFmtId="0" fontId="5" fillId="5" borderId="5" xfId="0" applyFont="1" applyFill="1" applyBorder="1" applyAlignment="1">
      <alignment horizontal="left" vertical="center"/>
    </xf>
    <xf numFmtId="0" fontId="5" fillId="5" borderId="3" xfId="0" applyFont="1" applyFill="1" applyBorder="1" applyAlignment="1">
      <alignment horizontal="left" vertical="center"/>
    </xf>
    <xf numFmtId="0" fontId="5" fillId="5" borderId="1" xfId="0" applyFont="1" applyFill="1" applyBorder="1">
      <alignment vertical="center"/>
    </xf>
    <xf numFmtId="0" fontId="11" fillId="6" borderId="1" xfId="0" applyFont="1" applyFill="1" applyBorder="1">
      <alignment vertical="center"/>
    </xf>
    <xf numFmtId="0" fontId="5" fillId="6" borderId="1" xfId="0" applyFont="1" applyFill="1" applyBorder="1">
      <alignment vertical="center"/>
    </xf>
    <xf numFmtId="0" fontId="5" fillId="6" borderId="1" xfId="0" applyFont="1" applyFill="1" applyBorder="1" applyAlignment="1">
      <alignment vertical="center" wrapText="1"/>
    </xf>
    <xf numFmtId="0" fontId="5" fillId="6" borderId="1" xfId="0" applyFont="1" applyFill="1" applyBorder="1" applyAlignment="1">
      <alignment horizontal="left" vertical="center"/>
    </xf>
    <xf numFmtId="0" fontId="12" fillId="5" borderId="3" xfId="6" applyFont="1" applyFill="1" applyBorder="1" applyAlignment="1">
      <alignment horizontal="center" vertical="center"/>
    </xf>
    <xf numFmtId="0" fontId="12" fillId="5" borderId="5" xfId="6" applyFont="1" applyFill="1" applyBorder="1" applyAlignment="1">
      <alignment horizontal="center" vertical="center"/>
    </xf>
    <xf numFmtId="0" fontId="5" fillId="5" borderId="1" xfId="0" applyFont="1" applyFill="1" applyBorder="1" applyAlignment="1">
      <alignment horizontal="left" vertical="center" wrapText="1"/>
    </xf>
    <xf numFmtId="0" fontId="5" fillId="5" borderId="1" xfId="0" applyFont="1" applyFill="1" applyBorder="1" applyAlignment="1">
      <alignment vertical="center" wrapText="1"/>
    </xf>
    <xf numFmtId="0" fontId="5" fillId="5" borderId="1" xfId="0" applyFont="1" applyFill="1" applyBorder="1" applyAlignment="1">
      <alignment horizontal="left" vertical="center"/>
    </xf>
    <xf numFmtId="0" fontId="5" fillId="5" borderId="1" xfId="0" applyFont="1" applyFill="1" applyBorder="1" applyAlignment="1">
      <alignment vertical="top" wrapText="1"/>
    </xf>
    <xf numFmtId="0" fontId="7" fillId="3" borderId="1" xfId="0" applyFont="1" applyFill="1" applyBorder="1" applyAlignment="1">
      <alignment horizontal="center" vertical="center"/>
    </xf>
    <xf numFmtId="0" fontId="7" fillId="3" borderId="1" xfId="0" applyFont="1" applyFill="1" applyBorder="1">
      <alignment vertical="center"/>
    </xf>
    <xf numFmtId="0" fontId="7" fillId="3" borderId="1" xfId="0" applyFont="1" applyFill="1" applyBorder="1" applyAlignment="1">
      <alignment vertical="center" wrapText="1"/>
    </xf>
    <xf numFmtId="0" fontId="5" fillId="5" borderId="1" xfId="0" applyFont="1" applyFill="1" applyBorder="1" applyAlignment="1">
      <alignment horizontal="left" vertical="top" wrapText="1"/>
    </xf>
    <xf numFmtId="0" fontId="2" fillId="3" borderId="1" xfId="0" applyFont="1" applyFill="1" applyBorder="1" applyAlignment="1">
      <alignment horizontal="center" vertical="center" wrapText="1"/>
    </xf>
    <xf numFmtId="0" fontId="2" fillId="3" borderId="1" xfId="0" applyFont="1" applyFill="1" applyBorder="1">
      <alignment vertical="center"/>
    </xf>
    <xf numFmtId="0" fontId="7" fillId="3" borderId="1" xfId="0" applyNumberFormat="1" applyFont="1" applyFill="1" applyBorder="1">
      <alignment vertical="center"/>
    </xf>
    <xf numFmtId="0" fontId="2" fillId="0" borderId="0" xfId="0" applyFont="1">
      <alignment vertical="center"/>
    </xf>
    <xf numFmtId="0" fontId="2" fillId="0" borderId="0" xfId="0" applyFont="1" applyAlignment="1">
      <alignment horizontal="justify" vertical="center"/>
    </xf>
    <xf numFmtId="0" fontId="7" fillId="3" borderId="1" xfId="0" applyFont="1" applyFill="1" applyBorder="1" applyAlignment="1">
      <alignment vertical="center"/>
    </xf>
    <xf numFmtId="0" fontId="2" fillId="3" borderId="1" xfId="0" applyFont="1" applyFill="1" applyBorder="1" applyAlignment="1">
      <alignment vertical="center" wrapText="1"/>
    </xf>
    <xf numFmtId="0" fontId="13" fillId="0" borderId="0" xfId="0" applyFont="1">
      <alignment vertical="center"/>
    </xf>
    <xf numFmtId="0" fontId="14" fillId="0" borderId="0" xfId="0" applyFont="1">
      <alignment vertical="center"/>
    </xf>
    <xf numFmtId="0" fontId="15" fillId="0" borderId="0" xfId="0" applyFont="1" applyAlignment="1">
      <alignment horizontal="center" vertical="center"/>
    </xf>
    <xf numFmtId="0" fontId="16" fillId="0" borderId="0" xfId="0" applyFont="1" applyAlignment="1">
      <alignment vertical="center"/>
    </xf>
    <xf numFmtId="0" fontId="17" fillId="2" borderId="1" xfId="0" applyFont="1" applyFill="1" applyBorder="1" applyAlignment="1">
      <alignment horizontal="center" vertical="center"/>
    </xf>
    <xf numFmtId="0" fontId="0" fillId="0" borderId="0" xfId="0" applyAlignment="1">
      <alignment horizontal="center" vertical="center"/>
    </xf>
    <xf numFmtId="0" fontId="18" fillId="2" borderId="1" xfId="0" applyFont="1" applyFill="1" applyBorder="1" applyAlignment="1">
      <alignment horizontal="left" vertical="center" wrapText="1"/>
    </xf>
    <xf numFmtId="0" fontId="19" fillId="2" borderId="1" xfId="0" applyFont="1" applyFill="1" applyBorder="1" applyAlignment="1">
      <alignment horizontal="left" vertical="center" wrapText="1"/>
    </xf>
    <xf numFmtId="0" fontId="15" fillId="2" borderId="1" xfId="0" applyFont="1" applyFill="1" applyBorder="1" applyAlignment="1">
      <alignment horizontal="center" vertical="center"/>
    </xf>
    <xf numFmtId="0" fontId="15" fillId="0" borderId="0" xfId="0" applyFont="1" applyFill="1" applyAlignment="1">
      <alignment horizontal="center" vertical="center"/>
    </xf>
    <xf numFmtId="0" fontId="20" fillId="0" borderId="0" xfId="0" applyFont="1" applyFill="1" applyAlignment="1">
      <alignment horizontal="left" vertical="center"/>
    </xf>
    <xf numFmtId="0" fontId="16" fillId="0" borderId="0" xfId="0" applyFont="1" applyFill="1" applyAlignment="1">
      <alignment vertical="center" wrapText="1"/>
    </xf>
    <xf numFmtId="0" fontId="0" fillId="0" borderId="0" xfId="0" applyFont="1" applyFill="1" applyAlignment="1">
      <alignment vertical="top" wrapText="1"/>
    </xf>
    <xf numFmtId="0" fontId="21" fillId="0" borderId="0" xfId="0" applyFont="1" applyFill="1" applyAlignment="1">
      <alignment vertical="top" wrapText="1"/>
    </xf>
    <xf numFmtId="0" fontId="0" fillId="0" borderId="0" xfId="0" applyFont="1" applyFill="1" applyAlignment="1">
      <alignment wrapText="1"/>
    </xf>
    <xf numFmtId="0" fontId="20" fillId="0" borderId="0" xfId="0" applyFont="1" applyFill="1" applyAlignment="1">
      <alignment horizontal="left" vertical="center" wrapText="1"/>
    </xf>
    <xf numFmtId="0" fontId="20" fillId="0" borderId="0" xfId="0" applyFont="1" applyFill="1" applyBorder="1" applyAlignment="1">
      <alignment horizontal="left" vertical="center"/>
    </xf>
    <xf numFmtId="0" fontId="16" fillId="0" borderId="0" xfId="0" applyFont="1" applyAlignment="1">
      <alignment vertical="center" wrapText="1"/>
    </xf>
    <xf numFmtId="0" fontId="6" fillId="0" borderId="0" xfId="0" applyFont="1" applyAlignment="1">
      <alignment horizontal="left" vertical="center"/>
    </xf>
    <xf numFmtId="0" fontId="7" fillId="0" borderId="0" xfId="0" applyFont="1" applyAlignment="1">
      <alignment horizontal="left" vertical="center" wrapText="1"/>
    </xf>
    <xf numFmtId="0" fontId="4" fillId="2" borderId="2" xfId="0" applyFont="1" applyFill="1" applyBorder="1" applyAlignment="1">
      <alignment horizontal="center" vertical="center"/>
    </xf>
    <xf numFmtId="0" fontId="7" fillId="2" borderId="2" xfId="0" applyFont="1" applyFill="1" applyBorder="1" applyAlignment="1">
      <alignment horizontal="left" vertical="center" wrapText="1"/>
    </xf>
    <xf numFmtId="0" fontId="7" fillId="2" borderId="2" xfId="0" applyFont="1" applyFill="1" applyBorder="1" applyAlignment="1">
      <alignment horizontal="left" vertical="center"/>
    </xf>
    <xf numFmtId="0" fontId="5" fillId="2" borderId="2" xfId="0" applyFont="1" applyFill="1" applyBorder="1" applyAlignment="1">
      <alignment horizontal="left" vertical="center" wrapText="1"/>
    </xf>
    <xf numFmtId="0" fontId="5" fillId="2" borderId="2" xfId="0" applyFont="1" applyFill="1" applyBorder="1" applyAlignment="1">
      <alignment horizontal="left" vertical="center"/>
    </xf>
    <xf numFmtId="0" fontId="6" fillId="0" borderId="0" xfId="0" applyFont="1" applyAlignment="1">
      <alignment horizontal="left" vertical="center" wrapText="1"/>
    </xf>
    <xf numFmtId="0" fontId="10" fillId="3" borderId="2" xfId="0" applyFont="1" applyFill="1" applyBorder="1" applyAlignment="1">
      <alignment horizontal="center" vertical="center"/>
    </xf>
    <xf numFmtId="0" fontId="10" fillId="3" borderId="2" xfId="0" applyFont="1" applyFill="1" applyBorder="1" applyAlignment="1">
      <alignment horizontal="center" vertical="center" wrapText="1"/>
    </xf>
    <xf numFmtId="0" fontId="7" fillId="7" borderId="2" xfId="0" applyFont="1" applyFill="1" applyBorder="1" applyAlignment="1">
      <alignment horizontal="left" vertical="center"/>
    </xf>
    <xf numFmtId="0" fontId="7" fillId="7" borderId="2" xfId="0" applyFont="1" applyFill="1" applyBorder="1" applyAlignment="1">
      <alignment horizontal="left" vertical="center" wrapText="1"/>
    </xf>
    <xf numFmtId="0" fontId="7" fillId="5" borderId="2" xfId="0" applyFont="1" applyFill="1" applyBorder="1" applyAlignment="1">
      <alignment horizontal="left" vertical="center"/>
    </xf>
    <xf numFmtId="0" fontId="7" fillId="5" borderId="2" xfId="0" applyFont="1" applyFill="1" applyBorder="1" applyAlignment="1">
      <alignment horizontal="left" vertical="center" wrapText="1"/>
    </xf>
    <xf numFmtId="0" fontId="7" fillId="8" borderId="2" xfId="0" applyFont="1" applyFill="1" applyBorder="1" applyAlignment="1">
      <alignment horizontal="left" vertical="center"/>
    </xf>
    <xf numFmtId="0" fontId="7" fillId="8" borderId="2" xfId="0" applyFont="1" applyFill="1" applyBorder="1" applyAlignment="1">
      <alignment horizontal="left" vertical="center" wrapText="1"/>
    </xf>
    <xf numFmtId="0" fontId="1" fillId="3" borderId="1" xfId="0" applyFont="1" applyFill="1" applyBorder="1" applyAlignment="1">
      <alignment horizontal="center" vertical="center"/>
    </xf>
    <xf numFmtId="0" fontId="22" fillId="3" borderId="1" xfId="6" applyFont="1" applyFill="1" applyBorder="1" applyAlignment="1">
      <alignment horizontal="center" vertical="center" wrapText="1"/>
    </xf>
    <xf numFmtId="0" fontId="19" fillId="3" borderId="1" xfId="0" applyFont="1" applyFill="1" applyBorder="1" applyAlignment="1">
      <alignment horizontal="left" vertical="center" wrapText="1"/>
    </xf>
    <xf numFmtId="0" fontId="23" fillId="3" borderId="6" xfId="0" applyFont="1" applyFill="1" applyBorder="1" applyAlignment="1">
      <alignment horizontal="center" vertical="top" wrapText="1"/>
    </xf>
    <xf numFmtId="0" fontId="23" fillId="3" borderId="7" xfId="0" applyFont="1" applyFill="1" applyBorder="1" applyAlignment="1">
      <alignment horizontal="center" vertical="top" wrapText="1"/>
    </xf>
    <xf numFmtId="0" fontId="23" fillId="3" borderId="8" xfId="0" applyFont="1" applyFill="1" applyBorder="1" applyAlignment="1">
      <alignment horizontal="center" vertical="top" wrapText="1"/>
    </xf>
    <xf numFmtId="0" fontId="24" fillId="3" borderId="1" xfId="0" applyFont="1" applyFill="1" applyBorder="1" applyAlignment="1">
      <alignment horizontal="left" vertical="center" wrapText="1"/>
    </xf>
    <xf numFmtId="0" fontId="24" fillId="3" borderId="9" xfId="0" applyFont="1" applyFill="1" applyBorder="1" applyAlignment="1">
      <alignment vertical="center" wrapText="1"/>
    </xf>
    <xf numFmtId="0" fontId="24" fillId="3" borderId="9" xfId="0" applyFont="1" applyFill="1" applyBorder="1" applyAlignment="1">
      <alignment horizontal="center" vertical="center" wrapText="1"/>
    </xf>
    <xf numFmtId="0" fontId="25" fillId="5" borderId="10" xfId="0" applyFont="1" applyFill="1" applyBorder="1" applyAlignment="1">
      <alignment horizontal="center" vertical="center" wrapText="1"/>
    </xf>
    <xf numFmtId="0" fontId="26" fillId="5" borderId="11" xfId="0" applyFont="1" applyFill="1" applyBorder="1" applyAlignment="1">
      <alignment horizontal="center" vertical="center" wrapText="1"/>
    </xf>
    <xf numFmtId="0" fontId="26" fillId="5" borderId="12" xfId="0" applyFont="1" applyFill="1" applyBorder="1" applyAlignment="1">
      <alignment horizontal="center" vertical="center" wrapText="1"/>
    </xf>
    <xf numFmtId="0" fontId="11" fillId="5" borderId="13" xfId="0" applyFont="1" applyFill="1" applyBorder="1" applyAlignment="1">
      <alignment horizontal="center" vertical="center" wrapText="1"/>
    </xf>
    <xf numFmtId="0" fontId="11" fillId="5" borderId="2" xfId="0" applyFont="1" applyFill="1" applyBorder="1" applyAlignment="1">
      <alignment horizontal="center" vertical="center" wrapText="1"/>
    </xf>
    <xf numFmtId="0" fontId="11" fillId="5" borderId="14" xfId="0" applyFont="1" applyFill="1" applyBorder="1" applyAlignment="1">
      <alignment horizontal="center" vertical="center" wrapText="1"/>
    </xf>
    <xf numFmtId="0" fontId="27" fillId="5" borderId="13" xfId="0" applyFont="1" applyFill="1" applyBorder="1" applyAlignment="1">
      <alignment horizontal="center" vertical="center" wrapText="1"/>
    </xf>
    <xf numFmtId="0" fontId="27" fillId="5" borderId="2" xfId="0" applyFont="1" applyFill="1" applyBorder="1" applyAlignment="1">
      <alignment horizontal="center" vertical="center" wrapText="1"/>
    </xf>
    <xf numFmtId="0" fontId="27" fillId="5" borderId="14" xfId="0" applyFont="1" applyFill="1" applyBorder="1" applyAlignment="1">
      <alignment horizontal="center" vertical="center"/>
    </xf>
    <xf numFmtId="0" fontId="2" fillId="5" borderId="13" xfId="0" applyFont="1" applyFill="1" applyBorder="1" applyAlignment="1">
      <alignment horizontal="left" vertical="center" wrapText="1"/>
    </xf>
    <xf numFmtId="0" fontId="2" fillId="5" borderId="2" xfId="0" applyFont="1" applyFill="1" applyBorder="1" applyAlignment="1">
      <alignment horizontal="left" vertical="top" wrapText="1"/>
    </xf>
    <xf numFmtId="0" fontId="2" fillId="5" borderId="2" xfId="0" applyFont="1" applyFill="1" applyBorder="1" applyAlignment="1">
      <alignment horizontal="left" vertical="center" wrapText="1"/>
    </xf>
    <xf numFmtId="0" fontId="2" fillId="5" borderId="2" xfId="0" applyFont="1" applyFill="1" applyBorder="1">
      <alignment vertical="center"/>
    </xf>
    <xf numFmtId="0" fontId="2" fillId="5" borderId="14" xfId="0" applyFont="1" applyFill="1" applyBorder="1" applyAlignment="1">
      <alignment horizontal="left" vertical="top" wrapText="1"/>
    </xf>
    <xf numFmtId="0" fontId="2" fillId="5" borderId="2" xfId="0" applyNumberFormat="1" applyFont="1" applyFill="1" applyBorder="1">
      <alignment vertical="center"/>
    </xf>
    <xf numFmtId="0" fontId="2" fillId="5" borderId="14" xfId="0" applyFont="1" applyFill="1" applyBorder="1" applyAlignment="1">
      <alignment vertical="top" wrapText="1"/>
    </xf>
    <xf numFmtId="0" fontId="2" fillId="5" borderId="14" xfId="0" applyFont="1" applyFill="1" applyBorder="1" applyAlignment="1">
      <alignment vertical="center"/>
    </xf>
    <xf numFmtId="0" fontId="2" fillId="5" borderId="14" xfId="0" applyFont="1" applyFill="1" applyBorder="1">
      <alignment vertical="center"/>
    </xf>
    <xf numFmtId="0" fontId="2" fillId="5" borderId="14" xfId="0" applyFont="1" applyFill="1" applyBorder="1" applyAlignment="1">
      <alignment horizontal="justify" vertical="top" wrapText="1"/>
    </xf>
    <xf numFmtId="0" fontId="0" fillId="3" borderId="0" xfId="0" applyFill="1" applyAlignment="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3" borderId="0" xfId="0" applyFill="1">
      <alignment vertical="center"/>
    </xf>
    <xf numFmtId="0" fontId="28" fillId="3" borderId="1" xfId="6" applyFont="1" applyFill="1" applyBorder="1" applyAlignment="1">
      <alignment horizontal="center" vertical="center" wrapText="1"/>
    </xf>
    <xf numFmtId="0" fontId="29" fillId="3" borderId="6" xfId="0" applyFont="1" applyFill="1" applyBorder="1" applyAlignment="1">
      <alignment horizontal="center" vertical="center"/>
    </xf>
    <xf numFmtId="0" fontId="0" fillId="3" borderId="8" xfId="0" applyFill="1" applyBorder="1" applyAlignment="1">
      <alignment horizontal="center" vertical="center"/>
    </xf>
    <xf numFmtId="0" fontId="0" fillId="3" borderId="15" xfId="0" applyFill="1" applyBorder="1" applyAlignment="1">
      <alignment horizontal="center" vertical="center"/>
    </xf>
    <xf numFmtId="0" fontId="0" fillId="3" borderId="16" xfId="0" applyFill="1" applyBorder="1" applyAlignment="1">
      <alignment horizontal="center" vertical="center"/>
    </xf>
    <xf numFmtId="0" fontId="24" fillId="3" borderId="1" xfId="0" applyFont="1" applyFill="1" applyBorder="1" applyAlignment="1">
      <alignment horizontal="center" vertical="center" wrapText="1"/>
    </xf>
    <xf numFmtId="0" fontId="2" fillId="0" borderId="0" xfId="0" applyFont="1" applyBorder="1">
      <alignment vertical="center"/>
    </xf>
    <xf numFmtId="0" fontId="25" fillId="5" borderId="17" xfId="0" applyFont="1" applyFill="1" applyBorder="1" applyAlignment="1">
      <alignment horizontal="center" vertical="center"/>
    </xf>
    <xf numFmtId="0" fontId="25" fillId="5" borderId="18" xfId="0" applyFont="1" applyFill="1" applyBorder="1" applyAlignment="1">
      <alignment horizontal="center" vertical="center"/>
    </xf>
    <xf numFmtId="0" fontId="2" fillId="5" borderId="13" xfId="0" applyFont="1" applyFill="1" applyBorder="1" applyAlignment="1">
      <alignment horizontal="center" vertical="center"/>
    </xf>
    <xf numFmtId="0" fontId="2" fillId="0" borderId="0" xfId="0" applyFont="1" applyBorder="1" applyAlignment="1">
      <alignment horizontal="left" vertical="top" wrapText="1"/>
    </xf>
    <xf numFmtId="0" fontId="2" fillId="0" borderId="0" xfId="0" applyFont="1" applyBorder="1" applyAlignment="1">
      <alignment vertical="top" wrapText="1"/>
    </xf>
    <xf numFmtId="0" fontId="25" fillId="5" borderId="13" xfId="0" applyFont="1" applyFill="1" applyBorder="1" applyAlignment="1">
      <alignment horizontal="center" vertical="center" wrapText="1"/>
    </xf>
    <xf numFmtId="0" fontId="25" fillId="5" borderId="2" xfId="0" applyFont="1" applyFill="1" applyBorder="1" applyAlignment="1">
      <alignment horizontal="center" vertical="center" wrapText="1"/>
    </xf>
    <xf numFmtId="0" fontId="2" fillId="5" borderId="2" xfId="0" applyFont="1" applyFill="1" applyBorder="1" applyAlignment="1">
      <alignment horizontal="left" vertical="center"/>
    </xf>
    <xf numFmtId="0" fontId="2" fillId="5" borderId="2" xfId="0" applyFont="1" applyFill="1" applyBorder="1" applyAlignment="1">
      <alignment horizontal="center" vertical="center" wrapText="1"/>
    </xf>
    <xf numFmtId="0" fontId="2" fillId="5" borderId="2" xfId="0" applyFont="1" applyFill="1" applyBorder="1" applyAlignment="1">
      <alignment horizontal="center" vertical="center"/>
    </xf>
    <xf numFmtId="0" fontId="25" fillId="5" borderId="13" xfId="0" applyFont="1" applyFill="1" applyBorder="1" applyAlignment="1">
      <alignment horizontal="center" vertical="center"/>
    </xf>
    <xf numFmtId="0" fontId="25" fillId="5" borderId="2" xfId="0" applyFont="1" applyFill="1" applyBorder="1" applyAlignment="1">
      <alignment horizontal="center" vertical="center"/>
    </xf>
    <xf numFmtId="0" fontId="2" fillId="5" borderId="2" xfId="0" applyFont="1" applyFill="1" applyBorder="1" applyAlignment="1">
      <alignment vertical="top" wrapText="1"/>
    </xf>
    <xf numFmtId="0" fontId="2" fillId="5" borderId="13" xfId="0" applyFont="1" applyFill="1" applyBorder="1" applyAlignment="1">
      <alignment horizontal="center" vertical="center" wrapText="1"/>
    </xf>
    <xf numFmtId="0" fontId="2" fillId="5" borderId="2" xfId="0" applyFont="1" applyFill="1" applyBorder="1" applyAlignment="1">
      <alignment vertical="center" wrapText="1"/>
    </xf>
    <xf numFmtId="0" fontId="2" fillId="5" borderId="19" xfId="0" applyFont="1" applyFill="1" applyBorder="1" applyAlignment="1">
      <alignment horizontal="center" vertical="center" wrapText="1"/>
    </xf>
    <xf numFmtId="0" fontId="2" fillId="5" borderId="20" xfId="0" applyFont="1" applyFill="1" applyBorder="1" applyAlignment="1">
      <alignment vertical="center" wrapText="1"/>
    </xf>
    <xf numFmtId="0" fontId="2" fillId="5" borderId="20" xfId="0" applyFont="1" applyFill="1" applyBorder="1" applyAlignment="1">
      <alignment horizontal="left" vertical="center" wrapText="1"/>
    </xf>
    <xf numFmtId="0" fontId="25" fillId="8" borderId="10" xfId="0" applyFont="1" applyFill="1" applyBorder="1" applyAlignment="1">
      <alignment horizontal="center" vertical="center" wrapText="1"/>
    </xf>
    <xf numFmtId="0" fontId="25" fillId="8" borderId="11" xfId="0" applyFont="1" applyFill="1" applyBorder="1" applyAlignment="1">
      <alignment horizontal="center" vertical="center" wrapText="1"/>
    </xf>
    <xf numFmtId="0" fontId="2" fillId="8" borderId="13" xfId="0" applyFont="1" applyFill="1" applyBorder="1" applyAlignment="1">
      <alignment horizontal="center" vertical="center"/>
    </xf>
    <xf numFmtId="0" fontId="2" fillId="8" borderId="2" xfId="0" applyFont="1" applyFill="1" applyBorder="1" applyAlignment="1">
      <alignment horizontal="center" vertical="center"/>
    </xf>
    <xf numFmtId="0" fontId="27" fillId="8" borderId="13" xfId="0" applyFont="1" applyFill="1" applyBorder="1" applyAlignment="1">
      <alignment horizontal="center" vertical="center"/>
    </xf>
    <xf numFmtId="0" fontId="27" fillId="8" borderId="2" xfId="0" applyFont="1" applyFill="1" applyBorder="1" applyAlignment="1">
      <alignment horizontal="center" vertical="center"/>
    </xf>
    <xf numFmtId="0" fontId="2" fillId="8" borderId="13" xfId="0" applyFont="1" applyFill="1" applyBorder="1">
      <alignment vertical="center"/>
    </xf>
    <xf numFmtId="0" fontId="11" fillId="8" borderId="2" xfId="0" applyFont="1" applyFill="1" applyBorder="1">
      <alignment vertical="center"/>
    </xf>
    <xf numFmtId="0" fontId="11" fillId="8" borderId="2" xfId="0" applyFont="1" applyFill="1" applyBorder="1" applyAlignment="1">
      <alignment horizontal="left" vertical="center"/>
    </xf>
    <xf numFmtId="0" fontId="2" fillId="8" borderId="13" xfId="0" applyFont="1" applyFill="1" applyBorder="1" applyAlignment="1">
      <alignment horizontal="left" vertical="center" wrapText="1"/>
    </xf>
    <xf numFmtId="0" fontId="2" fillId="8" borderId="2" xfId="0" applyFont="1" applyFill="1" applyBorder="1" applyAlignment="1">
      <alignment horizontal="left" vertical="center" wrapText="1"/>
    </xf>
    <xf numFmtId="0" fontId="27" fillId="8" borderId="13" xfId="0" applyFont="1" applyFill="1" applyBorder="1" applyAlignment="1">
      <alignment horizontal="center" vertical="center" wrapText="1"/>
    </xf>
    <xf numFmtId="0" fontId="27" fillId="8" borderId="2" xfId="0" applyFont="1" applyFill="1" applyBorder="1" applyAlignment="1">
      <alignment horizontal="center" vertical="center" wrapText="1"/>
    </xf>
    <xf numFmtId="0" fontId="2" fillId="0" borderId="0" xfId="0" applyFont="1" applyBorder="1" applyAlignment="1">
      <alignment vertical="center"/>
    </xf>
    <xf numFmtId="0" fontId="2" fillId="8" borderId="13" xfId="0" applyFont="1" applyFill="1" applyBorder="1" applyAlignment="1">
      <alignment horizontal="left" vertical="center"/>
    </xf>
    <xf numFmtId="0" fontId="2" fillId="8" borderId="2" xfId="0" applyFont="1" applyFill="1" applyBorder="1" applyAlignment="1">
      <alignment horizontal="left" vertical="center"/>
    </xf>
    <xf numFmtId="0" fontId="2" fillId="0" borderId="0" xfId="0" applyFont="1" applyBorder="1" applyAlignment="1">
      <alignment horizontal="justify" vertical="top" wrapText="1"/>
    </xf>
    <xf numFmtId="0" fontId="0" fillId="3" borderId="5" xfId="0" applyFill="1" applyBorder="1" applyAlignment="1">
      <alignment horizontal="center" vertical="center"/>
    </xf>
    <xf numFmtId="0" fontId="25" fillId="5" borderId="21" xfId="0" applyFont="1" applyFill="1" applyBorder="1" applyAlignment="1">
      <alignment horizontal="center" vertical="center"/>
    </xf>
    <xf numFmtId="0" fontId="2" fillId="0" borderId="0" xfId="0" applyFont="1" applyAlignment="1">
      <alignment vertical="center"/>
    </xf>
    <xf numFmtId="0" fontId="25" fillId="3" borderId="1" xfId="0" applyFont="1" applyFill="1" applyBorder="1" applyAlignment="1">
      <alignment horizontal="center" vertical="center"/>
    </xf>
    <xf numFmtId="0" fontId="2" fillId="0" borderId="0" xfId="0" applyNumberFormat="1" applyFont="1">
      <alignment vertical="center"/>
    </xf>
    <xf numFmtId="0" fontId="30" fillId="5" borderId="1" xfId="6" applyFont="1" applyFill="1" applyBorder="1" applyAlignment="1">
      <alignment horizontal="center" vertical="center"/>
    </xf>
    <xf numFmtId="0" fontId="2" fillId="5" borderId="14" xfId="0" applyFont="1" applyFill="1" applyBorder="1" applyAlignment="1">
      <alignment horizontal="left" vertical="center" wrapText="1"/>
    </xf>
    <xf numFmtId="0" fontId="2" fillId="0" borderId="0" xfId="0" applyFont="1" applyAlignment="1">
      <alignment vertical="top" wrapText="1"/>
    </xf>
    <xf numFmtId="0" fontId="2" fillId="5" borderId="1" xfId="0" applyFont="1" applyFill="1" applyBorder="1" applyAlignment="1">
      <alignment horizontal="left" vertical="center"/>
    </xf>
    <xf numFmtId="0" fontId="25" fillId="5" borderId="14" xfId="0" applyFont="1" applyFill="1" applyBorder="1" applyAlignment="1">
      <alignment horizontal="center" vertical="center" wrapText="1"/>
    </xf>
    <xf numFmtId="0" fontId="2" fillId="5" borderId="14" xfId="0" applyFont="1" applyFill="1" applyBorder="1" applyAlignment="1">
      <alignment horizontal="left" vertical="center"/>
    </xf>
    <xf numFmtId="0" fontId="2" fillId="5" borderId="2" xfId="0" applyFont="1" applyFill="1" applyBorder="1" applyAlignment="1"/>
    <xf numFmtId="0" fontId="2" fillId="0" borderId="0" xfId="0" applyNumberFormat="1" applyFont="1" applyAlignment="1">
      <alignment horizontal="left" vertical="center"/>
    </xf>
    <xf numFmtId="0" fontId="25" fillId="5" borderId="14" xfId="0" applyFont="1" applyFill="1" applyBorder="1" applyAlignment="1">
      <alignment horizontal="center" vertical="center"/>
    </xf>
    <xf numFmtId="0" fontId="2" fillId="5" borderId="14" xfId="0" applyNumberFormat="1" applyFont="1" applyFill="1" applyBorder="1">
      <alignment vertical="center"/>
    </xf>
    <xf numFmtId="0" fontId="2" fillId="5" borderId="20" xfId="0" applyFont="1" applyFill="1" applyBorder="1">
      <alignment vertical="center"/>
    </xf>
    <xf numFmtId="0" fontId="2" fillId="5" borderId="22" xfId="0" applyNumberFormat="1" applyFont="1" applyFill="1" applyBorder="1">
      <alignment vertical="center"/>
    </xf>
    <xf numFmtId="0" fontId="25" fillId="8" borderId="12" xfId="0" applyFont="1" applyFill="1" applyBorder="1" applyAlignment="1">
      <alignment horizontal="center" vertical="center" wrapText="1"/>
    </xf>
    <xf numFmtId="0" fontId="2" fillId="8" borderId="14" xfId="0" applyFont="1" applyFill="1" applyBorder="1" applyAlignment="1">
      <alignment horizontal="center" vertical="center"/>
    </xf>
    <xf numFmtId="0" fontId="27" fillId="8" borderId="14" xfId="0" applyFont="1" applyFill="1" applyBorder="1" applyAlignment="1">
      <alignment horizontal="center" vertical="center"/>
    </xf>
    <xf numFmtId="0" fontId="2" fillId="8" borderId="14" xfId="0" applyFont="1" applyFill="1" applyBorder="1">
      <alignment vertical="center"/>
    </xf>
    <xf numFmtId="0" fontId="2" fillId="8" borderId="14" xfId="0" applyFont="1" applyFill="1" applyBorder="1" applyAlignment="1">
      <alignment horizontal="left" vertical="center" wrapText="1"/>
    </xf>
    <xf numFmtId="0" fontId="25" fillId="4" borderId="1" xfId="0" applyFont="1" applyFill="1" applyBorder="1" applyAlignment="1">
      <alignment horizontal="center" vertical="center"/>
    </xf>
    <xf numFmtId="0" fontId="2" fillId="4" borderId="1" xfId="0" applyFont="1" applyFill="1" applyBorder="1" applyAlignment="1">
      <alignment horizontal="left" vertical="center"/>
    </xf>
    <xf numFmtId="0" fontId="2" fillId="0" borderId="0" xfId="0" applyFont="1" applyBorder="1" applyAlignment="1">
      <alignment vertical="center" wrapText="1"/>
    </xf>
    <xf numFmtId="0" fontId="2" fillId="8" borderId="2" xfId="0" applyNumberFormat="1" applyFont="1" applyFill="1" applyBorder="1" applyAlignment="1">
      <alignment horizontal="left" vertical="center"/>
    </xf>
    <xf numFmtId="0" fontId="2" fillId="8" borderId="23" xfId="0" applyFont="1" applyFill="1" applyBorder="1" applyAlignment="1">
      <alignment horizontal="left" vertical="center" wrapText="1"/>
    </xf>
    <xf numFmtId="0" fontId="2" fillId="8" borderId="24" xfId="0" applyFont="1" applyFill="1" applyBorder="1" applyAlignment="1">
      <alignment horizontal="left" vertical="center" wrapText="1"/>
    </xf>
    <xf numFmtId="0" fontId="2" fillId="8" borderId="24" xfId="0" applyNumberFormat="1" applyFont="1" applyFill="1" applyBorder="1" applyAlignment="1">
      <alignment horizontal="left" vertical="center"/>
    </xf>
    <xf numFmtId="0" fontId="2" fillId="8" borderId="24" xfId="0" applyFont="1" applyFill="1" applyBorder="1" applyAlignment="1">
      <alignment horizontal="left" vertical="center"/>
    </xf>
    <xf numFmtId="0" fontId="2" fillId="0" borderId="0" xfId="0" applyFont="1" applyAlignment="1">
      <alignment vertical="center" wrapText="1"/>
    </xf>
    <xf numFmtId="0" fontId="27" fillId="8" borderId="14" xfId="0" applyFont="1" applyFill="1" applyBorder="1" applyAlignment="1">
      <alignment horizontal="center" vertical="center" wrapText="1"/>
    </xf>
    <xf numFmtId="0" fontId="2" fillId="8" borderId="25" xfId="0" applyFont="1" applyFill="1" applyBorder="1" applyAlignment="1">
      <alignment horizontal="left" vertical="center" wrapText="1"/>
    </xf>
    <xf numFmtId="0" fontId="2" fillId="5" borderId="14" xfId="0" applyFont="1" applyFill="1" applyBorder="1" applyAlignment="1">
      <alignment vertical="center" wrapText="1"/>
    </xf>
    <xf numFmtId="0" fontId="2" fillId="0" borderId="0" xfId="0" applyNumberFormat="1" applyFont="1" applyBorder="1" applyAlignment="1">
      <alignment vertical="center"/>
    </xf>
    <xf numFmtId="0" fontId="2" fillId="5" borderId="23" xfId="0" applyFont="1" applyFill="1" applyBorder="1" applyAlignment="1">
      <alignment horizontal="left" vertical="center" wrapText="1"/>
    </xf>
    <xf numFmtId="0" fontId="2" fillId="5" borderId="24" xfId="0" applyFont="1" applyFill="1" applyBorder="1" applyAlignment="1">
      <alignment horizontal="left" vertical="top" wrapText="1"/>
    </xf>
    <xf numFmtId="0" fontId="2" fillId="5" borderId="24" xfId="0" applyNumberFormat="1" applyFont="1" applyFill="1" applyBorder="1">
      <alignment vertical="center"/>
    </xf>
    <xf numFmtId="0" fontId="2" fillId="5" borderId="24" xfId="0" applyFont="1" applyFill="1" applyBorder="1">
      <alignment vertical="center"/>
    </xf>
    <xf numFmtId="0" fontId="2" fillId="5" borderId="25" xfId="0" applyFont="1" applyFill="1" applyBorder="1">
      <alignment vertical="center"/>
    </xf>
    <xf numFmtId="0" fontId="25" fillId="7" borderId="10" xfId="0" applyFont="1" applyFill="1" applyBorder="1" applyAlignment="1">
      <alignment horizontal="center" vertical="center" wrapText="1"/>
    </xf>
    <xf numFmtId="0" fontId="25" fillId="7" borderId="11" xfId="0" applyFont="1" applyFill="1" applyBorder="1" applyAlignment="1">
      <alignment horizontal="center" vertical="center" wrapText="1"/>
    </xf>
    <xf numFmtId="0" fontId="25" fillId="7" borderId="12" xfId="0" applyFont="1" applyFill="1" applyBorder="1" applyAlignment="1">
      <alignment horizontal="center" vertical="center" wrapText="1"/>
    </xf>
    <xf numFmtId="0" fontId="2" fillId="7" borderId="13" xfId="0" applyFont="1" applyFill="1" applyBorder="1" applyAlignment="1">
      <alignment horizontal="left" vertical="top" wrapText="1"/>
    </xf>
    <xf numFmtId="0" fontId="2" fillId="7" borderId="2" xfId="0" applyFont="1" applyFill="1" applyBorder="1" applyAlignment="1">
      <alignment horizontal="left" vertical="top" wrapText="1"/>
    </xf>
    <xf numFmtId="0" fontId="2" fillId="7" borderId="14" xfId="0" applyFont="1" applyFill="1" applyBorder="1" applyAlignment="1">
      <alignment horizontal="left" vertical="top" wrapText="1"/>
    </xf>
    <xf numFmtId="0" fontId="27" fillId="7" borderId="13" xfId="0" applyFont="1" applyFill="1" applyBorder="1" applyAlignment="1">
      <alignment horizontal="center" vertical="center" wrapText="1"/>
    </xf>
    <xf numFmtId="0" fontId="27" fillId="7" borderId="2" xfId="0" applyFont="1" applyFill="1" applyBorder="1" applyAlignment="1">
      <alignment horizontal="center" vertical="center"/>
    </xf>
    <xf numFmtId="0" fontId="27" fillId="7" borderId="2" xfId="0" applyFont="1" applyFill="1" applyBorder="1" applyAlignment="1">
      <alignment horizontal="center" vertical="center" wrapText="1"/>
    </xf>
    <xf numFmtId="0" fontId="27" fillId="7" borderId="14" xfId="0" applyFont="1" applyFill="1" applyBorder="1" applyAlignment="1">
      <alignment horizontal="center" vertical="center"/>
    </xf>
    <xf numFmtId="0" fontId="2" fillId="7" borderId="13" xfId="0" applyFont="1" applyFill="1" applyBorder="1" applyAlignment="1">
      <alignment horizontal="left" vertical="center" wrapText="1"/>
    </xf>
    <xf numFmtId="0" fontId="2" fillId="7" borderId="2" xfId="0" applyFont="1" applyFill="1" applyBorder="1" applyAlignment="1">
      <alignment vertical="top" wrapText="1"/>
    </xf>
    <xf numFmtId="0" fontId="2" fillId="7" borderId="2" xfId="0" applyFont="1" applyFill="1" applyBorder="1" applyAlignment="1">
      <alignment vertical="center" wrapText="1"/>
    </xf>
    <xf numFmtId="0" fontId="2" fillId="7" borderId="2" xfId="0" applyNumberFormat="1" applyFont="1" applyFill="1" applyBorder="1">
      <alignment vertical="center"/>
    </xf>
    <xf numFmtId="0" fontId="2" fillId="7" borderId="2" xfId="0" applyFont="1" applyFill="1" applyBorder="1">
      <alignment vertical="center"/>
    </xf>
    <xf numFmtId="0" fontId="2" fillId="7" borderId="14" xfId="0" applyFont="1" applyFill="1" applyBorder="1">
      <alignment vertical="center"/>
    </xf>
    <xf numFmtId="0" fontId="2" fillId="7" borderId="19" xfId="0" applyFont="1" applyFill="1" applyBorder="1" applyAlignment="1">
      <alignment horizontal="left" vertical="center" wrapText="1"/>
    </xf>
    <xf numFmtId="0" fontId="2" fillId="7" borderId="20" xfId="0" applyFont="1" applyFill="1" applyBorder="1" applyAlignment="1">
      <alignment vertical="top" wrapText="1"/>
    </xf>
    <xf numFmtId="0" fontId="2" fillId="7" borderId="20" xfId="0" applyFont="1" applyFill="1" applyBorder="1" applyAlignment="1">
      <alignment vertical="center" wrapText="1"/>
    </xf>
    <xf numFmtId="0" fontId="2" fillId="7" borderId="20" xfId="0" applyNumberFormat="1" applyFont="1" applyFill="1" applyBorder="1">
      <alignment vertical="center"/>
    </xf>
    <xf numFmtId="0" fontId="2" fillId="7" borderId="20" xfId="0" applyFont="1" applyFill="1" applyBorder="1">
      <alignment vertical="center"/>
    </xf>
    <xf numFmtId="0" fontId="2" fillId="7" borderId="22" xfId="0" applyFont="1" applyFill="1" applyBorder="1">
      <alignment vertical="center"/>
    </xf>
    <xf numFmtId="0" fontId="27" fillId="8" borderId="2" xfId="0" applyNumberFormat="1" applyFont="1" applyFill="1" applyBorder="1" applyAlignment="1">
      <alignment horizontal="center" vertical="center"/>
    </xf>
    <xf numFmtId="0" fontId="2" fillId="8" borderId="2" xfId="0" applyFont="1" applyFill="1" applyBorder="1" applyAlignment="1">
      <alignment vertical="center" wrapText="1"/>
    </xf>
    <xf numFmtId="0" fontId="2" fillId="8" borderId="2" xfId="0" applyFont="1" applyFill="1" applyBorder="1" applyAlignment="1">
      <alignment horizontal="center" vertical="center" wrapText="1"/>
    </xf>
    <xf numFmtId="0" fontId="2" fillId="8" borderId="2" xfId="0" applyNumberFormat="1" applyFont="1" applyFill="1" applyBorder="1">
      <alignment vertical="center"/>
    </xf>
    <xf numFmtId="0" fontId="2" fillId="8" borderId="2" xfId="0" applyFont="1" applyFill="1" applyBorder="1">
      <alignment vertical="center"/>
    </xf>
    <xf numFmtId="0" fontId="2" fillId="8" borderId="14" xfId="0" applyFont="1" applyFill="1" applyBorder="1" applyAlignment="1">
      <alignment horizontal="left" vertical="top" wrapText="1"/>
    </xf>
    <xf numFmtId="0" fontId="2" fillId="8" borderId="19" xfId="0" applyFont="1" applyFill="1" applyBorder="1" applyAlignment="1">
      <alignment horizontal="left" vertical="center" wrapText="1"/>
    </xf>
    <xf numFmtId="0" fontId="2" fillId="8" borderId="20" xfId="0" applyFont="1" applyFill="1" applyBorder="1" applyAlignment="1">
      <alignment vertical="center" wrapText="1"/>
    </xf>
    <xf numFmtId="0" fontId="2" fillId="8" borderId="20" xfId="0" applyFont="1" applyFill="1" applyBorder="1" applyAlignment="1">
      <alignment horizontal="center" vertical="center" wrapText="1"/>
    </xf>
    <xf numFmtId="0" fontId="2" fillId="8" borderId="20" xfId="0" applyNumberFormat="1" applyFont="1" applyFill="1" applyBorder="1">
      <alignment vertical="center"/>
    </xf>
    <xf numFmtId="0" fontId="2" fillId="8" borderId="20" xfId="0" applyFont="1" applyFill="1" applyBorder="1">
      <alignment vertical="center"/>
    </xf>
    <xf numFmtId="0" fontId="2" fillId="8" borderId="22" xfId="0" applyFont="1" applyFill="1" applyBorder="1" applyAlignment="1">
      <alignment horizontal="left" vertical="top" wrapText="1"/>
    </xf>
    <xf numFmtId="0" fontId="25" fillId="4" borderId="10" xfId="0" applyFont="1" applyFill="1" applyBorder="1" applyAlignment="1">
      <alignment horizontal="center" vertical="center" wrapText="1"/>
    </xf>
    <xf numFmtId="0" fontId="25" fillId="4" borderId="11" xfId="0" applyFont="1" applyFill="1" applyBorder="1" applyAlignment="1">
      <alignment horizontal="center" vertical="center" wrapText="1"/>
    </xf>
    <xf numFmtId="0" fontId="25" fillId="4" borderId="12" xfId="0" applyFont="1" applyFill="1" applyBorder="1" applyAlignment="1">
      <alignment horizontal="center" vertical="center" wrapText="1"/>
    </xf>
    <xf numFmtId="0" fontId="2" fillId="4" borderId="13" xfId="0" applyFont="1" applyFill="1" applyBorder="1" applyAlignment="1">
      <alignment horizontal="left" vertical="top" wrapText="1"/>
    </xf>
    <xf numFmtId="0" fontId="2" fillId="4" borderId="2" xfId="0" applyFont="1" applyFill="1" applyBorder="1" applyAlignment="1">
      <alignment horizontal="left" vertical="top" wrapText="1"/>
    </xf>
    <xf numFmtId="0" fontId="2" fillId="4" borderId="14" xfId="0" applyFont="1" applyFill="1" applyBorder="1" applyAlignment="1">
      <alignment horizontal="left" vertical="top" wrapText="1"/>
    </xf>
    <xf numFmtId="0" fontId="27" fillId="4" borderId="13" xfId="0" applyFont="1" applyFill="1" applyBorder="1" applyAlignment="1">
      <alignment horizontal="center" vertical="center" wrapText="1"/>
    </xf>
    <xf numFmtId="0" fontId="27" fillId="4" borderId="2" xfId="0" applyFont="1" applyFill="1" applyBorder="1" applyAlignment="1">
      <alignment horizontal="center" vertical="center" wrapText="1"/>
    </xf>
    <xf numFmtId="0" fontId="27" fillId="4" borderId="2" xfId="0" applyNumberFormat="1" applyFont="1" applyFill="1" applyBorder="1" applyAlignment="1">
      <alignment horizontal="center" vertical="center"/>
    </xf>
    <xf numFmtId="0" fontId="27" fillId="4" borderId="2" xfId="0" applyFont="1" applyFill="1" applyBorder="1" applyAlignment="1">
      <alignment horizontal="center" vertical="center"/>
    </xf>
    <xf numFmtId="0" fontId="27" fillId="4" borderId="14" xfId="0" applyFont="1" applyFill="1" applyBorder="1" applyAlignment="1">
      <alignment horizontal="center" vertical="center" wrapText="1"/>
    </xf>
    <xf numFmtId="0" fontId="2" fillId="4" borderId="13" xfId="0" applyFont="1" applyFill="1" applyBorder="1" applyAlignment="1">
      <alignment horizontal="justify" vertical="center" wrapText="1"/>
    </xf>
    <xf numFmtId="0" fontId="2" fillId="4" borderId="2" xfId="0" applyFont="1" applyFill="1" applyBorder="1" applyAlignment="1">
      <alignment horizontal="left" vertical="center" wrapText="1"/>
    </xf>
    <xf numFmtId="0" fontId="2" fillId="4" borderId="2" xfId="0" applyFont="1" applyFill="1" applyBorder="1" applyAlignment="1">
      <alignment horizontal="justify" vertical="top" wrapText="1"/>
    </xf>
    <xf numFmtId="0" fontId="2" fillId="4" borderId="2" xfId="0" applyFont="1" applyFill="1" applyBorder="1">
      <alignment vertical="center"/>
    </xf>
    <xf numFmtId="0" fontId="2" fillId="4" borderId="14" xfId="0" applyFont="1" applyFill="1" applyBorder="1" applyAlignment="1">
      <alignment horizontal="justify" vertical="top" wrapText="1"/>
    </xf>
    <xf numFmtId="0" fontId="2" fillId="4" borderId="2" xfId="0" applyNumberFormat="1" applyFont="1" applyFill="1" applyBorder="1">
      <alignment vertical="center"/>
    </xf>
    <xf numFmtId="0" fontId="2" fillId="4" borderId="14" xfId="0" applyFont="1" applyFill="1" applyBorder="1">
      <alignment vertical="center"/>
    </xf>
    <xf numFmtId="0" fontId="2" fillId="4" borderId="19" xfId="0" applyFont="1" applyFill="1" applyBorder="1" applyAlignment="1">
      <alignment horizontal="justify" vertical="center" wrapText="1"/>
    </xf>
    <xf numFmtId="0" fontId="2" fillId="4" borderId="20" xfId="0" applyFont="1" applyFill="1" applyBorder="1" applyAlignment="1">
      <alignment horizontal="left" vertical="center" wrapText="1"/>
    </xf>
    <xf numFmtId="0" fontId="2" fillId="4" borderId="20" xfId="0" applyNumberFormat="1" applyFont="1" applyFill="1" applyBorder="1">
      <alignment vertical="center"/>
    </xf>
    <xf numFmtId="0" fontId="2" fillId="4" borderId="20" xfId="0" applyFont="1" applyFill="1" applyBorder="1">
      <alignment vertical="center"/>
    </xf>
    <xf numFmtId="0" fontId="2" fillId="4" borderId="22" xfId="0" applyFont="1" applyFill="1" applyBorder="1">
      <alignment vertical="center"/>
    </xf>
    <xf numFmtId="0" fontId="25" fillId="9" borderId="10" xfId="0" applyFont="1" applyFill="1" applyBorder="1" applyAlignment="1">
      <alignment horizontal="center" vertical="center" wrapText="1"/>
    </xf>
    <xf numFmtId="0" fontId="25" fillId="9" borderId="11" xfId="0" applyFont="1" applyFill="1" applyBorder="1" applyAlignment="1">
      <alignment horizontal="center" vertical="center" wrapText="1"/>
    </xf>
    <xf numFmtId="0" fontId="25" fillId="9" borderId="12" xfId="0" applyFont="1" applyFill="1" applyBorder="1" applyAlignment="1">
      <alignment horizontal="center" vertical="center" wrapText="1"/>
    </xf>
    <xf numFmtId="0" fontId="2" fillId="9" borderId="13" xfId="0" applyFont="1" applyFill="1" applyBorder="1" applyAlignment="1">
      <alignment horizontal="left" vertical="center"/>
    </xf>
    <xf numFmtId="0" fontId="2" fillId="9" borderId="2" xfId="0" applyFont="1" applyFill="1" applyBorder="1" applyAlignment="1">
      <alignment horizontal="left" vertical="center"/>
    </xf>
    <xf numFmtId="0" fontId="2" fillId="9" borderId="14" xfId="0" applyFont="1" applyFill="1" applyBorder="1" applyAlignment="1">
      <alignment horizontal="left" vertical="center"/>
    </xf>
    <xf numFmtId="0" fontId="27" fillId="9" borderId="13" xfId="0" applyFont="1" applyFill="1" applyBorder="1" applyAlignment="1">
      <alignment horizontal="center" vertical="center" wrapText="1"/>
    </xf>
    <xf numFmtId="0" fontId="27" fillId="9" borderId="2" xfId="0" applyFont="1" applyFill="1" applyBorder="1" applyAlignment="1">
      <alignment horizontal="center" vertical="center" wrapText="1"/>
    </xf>
    <xf numFmtId="0" fontId="27" fillId="9" borderId="2" xfId="0" applyFont="1" applyFill="1" applyBorder="1" applyAlignment="1">
      <alignment horizontal="center" vertical="center"/>
    </xf>
    <xf numFmtId="0" fontId="27" fillId="9" borderId="14" xfId="0" applyFont="1" applyFill="1" applyBorder="1" applyAlignment="1">
      <alignment horizontal="center" vertical="center"/>
    </xf>
    <xf numFmtId="0" fontId="2" fillId="9" borderId="13" xfId="0" applyFont="1" applyFill="1" applyBorder="1" applyAlignment="1">
      <alignment horizontal="left" vertical="center" wrapText="1"/>
    </xf>
    <xf numFmtId="0" fontId="2" fillId="9" borderId="2" xfId="0" applyFont="1" applyFill="1" applyBorder="1" applyAlignment="1">
      <alignment horizontal="left" vertical="center" wrapText="1"/>
    </xf>
    <xf numFmtId="0" fontId="2" fillId="9" borderId="2" xfId="0" applyNumberFormat="1" applyFont="1" applyFill="1" applyBorder="1" applyAlignment="1">
      <alignment vertical="center"/>
    </xf>
    <xf numFmtId="0" fontId="2" fillId="9" borderId="2" xfId="0" applyFont="1" applyFill="1" applyBorder="1" applyAlignment="1">
      <alignment vertical="center"/>
    </xf>
    <xf numFmtId="0" fontId="2" fillId="9" borderId="14" xfId="0" applyFont="1" applyFill="1" applyBorder="1" applyAlignment="1">
      <alignment horizontal="left" vertical="center" wrapText="1"/>
    </xf>
    <xf numFmtId="0" fontId="2" fillId="9" borderId="23" xfId="0" applyFont="1" applyFill="1" applyBorder="1" applyAlignment="1">
      <alignment horizontal="left" vertical="center" wrapText="1"/>
    </xf>
    <xf numFmtId="0" fontId="2" fillId="9" borderId="24" xfId="0" applyFont="1" applyFill="1" applyBorder="1" applyAlignment="1">
      <alignment horizontal="left" vertical="center" wrapText="1"/>
    </xf>
    <xf numFmtId="0" fontId="2" fillId="9" borderId="24" xfId="0" applyNumberFormat="1" applyFont="1" applyFill="1" applyBorder="1" applyAlignment="1">
      <alignment vertical="center"/>
    </xf>
    <xf numFmtId="0" fontId="2" fillId="9" borderId="24" xfId="0" applyFont="1" applyFill="1" applyBorder="1" applyAlignment="1">
      <alignment vertical="center"/>
    </xf>
    <xf numFmtId="0" fontId="2" fillId="9" borderId="25" xfId="0" applyFont="1" applyFill="1" applyBorder="1" applyAlignment="1">
      <alignment horizontal="left" vertical="center" wrapText="1"/>
    </xf>
    <xf numFmtId="0" fontId="2" fillId="0" borderId="0" xfId="0" applyFont="1" applyFill="1" applyBorder="1" applyAlignment="1">
      <alignment horizontal="left" vertical="top" wrapText="1"/>
    </xf>
    <xf numFmtId="0" fontId="2" fillId="0" borderId="0" xfId="0" applyFont="1" applyFill="1" applyBorder="1" applyAlignment="1">
      <alignment horizontal="center" vertical="top" wrapText="1"/>
    </xf>
    <xf numFmtId="0" fontId="2" fillId="0" borderId="0" xfId="0" applyFont="1" applyFill="1" applyBorder="1">
      <alignment vertical="center"/>
    </xf>
    <xf numFmtId="0" fontId="2" fillId="0" borderId="0" xfId="0" applyNumberFormat="1" applyFont="1" applyFill="1" applyBorder="1">
      <alignment vertical="center"/>
    </xf>
    <xf numFmtId="0" fontId="2" fillId="0" borderId="0" xfId="0" applyFont="1" applyFill="1" applyBorder="1" applyAlignment="1">
      <alignment vertical="top" wrapText="1"/>
    </xf>
    <xf numFmtId="0" fontId="23" fillId="0" borderId="0" xfId="0" applyFont="1" applyFill="1" applyBorder="1" applyAlignment="1">
      <alignment horizontal="left" vertical="top" wrapText="1"/>
    </xf>
    <xf numFmtId="0" fontId="19" fillId="0" borderId="0" xfId="0" applyFont="1" applyFill="1" applyBorder="1" applyAlignment="1">
      <alignment horizontal="left" vertical="top" wrapText="1"/>
    </xf>
    <xf numFmtId="0" fontId="0" fillId="0" borderId="0" xfId="0" applyFill="1" applyBorder="1">
      <alignment vertical="center"/>
    </xf>
    <xf numFmtId="0" fontId="5" fillId="0" borderId="0" xfId="0" applyFont="1" applyAlignment="1">
      <alignment vertical="center" wrapText="1"/>
    </xf>
    <xf numFmtId="0" fontId="31" fillId="0" borderId="0" xfId="0" applyFont="1">
      <alignment vertical="center"/>
    </xf>
    <xf numFmtId="0" fontId="32"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0" fontId="5" fillId="5" borderId="0" xfId="0" applyFont="1" applyFill="1" applyAlignment="1">
      <alignment vertical="center" wrapText="1"/>
    </xf>
    <xf numFmtId="0" fontId="33" fillId="5" borderId="1" xfId="6" applyFont="1" applyFill="1" applyBorder="1" applyAlignment="1">
      <alignment horizontal="center" vertical="center"/>
    </xf>
    <xf numFmtId="0" fontId="33" fillId="5" borderId="1" xfId="6" applyFont="1" applyFill="1" applyBorder="1" applyAlignment="1">
      <alignment horizontal="center" vertical="center" wrapText="1"/>
    </xf>
    <xf numFmtId="0" fontId="10" fillId="5" borderId="1" xfId="0" applyFont="1" applyFill="1" applyBorder="1">
      <alignment vertical="center"/>
    </xf>
    <xf numFmtId="0" fontId="10" fillId="5" borderId="1" xfId="0" applyFont="1" applyFill="1" applyBorder="1" applyAlignment="1">
      <alignment horizontal="left" vertical="center"/>
    </xf>
    <xf numFmtId="0" fontId="5" fillId="2" borderId="1" xfId="0" applyFont="1" applyFill="1" applyBorder="1" applyAlignment="1">
      <alignment horizontal="center" vertical="center" wrapText="1"/>
    </xf>
    <xf numFmtId="0" fontId="5" fillId="2" borderId="3" xfId="0" applyFont="1" applyFill="1" applyBorder="1" applyAlignment="1">
      <alignment horizontal="center" vertical="center"/>
    </xf>
    <xf numFmtId="0" fontId="5" fillId="2" borderId="5" xfId="0" applyFont="1" applyFill="1" applyBorder="1" applyAlignment="1">
      <alignment horizontal="center" vertical="center"/>
    </xf>
    <xf numFmtId="0" fontId="11" fillId="8" borderId="1" xfId="0" applyFont="1" applyFill="1" applyBorder="1" applyAlignment="1">
      <alignment vertical="center" wrapText="1"/>
    </xf>
    <xf numFmtId="0" fontId="11" fillId="8" borderId="3" xfId="0" applyFont="1" applyFill="1" applyBorder="1" applyAlignment="1">
      <alignment horizontal="left" vertical="center" wrapText="1"/>
    </xf>
    <xf numFmtId="0" fontId="11" fillId="8" borderId="5" xfId="0" applyFont="1" applyFill="1" applyBorder="1" applyAlignment="1">
      <alignment horizontal="left" vertical="center" wrapText="1"/>
    </xf>
    <xf numFmtId="0" fontId="11" fillId="8" borderId="1" xfId="0" applyFont="1" applyFill="1" applyBorder="1" applyAlignment="1">
      <alignment horizontal="justify" vertical="center" wrapText="1"/>
    </xf>
    <xf numFmtId="0" fontId="11" fillId="8" borderId="1" xfId="0" applyFont="1" applyFill="1" applyBorder="1" applyAlignment="1">
      <alignment horizontal="left" vertical="center" wrapText="1"/>
    </xf>
    <xf numFmtId="0" fontId="0" fillId="0" borderId="0" xfId="0" applyBorder="1">
      <alignment vertical="center"/>
    </xf>
    <xf numFmtId="0" fontId="11" fillId="0" borderId="1" xfId="0" applyFont="1" applyFill="1" applyBorder="1" applyAlignment="1">
      <alignment vertical="center" wrapText="1"/>
    </xf>
    <xf numFmtId="0" fontId="11" fillId="0" borderId="3" xfId="0" applyFont="1" applyFill="1" applyBorder="1" applyAlignment="1">
      <alignment horizontal="left" vertical="center" wrapText="1"/>
    </xf>
    <xf numFmtId="0" fontId="11" fillId="0" borderId="5"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11" fillId="0" borderId="1" xfId="0" applyFont="1" applyFill="1" applyBorder="1" applyAlignment="1">
      <alignment horizontal="left" vertical="center" wrapText="1"/>
    </xf>
    <xf numFmtId="0" fontId="11" fillId="0" borderId="1" xfId="0" applyFont="1" applyBorder="1" applyAlignment="1">
      <alignment horizontal="left" vertical="center" wrapText="1"/>
    </xf>
    <xf numFmtId="0" fontId="11" fillId="0" borderId="1" xfId="0" applyFont="1" applyFill="1" applyBorder="1" applyAlignment="1">
      <alignment horizontal="justify" vertical="center"/>
    </xf>
    <xf numFmtId="0" fontId="11" fillId="0" borderId="1" xfId="0" applyFont="1" applyBorder="1" applyAlignment="1">
      <alignment horizontal="left" vertical="center"/>
    </xf>
    <xf numFmtId="0" fontId="11" fillId="0" borderId="1" xfId="0" applyFont="1" applyFill="1" applyBorder="1" applyAlignment="1">
      <alignment vertical="center"/>
    </xf>
    <xf numFmtId="0" fontId="11" fillId="0" borderId="3" xfId="0" applyFont="1" applyBorder="1" applyAlignment="1">
      <alignment horizontal="left" vertical="center" wrapText="1"/>
    </xf>
    <xf numFmtId="0" fontId="34" fillId="0" borderId="1" xfId="0" applyFont="1" applyFill="1" applyBorder="1" applyAlignment="1">
      <alignment vertical="center" wrapText="1"/>
    </xf>
    <xf numFmtId="0" fontId="11" fillId="8" borderId="1" xfId="0" applyFont="1" applyFill="1" applyBorder="1" applyAlignment="1">
      <alignment vertical="center"/>
    </xf>
    <xf numFmtId="0" fontId="11" fillId="8" borderId="1" xfId="0" applyFont="1" applyFill="1" applyBorder="1" applyAlignment="1">
      <alignment horizontal="left" vertical="center"/>
    </xf>
    <xf numFmtId="0" fontId="5" fillId="7" borderId="1" xfId="0" applyFont="1" applyFill="1" applyBorder="1">
      <alignment vertical="center"/>
    </xf>
    <xf numFmtId="0" fontId="5" fillId="7" borderId="3" xfId="0" applyFont="1" applyFill="1" applyBorder="1" applyAlignment="1">
      <alignment vertical="center"/>
    </xf>
    <xf numFmtId="0" fontId="5" fillId="7" borderId="5" xfId="0" applyFont="1" applyFill="1" applyBorder="1" applyAlignment="1">
      <alignment vertical="center"/>
    </xf>
    <xf numFmtId="0" fontId="5" fillId="7" borderId="1" xfId="0" applyFont="1" applyFill="1" applyBorder="1" applyAlignment="1">
      <alignment vertical="center"/>
    </xf>
    <xf numFmtId="0" fontId="4" fillId="7"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10" fillId="5" borderId="1" xfId="0" applyFont="1" applyFill="1" applyBorder="1" applyAlignment="1">
      <alignment vertical="center" wrapText="1"/>
    </xf>
    <xf numFmtId="0" fontId="10" fillId="5" borderId="1" xfId="0" applyFont="1" applyFill="1" applyBorder="1" applyAlignment="1">
      <alignment horizontal="left" vertical="center" wrapText="1"/>
    </xf>
    <xf numFmtId="0" fontId="31" fillId="5" borderId="1" xfId="0" applyFont="1" applyFill="1" applyBorder="1" applyAlignment="1">
      <alignment horizontal="left" vertical="center"/>
    </xf>
    <xf numFmtId="0" fontId="11" fillId="5" borderId="1" xfId="0" applyFont="1" applyFill="1" applyBorder="1" applyAlignment="1">
      <alignment horizontal="left" vertical="center" wrapText="1"/>
    </xf>
    <xf numFmtId="0" fontId="5" fillId="7" borderId="1" xfId="0" applyFont="1" applyFill="1" applyBorder="1" applyAlignment="1">
      <alignment horizontal="center" vertical="center" wrapText="1"/>
    </xf>
    <xf numFmtId="0" fontId="5" fillId="7" borderId="1" xfId="0" applyFont="1" applyFill="1" applyBorder="1" applyAlignment="1">
      <alignment vertical="center" wrapText="1"/>
    </xf>
    <xf numFmtId="0" fontId="10" fillId="7" borderId="1" xfId="0" applyFont="1" applyFill="1" applyBorder="1">
      <alignment vertical="center"/>
    </xf>
    <xf numFmtId="0" fontId="10" fillId="7" borderId="1" xfId="0" applyFont="1" applyFill="1" applyBorder="1" applyAlignment="1">
      <alignment horizontal="left" vertical="center"/>
    </xf>
    <xf numFmtId="0" fontId="5" fillId="7" borderId="1" xfId="0" applyFont="1" applyFill="1" applyBorder="1" applyAlignment="1">
      <alignment horizontal="left" vertical="center" wrapText="1"/>
    </xf>
    <xf numFmtId="0" fontId="11" fillId="7" borderId="1" xfId="0" applyFont="1" applyFill="1" applyBorder="1" applyAlignment="1">
      <alignment horizontal="justify" vertical="center" wrapText="1"/>
    </xf>
    <xf numFmtId="0" fontId="4"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vertical="center" wrapText="1"/>
    </xf>
    <xf numFmtId="0" fontId="5" fillId="3" borderId="1" xfId="0" applyFont="1" applyFill="1" applyBorder="1" applyAlignment="1">
      <alignment horizontal="justify" vertical="center"/>
    </xf>
    <xf numFmtId="0" fontId="5" fillId="3" borderId="1" xfId="0" applyFont="1" applyFill="1" applyBorder="1">
      <alignment vertical="center"/>
    </xf>
    <xf numFmtId="0" fontId="4"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vertical="center" wrapText="1"/>
    </xf>
    <xf numFmtId="0" fontId="10" fillId="4" borderId="1" xfId="0" applyFont="1" applyFill="1" applyBorder="1">
      <alignment vertical="center"/>
    </xf>
    <xf numFmtId="0" fontId="10" fillId="4" borderId="1" xfId="0" applyFont="1" applyFill="1" applyBorder="1" applyAlignment="1">
      <alignment horizontal="left" vertical="center"/>
    </xf>
    <xf numFmtId="0" fontId="5" fillId="4" borderId="1" xfId="0" applyFont="1" applyFill="1" applyBorder="1" applyAlignment="1">
      <alignment horizontal="left" vertical="center"/>
    </xf>
    <xf numFmtId="0" fontId="5" fillId="4" borderId="1" xfId="0" applyFont="1" applyFill="1" applyBorder="1">
      <alignment vertical="center"/>
    </xf>
    <xf numFmtId="0" fontId="5" fillId="4"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7" fillId="2" borderId="1" xfId="0" applyFont="1" applyFill="1" applyBorder="1" applyAlignment="1">
      <alignment vertical="center" wrapText="1"/>
    </xf>
    <xf numFmtId="0" fontId="31" fillId="2" borderId="1" xfId="0" applyFont="1" applyFill="1" applyBorder="1">
      <alignment vertical="center"/>
    </xf>
    <xf numFmtId="0" fontId="5" fillId="2" borderId="1" xfId="0" applyFont="1" applyFill="1" applyBorder="1" applyAlignment="1">
      <alignment vertical="center" wrapText="1"/>
    </xf>
    <xf numFmtId="0" fontId="10" fillId="2" borderId="1" xfId="0" applyFont="1" applyFill="1" applyBorder="1">
      <alignment vertical="center"/>
    </xf>
    <xf numFmtId="0" fontId="10" fillId="2" borderId="1" xfId="0" applyFont="1" applyFill="1" applyBorder="1" applyAlignment="1">
      <alignment horizontal="left" vertical="center"/>
    </xf>
    <xf numFmtId="0" fontId="5" fillId="2" borderId="1" xfId="0" applyFont="1" applyFill="1" applyBorder="1" applyAlignment="1">
      <alignment horizontal="left" vertical="center" wrapText="1"/>
    </xf>
    <xf numFmtId="0" fontId="5" fillId="2" borderId="1" xfId="0" applyFont="1" applyFill="1" applyBorder="1">
      <alignment vertical="center"/>
    </xf>
    <xf numFmtId="0" fontId="0" fillId="2" borderId="1" xfId="0" applyFill="1" applyBorder="1">
      <alignment vertical="center"/>
    </xf>
    <xf numFmtId="0" fontId="0" fillId="5" borderId="1" xfId="0" applyFill="1" applyBorder="1">
      <alignment vertical="center"/>
    </xf>
    <xf numFmtId="0" fontId="4" fillId="3" borderId="9" xfId="0" applyFont="1" applyFill="1" applyBorder="1" applyAlignment="1">
      <alignment horizontal="center" vertical="center" wrapText="1"/>
    </xf>
    <xf numFmtId="0" fontId="10" fillId="3" borderId="1" xfId="0" applyFont="1" applyFill="1" applyBorder="1">
      <alignment vertical="center"/>
    </xf>
    <xf numFmtId="0" fontId="10" fillId="3" borderId="1" xfId="0" applyFont="1" applyFill="1" applyBorder="1" applyAlignment="1">
      <alignment horizontal="left" vertical="center"/>
    </xf>
    <xf numFmtId="0" fontId="0" fillId="3" borderId="1" xfId="0" applyFill="1" applyBorder="1">
      <alignment vertical="center"/>
    </xf>
    <xf numFmtId="0" fontId="35" fillId="0" borderId="0" xfId="0" applyFont="1">
      <alignment vertical="center"/>
    </xf>
    <xf numFmtId="0" fontId="6" fillId="0" borderId="0" xfId="0" applyFont="1">
      <alignment vertical="center"/>
    </xf>
    <xf numFmtId="0" fontId="5" fillId="0" borderId="0" xfId="0" applyFont="1">
      <alignment vertical="center"/>
    </xf>
    <xf numFmtId="0" fontId="31" fillId="0" borderId="0" xfId="0" applyFont="1" applyAlignment="1">
      <alignment horizontal="left" vertical="center"/>
    </xf>
    <xf numFmtId="0" fontId="36" fillId="0" borderId="0" xfId="0" applyFont="1" applyAlignment="1">
      <alignment horizontal="left" vertical="center" wrapText="1"/>
    </xf>
    <xf numFmtId="0" fontId="37" fillId="0" borderId="0" xfId="0" applyFont="1" applyAlignment="1">
      <alignment vertical="center" wrapText="1"/>
    </xf>
    <xf numFmtId="0" fontId="38" fillId="3" borderId="26" xfId="0" applyFont="1" applyFill="1" applyBorder="1" applyAlignment="1">
      <alignment horizontal="center" vertical="center"/>
    </xf>
    <xf numFmtId="0" fontId="6" fillId="3" borderId="27" xfId="0" applyFont="1" applyFill="1" applyBorder="1" applyAlignment="1">
      <alignment horizontal="center" vertical="center"/>
    </xf>
    <xf numFmtId="0" fontId="6" fillId="3" borderId="28" xfId="0" applyFont="1" applyFill="1" applyBorder="1" applyAlignment="1">
      <alignment horizontal="center" vertical="center"/>
    </xf>
    <xf numFmtId="0" fontId="39" fillId="3" borderId="6" xfId="6" applyFont="1" applyFill="1" applyBorder="1" applyAlignment="1">
      <alignment horizontal="center" vertical="center"/>
    </xf>
    <xf numFmtId="0" fontId="39" fillId="3" borderId="7" xfId="6" applyFont="1" applyFill="1" applyBorder="1" applyAlignment="1">
      <alignment horizontal="center" vertical="center"/>
    </xf>
    <xf numFmtId="0" fontId="40" fillId="3" borderId="7" xfId="6" applyFont="1" applyFill="1" applyBorder="1" applyAlignment="1">
      <alignment horizontal="center" vertical="center"/>
    </xf>
    <xf numFmtId="0" fontId="5" fillId="3" borderId="8" xfId="0" applyFont="1" applyFill="1" applyBorder="1" applyAlignment="1">
      <alignment horizontal="center" vertical="center" wrapText="1"/>
    </xf>
    <xf numFmtId="0" fontId="41" fillId="3" borderId="7"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39" fillId="3" borderId="15" xfId="6" applyFont="1" applyFill="1" applyBorder="1" applyAlignment="1">
      <alignment horizontal="center" vertical="center"/>
    </xf>
    <xf numFmtId="0" fontId="39" fillId="3" borderId="29" xfId="6" applyFont="1" applyFill="1" applyBorder="1" applyAlignment="1">
      <alignment horizontal="center" vertical="center"/>
    </xf>
    <xf numFmtId="0" fontId="39" fillId="3" borderId="29" xfId="6" applyFont="1" applyFill="1" applyBorder="1" applyAlignment="1">
      <alignment horizontal="center" vertical="center" wrapText="1"/>
    </xf>
    <xf numFmtId="0" fontId="40" fillId="3" borderId="29" xfId="6" applyFont="1" applyFill="1" applyBorder="1" applyAlignment="1">
      <alignment horizontal="center" vertical="center" wrapText="1"/>
    </xf>
    <xf numFmtId="0" fontId="39" fillId="3" borderId="16" xfId="6" applyFont="1" applyFill="1" applyBorder="1" applyAlignment="1">
      <alignment horizontal="center" vertical="center" wrapText="1"/>
    </xf>
    <xf numFmtId="0" fontId="42" fillId="3" borderId="29"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3" fillId="3" borderId="30" xfId="0" applyFont="1" applyFill="1" applyBorder="1" applyAlignment="1">
      <alignment horizontal="center" vertical="center"/>
    </xf>
    <xf numFmtId="0" fontId="5" fillId="3" borderId="30" xfId="0" applyFont="1" applyFill="1" applyBorder="1" applyAlignment="1">
      <alignment horizontal="left" vertical="center"/>
    </xf>
    <xf numFmtId="0" fontId="16" fillId="3" borderId="30" xfId="0" applyFont="1" applyFill="1" applyBorder="1" applyAlignment="1">
      <alignment horizontal="center" vertical="center" wrapText="1"/>
    </xf>
    <xf numFmtId="0" fontId="16" fillId="3" borderId="30" xfId="0" applyFont="1" applyFill="1" applyBorder="1" applyAlignment="1">
      <alignment horizontal="left" vertical="center" wrapText="1"/>
    </xf>
    <xf numFmtId="0" fontId="37" fillId="3" borderId="1" xfId="0" applyFont="1" applyFill="1" applyBorder="1" applyAlignment="1">
      <alignment horizontal="left" vertical="center" wrapText="1"/>
    </xf>
    <xf numFmtId="0" fontId="15" fillId="3" borderId="1" xfId="0" applyFont="1" applyFill="1" applyBorder="1" applyAlignment="1">
      <alignment horizontal="center" vertical="center"/>
    </xf>
    <xf numFmtId="0" fontId="44" fillId="10" borderId="31" xfId="0" applyFont="1" applyFill="1" applyBorder="1" applyAlignment="1">
      <alignment horizontal="center" vertical="center"/>
    </xf>
    <xf numFmtId="0" fontId="44" fillId="10" borderId="0" xfId="0" applyFont="1" applyFill="1" applyBorder="1" applyAlignment="1">
      <alignment horizontal="center" vertical="center"/>
    </xf>
    <xf numFmtId="0" fontId="44" fillId="10" borderId="32" xfId="0" applyFont="1" applyFill="1" applyBorder="1" applyAlignment="1">
      <alignment horizontal="center" vertical="center"/>
    </xf>
    <xf numFmtId="0" fontId="16" fillId="5" borderId="2" xfId="0" applyFont="1" applyFill="1" applyBorder="1" applyAlignment="1">
      <alignment horizontal="center" vertical="center" wrapText="1"/>
    </xf>
    <xf numFmtId="0" fontId="5" fillId="5" borderId="2" xfId="0" applyFont="1" applyFill="1" applyBorder="1" applyAlignment="1">
      <alignment horizontal="justify" vertical="top" wrapText="1"/>
    </xf>
    <xf numFmtId="0" fontId="31" fillId="5" borderId="2" xfId="0" applyFont="1" applyFill="1" applyBorder="1" applyAlignment="1">
      <alignment horizontal="left" vertical="center" wrapText="1"/>
    </xf>
    <xf numFmtId="0" fontId="31" fillId="5" borderId="2" xfId="0" applyFont="1" applyFill="1" applyBorder="1" applyAlignment="1">
      <alignment horizontal="center" vertical="center" wrapText="1"/>
    </xf>
    <xf numFmtId="0" fontId="37" fillId="5" borderId="2" xfId="0" applyFont="1" applyFill="1" applyBorder="1" applyAlignment="1">
      <alignment vertical="top" wrapText="1"/>
    </xf>
    <xf numFmtId="0" fontId="7" fillId="5" borderId="2" xfId="0" applyFont="1" applyFill="1" applyBorder="1" applyAlignment="1">
      <alignment horizontal="justify" vertical="top" wrapText="1"/>
    </xf>
    <xf numFmtId="0" fontId="37" fillId="5" borderId="2" xfId="0" applyFont="1" applyFill="1" applyBorder="1" applyAlignment="1">
      <alignment vertical="center" wrapText="1"/>
    </xf>
    <xf numFmtId="0" fontId="5" fillId="5" borderId="2" xfId="0" applyFont="1" applyFill="1" applyBorder="1" applyAlignment="1">
      <alignment vertical="center" wrapText="1"/>
    </xf>
    <xf numFmtId="0" fontId="45" fillId="5" borderId="2" xfId="0" applyFont="1" applyFill="1" applyBorder="1" applyAlignment="1">
      <alignment vertical="center" wrapText="1"/>
    </xf>
    <xf numFmtId="0" fontId="44" fillId="10" borderId="31" xfId="0" applyFont="1" applyFill="1" applyBorder="1" applyAlignment="1">
      <alignment horizontal="center" vertical="center" wrapText="1"/>
    </xf>
    <xf numFmtId="0" fontId="44" fillId="10" borderId="0" xfId="0" applyFont="1" applyFill="1" applyBorder="1" applyAlignment="1">
      <alignment horizontal="center" vertical="center" wrapText="1"/>
    </xf>
    <xf numFmtId="0" fontId="44" fillId="10" borderId="32" xfId="0" applyFont="1" applyFill="1" applyBorder="1" applyAlignment="1">
      <alignment horizontal="center" vertical="center" wrapText="1"/>
    </xf>
    <xf numFmtId="0" fontId="16" fillId="3" borderId="2" xfId="0" applyFont="1" applyFill="1" applyBorder="1" applyAlignment="1">
      <alignment horizontal="center" vertical="center" wrapText="1"/>
    </xf>
    <xf numFmtId="0" fontId="5" fillId="3" borderId="2" xfId="0" applyFont="1" applyFill="1" applyBorder="1" applyAlignment="1">
      <alignment horizontal="justify" vertical="top" wrapText="1"/>
    </xf>
    <xf numFmtId="0" fontId="31" fillId="3" borderId="2" xfId="0" applyFont="1" applyFill="1" applyBorder="1" applyAlignment="1">
      <alignment horizontal="left" vertical="center" wrapText="1"/>
    </xf>
    <xf numFmtId="0" fontId="37" fillId="3" borderId="2" xfId="0" applyFont="1" applyFill="1" applyBorder="1" applyAlignment="1">
      <alignment vertical="top" wrapText="1"/>
    </xf>
    <xf numFmtId="0" fontId="7" fillId="3" borderId="2" xfId="0" applyFont="1" applyFill="1" applyBorder="1" applyAlignment="1">
      <alignment horizontal="justify" vertical="top" wrapText="1"/>
    </xf>
    <xf numFmtId="0" fontId="5" fillId="3" borderId="2" xfId="0" applyFont="1" applyFill="1" applyBorder="1" applyAlignment="1">
      <alignment vertical="center" wrapText="1"/>
    </xf>
    <xf numFmtId="0" fontId="37" fillId="3" borderId="2" xfId="0" applyFont="1" applyFill="1" applyBorder="1" applyAlignment="1">
      <alignment vertical="center" wrapText="1"/>
    </xf>
    <xf numFmtId="0" fontId="45" fillId="3" borderId="2" xfId="0" applyFont="1" applyFill="1" applyBorder="1" applyAlignment="1">
      <alignment vertical="center" wrapText="1"/>
    </xf>
    <xf numFmtId="0" fontId="16" fillId="7" borderId="2" xfId="0" applyFont="1" applyFill="1" applyBorder="1" applyAlignment="1">
      <alignment horizontal="center" vertical="center" wrapText="1"/>
    </xf>
    <xf numFmtId="0" fontId="5" fillId="7" borderId="2" xfId="0" applyFont="1" applyFill="1" applyBorder="1" applyAlignment="1">
      <alignment horizontal="justify" vertical="top" wrapText="1"/>
    </xf>
    <xf numFmtId="0" fontId="31" fillId="7" borderId="2" xfId="0" applyFont="1" applyFill="1" applyBorder="1" applyAlignment="1">
      <alignment horizontal="left" vertical="center" wrapText="1"/>
    </xf>
    <xf numFmtId="0" fontId="37" fillId="7" borderId="2" xfId="0" applyFont="1" applyFill="1" applyBorder="1" applyAlignment="1">
      <alignment vertical="top" wrapText="1"/>
    </xf>
    <xf numFmtId="0" fontId="7" fillId="7" borderId="2" xfId="0" applyFont="1" applyFill="1" applyBorder="1" applyAlignment="1">
      <alignment horizontal="justify" vertical="top" wrapText="1"/>
    </xf>
    <xf numFmtId="0" fontId="5" fillId="7" borderId="2" xfId="0" applyFont="1" applyFill="1" applyBorder="1" applyAlignment="1">
      <alignment vertical="center" wrapText="1"/>
    </xf>
    <xf numFmtId="0" fontId="16" fillId="8" borderId="2" xfId="0" applyFont="1" applyFill="1" applyBorder="1" applyAlignment="1">
      <alignment horizontal="center" vertical="center" wrapText="1"/>
    </xf>
    <xf numFmtId="0" fontId="5" fillId="8" borderId="2" xfId="0" applyFont="1" applyFill="1" applyBorder="1" applyAlignment="1">
      <alignment horizontal="justify" vertical="top" wrapText="1"/>
    </xf>
    <xf numFmtId="0" fontId="31" fillId="8" borderId="2" xfId="0" applyFont="1" applyFill="1" applyBorder="1" applyAlignment="1">
      <alignment horizontal="left" vertical="center" wrapText="1"/>
    </xf>
    <xf numFmtId="0" fontId="37" fillId="8" borderId="2" xfId="0" applyFont="1" applyFill="1" applyBorder="1" applyAlignment="1">
      <alignment vertical="top" wrapText="1"/>
    </xf>
    <xf numFmtId="0" fontId="7" fillId="8" borderId="2" xfId="0" applyFont="1" applyFill="1" applyBorder="1" applyAlignment="1">
      <alignment horizontal="justify" vertical="top" wrapText="1"/>
    </xf>
    <xf numFmtId="0" fontId="37" fillId="7" borderId="2" xfId="0" applyFont="1" applyFill="1" applyBorder="1" applyAlignment="1">
      <alignment vertical="center" wrapText="1"/>
    </xf>
    <xf numFmtId="0" fontId="16" fillId="11" borderId="2" xfId="0" applyFont="1" applyFill="1" applyBorder="1" applyAlignment="1">
      <alignment horizontal="center" vertical="center" wrapText="1"/>
    </xf>
    <xf numFmtId="0" fontId="5" fillId="11" borderId="2" xfId="0" applyFont="1" applyFill="1" applyBorder="1" applyAlignment="1">
      <alignment horizontal="justify" vertical="top" wrapText="1"/>
    </xf>
    <xf numFmtId="0" fontId="31" fillId="11" borderId="2" xfId="0" applyFont="1" applyFill="1" applyBorder="1" applyAlignment="1">
      <alignment horizontal="left" vertical="center" wrapText="1"/>
    </xf>
    <xf numFmtId="0" fontId="37" fillId="11" borderId="2" xfId="0" applyFont="1" applyFill="1" applyBorder="1" applyAlignment="1">
      <alignment vertical="top" wrapText="1"/>
    </xf>
    <xf numFmtId="0" fontId="7" fillId="11" borderId="2" xfId="0" applyFont="1" applyFill="1" applyBorder="1" applyAlignment="1">
      <alignment horizontal="justify" vertical="top" wrapText="1"/>
    </xf>
    <xf numFmtId="0" fontId="37" fillId="11" borderId="2" xfId="0" applyFont="1" applyFill="1" applyBorder="1" applyAlignment="1">
      <alignment vertical="center" wrapText="1"/>
    </xf>
    <xf numFmtId="0" fontId="46" fillId="0" borderId="0" xfId="0" applyFont="1">
      <alignment vertical="center"/>
    </xf>
    <xf numFmtId="0" fontId="5" fillId="0" borderId="0" xfId="0" applyFont="1" applyAlignment="1">
      <alignment horizontal="center" vertical="center"/>
    </xf>
    <xf numFmtId="0" fontId="1" fillId="12" borderId="33" xfId="0" applyFont="1" applyFill="1" applyBorder="1" applyAlignment="1">
      <alignment horizontal="center" vertical="center"/>
    </xf>
    <xf numFmtId="0" fontId="1" fillId="12" borderId="34" xfId="0" applyFont="1" applyFill="1" applyBorder="1" applyAlignment="1">
      <alignment horizontal="center" vertical="center"/>
    </xf>
    <xf numFmtId="0" fontId="5" fillId="13" borderId="6" xfId="0" applyFont="1" applyFill="1" applyBorder="1" applyAlignment="1">
      <alignment horizontal="center" vertical="center"/>
    </xf>
    <xf numFmtId="0" fontId="5" fillId="13" borderId="8" xfId="0" applyFont="1" applyFill="1" applyBorder="1" applyAlignment="1">
      <alignment horizontal="center" vertical="center"/>
    </xf>
    <xf numFmtId="0" fontId="43" fillId="13" borderId="6" xfId="0" applyFont="1" applyFill="1" applyBorder="1" applyAlignment="1">
      <alignment horizontal="center" vertical="center"/>
    </xf>
    <xf numFmtId="0" fontId="47" fillId="13" borderId="1" xfId="6" applyFont="1" applyFill="1" applyBorder="1" applyAlignment="1">
      <alignment horizontal="center" vertical="center" wrapText="1"/>
    </xf>
    <xf numFmtId="0" fontId="5" fillId="13" borderId="15" xfId="0" applyFont="1" applyFill="1" applyBorder="1" applyAlignment="1">
      <alignment horizontal="center" vertical="center"/>
    </xf>
    <xf numFmtId="0" fontId="5" fillId="13" borderId="16" xfId="0" applyFont="1" applyFill="1" applyBorder="1" applyAlignment="1">
      <alignment horizontal="center" vertical="center"/>
    </xf>
    <xf numFmtId="0" fontId="43" fillId="13" borderId="15" xfId="0" applyFont="1" applyFill="1" applyBorder="1" applyAlignment="1">
      <alignment horizontal="center" vertical="center"/>
    </xf>
    <xf numFmtId="0" fontId="48" fillId="13" borderId="1" xfId="0" applyFont="1" applyFill="1" applyBorder="1" applyAlignment="1">
      <alignment horizontal="center" vertical="center"/>
    </xf>
    <xf numFmtId="0" fontId="48" fillId="13" borderId="3" xfId="0" applyFont="1" applyFill="1" applyBorder="1" applyAlignment="1">
      <alignment horizontal="center" vertical="center"/>
    </xf>
    <xf numFmtId="0" fontId="48" fillId="13" borderId="4" xfId="0" applyFont="1" applyFill="1" applyBorder="1" applyAlignment="1">
      <alignment horizontal="center" vertical="center"/>
    </xf>
    <xf numFmtId="0" fontId="48" fillId="13" borderId="5" xfId="0" applyFont="1" applyFill="1" applyBorder="1" applyAlignment="1">
      <alignment horizontal="center" vertical="center"/>
    </xf>
    <xf numFmtId="0" fontId="49" fillId="10" borderId="1" xfId="0" applyFont="1" applyFill="1" applyBorder="1" applyAlignment="1">
      <alignment horizontal="center" vertical="center"/>
    </xf>
    <xf numFmtId="0" fontId="5" fillId="14" borderId="1" xfId="0" applyFont="1" applyFill="1" applyBorder="1" applyAlignment="1">
      <alignment horizontal="center" vertical="center"/>
    </xf>
    <xf numFmtId="0" fontId="50" fillId="14" borderId="1" xfId="0" applyFont="1" applyFill="1" applyBorder="1" applyAlignment="1">
      <alignment horizontal="justify" vertical="top" wrapText="1"/>
    </xf>
    <xf numFmtId="0" fontId="50" fillId="14" borderId="1" xfId="0" applyFont="1" applyFill="1" applyBorder="1" applyAlignment="1">
      <alignment horizontal="left" vertical="top" wrapText="1"/>
    </xf>
    <xf numFmtId="0" fontId="5" fillId="6" borderId="1" xfId="0" applyFont="1" applyFill="1" applyBorder="1" applyAlignment="1">
      <alignment horizontal="center" vertical="center"/>
    </xf>
    <xf numFmtId="0" fontId="50" fillId="6" borderId="1" xfId="0" applyFont="1" applyFill="1" applyBorder="1" applyAlignment="1">
      <alignment horizontal="justify" vertical="top" wrapText="1"/>
    </xf>
    <xf numFmtId="0" fontId="50" fillId="6" borderId="1" xfId="0" applyFont="1" applyFill="1" applyBorder="1" applyAlignment="1">
      <alignment horizontal="left" vertical="top" wrapText="1"/>
    </xf>
    <xf numFmtId="0" fontId="1" fillId="12" borderId="35" xfId="0" applyFont="1" applyFill="1" applyBorder="1" applyAlignment="1">
      <alignment horizontal="center" vertical="center"/>
    </xf>
    <xf numFmtId="0" fontId="43" fillId="13" borderId="6" xfId="0" applyFont="1" applyFill="1" applyBorder="1" applyAlignment="1">
      <alignment horizontal="center" vertical="center" wrapText="1"/>
    </xf>
    <xf numFmtId="0" fontId="43" fillId="13" borderId="36" xfId="0" applyFont="1" applyFill="1" applyBorder="1" applyAlignment="1">
      <alignment horizontal="center" vertical="center" wrapText="1"/>
    </xf>
    <xf numFmtId="0" fontId="43" fillId="13" borderId="15" xfId="0" applyFont="1" applyFill="1" applyBorder="1" applyAlignment="1">
      <alignment horizontal="center" vertical="center" wrapText="1"/>
    </xf>
    <xf numFmtId="0" fontId="43" fillId="13" borderId="37" xfId="0" applyFont="1" applyFill="1" applyBorder="1" applyAlignment="1">
      <alignment horizontal="center" vertical="center" wrapText="1"/>
    </xf>
    <xf numFmtId="0" fontId="48" fillId="13" borderId="38" xfId="0" applyFont="1" applyFill="1" applyBorder="1" applyAlignment="1">
      <alignment horizontal="center" vertical="center"/>
    </xf>
    <xf numFmtId="0" fontId="5" fillId="15" borderId="1" xfId="0" applyFont="1" applyFill="1" applyBorder="1" applyAlignment="1">
      <alignment horizontal="center" vertical="center"/>
    </xf>
    <xf numFmtId="0" fontId="50" fillId="15" borderId="1" xfId="0" applyFont="1" applyFill="1" applyBorder="1" applyAlignment="1">
      <alignment horizontal="justify" vertical="top" wrapText="1"/>
    </xf>
    <xf numFmtId="0" fontId="50" fillId="15" borderId="1" xfId="0" applyFont="1" applyFill="1" applyBorder="1" applyAlignment="1">
      <alignment horizontal="left" vertical="top" wrapText="1"/>
    </xf>
    <xf numFmtId="0" fontId="5" fillId="12" borderId="1" xfId="0" applyFont="1" applyFill="1" applyBorder="1" applyAlignment="1">
      <alignment horizontal="center" vertical="center"/>
    </xf>
    <xf numFmtId="0" fontId="50" fillId="12" borderId="1" xfId="0" applyFont="1" applyFill="1" applyBorder="1" applyAlignment="1">
      <alignment horizontal="justify" vertical="top" wrapText="1"/>
    </xf>
    <xf numFmtId="0" fontId="50" fillId="12" borderId="1" xfId="0" applyFont="1" applyFill="1" applyBorder="1" applyAlignment="1">
      <alignment horizontal="left" vertical="top" wrapText="1"/>
    </xf>
    <xf numFmtId="0" fontId="5" fillId="16" borderId="1" xfId="0" applyFont="1" applyFill="1" applyBorder="1" applyAlignment="1">
      <alignment horizontal="center" vertical="center"/>
    </xf>
    <xf numFmtId="0" fontId="50" fillId="16" borderId="1" xfId="0" applyFont="1" applyFill="1" applyBorder="1" applyAlignment="1">
      <alignment horizontal="justify" vertical="top" wrapText="1"/>
    </xf>
    <xf numFmtId="0" fontId="50" fillId="16" borderId="1" xfId="0" applyFont="1" applyFill="1" applyBorder="1" applyAlignment="1">
      <alignment horizontal="left" vertical="top" wrapText="1"/>
    </xf>
    <xf numFmtId="0" fontId="5" fillId="0" borderId="0" xfId="0" applyFont="1" applyFill="1" applyAlignment="1">
      <alignment horizontal="center" vertical="center"/>
    </xf>
    <xf numFmtId="0" fontId="51" fillId="17" borderId="0" xfId="0" applyFont="1" applyFill="1" applyAlignment="1">
      <alignment horizontal="center" vertical="center"/>
    </xf>
    <xf numFmtId="0" fontId="52" fillId="2" borderId="39" xfId="0" applyFont="1" applyFill="1" applyBorder="1" applyAlignment="1">
      <alignment horizontal="center" vertical="center"/>
    </xf>
    <xf numFmtId="0" fontId="52" fillId="2" borderId="40" xfId="0" applyFont="1" applyFill="1" applyBorder="1" applyAlignment="1">
      <alignment horizontal="center" vertical="center"/>
    </xf>
    <xf numFmtId="0" fontId="53" fillId="2" borderId="40" xfId="0" applyFont="1" applyFill="1" applyBorder="1" applyAlignment="1">
      <alignment horizontal="center" vertical="center"/>
    </xf>
    <xf numFmtId="0" fontId="54" fillId="16" borderId="41" xfId="0" applyFont="1" applyFill="1" applyBorder="1" applyAlignment="1">
      <alignment horizontal="center" vertical="center"/>
    </xf>
    <xf numFmtId="0" fontId="55" fillId="16" borderId="1" xfId="0" applyFont="1" applyFill="1" applyBorder="1" applyAlignment="1">
      <alignment horizontal="center" vertical="center"/>
    </xf>
    <xf numFmtId="0" fontId="56" fillId="16" borderId="1" xfId="0" applyFont="1" applyFill="1" applyBorder="1" applyAlignment="1">
      <alignment horizontal="left" vertical="center"/>
    </xf>
    <xf numFmtId="0" fontId="57" fillId="18" borderId="1" xfId="0" applyFont="1" applyFill="1" applyBorder="1" applyAlignment="1">
      <alignment horizontal="center" vertical="center"/>
    </xf>
    <xf numFmtId="0" fontId="58" fillId="18" borderId="1" xfId="0" applyFont="1" applyFill="1" applyBorder="1" applyAlignment="1">
      <alignment horizontal="left" vertical="center" indent="1"/>
    </xf>
    <xf numFmtId="0" fontId="59" fillId="11" borderId="1" xfId="0" applyFont="1" applyFill="1" applyBorder="1" applyAlignment="1">
      <alignment horizontal="left" vertical="top" wrapText="1"/>
    </xf>
    <xf numFmtId="0" fontId="60" fillId="18" borderId="1" xfId="0" applyFont="1" applyFill="1" applyBorder="1" applyAlignment="1">
      <alignment horizontal="center" vertical="center"/>
    </xf>
    <xf numFmtId="0" fontId="61" fillId="18" borderId="1" xfId="0" applyFont="1" applyFill="1" applyBorder="1" applyAlignment="1">
      <alignment horizontal="left" vertical="center" indent="1"/>
    </xf>
    <xf numFmtId="0" fontId="59" fillId="11" borderId="1" xfId="0" applyFont="1" applyFill="1" applyBorder="1" applyAlignment="1">
      <alignment horizontal="left" vertical="top"/>
    </xf>
    <xf numFmtId="0" fontId="53" fillId="2" borderId="42" xfId="0" applyFont="1" applyFill="1" applyBorder="1" applyAlignment="1">
      <alignment horizontal="center" vertical="center"/>
    </xf>
    <xf numFmtId="0" fontId="59" fillId="11" borderId="38" xfId="0" applyFont="1" applyFill="1" applyBorder="1" applyAlignment="1">
      <alignment horizontal="center" vertical="center"/>
    </xf>
    <xf numFmtId="0" fontId="59" fillId="11" borderId="38" xfId="0" applyFont="1" applyFill="1" applyBorder="1" applyAlignment="1">
      <alignment horizontal="center" vertical="center" wrapText="1"/>
    </xf>
    <xf numFmtId="0" fontId="55" fillId="16" borderId="43" xfId="0" applyFont="1" applyFill="1" applyBorder="1" applyAlignment="1">
      <alignment horizontal="center" vertical="center"/>
    </xf>
    <xf numFmtId="0" fontId="56" fillId="16" borderId="43" xfId="0" applyFont="1" applyFill="1" applyBorder="1" applyAlignment="1">
      <alignment horizontal="left" vertical="center"/>
    </xf>
    <xf numFmtId="0" fontId="60" fillId="18" borderId="43" xfId="0" applyFont="1" applyFill="1" applyBorder="1" applyAlignment="1">
      <alignment horizontal="center" vertical="center"/>
    </xf>
    <xf numFmtId="0" fontId="61" fillId="18" borderId="43" xfId="0" applyFont="1" applyFill="1" applyBorder="1" applyAlignment="1">
      <alignment horizontal="left" vertical="center" indent="1"/>
    </xf>
    <xf numFmtId="0" fontId="59" fillId="11" borderId="43" xfId="0" applyFont="1" applyFill="1" applyBorder="1" applyAlignment="1">
      <alignment horizontal="left" vertical="top"/>
    </xf>
    <xf numFmtId="0" fontId="59" fillId="11" borderId="44" xfId="0" applyFont="1" applyFill="1" applyBorder="1" applyAlignment="1">
      <alignment horizontal="center" vertical="center"/>
    </xf>
    <xf numFmtId="0" fontId="62" fillId="2" borderId="1" xfId="0" applyFont="1" applyFill="1" applyBorder="1" applyAlignment="1">
      <alignment horizontal="center" vertical="center"/>
    </xf>
    <xf numFmtId="0" fontId="63" fillId="2" borderId="1" xfId="0" applyFont="1" applyFill="1" applyBorder="1" applyAlignment="1">
      <alignment horizontal="center" vertical="center"/>
    </xf>
    <xf numFmtId="0" fontId="64" fillId="0" borderId="0" xfId="0" applyFont="1" applyFill="1" applyAlignment="1">
      <alignment vertical="center"/>
    </xf>
    <xf numFmtId="0" fontId="10" fillId="2" borderId="1" xfId="0" applyFont="1" applyFill="1" applyBorder="1" applyAlignment="1">
      <alignment horizontal="center" vertical="center"/>
    </xf>
    <xf numFmtId="0" fontId="27" fillId="2" borderId="1" xfId="0" applyFont="1" applyFill="1" applyBorder="1" applyAlignment="1">
      <alignment horizontal="center" vertical="center"/>
    </xf>
    <xf numFmtId="0" fontId="65" fillId="4" borderId="9" xfId="0" applyFont="1" applyFill="1" applyBorder="1" applyAlignment="1">
      <alignment horizontal="center" vertical="center" wrapText="1"/>
    </xf>
    <xf numFmtId="0" fontId="11" fillId="4" borderId="1" xfId="0" applyFont="1" applyFill="1" applyBorder="1" applyAlignment="1">
      <alignment horizontal="center" vertical="center"/>
    </xf>
    <xf numFmtId="0" fontId="66" fillId="4" borderId="1" xfId="0" applyFont="1" applyFill="1" applyBorder="1" applyAlignment="1">
      <alignment horizontal="left" vertical="center"/>
    </xf>
    <xf numFmtId="0" fontId="66" fillId="4" borderId="1" xfId="0" applyFont="1" applyFill="1" applyBorder="1" applyAlignment="1">
      <alignment horizontal="left" vertical="center" wrapText="1"/>
    </xf>
    <xf numFmtId="0" fontId="66" fillId="4" borderId="1" xfId="0" applyFont="1" applyFill="1" applyBorder="1" applyAlignment="1">
      <alignment horizontal="center" vertical="center"/>
    </xf>
    <xf numFmtId="0" fontId="65" fillId="4" borderId="45" xfId="0" applyFont="1" applyFill="1" applyBorder="1" applyAlignment="1">
      <alignment horizontal="center" vertical="center" wrapText="1"/>
    </xf>
    <xf numFmtId="0" fontId="65" fillId="4" borderId="30" xfId="0" applyFont="1" applyFill="1" applyBorder="1" applyAlignment="1">
      <alignment horizontal="center" vertical="center" wrapText="1"/>
    </xf>
    <xf numFmtId="0" fontId="65" fillId="8" borderId="9" xfId="0" applyFont="1" applyFill="1" applyBorder="1" applyAlignment="1">
      <alignment horizontal="center" vertical="center" wrapText="1"/>
    </xf>
    <xf numFmtId="0" fontId="11" fillId="8" borderId="1" xfId="0" applyFont="1" applyFill="1" applyBorder="1" applyAlignment="1">
      <alignment horizontal="center" vertical="center"/>
    </xf>
    <xf numFmtId="0" fontId="66" fillId="8" borderId="1" xfId="0" applyFont="1" applyFill="1" applyBorder="1" applyAlignment="1">
      <alignment horizontal="left" vertical="center"/>
    </xf>
    <xf numFmtId="0" fontId="66" fillId="8" borderId="1" xfId="0" applyFont="1" applyFill="1" applyBorder="1" applyAlignment="1">
      <alignment horizontal="left" vertical="center" wrapText="1"/>
    </xf>
    <xf numFmtId="0" fontId="66" fillId="8" borderId="1" xfId="0" applyFont="1" applyFill="1" applyBorder="1" applyAlignment="1">
      <alignment horizontal="center" vertical="center"/>
    </xf>
    <xf numFmtId="0" fontId="65" fillId="8" borderId="45" xfId="0" applyFont="1" applyFill="1" applyBorder="1" applyAlignment="1">
      <alignment horizontal="center" vertical="center" wrapText="1"/>
    </xf>
    <xf numFmtId="0" fontId="65" fillId="8" borderId="30" xfId="0" applyFont="1" applyFill="1" applyBorder="1" applyAlignment="1">
      <alignment horizontal="center" vertical="center" wrapText="1"/>
    </xf>
    <xf numFmtId="0" fontId="65" fillId="7" borderId="9" xfId="0" applyFont="1" applyFill="1" applyBorder="1" applyAlignment="1">
      <alignment horizontal="center" vertical="center" wrapText="1"/>
    </xf>
    <xf numFmtId="0" fontId="11" fillId="7" borderId="1" xfId="0" applyFont="1" applyFill="1" applyBorder="1" applyAlignment="1">
      <alignment horizontal="center" vertical="center"/>
    </xf>
    <xf numFmtId="0" fontId="66" fillId="7" borderId="1" xfId="0" applyFont="1" applyFill="1" applyBorder="1" applyAlignment="1">
      <alignment horizontal="left" vertical="center"/>
    </xf>
    <xf numFmtId="0" fontId="66" fillId="7" borderId="1" xfId="0" applyFont="1" applyFill="1" applyBorder="1" applyAlignment="1">
      <alignment horizontal="left" vertical="center" wrapText="1"/>
    </xf>
    <xf numFmtId="0" fontId="66" fillId="7" borderId="1" xfId="0" applyFont="1" applyFill="1" applyBorder="1" applyAlignment="1">
      <alignment horizontal="center" vertical="center"/>
    </xf>
    <xf numFmtId="0" fontId="65" fillId="7" borderId="45" xfId="0" applyFont="1" applyFill="1" applyBorder="1" applyAlignment="1">
      <alignment horizontal="center" vertical="center" wrapText="1"/>
    </xf>
    <xf numFmtId="0" fontId="65" fillId="7" borderId="30" xfId="0" applyFont="1" applyFill="1" applyBorder="1" applyAlignment="1">
      <alignment horizontal="center" vertical="center" wrapText="1"/>
    </xf>
    <xf numFmtId="0" fontId="65" fillId="2" borderId="0" xfId="0" applyFont="1" applyFill="1" applyAlignment="1">
      <alignment horizontal="center" vertical="center"/>
    </xf>
    <xf numFmtId="0" fontId="67" fillId="2" borderId="0" xfId="0" applyFont="1" applyFill="1" applyAlignment="1">
      <alignment horizontal="center" vertical="center"/>
    </xf>
    <xf numFmtId="0" fontId="67" fillId="2" borderId="1" xfId="0" applyFont="1" applyFill="1" applyBorder="1" applyAlignment="1">
      <alignment horizontal="center" vertical="center"/>
    </xf>
    <xf numFmtId="0" fontId="68" fillId="2" borderId="1" xfId="0" applyFont="1" applyFill="1" applyBorder="1" applyAlignment="1">
      <alignment horizontal="center" vertical="center"/>
    </xf>
    <xf numFmtId="49" fontId="68" fillId="2" borderId="1" xfId="0" applyNumberFormat="1" applyFont="1" applyFill="1" applyBorder="1" applyAlignment="1">
      <alignment horizontal="center" vertical="center" wrapText="1"/>
    </xf>
    <xf numFmtId="0" fontId="31" fillId="4" borderId="1" xfId="0" applyFont="1" applyFill="1" applyBorder="1" applyAlignment="1">
      <alignment horizontal="center" vertical="center"/>
    </xf>
    <xf numFmtId="0" fontId="31" fillId="4" borderId="1" xfId="0" applyFont="1" applyFill="1" applyBorder="1" applyAlignment="1">
      <alignment horizontal="left" vertical="center"/>
    </xf>
    <xf numFmtId="0" fontId="32" fillId="19" borderId="31" xfId="0" applyFont="1" applyFill="1" applyBorder="1" applyAlignment="1">
      <alignment horizontal="center" vertical="center"/>
    </xf>
    <xf numFmtId="0" fontId="32" fillId="19" borderId="0" xfId="0" applyFont="1" applyFill="1" applyAlignment="1">
      <alignment horizontal="center" vertical="center"/>
    </xf>
    <xf numFmtId="0" fontId="69" fillId="16" borderId="30" xfId="0" applyFont="1" applyFill="1" applyBorder="1">
      <alignment vertical="center"/>
    </xf>
    <xf numFmtId="0" fontId="69" fillId="16" borderId="30" xfId="0" applyFont="1" applyFill="1" applyBorder="1" applyAlignment="1">
      <alignment horizontal="center" vertical="center"/>
    </xf>
    <xf numFmtId="0" fontId="48" fillId="0" borderId="1" xfId="0" applyFont="1" applyBorder="1" applyAlignment="1">
      <alignment horizontal="center" vertical="center"/>
    </xf>
    <xf numFmtId="0" fontId="70" fillId="18" borderId="1" xfId="0" applyFont="1" applyFill="1" applyBorder="1">
      <alignment vertical="center"/>
    </xf>
    <xf numFmtId="0" fontId="48" fillId="2" borderId="1" xfId="0" applyFont="1" applyFill="1" applyBorder="1">
      <alignment vertical="center"/>
    </xf>
    <xf numFmtId="0" fontId="48" fillId="0" borderId="1" xfId="0" applyFont="1" applyBorder="1">
      <alignment vertical="center"/>
    </xf>
    <xf numFmtId="49" fontId="70" fillId="18" borderId="1" xfId="0" applyNumberFormat="1" applyFont="1" applyFill="1" applyBorder="1" applyAlignment="1">
      <alignment vertical="center"/>
    </xf>
    <xf numFmtId="49" fontId="48" fillId="2" borderId="1" xfId="0" applyNumberFormat="1" applyFont="1" applyFill="1" applyBorder="1" applyAlignment="1">
      <alignment vertical="center" wrapText="1"/>
    </xf>
    <xf numFmtId="0" fontId="55" fillId="0" borderId="0" xfId="0" applyFont="1">
      <alignment vertical="center"/>
    </xf>
    <xf numFmtId="0" fontId="15" fillId="20" borderId="1" xfId="0" applyFont="1" applyFill="1" applyBorder="1" applyAlignment="1">
      <alignment horizontal="center" vertical="center"/>
    </xf>
    <xf numFmtId="0" fontId="0" fillId="20" borderId="1" xfId="0" applyFill="1" applyBorder="1" applyAlignment="1">
      <alignment horizontal="center" vertical="center"/>
    </xf>
    <xf numFmtId="0" fontId="55" fillId="20" borderId="1" xfId="0" applyFont="1" applyFill="1" applyBorder="1" applyAlignment="1">
      <alignment horizontal="center" vertical="center"/>
    </xf>
    <xf numFmtId="0" fontId="20" fillId="19" borderId="1" xfId="0" applyFont="1" applyFill="1" applyBorder="1" applyAlignment="1">
      <alignment horizontal="center" vertical="center"/>
    </xf>
    <xf numFmtId="0" fontId="71" fillId="19" borderId="1" xfId="0" applyFont="1" applyFill="1" applyBorder="1" applyAlignment="1">
      <alignment horizontal="center" vertical="center"/>
    </xf>
    <xf numFmtId="0" fontId="20" fillId="3" borderId="9" xfId="0" applyFont="1" applyFill="1" applyBorder="1" applyAlignment="1">
      <alignment horizontal="center" vertical="center" wrapText="1"/>
    </xf>
    <xf numFmtId="0" fontId="16" fillId="3" borderId="1" xfId="0" applyFont="1" applyFill="1" applyBorder="1" applyAlignment="1">
      <alignment horizontal="center" vertical="center"/>
    </xf>
    <xf numFmtId="0" fontId="43" fillId="3" borderId="1" xfId="0" applyFont="1" applyFill="1" applyBorder="1" applyAlignment="1">
      <alignment horizontal="left" vertical="center" wrapText="1"/>
    </xf>
    <xf numFmtId="0" fontId="72" fillId="3" borderId="1" xfId="0" applyFont="1" applyFill="1" applyBorder="1" applyAlignment="1">
      <alignment horizontal="justify" vertical="top" wrapText="1"/>
    </xf>
    <xf numFmtId="0" fontId="20" fillId="3" borderId="45" xfId="0" applyFont="1" applyFill="1" applyBorder="1" applyAlignment="1">
      <alignment horizontal="center" vertical="center" wrapText="1"/>
    </xf>
    <xf numFmtId="0" fontId="20" fillId="5" borderId="9" xfId="0" applyFont="1" applyFill="1" applyBorder="1" applyAlignment="1">
      <alignment horizontal="center" vertical="center" wrapText="1"/>
    </xf>
    <xf numFmtId="0" fontId="16" fillId="5" borderId="1" xfId="0" applyFont="1" applyFill="1" applyBorder="1" applyAlignment="1">
      <alignment horizontal="center" vertical="center"/>
    </xf>
    <xf numFmtId="0" fontId="43" fillId="5" borderId="1" xfId="0" applyFont="1" applyFill="1" applyBorder="1" applyAlignment="1">
      <alignment horizontal="left" vertical="center" wrapText="1"/>
    </xf>
    <xf numFmtId="0" fontId="72" fillId="5" borderId="1" xfId="0" applyFont="1" applyFill="1" applyBorder="1" applyAlignment="1">
      <alignment horizontal="justify" vertical="top" wrapText="1"/>
    </xf>
    <xf numFmtId="0" fontId="20" fillId="5" borderId="45" xfId="0" applyFont="1" applyFill="1" applyBorder="1" applyAlignment="1">
      <alignment horizontal="center" vertical="center" wrapText="1"/>
    </xf>
    <xf numFmtId="0" fontId="43" fillId="5" borderId="1" xfId="0" applyFont="1" applyFill="1" applyBorder="1" applyAlignment="1">
      <alignment horizontal="left" vertical="center"/>
    </xf>
    <xf numFmtId="0" fontId="72" fillId="5" borderId="1" xfId="0" applyFont="1" applyFill="1" applyBorder="1">
      <alignment vertical="center"/>
    </xf>
    <xf numFmtId="0" fontId="72" fillId="5" borderId="1" xfId="0" applyFont="1" applyFill="1" applyBorder="1" applyAlignment="1">
      <alignment horizontal="justify" vertical="center"/>
    </xf>
    <xf numFmtId="0" fontId="20" fillId="5" borderId="30" xfId="0" applyFont="1" applyFill="1" applyBorder="1" applyAlignment="1">
      <alignment horizontal="center" vertical="center" wrapText="1"/>
    </xf>
    <xf numFmtId="0" fontId="20" fillId="7" borderId="1" xfId="0" applyFont="1" applyFill="1" applyBorder="1" applyAlignment="1">
      <alignment horizontal="center" vertical="center" wrapText="1"/>
    </xf>
    <xf numFmtId="0" fontId="16" fillId="7" borderId="1" xfId="0" applyFont="1" applyFill="1" applyBorder="1" applyAlignment="1">
      <alignment horizontal="center" vertical="center"/>
    </xf>
    <xf numFmtId="0" fontId="43" fillId="7" borderId="1" xfId="0" applyFont="1" applyFill="1" applyBorder="1" applyAlignment="1">
      <alignment horizontal="left" vertical="center" wrapText="1"/>
    </xf>
    <xf numFmtId="0" fontId="72" fillId="7" borderId="1" xfId="0" applyFont="1" applyFill="1" applyBorder="1" applyAlignment="1">
      <alignment horizontal="justify" vertical="top" wrapText="1"/>
    </xf>
    <xf numFmtId="0" fontId="20" fillId="7" borderId="1" xfId="0" applyFont="1" applyFill="1" applyBorder="1" applyAlignment="1">
      <alignment horizontal="center" vertical="center"/>
    </xf>
    <xf numFmtId="0" fontId="43" fillId="7" borderId="1" xfId="0" applyFont="1" applyFill="1" applyBorder="1" applyAlignment="1">
      <alignment horizontal="left" vertical="center"/>
    </xf>
    <xf numFmtId="0" fontId="72" fillId="7" borderId="1" xfId="0" applyFont="1" applyFill="1" applyBorder="1" applyAlignment="1">
      <alignment horizontal="justify" vertical="center"/>
    </xf>
    <xf numFmtId="0" fontId="72" fillId="7" borderId="1" xfId="0" applyFont="1" applyFill="1" applyBorder="1">
      <alignment vertical="center"/>
    </xf>
    <xf numFmtId="0" fontId="73" fillId="7" borderId="1" xfId="0" applyFont="1" applyFill="1" applyBorder="1" applyAlignment="1">
      <alignment horizontal="left" vertical="center"/>
    </xf>
    <xf numFmtId="0" fontId="20" fillId="5" borderId="1" xfId="0" applyFont="1" applyFill="1" applyBorder="1" applyAlignment="1">
      <alignment horizontal="center" vertical="center"/>
    </xf>
    <xf numFmtId="0" fontId="20" fillId="3" borderId="1" xfId="0" applyFont="1" applyFill="1" applyBorder="1" applyAlignment="1">
      <alignment horizontal="center" vertical="center"/>
    </xf>
    <xf numFmtId="0" fontId="20" fillId="7" borderId="9" xfId="0" applyFont="1" applyFill="1" applyBorder="1" applyAlignment="1">
      <alignment horizontal="center" vertical="center"/>
    </xf>
    <xf numFmtId="0" fontId="20" fillId="7" borderId="45" xfId="0" applyFont="1" applyFill="1" applyBorder="1" applyAlignment="1">
      <alignment horizontal="center" vertical="center"/>
    </xf>
    <xf numFmtId="0" fontId="20" fillId="2" borderId="9" xfId="0" applyFont="1" applyFill="1" applyBorder="1" applyAlignment="1">
      <alignment horizontal="center" vertical="center" wrapText="1"/>
    </xf>
    <xf numFmtId="0" fontId="16" fillId="2" borderId="1" xfId="0" applyFont="1" applyFill="1" applyBorder="1" applyAlignment="1">
      <alignment horizontal="center" vertical="center"/>
    </xf>
    <xf numFmtId="0" fontId="43" fillId="2" borderId="1" xfId="0" applyFont="1" applyFill="1" applyBorder="1">
      <alignment vertical="center"/>
    </xf>
    <xf numFmtId="0" fontId="72" fillId="2" borderId="1" xfId="0" applyFont="1" applyFill="1" applyBorder="1">
      <alignment vertical="center"/>
    </xf>
    <xf numFmtId="0" fontId="20" fillId="2" borderId="45" xfId="0" applyFont="1" applyFill="1" applyBorder="1" applyAlignment="1">
      <alignment horizontal="center" vertical="center" wrapText="1"/>
    </xf>
    <xf numFmtId="0" fontId="16" fillId="2" borderId="3" xfId="0" applyFont="1" applyFill="1" applyBorder="1" applyAlignment="1">
      <alignment horizontal="center" vertical="center"/>
    </xf>
    <xf numFmtId="0" fontId="16" fillId="2" borderId="4" xfId="0" applyFont="1" applyFill="1" applyBorder="1" applyAlignment="1">
      <alignment horizontal="center" vertical="center"/>
    </xf>
    <xf numFmtId="0" fontId="16" fillId="2" borderId="5" xfId="0" applyFont="1" applyFill="1" applyBorder="1" applyAlignment="1">
      <alignment horizontal="center" vertical="center"/>
    </xf>
    <xf numFmtId="0" fontId="20" fillId="2" borderId="30" xfId="0" applyFont="1" applyFill="1" applyBorder="1" applyAlignment="1">
      <alignment horizontal="center" vertical="center" wrapText="1"/>
    </xf>
    <xf numFmtId="0" fontId="1" fillId="9" borderId="33" xfId="0" applyFont="1" applyFill="1" applyBorder="1" applyAlignment="1">
      <alignment horizontal="center" vertical="center"/>
    </xf>
    <xf numFmtId="0" fontId="1" fillId="9" borderId="34" xfId="0" applyFont="1" applyFill="1" applyBorder="1" applyAlignment="1">
      <alignment horizontal="center" vertical="center"/>
    </xf>
    <xf numFmtId="0" fontId="1" fillId="9" borderId="46" xfId="0" applyFont="1" applyFill="1" applyBorder="1" applyAlignment="1">
      <alignment horizontal="center" vertical="center"/>
    </xf>
    <xf numFmtId="0" fontId="5" fillId="9" borderId="1" xfId="0" applyFont="1" applyFill="1" applyBorder="1" applyAlignment="1">
      <alignment horizontal="center" vertical="center"/>
    </xf>
    <xf numFmtId="0" fontId="74" fillId="9" borderId="1" xfId="6" applyFont="1" applyFill="1" applyBorder="1" applyAlignment="1">
      <alignment horizontal="center" vertical="center"/>
    </xf>
    <xf numFmtId="0" fontId="5" fillId="9" borderId="1" xfId="0" applyFont="1" applyFill="1" applyBorder="1" applyAlignment="1">
      <alignment horizontal="left" vertical="center" wrapText="1"/>
    </xf>
    <xf numFmtId="0" fontId="5" fillId="9" borderId="1" xfId="0" applyFont="1" applyFill="1" applyBorder="1" applyAlignment="1">
      <alignment horizontal="left" vertical="center"/>
    </xf>
    <xf numFmtId="0" fontId="5" fillId="9" borderId="1" xfId="0" applyFont="1" applyFill="1" applyBorder="1">
      <alignment vertical="center"/>
    </xf>
    <xf numFmtId="0" fontId="11" fillId="9" borderId="3" xfId="0" applyFont="1" applyFill="1" applyBorder="1" applyAlignment="1">
      <alignment horizontal="center" vertical="center"/>
    </xf>
    <xf numFmtId="0" fontId="11" fillId="9" borderId="5" xfId="0" applyFont="1" applyFill="1" applyBorder="1" applyAlignment="1">
      <alignment horizontal="center" vertical="center"/>
    </xf>
    <xf numFmtId="0" fontId="11" fillId="9" borderId="1" xfId="0" applyFont="1" applyFill="1" applyBorder="1">
      <alignment vertical="center"/>
    </xf>
    <xf numFmtId="0" fontId="10" fillId="12" borderId="1" xfId="0" applyFont="1" applyFill="1" applyBorder="1" applyAlignment="1">
      <alignment horizontal="center" vertical="center"/>
    </xf>
    <xf numFmtId="0" fontId="10" fillId="12" borderId="1" xfId="0" applyFont="1" applyFill="1" applyBorder="1">
      <alignment vertical="center"/>
    </xf>
    <xf numFmtId="0" fontId="10" fillId="12" borderId="1" xfId="0" applyFont="1" applyFill="1" applyBorder="1" applyAlignment="1">
      <alignment horizontal="left" vertical="center"/>
    </xf>
    <xf numFmtId="0" fontId="27" fillId="12" borderId="1" xfId="0" applyFont="1" applyFill="1" applyBorder="1">
      <alignment vertical="center"/>
    </xf>
    <xf numFmtId="0" fontId="25" fillId="3" borderId="1" xfId="0" applyFont="1" applyFill="1" applyBorder="1" applyAlignment="1">
      <alignment horizontal="center" vertical="center" wrapText="1"/>
    </xf>
    <xf numFmtId="0" fontId="25" fillId="3" borderId="1" xfId="0" applyFont="1" applyFill="1" applyBorder="1" applyAlignment="1">
      <alignment horizontal="left" vertical="center" wrapText="1"/>
    </xf>
    <xf numFmtId="0" fontId="7" fillId="0" borderId="0" xfId="0" applyNumberFormat="1" applyFont="1" applyAlignment="1">
      <alignment horizontal="left" vertical="center" wrapText="1"/>
    </xf>
    <xf numFmtId="0" fontId="11"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25" fillId="5" borderId="1" xfId="0" applyFont="1" applyFill="1" applyBorder="1" applyAlignment="1">
      <alignment horizontal="center" vertical="center" textRotation="255" wrapText="1" readingOrder="1"/>
    </xf>
    <xf numFmtId="0" fontId="2" fillId="5" borderId="1" xfId="0" applyFont="1" applyFill="1" applyBorder="1" applyAlignment="1">
      <alignment horizontal="left" vertical="center" wrapText="1"/>
    </xf>
    <xf numFmtId="0" fontId="2" fillId="5" borderId="1" xfId="0" applyNumberFormat="1" applyFont="1" applyFill="1" applyBorder="1" applyAlignment="1">
      <alignment horizontal="left" vertical="center" wrapText="1"/>
    </xf>
    <xf numFmtId="0" fontId="25" fillId="7" borderId="1" xfId="0" applyFont="1" applyFill="1" applyBorder="1" applyAlignment="1">
      <alignment horizontal="center" vertical="center" textRotation="255" wrapText="1"/>
    </xf>
    <xf numFmtId="0" fontId="2" fillId="7" borderId="1" xfId="0" applyFont="1" applyFill="1" applyBorder="1" applyAlignment="1">
      <alignment horizontal="left" vertical="center" wrapText="1"/>
    </xf>
    <xf numFmtId="0" fontId="2" fillId="7" borderId="1" xfId="0" applyNumberFormat="1" applyFont="1" applyFill="1" applyBorder="1" applyAlignment="1">
      <alignment horizontal="left" vertical="center" wrapText="1"/>
    </xf>
    <xf numFmtId="0" fontId="25" fillId="8" borderId="1" xfId="0" applyFont="1" applyFill="1" applyBorder="1" applyAlignment="1">
      <alignment horizontal="center" vertical="center" textRotation="255" wrapText="1"/>
    </xf>
    <xf numFmtId="0" fontId="2" fillId="8" borderId="1" xfId="0" applyFont="1" applyFill="1" applyBorder="1" applyAlignment="1">
      <alignment horizontal="left" vertical="center" wrapText="1"/>
    </xf>
    <xf numFmtId="0" fontId="7" fillId="2" borderId="5" xfId="0" applyFont="1" applyFill="1" applyBorder="1" applyAlignment="1">
      <alignment horizontal="left" vertical="center" wrapText="1"/>
    </xf>
    <xf numFmtId="0" fontId="25" fillId="5" borderId="1" xfId="0" applyFont="1" applyFill="1" applyBorder="1" applyAlignment="1">
      <alignment horizontal="center" vertical="center" textRotation="255" wrapText="1"/>
    </xf>
    <xf numFmtId="0" fontId="2" fillId="6" borderId="1" xfId="0" applyFont="1" applyFill="1" applyBorder="1" applyAlignment="1">
      <alignment horizontal="left" vertical="center" wrapText="1"/>
    </xf>
    <xf numFmtId="0" fontId="2" fillId="5" borderId="3" xfId="0" applyFont="1" applyFill="1" applyBorder="1" applyAlignment="1">
      <alignment horizontal="left" vertical="center" wrapText="1"/>
    </xf>
    <xf numFmtId="0" fontId="2" fillId="5" borderId="4" xfId="0" applyFont="1" applyFill="1" applyBorder="1" applyAlignment="1">
      <alignment horizontal="left" vertical="center" wrapText="1"/>
    </xf>
    <xf numFmtId="0" fontId="2" fillId="5" borderId="5" xfId="0" applyFont="1" applyFill="1" applyBorder="1" applyAlignment="1">
      <alignment horizontal="left" vertical="center" wrapText="1"/>
    </xf>
    <xf numFmtId="0" fontId="27" fillId="7" borderId="1" xfId="0" applyFont="1" applyFill="1" applyBorder="1" applyAlignment="1">
      <alignment horizontal="center" vertical="center" wrapText="1"/>
    </xf>
    <xf numFmtId="0" fontId="75" fillId="0" borderId="0" xfId="0" applyFont="1" applyAlignment="1">
      <alignment horizontal="left" vertical="center" wrapText="1"/>
    </xf>
    <xf numFmtId="0" fontId="2" fillId="7" borderId="3" xfId="0" applyFont="1" applyFill="1" applyBorder="1" applyAlignment="1">
      <alignment horizontal="left" vertical="center" wrapText="1"/>
    </xf>
    <xf numFmtId="0" fontId="2" fillId="7" borderId="4" xfId="0" applyFont="1" applyFill="1" applyBorder="1" applyAlignment="1">
      <alignment horizontal="left" vertical="center" wrapText="1"/>
    </xf>
    <xf numFmtId="0" fontId="2" fillId="7" borderId="5" xfId="0" applyFont="1" applyFill="1" applyBorder="1" applyAlignment="1">
      <alignment horizontal="left" vertical="center" wrapText="1"/>
    </xf>
    <xf numFmtId="0" fontId="2" fillId="8" borderId="3" xfId="0" applyFont="1" applyFill="1" applyBorder="1" applyAlignment="1">
      <alignment horizontal="left" vertical="center" wrapText="1"/>
    </xf>
    <xf numFmtId="0" fontId="2" fillId="8" borderId="4" xfId="0" applyFont="1" applyFill="1" applyBorder="1" applyAlignment="1">
      <alignment horizontal="left" vertical="center" wrapText="1"/>
    </xf>
    <xf numFmtId="0" fontId="2" fillId="8" borderId="5" xfId="0" applyFont="1" applyFill="1" applyBorder="1" applyAlignment="1">
      <alignment horizontal="left" vertical="center" wrapText="1"/>
    </xf>
    <xf numFmtId="0" fontId="25" fillId="4" borderId="1" xfId="0" applyFont="1" applyFill="1" applyBorder="1" applyAlignment="1">
      <alignment horizontal="center" vertical="center" textRotation="255" wrapText="1"/>
    </xf>
    <xf numFmtId="0" fontId="2" fillId="4" borderId="1" xfId="0" applyFont="1" applyFill="1" applyBorder="1" applyAlignment="1">
      <alignment horizontal="left" vertical="center" wrapText="1"/>
    </xf>
    <xf numFmtId="0" fontId="2" fillId="4" borderId="3" xfId="0" applyFont="1" applyFill="1" applyBorder="1" applyAlignment="1">
      <alignment horizontal="left" vertical="center" wrapText="1"/>
    </xf>
    <xf numFmtId="0" fontId="2" fillId="4" borderId="4" xfId="0" applyFont="1" applyFill="1" applyBorder="1" applyAlignment="1">
      <alignment horizontal="left" vertical="center" wrapText="1"/>
    </xf>
    <xf numFmtId="0" fontId="2" fillId="4" borderId="5" xfId="0" applyFont="1" applyFill="1" applyBorder="1" applyAlignment="1">
      <alignment horizontal="left" vertical="center" wrapText="1"/>
    </xf>
    <xf numFmtId="0" fontId="25" fillId="2" borderId="1" xfId="0" applyFont="1" applyFill="1" applyBorder="1" applyAlignment="1">
      <alignment horizontal="center" vertical="center" textRotation="255" wrapText="1"/>
    </xf>
    <xf numFmtId="0" fontId="2" fillId="2" borderId="1" xfId="0" applyFont="1" applyFill="1" applyBorder="1" applyAlignment="1">
      <alignment horizontal="left" vertical="center" wrapText="1"/>
    </xf>
    <xf numFmtId="0" fontId="2" fillId="2" borderId="3"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5" xfId="0" applyFont="1" applyFill="1" applyBorder="1" applyAlignment="1">
      <alignment horizontal="left" vertical="center" wrapText="1"/>
    </xf>
    <xf numFmtId="0" fontId="76" fillId="13" borderId="0" xfId="0" applyFont="1" applyFill="1" applyAlignment="1">
      <alignment horizontal="center" vertical="center"/>
    </xf>
    <xf numFmtId="0" fontId="0" fillId="13" borderId="0" xfId="0" applyFill="1" applyAlignment="1">
      <alignment horizontal="center" vertical="center"/>
    </xf>
    <xf numFmtId="0" fontId="77" fillId="15" borderId="47" xfId="0" applyNumberFormat="1" applyFont="1" applyFill="1" applyBorder="1" applyAlignment="1">
      <alignment horizontal="center" vertical="center" wrapText="1"/>
    </xf>
    <xf numFmtId="0" fontId="31" fillId="0" borderId="0" xfId="0" applyFont="1" applyAlignment="1">
      <alignment horizontal="center" vertical="center"/>
    </xf>
    <xf numFmtId="0" fontId="78" fillId="0" borderId="47" xfId="0" applyNumberFormat="1" applyFont="1" applyFill="1" applyBorder="1" applyAlignment="1">
      <alignment horizontal="left" vertical="center" wrapText="1"/>
    </xf>
    <xf numFmtId="0" fontId="78" fillId="0" borderId="47" xfId="0" applyNumberFormat="1" applyFont="1" applyFill="1" applyBorder="1" applyAlignment="1">
      <alignment horizontal="center" vertical="center" wrapText="1"/>
    </xf>
    <xf numFmtId="0" fontId="78" fillId="0" borderId="48" xfId="0" applyNumberFormat="1" applyFont="1" applyFill="1" applyBorder="1" applyAlignment="1">
      <alignment vertical="top" wrapText="1"/>
    </xf>
    <xf numFmtId="0" fontId="78" fillId="0" borderId="48" xfId="0" applyNumberFormat="1" applyFont="1" applyFill="1" applyBorder="1" applyAlignment="1">
      <alignment horizontal="left" vertical="center" wrapText="1"/>
    </xf>
    <xf numFmtId="0" fontId="78" fillId="0" borderId="48" xfId="0" applyNumberFormat="1" applyFont="1" applyFill="1" applyBorder="1" applyAlignment="1">
      <alignment horizontal="center" vertical="top" wrapText="1"/>
    </xf>
    <xf numFmtId="0" fontId="78" fillId="0" borderId="0" xfId="0" applyNumberFormat="1" applyFont="1" applyFill="1" applyBorder="1" applyAlignment="1">
      <alignment horizontal="left" vertical="center" wrapText="1"/>
    </xf>
    <xf numFmtId="0" fontId="78" fillId="0" borderId="49" xfId="0" applyNumberFormat="1" applyFont="1" applyFill="1" applyBorder="1" applyAlignment="1">
      <alignment horizontal="center" vertical="center" wrapText="1"/>
    </xf>
    <xf numFmtId="0" fontId="78" fillId="0" borderId="50" xfId="0" applyNumberFormat="1" applyFont="1" applyFill="1" applyBorder="1" applyAlignment="1">
      <alignment horizontal="left" vertical="center" wrapText="1"/>
    </xf>
    <xf numFmtId="0" fontId="78" fillId="0" borderId="51" xfId="0" applyNumberFormat="1" applyFont="1" applyFill="1" applyBorder="1" applyAlignment="1">
      <alignment horizontal="left" vertical="center" wrapText="1"/>
    </xf>
    <xf numFmtId="0" fontId="78" fillId="0" borderId="51" xfId="0" applyNumberFormat="1" applyFont="1" applyFill="1" applyBorder="1" applyAlignment="1">
      <alignment horizontal="center" vertical="center" wrapText="1"/>
    </xf>
    <xf numFmtId="0" fontId="79" fillId="0" borderId="51" xfId="0" applyFont="1" applyBorder="1">
      <alignment vertical="center"/>
    </xf>
    <xf numFmtId="0" fontId="0" fillId="0" borderId="51" xfId="0" applyBorder="1">
      <alignment vertical="center"/>
    </xf>
    <xf numFmtId="0" fontId="78" fillId="0" borderId="1" xfId="0" applyNumberFormat="1" applyFont="1" applyFill="1" applyBorder="1" applyAlignment="1">
      <alignment horizontal="left" vertical="center" wrapText="1"/>
    </xf>
    <xf numFmtId="0" fontId="78" fillId="0" borderId="1" xfId="0" applyNumberFormat="1" applyFont="1" applyFill="1" applyBorder="1" applyAlignment="1">
      <alignment horizontal="center" vertical="center" wrapText="1"/>
    </xf>
    <xf numFmtId="0" fontId="0" fillId="0" borderId="1" xfId="0" applyBorder="1">
      <alignment vertical="center"/>
    </xf>
    <xf numFmtId="0" fontId="53" fillId="15" borderId="0" xfId="0" applyFont="1" applyFill="1" applyAlignment="1">
      <alignment horizontal="center" vertical="center"/>
    </xf>
    <xf numFmtId="0" fontId="0" fillId="15" borderId="0" xfId="0" applyFill="1" applyAlignment="1">
      <alignment horizontal="center" vertical="center"/>
    </xf>
    <xf numFmtId="0" fontId="50" fillId="0" borderId="0" xfId="0" applyFont="1" applyAlignment="1">
      <alignment horizontal="center" vertical="center"/>
    </xf>
    <xf numFmtId="0" fontId="80" fillId="0" borderId="0" xfId="0" applyFont="1" applyAlignment="1">
      <alignment vertical="center"/>
    </xf>
    <xf numFmtId="0" fontId="50" fillId="2" borderId="1" xfId="0" applyFont="1" applyFill="1" applyBorder="1" applyAlignment="1">
      <alignment horizontal="center" vertical="center"/>
    </xf>
    <xf numFmtId="0" fontId="80" fillId="2" borderId="1" xfId="0" applyFont="1" applyFill="1" applyBorder="1" applyAlignment="1">
      <alignment horizontal="center" vertical="center"/>
    </xf>
    <xf numFmtId="0" fontId="32" fillId="2" borderId="1" xfId="0" applyFont="1" applyFill="1" applyBorder="1" applyAlignment="1">
      <alignment horizontal="center" vertical="center"/>
    </xf>
    <xf numFmtId="0" fontId="50" fillId="2" borderId="3" xfId="0" applyFont="1" applyFill="1" applyBorder="1" applyAlignment="1">
      <alignment horizontal="center" vertical="center"/>
    </xf>
    <xf numFmtId="0" fontId="43" fillId="5" borderId="1" xfId="0" applyFont="1" applyFill="1" applyBorder="1" applyAlignment="1">
      <alignment horizontal="center" vertical="center"/>
    </xf>
    <xf numFmtId="0" fontId="80" fillId="5" borderId="1" xfId="0" applyFont="1" applyFill="1" applyBorder="1" applyAlignment="1">
      <alignment horizontal="center" vertical="center"/>
    </xf>
    <xf numFmtId="0" fontId="5" fillId="5" borderId="1" xfId="0" applyFont="1" applyFill="1" applyBorder="1" applyAlignment="1">
      <alignment horizontal="center" vertical="center"/>
    </xf>
    <xf numFmtId="0" fontId="50" fillId="5" borderId="3" xfId="0" applyFont="1" applyFill="1" applyBorder="1" applyAlignment="1">
      <alignment horizontal="center" vertical="center"/>
    </xf>
    <xf numFmtId="0" fontId="43" fillId="5" borderId="3" xfId="0" applyFont="1" applyFill="1" applyBorder="1" applyAlignment="1">
      <alignment horizontal="center" vertical="center"/>
    </xf>
    <xf numFmtId="0" fontId="43" fillId="5" borderId="4" xfId="0" applyFont="1" applyFill="1" applyBorder="1" applyAlignment="1">
      <alignment horizontal="center" vertical="center"/>
    </xf>
    <xf numFmtId="0" fontId="43" fillId="5" borderId="5" xfId="0" applyFont="1" applyFill="1" applyBorder="1" applyAlignment="1">
      <alignment horizontal="center" vertical="center"/>
    </xf>
    <xf numFmtId="0" fontId="15" fillId="5" borderId="9" xfId="0" applyFont="1" applyFill="1" applyBorder="1" applyAlignment="1">
      <alignment horizontal="center" vertical="center"/>
    </xf>
    <xf numFmtId="0" fontId="81" fillId="5" borderId="9" xfId="0" applyFont="1" applyFill="1" applyBorder="1" applyAlignment="1">
      <alignment horizontal="center" vertical="center"/>
    </xf>
    <xf numFmtId="0" fontId="15" fillId="5" borderId="6" xfId="0" applyFont="1" applyFill="1" applyBorder="1" applyAlignment="1">
      <alignment horizontal="center" vertical="center"/>
    </xf>
    <xf numFmtId="0" fontId="17" fillId="19" borderId="52" xfId="0" applyFont="1" applyFill="1" applyBorder="1" applyAlignment="1">
      <alignment horizontal="center" vertical="center"/>
    </xf>
    <xf numFmtId="0" fontId="50" fillId="19" borderId="53" xfId="0" applyFont="1" applyFill="1" applyBorder="1" applyAlignment="1">
      <alignment horizontal="center" vertical="center"/>
    </xf>
    <xf numFmtId="0" fontId="80" fillId="19" borderId="53" xfId="0" applyFont="1" applyFill="1" applyBorder="1" applyAlignment="1">
      <alignment horizontal="center" vertical="center"/>
    </xf>
    <xf numFmtId="0" fontId="31" fillId="19" borderId="53" xfId="0" applyFont="1" applyFill="1" applyBorder="1" applyAlignment="1">
      <alignment horizontal="center" vertical="center"/>
    </xf>
    <xf numFmtId="0" fontId="50" fillId="19" borderId="54" xfId="0" applyFont="1" applyFill="1" applyBorder="1" applyAlignment="1">
      <alignment horizontal="center" vertical="center"/>
    </xf>
    <xf numFmtId="0" fontId="4" fillId="2" borderId="55" xfId="0" applyFont="1" applyFill="1" applyBorder="1" applyAlignment="1">
      <alignment horizontal="center" vertical="center" wrapText="1"/>
    </xf>
    <xf numFmtId="0" fontId="5" fillId="20" borderId="11" xfId="0" applyFont="1" applyFill="1" applyBorder="1" applyAlignment="1">
      <alignment horizontal="center" vertical="center"/>
    </xf>
    <xf numFmtId="0" fontId="5" fillId="20" borderId="11" xfId="0" applyFont="1" applyFill="1" applyBorder="1" applyAlignment="1">
      <alignment horizontal="left" vertical="center" wrapText="1"/>
    </xf>
    <xf numFmtId="0" fontId="5" fillId="20" borderId="11" xfId="0" applyFont="1" applyFill="1" applyBorder="1" applyAlignment="1">
      <alignment horizontal="left" vertical="top" wrapText="1"/>
    </xf>
    <xf numFmtId="0" fontId="5" fillId="20" borderId="11" xfId="0" applyFont="1" applyFill="1" applyBorder="1" applyAlignment="1">
      <alignment horizontal="center" vertical="top" wrapText="1"/>
    </xf>
    <xf numFmtId="0" fontId="5" fillId="20" borderId="12" xfId="0" applyFont="1" applyFill="1" applyBorder="1" applyAlignment="1">
      <alignment horizontal="center" vertical="center"/>
    </xf>
    <xf numFmtId="0" fontId="4" fillId="2" borderId="56" xfId="0" applyFont="1" applyFill="1" applyBorder="1" applyAlignment="1">
      <alignment horizontal="center" vertical="center" wrapText="1"/>
    </xf>
    <xf numFmtId="0" fontId="5" fillId="19" borderId="2" xfId="0" applyFont="1" applyFill="1" applyBorder="1" applyAlignment="1">
      <alignment horizontal="center" vertical="center"/>
    </xf>
    <xf numFmtId="0" fontId="5" fillId="19" borderId="2" xfId="0" applyFont="1" applyFill="1" applyBorder="1" applyAlignment="1">
      <alignment horizontal="left" vertical="center" wrapText="1"/>
    </xf>
    <xf numFmtId="0" fontId="5" fillId="19" borderId="2" xfId="0" applyFont="1" applyFill="1" applyBorder="1" applyAlignment="1">
      <alignment horizontal="left" vertical="top" wrapText="1"/>
    </xf>
    <xf numFmtId="0" fontId="5" fillId="19" borderId="2" xfId="0" applyFont="1" applyFill="1" applyBorder="1" applyAlignment="1">
      <alignment horizontal="center" vertical="top" wrapText="1"/>
    </xf>
    <xf numFmtId="0" fontId="5" fillId="19" borderId="14" xfId="0" applyFont="1" applyFill="1" applyBorder="1" applyAlignment="1">
      <alignment horizontal="center" vertical="center"/>
    </xf>
    <xf numFmtId="0" fontId="5" fillId="20" borderId="2" xfId="0" applyFont="1" applyFill="1" applyBorder="1" applyAlignment="1">
      <alignment horizontal="center" vertical="center"/>
    </xf>
    <xf numFmtId="0" fontId="5" fillId="20" borderId="2" xfId="0" applyFont="1" applyFill="1" applyBorder="1" applyAlignment="1">
      <alignment horizontal="left" vertical="center" wrapText="1"/>
    </xf>
    <xf numFmtId="0" fontId="5" fillId="20" borderId="2" xfId="0" applyFont="1" applyFill="1" applyBorder="1" applyAlignment="1">
      <alignment horizontal="left" vertical="top" wrapText="1"/>
    </xf>
    <xf numFmtId="0" fontId="5" fillId="20" borderId="2" xfId="0" applyFont="1" applyFill="1" applyBorder="1" applyAlignment="1">
      <alignment horizontal="center" vertical="top" wrapText="1"/>
    </xf>
    <xf numFmtId="0" fontId="5" fillId="20" borderId="14"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2" xfId="0" applyFont="1" applyFill="1" applyBorder="1" applyAlignment="1">
      <alignment horizontal="left" vertical="top" wrapText="1"/>
    </xf>
    <xf numFmtId="0" fontId="5" fillId="2" borderId="2" xfId="0" applyFont="1" applyFill="1" applyBorder="1" applyAlignment="1">
      <alignment horizontal="center" vertical="top" wrapText="1"/>
    </xf>
    <xf numFmtId="0" fontId="5" fillId="2" borderId="14" xfId="0" applyFont="1" applyFill="1" applyBorder="1" applyAlignment="1">
      <alignment horizontal="center" vertical="center"/>
    </xf>
    <xf numFmtId="0" fontId="4" fillId="2" borderId="57" xfId="0" applyFont="1" applyFill="1" applyBorder="1" applyAlignment="1">
      <alignment horizontal="center" vertical="center" wrapText="1"/>
    </xf>
    <xf numFmtId="0" fontId="5" fillId="2" borderId="24" xfId="0" applyFont="1" applyFill="1" applyBorder="1" applyAlignment="1">
      <alignment horizontal="center" vertical="center"/>
    </xf>
    <xf numFmtId="0" fontId="5" fillId="2" borderId="24" xfId="0" applyFont="1" applyFill="1" applyBorder="1" applyAlignment="1">
      <alignment horizontal="left" vertical="center" wrapText="1"/>
    </xf>
    <xf numFmtId="0" fontId="5" fillId="2" borderId="24" xfId="0" applyFont="1" applyFill="1" applyBorder="1" applyAlignment="1">
      <alignment horizontal="left" vertical="top" wrapText="1"/>
    </xf>
    <xf numFmtId="0" fontId="5" fillId="2" borderId="24" xfId="0" applyFont="1" applyFill="1" applyBorder="1" applyAlignment="1">
      <alignment horizontal="center" vertical="top" wrapText="1"/>
    </xf>
    <xf numFmtId="0" fontId="5" fillId="2" borderId="25" xfId="0" applyFont="1" applyFill="1" applyBorder="1" applyAlignment="1">
      <alignment horizontal="center" vertical="center"/>
    </xf>
    <xf numFmtId="0" fontId="4" fillId="19" borderId="55" xfId="0" applyFont="1" applyFill="1" applyBorder="1" applyAlignment="1">
      <alignment horizontal="center" vertical="center" wrapText="1"/>
    </xf>
    <xf numFmtId="0" fontId="4" fillId="19" borderId="56" xfId="0" applyFont="1" applyFill="1" applyBorder="1" applyAlignment="1">
      <alignment horizontal="center" vertical="center" wrapText="1"/>
    </xf>
    <xf numFmtId="0" fontId="0" fillId="0" borderId="0" xfId="0" applyBorder="1" applyAlignment="1">
      <alignment vertical="center"/>
    </xf>
    <xf numFmtId="0" fontId="4" fillId="19" borderId="57" xfId="0" applyFont="1" applyFill="1" applyBorder="1" applyAlignment="1">
      <alignment horizontal="center" vertical="center" wrapText="1"/>
    </xf>
    <xf numFmtId="0" fontId="1" fillId="14" borderId="52" xfId="0" applyFont="1" applyFill="1" applyBorder="1" applyAlignment="1">
      <alignment horizontal="center" vertical="center"/>
    </xf>
    <xf numFmtId="0" fontId="50" fillId="14" borderId="53" xfId="0" applyFont="1" applyFill="1" applyBorder="1" applyAlignment="1">
      <alignment horizontal="center" vertical="center"/>
    </xf>
    <xf numFmtId="0" fontId="80" fillId="14" borderId="53" xfId="0" applyFont="1" applyFill="1" applyBorder="1" applyAlignment="1">
      <alignment horizontal="center" vertical="center"/>
    </xf>
    <xf numFmtId="0" fontId="31" fillId="14" borderId="53" xfId="0" applyFont="1" applyFill="1" applyBorder="1" applyAlignment="1">
      <alignment horizontal="center" vertical="center"/>
    </xf>
    <xf numFmtId="0" fontId="50" fillId="14" borderId="54" xfId="0" applyFont="1" applyFill="1" applyBorder="1" applyAlignment="1">
      <alignment horizontal="center" vertical="center"/>
    </xf>
    <xf numFmtId="0" fontId="25" fillId="7" borderId="55" xfId="0" applyFont="1" applyFill="1" applyBorder="1" applyAlignment="1">
      <alignment horizontal="center" vertical="center" wrapText="1"/>
    </xf>
    <xf numFmtId="0" fontId="11" fillId="14" borderId="11" xfId="0" applyFont="1" applyFill="1" applyBorder="1" applyAlignment="1">
      <alignment horizontal="center" vertical="center"/>
    </xf>
    <xf numFmtId="0" fontId="5" fillId="7" borderId="11" xfId="0" applyFont="1" applyFill="1" applyBorder="1" applyAlignment="1">
      <alignment horizontal="left" vertical="top" wrapText="1"/>
    </xf>
    <xf numFmtId="0" fontId="5" fillId="7" borderId="11" xfId="0" applyFont="1" applyFill="1" applyBorder="1" applyAlignment="1">
      <alignment horizontal="left" vertical="center" wrapText="1"/>
    </xf>
    <xf numFmtId="0" fontId="5" fillId="7" borderId="12" xfId="0" applyFont="1" applyFill="1" applyBorder="1" applyAlignment="1">
      <alignment horizontal="center" vertical="center"/>
    </xf>
    <xf numFmtId="0" fontId="25" fillId="7" borderId="56" xfId="0" applyFont="1" applyFill="1" applyBorder="1" applyAlignment="1">
      <alignment horizontal="center" vertical="center" wrapText="1"/>
    </xf>
    <xf numFmtId="0" fontId="11" fillId="21" borderId="2" xfId="0" applyFont="1" applyFill="1" applyBorder="1" applyAlignment="1">
      <alignment horizontal="center" vertical="center"/>
    </xf>
    <xf numFmtId="0" fontId="5" fillId="21" borderId="2" xfId="0" applyFont="1" applyFill="1" applyBorder="1" applyAlignment="1">
      <alignment horizontal="left" vertical="top" wrapText="1"/>
    </xf>
    <xf numFmtId="0" fontId="5" fillId="21" borderId="2" xfId="0" applyFont="1" applyFill="1" applyBorder="1" applyAlignment="1">
      <alignment horizontal="left" vertical="center" wrapText="1"/>
    </xf>
    <xf numFmtId="0" fontId="5" fillId="21" borderId="14" xfId="0" applyFont="1" applyFill="1" applyBorder="1" applyAlignment="1">
      <alignment horizontal="center" vertical="center"/>
    </xf>
    <xf numFmtId="0" fontId="11" fillId="14" borderId="2" xfId="0" applyFont="1" applyFill="1" applyBorder="1" applyAlignment="1">
      <alignment horizontal="center" vertical="center"/>
    </xf>
    <xf numFmtId="0" fontId="5" fillId="14" borderId="2" xfId="0" applyFont="1" applyFill="1" applyBorder="1" applyAlignment="1">
      <alignment horizontal="left" vertical="top" wrapText="1"/>
    </xf>
    <xf numFmtId="0" fontId="5" fillId="14" borderId="2" xfId="0" applyFont="1" applyFill="1" applyBorder="1" applyAlignment="1">
      <alignment horizontal="left" vertical="center" wrapText="1"/>
    </xf>
    <xf numFmtId="0" fontId="5" fillId="14" borderId="14" xfId="0" applyFont="1" applyFill="1" applyBorder="1" applyAlignment="1">
      <alignment horizontal="center" vertical="center"/>
    </xf>
    <xf numFmtId="0" fontId="11" fillId="7" borderId="2" xfId="0" applyFont="1" applyFill="1" applyBorder="1" applyAlignment="1">
      <alignment horizontal="center" vertical="center"/>
    </xf>
    <xf numFmtId="0" fontId="5" fillId="7" borderId="2" xfId="0" applyFont="1" applyFill="1" applyBorder="1" applyAlignment="1">
      <alignment horizontal="left" vertical="top" wrapText="1"/>
    </xf>
    <xf numFmtId="0" fontId="5" fillId="7" borderId="2" xfId="0" applyFont="1" applyFill="1" applyBorder="1" applyAlignment="1">
      <alignment horizontal="left" vertical="center" wrapText="1"/>
    </xf>
    <xf numFmtId="0" fontId="5" fillId="7" borderId="14" xfId="0" applyFont="1" applyFill="1" applyBorder="1" applyAlignment="1">
      <alignment horizontal="center" vertical="center"/>
    </xf>
    <xf numFmtId="0" fontId="25" fillId="7" borderId="57" xfId="0" applyFont="1" applyFill="1" applyBorder="1" applyAlignment="1">
      <alignment horizontal="center" vertical="center" wrapText="1"/>
    </xf>
    <xf numFmtId="0" fontId="11" fillId="7" borderId="24" xfId="0" applyFont="1" applyFill="1" applyBorder="1" applyAlignment="1">
      <alignment horizontal="center" vertical="center"/>
    </xf>
    <xf numFmtId="0" fontId="5" fillId="7" borderId="24" xfId="0" applyFont="1" applyFill="1" applyBorder="1" applyAlignment="1">
      <alignment horizontal="left" vertical="top" wrapText="1"/>
    </xf>
    <xf numFmtId="0" fontId="5" fillId="7" borderId="24" xfId="0" applyFont="1" applyFill="1" applyBorder="1" applyAlignment="1">
      <alignment horizontal="left" vertical="center" wrapText="1"/>
    </xf>
    <xf numFmtId="0" fontId="5" fillId="7" borderId="25" xfId="0" applyFont="1" applyFill="1" applyBorder="1" applyAlignment="1">
      <alignment horizontal="center" vertical="center"/>
    </xf>
    <xf numFmtId="0" fontId="25" fillId="14" borderId="55" xfId="0" applyFont="1" applyFill="1" applyBorder="1" applyAlignment="1">
      <alignment horizontal="center" vertical="center" wrapText="1"/>
    </xf>
    <xf numFmtId="0" fontId="11" fillId="7" borderId="11" xfId="0" applyFont="1" applyFill="1" applyBorder="1" applyAlignment="1">
      <alignment horizontal="center" vertical="center"/>
    </xf>
    <xf numFmtId="0" fontId="25" fillId="14" borderId="56" xfId="0" applyFont="1" applyFill="1" applyBorder="1" applyAlignment="1">
      <alignment horizontal="center" vertical="center" wrapText="1"/>
    </xf>
    <xf numFmtId="0" fontId="25" fillId="14" borderId="57" xfId="0" applyFont="1" applyFill="1" applyBorder="1" applyAlignment="1">
      <alignment horizontal="center" vertical="center" wrapText="1"/>
    </xf>
    <xf numFmtId="0" fontId="11" fillId="14" borderId="24" xfId="0" applyFont="1" applyFill="1" applyBorder="1" applyAlignment="1">
      <alignment horizontal="center" vertical="center"/>
    </xf>
    <xf numFmtId="0" fontId="5" fillId="14" borderId="24" xfId="0" applyFont="1" applyFill="1" applyBorder="1" applyAlignment="1">
      <alignment horizontal="left" vertical="top" wrapText="1"/>
    </xf>
    <xf numFmtId="0" fontId="5" fillId="14" borderId="24" xfId="0" applyFont="1" applyFill="1" applyBorder="1" applyAlignment="1">
      <alignment horizontal="left" vertical="center" wrapText="1"/>
    </xf>
    <xf numFmtId="0" fontId="5" fillId="14" borderId="25" xfId="0" applyFont="1" applyFill="1" applyBorder="1" applyAlignment="1">
      <alignment horizontal="center" vertical="center"/>
    </xf>
    <xf numFmtId="0" fontId="11" fillId="21" borderId="11" xfId="0" applyFont="1" applyFill="1" applyBorder="1" applyAlignment="1">
      <alignment horizontal="center" vertical="center"/>
    </xf>
    <xf numFmtId="0" fontId="5" fillId="21" borderId="11" xfId="0" applyFont="1" applyFill="1" applyBorder="1" applyAlignment="1">
      <alignment horizontal="left" vertical="top" wrapText="1"/>
    </xf>
    <xf numFmtId="0" fontId="5" fillId="21" borderId="11" xfId="0" applyFont="1" applyFill="1" applyBorder="1" applyAlignment="1">
      <alignment horizontal="left" vertical="center" wrapText="1"/>
    </xf>
    <xf numFmtId="0" fontId="5" fillId="21" borderId="12" xfId="0" applyFont="1" applyFill="1" applyBorder="1" applyAlignment="1">
      <alignment horizontal="center" vertical="center"/>
    </xf>
    <xf numFmtId="0" fontId="0" fillId="0" borderId="0" xfId="0" applyFont="1" applyFill="1" applyBorder="1" applyAlignment="1"/>
    <xf numFmtId="0" fontId="11" fillId="21" borderId="2" xfId="0" applyFont="1" applyFill="1" applyBorder="1">
      <alignment vertical="center"/>
    </xf>
    <xf numFmtId="0" fontId="5" fillId="14" borderId="11" xfId="0" applyFont="1" applyFill="1" applyBorder="1" applyAlignment="1">
      <alignment horizontal="left" vertical="top" wrapText="1"/>
    </xf>
    <xf numFmtId="0" fontId="5" fillId="14" borderId="11" xfId="0" applyFont="1" applyFill="1" applyBorder="1" applyAlignment="1">
      <alignment horizontal="left" vertical="center" wrapText="1"/>
    </xf>
    <xf numFmtId="0" fontId="5" fillId="14" borderId="12" xfId="0" applyFont="1" applyFill="1" applyBorder="1" applyAlignment="1">
      <alignment horizontal="center" vertical="center"/>
    </xf>
    <xf numFmtId="0" fontId="1" fillId="16" borderId="52" xfId="0" applyFont="1" applyFill="1" applyBorder="1" applyAlignment="1">
      <alignment horizontal="center" vertical="center"/>
    </xf>
    <xf numFmtId="0" fontId="50" fillId="16" borderId="53" xfId="0" applyFont="1" applyFill="1" applyBorder="1" applyAlignment="1">
      <alignment horizontal="center" vertical="center"/>
    </xf>
    <xf numFmtId="0" fontId="80" fillId="16" borderId="53" xfId="0" applyFont="1" applyFill="1" applyBorder="1" applyAlignment="1">
      <alignment horizontal="center" vertical="center"/>
    </xf>
    <xf numFmtId="0" fontId="31" fillId="16" borderId="53" xfId="0" applyFont="1" applyFill="1" applyBorder="1" applyAlignment="1">
      <alignment horizontal="center" vertical="center"/>
    </xf>
    <xf numFmtId="0" fontId="50" fillId="16" borderId="54" xfId="0" applyFont="1" applyFill="1" applyBorder="1" applyAlignment="1">
      <alignment horizontal="center" vertical="center"/>
    </xf>
    <xf numFmtId="0" fontId="4" fillId="4" borderId="55" xfId="0" applyFont="1" applyFill="1" applyBorder="1" applyAlignment="1">
      <alignment horizontal="center" vertical="center" wrapText="1"/>
    </xf>
    <xf numFmtId="0" fontId="5" fillId="22" borderId="11" xfId="0" applyFont="1" applyFill="1" applyBorder="1" applyAlignment="1">
      <alignment horizontal="center" vertical="center"/>
    </xf>
    <xf numFmtId="0" fontId="5" fillId="22" borderId="11" xfId="0" applyFont="1" applyFill="1" applyBorder="1" applyAlignment="1">
      <alignment horizontal="left" vertical="center" wrapText="1"/>
    </xf>
    <xf numFmtId="0" fontId="5" fillId="22" borderId="11" xfId="0" applyFont="1" applyFill="1" applyBorder="1" applyAlignment="1">
      <alignment horizontal="left" vertical="top" wrapText="1"/>
    </xf>
    <xf numFmtId="0" fontId="5" fillId="22" borderId="11" xfId="0" applyFont="1" applyFill="1" applyBorder="1" applyAlignment="1">
      <alignment horizontal="center" vertical="top" wrapText="1"/>
    </xf>
    <xf numFmtId="0" fontId="5" fillId="22" borderId="12" xfId="0" applyFont="1" applyFill="1" applyBorder="1" applyAlignment="1">
      <alignment horizontal="center" vertical="center"/>
    </xf>
    <xf numFmtId="0" fontId="4" fillId="4" borderId="56" xfId="0" applyFont="1" applyFill="1" applyBorder="1" applyAlignment="1">
      <alignment horizontal="center" vertical="center" wrapText="1"/>
    </xf>
    <xf numFmtId="0" fontId="5" fillId="22" borderId="2" xfId="0" applyFont="1" applyFill="1" applyBorder="1" applyAlignment="1">
      <alignment horizontal="center" vertical="center"/>
    </xf>
    <xf numFmtId="0" fontId="5" fillId="22" borderId="2" xfId="0" applyFont="1" applyFill="1" applyBorder="1" applyAlignment="1">
      <alignment horizontal="left" vertical="center" wrapText="1"/>
    </xf>
    <xf numFmtId="0" fontId="5" fillId="22" borderId="2" xfId="0" applyFont="1" applyFill="1" applyBorder="1" applyAlignment="1">
      <alignment horizontal="left" vertical="top" wrapText="1"/>
    </xf>
    <xf numFmtId="0" fontId="5" fillId="22" borderId="2" xfId="0" applyFont="1" applyFill="1" applyBorder="1" applyAlignment="1">
      <alignment horizontal="center" vertical="top" wrapText="1"/>
    </xf>
    <xf numFmtId="0" fontId="5" fillId="22" borderId="14"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2" xfId="0" applyFont="1" applyFill="1" applyBorder="1" applyAlignment="1">
      <alignment horizontal="left" vertical="center" wrapText="1"/>
    </xf>
    <xf numFmtId="0" fontId="5" fillId="4" borderId="2" xfId="0" applyFont="1" applyFill="1" applyBorder="1" applyAlignment="1">
      <alignment horizontal="left" vertical="top" wrapText="1"/>
    </xf>
    <xf numFmtId="0" fontId="5" fillId="4" borderId="2" xfId="0" applyFont="1" applyFill="1" applyBorder="1" applyAlignment="1">
      <alignment horizontal="center" vertical="top" wrapText="1"/>
    </xf>
    <xf numFmtId="0" fontId="5" fillId="4" borderId="14" xfId="0" applyFont="1" applyFill="1" applyBorder="1" applyAlignment="1">
      <alignment horizontal="center" vertical="center"/>
    </xf>
    <xf numFmtId="0" fontId="5" fillId="16" borderId="2" xfId="0" applyFont="1" applyFill="1" applyBorder="1" applyAlignment="1">
      <alignment horizontal="center" vertical="center"/>
    </xf>
    <xf numFmtId="0" fontId="5" fillId="16" borderId="2" xfId="0" applyFont="1" applyFill="1" applyBorder="1" applyAlignment="1">
      <alignment horizontal="left" vertical="center" wrapText="1"/>
    </xf>
    <xf numFmtId="0" fontId="5" fillId="16" borderId="2" xfId="0" applyFont="1" applyFill="1" applyBorder="1" applyAlignment="1">
      <alignment horizontal="left" vertical="top" wrapText="1"/>
    </xf>
    <xf numFmtId="0" fontId="5" fillId="16" borderId="2" xfId="0" applyFont="1" applyFill="1" applyBorder="1" applyAlignment="1">
      <alignment horizontal="center" vertical="top" wrapText="1"/>
    </xf>
    <xf numFmtId="0" fontId="5" fillId="16" borderId="14" xfId="0" applyFont="1" applyFill="1" applyBorder="1" applyAlignment="1">
      <alignment horizontal="center" vertical="center"/>
    </xf>
    <xf numFmtId="0" fontId="4" fillId="4" borderId="57" xfId="0" applyFont="1" applyFill="1" applyBorder="1" applyAlignment="1">
      <alignment horizontal="center" vertical="center" wrapText="1"/>
    </xf>
    <xf numFmtId="0" fontId="5" fillId="22" borderId="24" xfId="0" applyFont="1" applyFill="1" applyBorder="1" applyAlignment="1">
      <alignment horizontal="center" vertical="center"/>
    </xf>
    <xf numFmtId="0" fontId="5" fillId="22" borderId="24" xfId="0" applyFont="1" applyFill="1" applyBorder="1" applyAlignment="1">
      <alignment horizontal="left" vertical="center" wrapText="1"/>
    </xf>
    <xf numFmtId="0" fontId="5" fillId="22" borderId="24" xfId="0" applyFont="1" applyFill="1" applyBorder="1" applyAlignment="1">
      <alignment horizontal="left" vertical="top" wrapText="1"/>
    </xf>
    <xf numFmtId="0" fontId="5" fillId="22" borderId="24" xfId="0" applyFont="1" applyFill="1" applyBorder="1" applyAlignment="1">
      <alignment horizontal="center" vertical="top" wrapText="1"/>
    </xf>
    <xf numFmtId="0" fontId="5" fillId="22" borderId="25" xfId="0" applyFont="1" applyFill="1" applyBorder="1" applyAlignment="1">
      <alignment horizontal="center" vertical="center"/>
    </xf>
    <xf numFmtId="0" fontId="4" fillId="16" borderId="55" xfId="0" applyFont="1" applyFill="1" applyBorder="1" applyAlignment="1">
      <alignment horizontal="center" vertical="center" wrapText="1"/>
    </xf>
    <xf numFmtId="0" fontId="4" fillId="16" borderId="56" xfId="0" applyFont="1" applyFill="1" applyBorder="1" applyAlignment="1">
      <alignment horizontal="center" vertical="center" wrapText="1"/>
    </xf>
    <xf numFmtId="0" fontId="4" fillId="16" borderId="57" xfId="0" applyFont="1" applyFill="1" applyBorder="1" applyAlignment="1">
      <alignment horizontal="center" vertical="center" wrapText="1"/>
    </xf>
    <xf numFmtId="0" fontId="5" fillId="4" borderId="24" xfId="0" applyFont="1" applyFill="1" applyBorder="1" applyAlignment="1">
      <alignment horizontal="center" vertical="center"/>
    </xf>
    <xf numFmtId="0" fontId="5" fillId="4" borderId="24" xfId="0" applyFont="1" applyFill="1" applyBorder="1" applyAlignment="1">
      <alignment horizontal="left" vertical="center" wrapText="1"/>
    </xf>
    <xf numFmtId="0" fontId="5" fillId="4" borderId="24" xfId="0" applyFont="1" applyFill="1" applyBorder="1" applyAlignment="1">
      <alignment horizontal="left" vertical="top" wrapText="1"/>
    </xf>
    <xf numFmtId="0" fontId="5" fillId="4" borderId="24" xfId="0" applyFont="1" applyFill="1" applyBorder="1" applyAlignment="1">
      <alignment horizontal="center" vertical="top" wrapText="1"/>
    </xf>
    <xf numFmtId="0" fontId="5" fillId="4" borderId="25" xfId="0" applyFont="1" applyFill="1" applyBorder="1" applyAlignment="1">
      <alignment horizontal="center" vertical="center"/>
    </xf>
    <xf numFmtId="0" fontId="5" fillId="4" borderId="11" xfId="0" applyFont="1" applyFill="1" applyBorder="1" applyAlignment="1">
      <alignment horizontal="center" vertical="center"/>
    </xf>
    <xf numFmtId="0" fontId="5" fillId="4" borderId="11" xfId="0" applyFont="1" applyFill="1" applyBorder="1" applyAlignment="1">
      <alignment horizontal="left" vertical="center" wrapText="1"/>
    </xf>
    <xf numFmtId="0" fontId="5" fillId="4" borderId="11" xfId="0" applyFont="1" applyFill="1" applyBorder="1" applyAlignment="1">
      <alignment horizontal="left" vertical="top" wrapText="1"/>
    </xf>
    <xf numFmtId="0" fontId="5" fillId="4" borderId="11" xfId="0" applyFont="1" applyFill="1" applyBorder="1" applyAlignment="1">
      <alignment horizontal="center" vertical="top" wrapText="1"/>
    </xf>
    <xf numFmtId="0" fontId="5" fillId="4" borderId="12" xfId="0" applyFont="1" applyFill="1" applyBorder="1" applyAlignment="1">
      <alignment horizontal="center" vertical="center"/>
    </xf>
    <xf numFmtId="0" fontId="5" fillId="16" borderId="24" xfId="0" applyFont="1" applyFill="1" applyBorder="1" applyAlignment="1">
      <alignment horizontal="center" vertical="center"/>
    </xf>
    <xf numFmtId="0" fontId="5" fillId="16" borderId="24" xfId="0" applyFont="1" applyFill="1" applyBorder="1" applyAlignment="1">
      <alignment horizontal="left" vertical="center" wrapText="1"/>
    </xf>
    <xf numFmtId="0" fontId="5" fillId="16" borderId="24" xfId="0" applyFont="1" applyFill="1" applyBorder="1" applyAlignment="1">
      <alignment horizontal="left" vertical="top" wrapText="1"/>
    </xf>
    <xf numFmtId="0" fontId="5" fillId="16" borderId="24" xfId="0" applyFont="1" applyFill="1" applyBorder="1" applyAlignment="1">
      <alignment horizontal="center" vertical="top" wrapText="1"/>
    </xf>
    <xf numFmtId="0" fontId="5" fillId="16" borderId="25" xfId="0" applyFont="1" applyFill="1" applyBorder="1" applyAlignment="1">
      <alignment horizontal="center" vertical="center"/>
    </xf>
    <xf numFmtId="0" fontId="53" fillId="20" borderId="1" xfId="0" applyFont="1" applyFill="1" applyBorder="1" applyAlignment="1">
      <alignment horizontal="center" vertical="center"/>
    </xf>
    <xf numFmtId="0" fontId="5" fillId="20" borderId="1" xfId="0" applyFont="1" applyFill="1" applyBorder="1" applyAlignment="1">
      <alignment horizontal="left" vertical="center"/>
    </xf>
    <xf numFmtId="0" fontId="10" fillId="3" borderId="1" xfId="0" applyFont="1" applyFill="1" applyBorder="1" applyAlignment="1">
      <alignment horizontal="center" vertical="center"/>
    </xf>
    <xf numFmtId="0" fontId="5" fillId="3" borderId="1" xfId="0" applyFont="1" applyFill="1" applyBorder="1" applyAlignment="1">
      <alignment horizontal="left" vertical="center"/>
    </xf>
    <xf numFmtId="0" fontId="5" fillId="12" borderId="1" xfId="0" applyFont="1" applyFill="1" applyBorder="1">
      <alignment vertical="center"/>
    </xf>
    <xf numFmtId="0" fontId="7" fillId="3" borderId="1" xfId="0" applyFont="1" applyFill="1" applyBorder="1" applyAlignment="1">
      <alignment horizontal="left" vertical="center"/>
    </xf>
    <xf numFmtId="0" fontId="10" fillId="7" borderId="1" xfId="0" applyFont="1" applyFill="1" applyBorder="1" applyAlignment="1">
      <alignment horizontal="center" vertical="center"/>
    </xf>
    <xf numFmtId="0" fontId="5" fillId="7" borderId="1" xfId="0" applyFont="1" applyFill="1" applyBorder="1" applyAlignment="1">
      <alignment horizontal="left" vertical="center"/>
    </xf>
    <xf numFmtId="0" fontId="5" fillId="14" borderId="1" xfId="0" applyFont="1" applyFill="1" applyBorder="1">
      <alignment vertical="center"/>
    </xf>
    <xf numFmtId="0" fontId="7" fillId="7" borderId="1" xfId="0" applyFont="1" applyFill="1" applyBorder="1">
      <alignment vertical="center"/>
    </xf>
    <xf numFmtId="0" fontId="10"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16" borderId="1" xfId="0" applyFont="1" applyFill="1" applyBorder="1" applyAlignment="1">
      <alignment horizontal="left" vertical="center"/>
    </xf>
    <xf numFmtId="0" fontId="7" fillId="4" borderId="1" xfId="0" applyFont="1" applyFill="1" applyBorder="1" applyAlignment="1">
      <alignment horizontal="left" vertical="center"/>
    </xf>
    <xf numFmtId="0" fontId="7" fillId="0" borderId="0" xfId="0" applyFont="1" applyAlignment="1">
      <alignment horizontal="center" vertical="center"/>
    </xf>
    <xf numFmtId="0" fontId="5" fillId="3" borderId="1" xfId="0" applyFont="1" applyFill="1" applyBorder="1" applyAlignment="1">
      <alignment horizontal="center" vertical="center"/>
    </xf>
    <xf numFmtId="0" fontId="5" fillId="12" borderId="1" xfId="0" applyFont="1" applyFill="1" applyBorder="1" applyAlignment="1">
      <alignment horizontal="left" vertical="center"/>
    </xf>
    <xf numFmtId="0" fontId="7" fillId="3" borderId="1" xfId="0" applyFont="1" applyFill="1" applyBorder="1" applyAlignment="1">
      <alignment horizontal="left" vertical="center" wrapText="1"/>
    </xf>
    <xf numFmtId="0" fontId="5" fillId="7" borderId="1" xfId="0" applyFont="1" applyFill="1" applyBorder="1" applyAlignment="1">
      <alignment horizontal="center" vertical="center"/>
    </xf>
    <xf numFmtId="0" fontId="7" fillId="7" borderId="1" xfId="0" applyFont="1" applyFill="1" applyBorder="1" applyAlignment="1">
      <alignment horizontal="left" vertical="center"/>
    </xf>
    <xf numFmtId="0" fontId="7" fillId="5" borderId="1" xfId="0" applyFont="1" applyFill="1" applyBorder="1" applyAlignment="1">
      <alignment horizontal="left" vertical="center"/>
    </xf>
    <xf numFmtId="0" fontId="7" fillId="5" borderId="1" xfId="0" applyFont="1" applyFill="1" applyBorder="1" applyAlignment="1">
      <alignment horizontal="left" vertical="center" wrapText="1"/>
    </xf>
    <xf numFmtId="0" fontId="5" fillId="3" borderId="1" xfId="0" applyFont="1" applyFill="1" applyBorder="1" applyAlignment="1">
      <alignment vertical="center"/>
    </xf>
    <xf numFmtId="0" fontId="5" fillId="16" borderId="58" xfId="0" applyFont="1" applyFill="1" applyBorder="1" applyAlignment="1">
      <alignment horizontal="center" vertical="center"/>
    </xf>
    <xf numFmtId="0" fontId="5" fillId="16" borderId="59" xfId="0" applyFont="1" applyFill="1" applyBorder="1" applyAlignment="1">
      <alignment horizontal="center" vertical="center"/>
    </xf>
    <xf numFmtId="0" fontId="7" fillId="16" borderId="60" xfId="0" applyFont="1" applyFill="1" applyBorder="1" applyAlignment="1">
      <alignment horizontal="center" vertical="center"/>
    </xf>
    <xf numFmtId="0" fontId="7" fillId="16" borderId="61" xfId="0" applyFont="1" applyFill="1" applyBorder="1" applyAlignment="1">
      <alignment horizontal="center" vertical="center"/>
    </xf>
    <xf numFmtId="0" fontId="7" fillId="0" borderId="0" xfId="0" applyFont="1" applyFill="1" applyAlignment="1">
      <alignment horizontal="center" vertical="center"/>
    </xf>
    <xf numFmtId="0" fontId="7" fillId="16" borderId="58" xfId="0" applyFont="1" applyFill="1" applyBorder="1" applyAlignment="1">
      <alignment horizontal="center" vertical="center"/>
    </xf>
    <xf numFmtId="0" fontId="7" fillId="16" borderId="59" xfId="0" applyFont="1" applyFill="1" applyBorder="1" applyAlignment="1">
      <alignment horizontal="center" vertical="center"/>
    </xf>
    <xf numFmtId="0" fontId="11" fillId="22" borderId="58" xfId="0" applyFont="1" applyFill="1" applyBorder="1" applyAlignment="1">
      <alignment horizontal="center" vertical="center"/>
    </xf>
    <xf numFmtId="0" fontId="11" fillId="22" borderId="59" xfId="0" applyFont="1" applyFill="1" applyBorder="1" applyAlignment="1">
      <alignment horizontal="center" vertical="center"/>
    </xf>
    <xf numFmtId="0" fontId="2" fillId="22" borderId="60" xfId="0" applyFont="1" applyFill="1" applyBorder="1" applyAlignment="1">
      <alignment horizontal="center" vertical="center"/>
    </xf>
    <xf numFmtId="0" fontId="2" fillId="22" borderId="61" xfId="0" applyFont="1" applyFill="1" applyBorder="1" applyAlignment="1">
      <alignment horizontal="center" vertical="center"/>
    </xf>
    <xf numFmtId="0" fontId="2" fillId="22" borderId="62" xfId="0" applyFont="1" applyFill="1" applyBorder="1" applyAlignment="1">
      <alignment horizontal="center" vertical="center" wrapText="1"/>
    </xf>
    <xf numFmtId="0" fontId="2" fillId="22" borderId="63" xfId="0" applyFont="1" applyFill="1" applyBorder="1" applyAlignment="1">
      <alignment horizontal="center" vertical="center" wrapText="1"/>
    </xf>
    <xf numFmtId="0" fontId="11" fillId="23" borderId="58" xfId="0" applyFont="1" applyFill="1" applyBorder="1" applyAlignment="1">
      <alignment horizontal="center" vertical="center"/>
    </xf>
    <xf numFmtId="0" fontId="11" fillId="23" borderId="59" xfId="0" applyFont="1" applyFill="1" applyBorder="1" applyAlignment="1">
      <alignment horizontal="center" vertical="center"/>
    </xf>
    <xf numFmtId="0" fontId="2" fillId="23" borderId="62" xfId="0" applyFont="1" applyFill="1" applyBorder="1" applyAlignment="1">
      <alignment horizontal="center" vertical="center"/>
    </xf>
    <xf numFmtId="0" fontId="2" fillId="23" borderId="63" xfId="0" applyFont="1" applyFill="1" applyBorder="1" applyAlignment="1">
      <alignment horizontal="center" vertical="center"/>
    </xf>
    <xf numFmtId="0" fontId="2" fillId="24" borderId="58" xfId="0" applyFont="1" applyFill="1" applyBorder="1" applyAlignment="1">
      <alignment horizontal="center" vertical="center"/>
    </xf>
    <xf numFmtId="0" fontId="2" fillId="24" borderId="59" xfId="0" applyFont="1" applyFill="1" applyBorder="1" applyAlignment="1">
      <alignment horizontal="center" vertical="center"/>
    </xf>
    <xf numFmtId="0" fontId="2" fillId="24" borderId="62" xfId="0" applyFont="1" applyFill="1" applyBorder="1" applyAlignment="1">
      <alignment horizontal="center" vertical="center"/>
    </xf>
    <xf numFmtId="0" fontId="2" fillId="24" borderId="63" xfId="0" applyFont="1" applyFill="1" applyBorder="1" applyAlignment="1">
      <alignment horizontal="center" vertical="center"/>
    </xf>
    <xf numFmtId="0" fontId="11" fillId="24" borderId="58" xfId="0" applyFont="1" applyFill="1" applyBorder="1" applyAlignment="1">
      <alignment horizontal="center" vertical="center"/>
    </xf>
    <xf numFmtId="0" fontId="11" fillId="24" borderId="59" xfId="0" applyFont="1" applyFill="1" applyBorder="1" applyAlignment="1">
      <alignment horizontal="center" vertical="center"/>
    </xf>
    <xf numFmtId="0" fontId="2" fillId="24" borderId="60" xfId="0" applyFont="1" applyFill="1" applyBorder="1" applyAlignment="1">
      <alignment horizontal="center" vertical="center"/>
    </xf>
    <xf numFmtId="0" fontId="2" fillId="24" borderId="61" xfId="0" applyFont="1" applyFill="1" applyBorder="1" applyAlignment="1">
      <alignment horizontal="center" vertical="center"/>
    </xf>
    <xf numFmtId="0" fontId="7" fillId="0" borderId="0" xfId="0" applyFont="1" applyFill="1" applyAlignment="1">
      <alignment vertical="center" wrapText="1"/>
    </xf>
    <xf numFmtId="0" fontId="7" fillId="3" borderId="1" xfId="0" applyFont="1" applyFill="1" applyBorder="1" applyAlignment="1">
      <alignment horizontal="justify" vertical="top" wrapText="1"/>
    </xf>
    <xf numFmtId="0" fontId="7" fillId="0" borderId="0" xfId="0" applyFont="1" applyFill="1" applyBorder="1" applyAlignment="1">
      <alignment horizontal="justify" vertical="top" wrapText="1"/>
    </xf>
    <xf numFmtId="0" fontId="7" fillId="0" borderId="0" xfId="0" applyFont="1" applyBorder="1">
      <alignment vertical="center"/>
    </xf>
    <xf numFmtId="0" fontId="7" fillId="0" borderId="0" xfId="0" applyFont="1" applyBorder="1" applyAlignment="1">
      <alignment horizontal="justify" vertical="top" wrapText="1"/>
    </xf>
    <xf numFmtId="0" fontId="7" fillId="7" borderId="1" xfId="0" applyFont="1" applyFill="1" applyBorder="1" applyAlignment="1">
      <alignment horizontal="justify" vertical="top" wrapText="1"/>
    </xf>
    <xf numFmtId="0" fontId="7" fillId="7" borderId="3" xfId="0" applyFont="1" applyFill="1" applyBorder="1">
      <alignment vertical="center"/>
    </xf>
    <xf numFmtId="0" fontId="7" fillId="7" borderId="1" xfId="0" applyFont="1" applyFill="1" applyBorder="1" applyAlignment="1">
      <alignment horizontal="justify" vertical="top"/>
    </xf>
    <xf numFmtId="0" fontId="7" fillId="7" borderId="1" xfId="0" applyFont="1" applyFill="1" applyBorder="1" applyAlignment="1">
      <alignment vertical="center"/>
    </xf>
    <xf numFmtId="0" fontId="7" fillId="7" borderId="3" xfId="0" applyFont="1" applyFill="1" applyBorder="1" applyAlignment="1">
      <alignment vertical="center"/>
    </xf>
    <xf numFmtId="0" fontId="2" fillId="3" borderId="1" xfId="0" applyFont="1" applyFill="1" applyBorder="1" applyAlignment="1">
      <alignment vertical="top"/>
    </xf>
    <xf numFmtId="0" fontId="2" fillId="3" borderId="1" xfId="0" applyFont="1" applyFill="1" applyBorder="1" applyAlignment="1">
      <alignment vertical="center"/>
    </xf>
    <xf numFmtId="0" fontId="7" fillId="0" borderId="0" xfId="0" applyFont="1" applyBorder="1" applyAlignment="1">
      <alignment horizontal="justify" vertical="top"/>
    </xf>
    <xf numFmtId="0" fontId="7" fillId="0" borderId="0" xfId="0" applyFont="1" applyBorder="1" applyAlignment="1">
      <alignment vertical="center"/>
    </xf>
    <xf numFmtId="0" fontId="7" fillId="0" borderId="0" xfId="0" applyFont="1" applyBorder="1" applyAlignment="1">
      <alignment horizontal="justify" vertical="center"/>
    </xf>
    <xf numFmtId="0" fontId="7" fillId="4" borderId="1" xfId="0" applyFont="1" applyFill="1" applyBorder="1">
      <alignment vertical="center"/>
    </xf>
    <xf numFmtId="0" fontId="2" fillId="4" borderId="1" xfId="0" applyFont="1" applyFill="1" applyBorder="1" applyAlignment="1">
      <alignment vertical="top"/>
    </xf>
    <xf numFmtId="0" fontId="2" fillId="4" borderId="1" xfId="0" applyFont="1" applyFill="1" applyBorder="1" applyAlignment="1">
      <alignment vertical="center"/>
    </xf>
    <xf numFmtId="0" fontId="7" fillId="4" borderId="1" xfId="0" applyFont="1" applyFill="1" applyBorder="1" applyAlignment="1">
      <alignment vertical="center"/>
    </xf>
    <xf numFmtId="0" fontId="2" fillId="8" borderId="1" xfId="0" applyFont="1" applyFill="1" applyBorder="1" applyAlignment="1">
      <alignment horizontal="center" vertical="center"/>
    </xf>
    <xf numFmtId="0" fontId="2" fillId="8" borderId="1" xfId="0" applyFont="1" applyFill="1" applyBorder="1" applyAlignment="1">
      <alignment horizontal="justify" vertical="top" wrapText="1"/>
    </xf>
    <xf numFmtId="0" fontId="2" fillId="8" borderId="1" xfId="0" applyFont="1" applyFill="1" applyBorder="1" applyAlignment="1">
      <alignment vertical="center"/>
    </xf>
    <xf numFmtId="0" fontId="2" fillId="8" borderId="1" xfId="0" applyNumberFormat="1" applyFont="1" applyFill="1" applyBorder="1" applyAlignment="1">
      <alignment vertical="center"/>
    </xf>
    <xf numFmtId="0" fontId="2" fillId="8" borderId="1" xfId="0" applyNumberFormat="1" applyFont="1" applyFill="1" applyBorder="1">
      <alignment vertical="center"/>
    </xf>
    <xf numFmtId="0" fontId="2" fillId="8" borderId="1" xfId="0" applyFont="1" applyFill="1" applyBorder="1">
      <alignment vertical="center"/>
    </xf>
    <xf numFmtId="0" fontId="2" fillId="8" borderId="1" xfId="0" applyFont="1" applyFill="1" applyBorder="1" applyAlignment="1">
      <alignment horizontal="justify" vertical="center"/>
    </xf>
    <xf numFmtId="0" fontId="2" fillId="3" borderId="1" xfId="0" applyFont="1" applyFill="1" applyBorder="1" applyAlignment="1">
      <alignment vertical="top" wrapText="1"/>
    </xf>
    <xf numFmtId="0" fontId="82" fillId="0" borderId="0" xfId="0" applyFont="1">
      <alignment vertical="center"/>
    </xf>
    <xf numFmtId="0" fontId="67" fillId="0" borderId="0" xfId="0" applyFont="1" applyAlignment="1">
      <alignment horizontal="center" vertical="center"/>
    </xf>
    <xf numFmtId="0" fontId="0" fillId="0" borderId="0" xfId="0" applyAlignment="1">
      <alignment horizontal="center" vertical="center" wrapText="1"/>
    </xf>
    <xf numFmtId="0" fontId="53" fillId="20" borderId="31" xfId="0" applyFont="1" applyFill="1" applyBorder="1" applyAlignment="1">
      <alignment horizontal="center" vertical="center"/>
    </xf>
    <xf numFmtId="0" fontId="53" fillId="20" borderId="0" xfId="0" applyFont="1" applyFill="1" applyAlignment="1">
      <alignment horizontal="center" vertical="center"/>
    </xf>
    <xf numFmtId="0" fontId="53" fillId="20" borderId="0" xfId="0" applyFont="1" applyFill="1" applyAlignment="1">
      <alignment horizontal="center" vertical="center" wrapText="1"/>
    </xf>
    <xf numFmtId="0" fontId="19" fillId="5" borderId="1" xfId="0" applyFont="1" applyFill="1" applyBorder="1" applyAlignment="1">
      <alignment horizontal="center" vertical="center"/>
    </xf>
    <xf numFmtId="0" fontId="19" fillId="5" borderId="9" xfId="0" applyFont="1" applyFill="1" applyBorder="1" applyAlignment="1">
      <alignment horizontal="center" vertical="center"/>
    </xf>
    <xf numFmtId="0" fontId="65" fillId="6" borderId="1" xfId="0" applyFont="1" applyFill="1" applyBorder="1" applyAlignment="1">
      <alignment horizontal="center" vertical="center"/>
    </xf>
    <xf numFmtId="0" fontId="15" fillId="6" borderId="1" xfId="0" applyFont="1" applyFill="1" applyBorder="1" applyAlignment="1">
      <alignment horizontal="center" vertical="center"/>
    </xf>
    <xf numFmtId="49" fontId="65" fillId="6" borderId="1" xfId="0" applyNumberFormat="1" applyFont="1" applyFill="1" applyBorder="1" applyAlignment="1" applyProtection="1">
      <alignment horizontal="center" vertical="center" wrapText="1"/>
    </xf>
    <xf numFmtId="0" fontId="65" fillId="3" borderId="1" xfId="0" applyFont="1" applyFill="1" applyBorder="1" applyAlignment="1">
      <alignment horizontal="center" vertical="center"/>
    </xf>
    <xf numFmtId="0" fontId="65" fillId="3" borderId="3" xfId="0" applyFont="1" applyFill="1" applyBorder="1" applyAlignment="1">
      <alignment horizontal="left" vertical="center"/>
    </xf>
    <xf numFmtId="0" fontId="65" fillId="3" borderId="4" xfId="0" applyFont="1" applyFill="1" applyBorder="1" applyAlignment="1">
      <alignment horizontal="left" vertical="center"/>
    </xf>
    <xf numFmtId="0" fontId="65" fillId="3" borderId="1" xfId="0" applyFont="1" applyFill="1" applyBorder="1" applyAlignment="1">
      <alignment horizontal="center" vertical="center" wrapText="1"/>
    </xf>
    <xf numFmtId="0" fontId="67" fillId="0" borderId="18" xfId="0" applyFont="1" applyBorder="1" applyAlignment="1">
      <alignment horizontal="center" vertical="center"/>
    </xf>
    <xf numFmtId="49" fontId="43" fillId="25" borderId="18" xfId="0" applyNumberFormat="1" applyFont="1" applyFill="1" applyBorder="1" applyAlignment="1" applyProtection="1">
      <alignment horizontal="center" vertical="center" wrapText="1"/>
    </xf>
    <xf numFmtId="49" fontId="83" fillId="18" borderId="18" xfId="0" applyNumberFormat="1" applyFont="1" applyFill="1" applyBorder="1" applyAlignment="1" applyProtection="1">
      <alignment horizontal="center" vertical="center" wrapText="1"/>
    </xf>
    <xf numFmtId="49" fontId="84" fillId="18" borderId="18" xfId="0" applyNumberFormat="1" applyFont="1" applyFill="1" applyBorder="1" applyAlignment="1" applyProtection="1">
      <alignment horizontal="center" vertical="center" wrapText="1"/>
    </xf>
    <xf numFmtId="0" fontId="19" fillId="11" borderId="18" xfId="0" applyFont="1" applyFill="1" applyBorder="1" applyAlignment="1">
      <alignment horizontal="center" vertical="center" wrapText="1"/>
    </xf>
    <xf numFmtId="49" fontId="43" fillId="25" borderId="2" xfId="0" applyNumberFormat="1" applyFont="1" applyFill="1" applyBorder="1" applyAlignment="1" applyProtection="1">
      <alignment horizontal="center" vertical="center" wrapText="1"/>
    </xf>
    <xf numFmtId="49" fontId="83" fillId="18" borderId="2" xfId="0" applyNumberFormat="1" applyFont="1" applyFill="1" applyBorder="1" applyAlignment="1" applyProtection="1">
      <alignment horizontal="center" vertical="center" wrapText="1"/>
    </xf>
    <xf numFmtId="49" fontId="84" fillId="18" borderId="2" xfId="0" applyNumberFormat="1" applyFont="1" applyFill="1" applyBorder="1" applyAlignment="1" applyProtection="1">
      <alignment horizontal="center" vertical="center" wrapText="1"/>
    </xf>
    <xf numFmtId="0" fontId="19" fillId="11" borderId="2" xfId="0" applyFont="1" applyFill="1" applyBorder="1" applyAlignment="1">
      <alignment horizontal="center" vertical="center" wrapText="1"/>
    </xf>
    <xf numFmtId="0" fontId="19" fillId="11" borderId="20" xfId="0" applyFont="1" applyFill="1" applyBorder="1" applyAlignment="1">
      <alignment horizontal="center" vertical="center" wrapText="1"/>
    </xf>
    <xf numFmtId="0" fontId="15" fillId="5" borderId="1" xfId="0" applyFont="1" applyFill="1" applyBorder="1" applyAlignment="1">
      <alignment horizontal="left" vertical="center" wrapText="1"/>
    </xf>
    <xf numFmtId="0" fontId="19" fillId="5" borderId="3" xfId="0" applyFont="1" applyFill="1" applyBorder="1" applyAlignment="1">
      <alignment horizontal="center" vertical="center" wrapText="1"/>
    </xf>
    <xf numFmtId="0" fontId="19" fillId="5" borderId="6" xfId="0" applyFont="1" applyFill="1" applyBorder="1" applyAlignment="1">
      <alignment horizontal="center" vertical="center" wrapText="1"/>
    </xf>
    <xf numFmtId="49" fontId="65" fillId="6" borderId="3" xfId="0" applyNumberFormat="1" applyFont="1" applyFill="1" applyBorder="1" applyAlignment="1" applyProtection="1">
      <alignment horizontal="center" vertical="center" wrapText="1"/>
    </xf>
    <xf numFmtId="0" fontId="65" fillId="3" borderId="5" xfId="0" applyFont="1" applyFill="1" applyBorder="1" applyAlignment="1">
      <alignment horizontal="left" vertical="center"/>
    </xf>
    <xf numFmtId="0" fontId="85" fillId="3" borderId="3" xfId="6" applyFont="1" applyFill="1" applyBorder="1" applyAlignment="1">
      <alignment horizontal="center" vertical="center"/>
    </xf>
    <xf numFmtId="0" fontId="65" fillId="3" borderId="16" xfId="0" applyFont="1" applyFill="1" applyBorder="1" applyAlignment="1">
      <alignment horizontal="center" vertical="center"/>
    </xf>
    <xf numFmtId="0" fontId="65" fillId="3" borderId="30" xfId="0" applyFont="1" applyFill="1" applyBorder="1" applyAlignment="1">
      <alignment horizontal="center" vertical="center"/>
    </xf>
    <xf numFmtId="0" fontId="19" fillId="11" borderId="18" xfId="0" applyFont="1" applyFill="1" applyBorder="1" applyAlignment="1">
      <alignment vertical="center" wrapText="1"/>
    </xf>
    <xf numFmtId="0" fontId="19" fillId="11" borderId="18" xfId="0" applyFont="1" applyFill="1" applyBorder="1">
      <alignment vertical="center"/>
    </xf>
    <xf numFmtId="49" fontId="34" fillId="26" borderId="18" xfId="0" applyNumberFormat="1" applyFont="1" applyFill="1" applyBorder="1" applyAlignment="1" applyProtection="1">
      <alignment horizontal="center" vertical="center" wrapText="1"/>
    </xf>
    <xf numFmtId="49" fontId="86" fillId="26" borderId="18" xfId="0" applyNumberFormat="1" applyFont="1" applyFill="1" applyBorder="1" applyAlignment="1" applyProtection="1">
      <alignment horizontal="center" vertical="center" wrapText="1"/>
    </xf>
    <xf numFmtId="0" fontId="0" fillId="26" borderId="18" xfId="0" applyFill="1" applyBorder="1">
      <alignment vertical="center"/>
    </xf>
    <xf numFmtId="49" fontId="87" fillId="26" borderId="2" xfId="0" applyNumberFormat="1" applyFont="1" applyFill="1" applyBorder="1" applyAlignment="1" applyProtection="1">
      <alignment horizontal="center" vertical="center" wrapText="1"/>
    </xf>
    <xf numFmtId="49" fontId="88" fillId="25" borderId="18" xfId="0" applyNumberFormat="1" applyFont="1" applyFill="1" applyBorder="1" applyAlignment="1" applyProtection="1">
      <alignment horizontal="left" vertical="center" wrapText="1"/>
    </xf>
    <xf numFmtId="0" fontId="19" fillId="11" borderId="2" xfId="0" applyFont="1" applyFill="1" applyBorder="1" applyAlignment="1">
      <alignment vertical="center" wrapText="1"/>
    </xf>
    <xf numFmtId="49" fontId="34" fillId="26" borderId="2" xfId="0" applyNumberFormat="1" applyFont="1" applyFill="1" applyBorder="1" applyAlignment="1" applyProtection="1">
      <alignment horizontal="center" vertical="center" wrapText="1"/>
    </xf>
    <xf numFmtId="49" fontId="86" fillId="26" borderId="2" xfId="0" applyNumberFormat="1" applyFont="1" applyFill="1" applyBorder="1" applyAlignment="1" applyProtection="1">
      <alignment horizontal="center" vertical="center" wrapText="1"/>
    </xf>
    <xf numFmtId="0" fontId="0" fillId="26" borderId="2" xfId="0" applyFill="1" applyBorder="1">
      <alignment vertical="center"/>
    </xf>
    <xf numFmtId="49" fontId="88" fillId="25" borderId="2" xfId="0" applyNumberFormat="1" applyFont="1" applyFill="1" applyBorder="1" applyAlignment="1" applyProtection="1">
      <alignment horizontal="left" vertical="center" wrapText="1"/>
    </xf>
    <xf numFmtId="0" fontId="89" fillId="26" borderId="2" xfId="0" applyFont="1" applyFill="1" applyBorder="1" applyAlignment="1" applyProtection="1">
      <alignment horizontal="center" vertical="center"/>
    </xf>
    <xf numFmtId="0" fontId="90" fillId="11" borderId="2" xfId="0" applyFont="1" applyFill="1" applyBorder="1" applyAlignment="1">
      <alignment vertical="center" wrapText="1"/>
    </xf>
    <xf numFmtId="0" fontId="19" fillId="11" borderId="20" xfId="0" applyFont="1" applyFill="1" applyBorder="1" applyAlignment="1">
      <alignment vertical="center" wrapText="1"/>
    </xf>
    <xf numFmtId="0" fontId="91" fillId="25" borderId="18" xfId="0" applyFont="1" applyFill="1" applyBorder="1" applyAlignment="1" applyProtection="1">
      <alignment vertical="center"/>
    </xf>
    <xf numFmtId="0" fontId="91" fillId="25" borderId="2" xfId="0" applyFont="1" applyFill="1" applyBorder="1" applyAlignment="1" applyProtection="1">
      <alignment vertical="center"/>
    </xf>
    <xf numFmtId="0" fontId="2" fillId="12" borderId="3" xfId="0" applyFont="1" applyFill="1" applyBorder="1" applyAlignment="1">
      <alignment horizontal="center" vertical="center"/>
    </xf>
    <xf numFmtId="0" fontId="2" fillId="12" borderId="4" xfId="0" applyFont="1" applyFill="1" applyBorder="1" applyAlignment="1">
      <alignment horizontal="center" vertical="center"/>
    </xf>
    <xf numFmtId="0" fontId="2" fillId="12" borderId="1" xfId="0" applyFont="1" applyFill="1" applyBorder="1" applyAlignment="1">
      <alignment vertical="center" wrapText="1"/>
    </xf>
    <xf numFmtId="0" fontId="2" fillId="12" borderId="1" xfId="0" applyFont="1" applyFill="1" applyBorder="1">
      <alignment vertical="center"/>
    </xf>
    <xf numFmtId="0" fontId="2" fillId="12" borderId="5" xfId="0" applyFont="1" applyFill="1" applyBorder="1" applyAlignment="1">
      <alignment horizontal="center" vertical="center"/>
    </xf>
    <xf numFmtId="49" fontId="92" fillId="25" borderId="2" xfId="0" applyNumberFormat="1" applyFont="1" applyFill="1" applyBorder="1" applyAlignment="1" applyProtection="1">
      <alignment horizontal="center" vertical="center" wrapText="1"/>
    </xf>
    <xf numFmtId="49" fontId="93" fillId="25" borderId="2" xfId="0" applyNumberFormat="1" applyFont="1" applyFill="1" applyBorder="1" applyAlignment="1" applyProtection="1">
      <alignment horizontal="center" vertical="center" wrapText="1"/>
    </xf>
    <xf numFmtId="0" fontId="91" fillId="25" borderId="2" xfId="0" applyFont="1" applyFill="1" applyBorder="1" applyAlignment="1" applyProtection="1">
      <alignment horizontal="left" vertical="center"/>
    </xf>
    <xf numFmtId="0" fontId="0" fillId="26" borderId="2" xfId="0" applyFill="1" applyBorder="1" applyAlignment="1">
      <alignment horizontal="center" vertical="center"/>
    </xf>
    <xf numFmtId="49" fontId="94" fillId="18" borderId="2" xfId="0" applyNumberFormat="1" applyFont="1" applyFill="1" applyBorder="1" applyAlignment="1" applyProtection="1">
      <alignment horizontal="center" vertical="center" wrapText="1"/>
    </xf>
    <xf numFmtId="0" fontId="0" fillId="18" borderId="2" xfId="0" applyFont="1" applyFill="1" applyBorder="1">
      <alignment vertical="center"/>
    </xf>
    <xf numFmtId="0" fontId="88" fillId="25" borderId="2" xfId="0" applyFont="1" applyFill="1" applyBorder="1" applyAlignment="1">
      <alignment vertical="center" wrapText="1"/>
    </xf>
    <xf numFmtId="49" fontId="43" fillId="25" borderId="20" xfId="0" applyNumberFormat="1" applyFont="1" applyFill="1" applyBorder="1" applyAlignment="1" applyProtection="1">
      <alignment horizontal="center" vertical="center" wrapText="1"/>
    </xf>
    <xf numFmtId="49" fontId="92" fillId="25" borderId="20" xfId="0" applyNumberFormat="1" applyFont="1" applyFill="1" applyBorder="1" applyAlignment="1" applyProtection="1">
      <alignment horizontal="center" vertical="center" wrapText="1"/>
    </xf>
    <xf numFmtId="49" fontId="92" fillId="25" borderId="64" xfId="0" applyNumberFormat="1" applyFont="1" applyFill="1" applyBorder="1" applyAlignment="1" applyProtection="1">
      <alignment horizontal="center" vertical="center" wrapText="1"/>
    </xf>
    <xf numFmtId="49" fontId="92" fillId="25" borderId="18" xfId="0" applyNumberFormat="1" applyFont="1" applyFill="1" applyBorder="1" applyAlignment="1" applyProtection="1">
      <alignment horizontal="center" vertical="center" wrapText="1"/>
    </xf>
    <xf numFmtId="49" fontId="88" fillId="25" borderId="2" xfId="0" applyNumberFormat="1" applyFont="1" applyFill="1" applyBorder="1" applyAlignment="1" applyProtection="1">
      <alignment vertical="center" wrapText="1"/>
    </xf>
    <xf numFmtId="49" fontId="43" fillId="25" borderId="64" xfId="0" applyNumberFormat="1" applyFont="1" applyFill="1" applyBorder="1" applyAlignment="1" applyProtection="1">
      <alignment horizontal="center" vertical="center" wrapText="1"/>
    </xf>
    <xf numFmtId="0" fontId="53" fillId="20" borderId="33" xfId="0" applyFont="1" applyFill="1" applyBorder="1" applyAlignment="1">
      <alignment horizontal="center" vertical="center"/>
    </xf>
    <xf numFmtId="0" fontId="53" fillId="20" borderId="34" xfId="0" applyFont="1" applyFill="1" applyBorder="1" applyAlignment="1">
      <alignment horizontal="center" vertical="center"/>
    </xf>
    <xf numFmtId="0" fontId="53" fillId="20" borderId="46" xfId="0" applyFont="1" applyFill="1" applyBorder="1" applyAlignment="1">
      <alignment horizontal="center" vertical="center"/>
    </xf>
    <xf numFmtId="0" fontId="43" fillId="27" borderId="41" xfId="0" applyFont="1" applyFill="1" applyBorder="1" applyAlignment="1">
      <alignment horizontal="center" vertical="center"/>
    </xf>
    <xf numFmtId="0" fontId="43" fillId="27" borderId="1" xfId="0" applyFont="1" applyFill="1" applyBorder="1" applyAlignment="1">
      <alignment horizontal="center" vertical="center"/>
    </xf>
    <xf numFmtId="0" fontId="43" fillId="27" borderId="3" xfId="0" applyFont="1" applyFill="1" applyBorder="1" applyAlignment="1">
      <alignment horizontal="center" vertical="center"/>
    </xf>
    <xf numFmtId="0" fontId="43" fillId="27" borderId="4" xfId="0" applyFont="1" applyFill="1" applyBorder="1" applyAlignment="1">
      <alignment horizontal="center" vertical="center"/>
    </xf>
    <xf numFmtId="0" fontId="43" fillId="6" borderId="6" xfId="0" applyFont="1" applyFill="1" applyBorder="1" applyAlignment="1">
      <alignment horizontal="left" vertical="center" wrapText="1"/>
    </xf>
    <xf numFmtId="0" fontId="43" fillId="6" borderId="36" xfId="0" applyFont="1" applyFill="1" applyBorder="1" applyAlignment="1">
      <alignment horizontal="left" vertical="center" wrapText="1"/>
    </xf>
    <xf numFmtId="0" fontId="43" fillId="3" borderId="41" xfId="0" applyFont="1" applyFill="1" applyBorder="1" applyAlignment="1">
      <alignment horizontal="center" vertical="center"/>
    </xf>
    <xf numFmtId="0" fontId="43" fillId="3" borderId="1" xfId="0" applyFont="1" applyFill="1" applyBorder="1" applyAlignment="1">
      <alignment horizontal="center" vertical="center"/>
    </xf>
    <xf numFmtId="0" fontId="43" fillId="3" borderId="1" xfId="0" applyFont="1" applyFill="1" applyBorder="1">
      <alignment vertical="center"/>
    </xf>
    <xf numFmtId="0" fontId="43" fillId="3" borderId="38" xfId="0" applyFont="1" applyFill="1" applyBorder="1">
      <alignment vertical="center"/>
    </xf>
    <xf numFmtId="0" fontId="95" fillId="2" borderId="1" xfId="0" applyFont="1" applyFill="1" applyBorder="1" applyAlignment="1">
      <alignment horizontal="center" vertical="center" wrapText="1"/>
    </xf>
    <xf numFmtId="0" fontId="50" fillId="2" borderId="1" xfId="0" applyFont="1" applyFill="1" applyBorder="1" applyAlignment="1">
      <alignment vertical="center"/>
    </xf>
    <xf numFmtId="49" fontId="96" fillId="2" borderId="18" xfId="0" applyNumberFormat="1" applyFont="1" applyFill="1" applyBorder="1" applyAlignment="1" applyProtection="1">
      <alignment horizontal="center" vertical="center" wrapText="1"/>
    </xf>
    <xf numFmtId="0" fontId="50" fillId="2" borderId="3" xfId="0" applyFont="1" applyFill="1" applyBorder="1" applyAlignment="1">
      <alignment horizontal="left" vertical="center"/>
    </xf>
    <xf numFmtId="0" fontId="50" fillId="2" borderId="5" xfId="0" applyFont="1" applyFill="1" applyBorder="1" applyAlignment="1">
      <alignment horizontal="left" vertical="center"/>
    </xf>
    <xf numFmtId="0" fontId="50" fillId="2" borderId="1" xfId="0" applyFont="1" applyFill="1" applyBorder="1">
      <alignment vertical="center"/>
    </xf>
    <xf numFmtId="0" fontId="50" fillId="2" borderId="1" xfId="0" applyFont="1" applyFill="1" applyBorder="1" applyAlignment="1">
      <alignment horizontal="center" vertical="center" wrapText="1"/>
    </xf>
    <xf numFmtId="0" fontId="96" fillId="2" borderId="3" xfId="0" applyFont="1" applyFill="1" applyBorder="1" applyAlignment="1">
      <alignment horizontal="center" vertical="center"/>
    </xf>
    <xf numFmtId="0" fontId="50" fillId="2" borderId="1" xfId="0" applyFont="1" applyFill="1" applyBorder="1" applyAlignment="1">
      <alignment horizontal="justify" vertical="center" wrapText="1"/>
    </xf>
    <xf numFmtId="0" fontId="95" fillId="4" borderId="1" xfId="0" applyFont="1" applyFill="1" applyBorder="1" applyAlignment="1">
      <alignment horizontal="center" vertical="center" wrapText="1"/>
    </xf>
    <xf numFmtId="0" fontId="50" fillId="4" borderId="1" xfId="0" applyFont="1" applyFill="1" applyBorder="1" applyAlignment="1">
      <alignment horizontal="center" vertical="center"/>
    </xf>
    <xf numFmtId="0" fontId="50" fillId="4" borderId="1" xfId="0" applyFont="1" applyFill="1" applyBorder="1" applyAlignment="1">
      <alignment horizontal="justify" vertical="center" wrapText="1"/>
    </xf>
    <xf numFmtId="0" fontId="96" fillId="4" borderId="3" xfId="0" applyFont="1" applyFill="1" applyBorder="1" applyAlignment="1">
      <alignment horizontal="center" vertical="center"/>
    </xf>
    <xf numFmtId="0" fontId="50" fillId="4" borderId="3" xfId="0" applyFont="1" applyFill="1" applyBorder="1" applyAlignment="1">
      <alignment horizontal="left" vertical="center"/>
    </xf>
    <xf numFmtId="0" fontId="50" fillId="4" borderId="5" xfId="0" applyFont="1" applyFill="1" applyBorder="1" applyAlignment="1">
      <alignment horizontal="left" vertical="center"/>
    </xf>
    <xf numFmtId="0" fontId="50" fillId="4" borderId="1" xfId="0" applyFont="1" applyFill="1" applyBorder="1">
      <alignment vertical="center"/>
    </xf>
    <xf numFmtId="0" fontId="95" fillId="7" borderId="1" xfId="0" applyFont="1" applyFill="1" applyBorder="1" applyAlignment="1">
      <alignment horizontal="center" vertical="center" wrapText="1"/>
    </xf>
    <xf numFmtId="0" fontId="50" fillId="7" borderId="1" xfId="0" applyFont="1" applyFill="1" applyBorder="1" applyAlignment="1">
      <alignment horizontal="center" vertical="center"/>
    </xf>
    <xf numFmtId="0" fontId="50" fillId="7" borderId="1" xfId="0" applyFont="1" applyFill="1" applyBorder="1" applyAlignment="1">
      <alignment vertical="center"/>
    </xf>
    <xf numFmtId="0" fontId="96" fillId="7" borderId="3" xfId="0" applyFont="1" applyFill="1" applyBorder="1" applyAlignment="1">
      <alignment horizontal="center" vertical="center"/>
    </xf>
    <xf numFmtId="0" fontId="50" fillId="7" borderId="3" xfId="0" applyFont="1" applyFill="1" applyBorder="1" applyAlignment="1">
      <alignment horizontal="left" vertical="center"/>
    </xf>
    <xf numFmtId="0" fontId="50" fillId="7" borderId="5" xfId="0" applyFont="1" applyFill="1" applyBorder="1" applyAlignment="1">
      <alignment horizontal="left" vertical="center"/>
    </xf>
    <xf numFmtId="0" fontId="50" fillId="7" borderId="1" xfId="0" applyFont="1" applyFill="1" applyBorder="1">
      <alignment vertical="center"/>
    </xf>
    <xf numFmtId="0" fontId="50" fillId="5" borderId="1" xfId="0" applyFont="1" applyFill="1" applyBorder="1" applyAlignment="1">
      <alignment horizontal="center" vertical="center"/>
    </xf>
    <xf numFmtId="0" fontId="50" fillId="5" borderId="1" xfId="0" applyFont="1" applyFill="1" applyBorder="1" applyAlignment="1">
      <alignment vertical="center"/>
    </xf>
    <xf numFmtId="0" fontId="96" fillId="5" borderId="3" xfId="0" applyFont="1" applyFill="1" applyBorder="1" applyAlignment="1">
      <alignment horizontal="center" vertical="center"/>
    </xf>
    <xf numFmtId="0" fontId="50" fillId="5" borderId="3" xfId="0" applyFont="1" applyFill="1" applyBorder="1" applyAlignment="1">
      <alignment horizontal="left" vertical="center"/>
    </xf>
    <xf numFmtId="0" fontId="50" fillId="5" borderId="5" xfId="0" applyFont="1" applyFill="1" applyBorder="1" applyAlignment="1">
      <alignment horizontal="left" vertical="center"/>
    </xf>
    <xf numFmtId="0" fontId="50" fillId="5" borderId="1" xfId="0" applyFont="1" applyFill="1" applyBorder="1">
      <alignment vertical="center"/>
    </xf>
    <xf numFmtId="0" fontId="97" fillId="28" borderId="0" xfId="6" applyFont="1" applyFill="1">
      <alignment vertical="center"/>
    </xf>
    <xf numFmtId="0" fontId="50" fillId="7" borderId="1" xfId="0" applyFont="1" applyFill="1" applyBorder="1" applyAlignment="1">
      <alignment vertical="center" wrapText="1"/>
    </xf>
    <xf numFmtId="0" fontId="95" fillId="14" borderId="1" xfId="0" applyFont="1" applyFill="1" applyBorder="1" applyAlignment="1">
      <alignment horizontal="center" vertical="center" wrapText="1"/>
    </xf>
    <xf numFmtId="0" fontId="50" fillId="7" borderId="1" xfId="0" applyFont="1" applyFill="1" applyBorder="1" applyAlignment="1">
      <alignment horizontal="justify" vertical="center" wrapText="1"/>
    </xf>
    <xf numFmtId="0" fontId="50" fillId="5" borderId="1" xfId="0" applyFont="1" applyFill="1" applyBorder="1" applyAlignment="1">
      <alignment horizontal="justify" vertical="center" wrapText="1"/>
    </xf>
    <xf numFmtId="0" fontId="95" fillId="8" borderId="1" xfId="0" applyFont="1" applyFill="1" applyBorder="1" applyAlignment="1">
      <alignment horizontal="center" vertical="center" wrapText="1"/>
    </xf>
    <xf numFmtId="0" fontId="50" fillId="8" borderId="1" xfId="0" applyFont="1" applyFill="1" applyBorder="1" applyAlignment="1">
      <alignment horizontal="center" vertical="center"/>
    </xf>
    <xf numFmtId="0" fontId="50" fillId="8" borderId="1" xfId="0" applyFont="1" applyFill="1" applyBorder="1" applyAlignment="1">
      <alignment horizontal="justify" vertical="center"/>
    </xf>
    <xf numFmtId="0" fontId="96" fillId="8" borderId="3" xfId="0" applyFont="1" applyFill="1" applyBorder="1" applyAlignment="1">
      <alignment horizontal="center" vertical="center"/>
    </xf>
    <xf numFmtId="0" fontId="50" fillId="8" borderId="3" xfId="0" applyFont="1" applyFill="1" applyBorder="1" applyAlignment="1">
      <alignment horizontal="left" vertical="center"/>
    </xf>
    <xf numFmtId="0" fontId="50" fillId="8" borderId="5" xfId="0" applyFont="1" applyFill="1" applyBorder="1" applyAlignment="1">
      <alignment horizontal="left" vertical="center"/>
    </xf>
    <xf numFmtId="0" fontId="50" fillId="8" borderId="1" xfId="0" applyFont="1" applyFill="1" applyBorder="1">
      <alignment vertical="center"/>
    </xf>
    <xf numFmtId="0" fontId="50" fillId="8" borderId="1" xfId="0" applyFont="1" applyFill="1" applyBorder="1" applyAlignment="1">
      <alignment vertical="center"/>
    </xf>
    <xf numFmtId="0" fontId="50" fillId="8" borderId="1" xfId="0" applyFont="1" applyFill="1" applyBorder="1" applyAlignment="1">
      <alignment horizontal="justify" vertical="center" wrapText="1"/>
    </xf>
    <xf numFmtId="0" fontId="95" fillId="3" borderId="1" xfId="0" applyFont="1" applyFill="1" applyBorder="1" applyAlignment="1">
      <alignment horizontal="center" vertical="center" wrapText="1"/>
    </xf>
    <xf numFmtId="0" fontId="95" fillId="12" borderId="1" xfId="0" applyFont="1" applyFill="1" applyBorder="1" applyAlignment="1">
      <alignment horizontal="center" vertical="center" wrapText="1"/>
    </xf>
    <xf numFmtId="0" fontId="98" fillId="29" borderId="0" xfId="0" applyFont="1" applyFill="1" applyAlignment="1">
      <alignment horizontal="center" vertical="center"/>
    </xf>
    <xf numFmtId="0" fontId="0" fillId="29" borderId="0" xfId="0" applyFill="1" applyAlignment="1">
      <alignment horizontal="center" vertical="center"/>
    </xf>
    <xf numFmtId="0" fontId="67" fillId="0" borderId="1" xfId="0" applyFont="1" applyBorder="1" applyAlignment="1">
      <alignment horizontal="center" vertical="center"/>
    </xf>
    <xf numFmtId="0" fontId="31" fillId="0" borderId="1" xfId="0" applyFont="1" applyBorder="1">
      <alignment vertical="center"/>
    </xf>
    <xf numFmtId="0" fontId="99" fillId="0" borderId="0" xfId="0" applyFont="1">
      <alignment vertical="center"/>
    </xf>
    <xf numFmtId="0" fontId="15" fillId="2" borderId="3" xfId="0" applyFont="1" applyFill="1" applyBorder="1" applyAlignment="1">
      <alignment horizontal="center" vertical="center"/>
    </xf>
    <xf numFmtId="0" fontId="15" fillId="2" borderId="5" xfId="0" applyFont="1" applyFill="1" applyBorder="1" applyAlignment="1">
      <alignment horizontal="center" vertical="center"/>
    </xf>
    <xf numFmtId="0" fontId="15" fillId="2" borderId="1" xfId="0" applyFont="1" applyFill="1" applyBorder="1" applyAlignment="1">
      <alignment horizontal="left" vertical="center"/>
    </xf>
    <xf numFmtId="0" fontId="100" fillId="2" borderId="1" xfId="0" applyFont="1" applyFill="1" applyBorder="1" applyAlignment="1">
      <alignment horizontal="center" vertical="center"/>
    </xf>
    <xf numFmtId="0" fontId="52"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92" fillId="2" borderId="1" xfId="0" applyFont="1" applyFill="1" applyBorder="1" applyAlignment="1">
      <alignment horizontal="center" vertical="center" wrapText="1"/>
    </xf>
    <xf numFmtId="0" fontId="101" fillId="2" borderId="65" xfId="6" applyFont="1" applyFill="1" applyBorder="1" applyAlignment="1">
      <alignment horizontal="center" vertical="center"/>
    </xf>
    <xf numFmtId="0" fontId="101" fillId="2" borderId="66" xfId="6" applyFont="1" applyFill="1" applyBorder="1" applyAlignment="1">
      <alignment horizontal="center" vertical="center"/>
    </xf>
    <xf numFmtId="0" fontId="101" fillId="2" borderId="67" xfId="6" applyFont="1" applyFill="1" applyBorder="1" applyAlignment="1">
      <alignment horizontal="center" vertical="center"/>
    </xf>
    <xf numFmtId="0" fontId="101" fillId="2" borderId="68" xfId="6" applyFont="1" applyFill="1" applyBorder="1" applyAlignment="1">
      <alignment horizontal="center" vertical="center"/>
    </xf>
    <xf numFmtId="0" fontId="101" fillId="2" borderId="2" xfId="6" applyFont="1" applyFill="1" applyBorder="1" applyAlignment="1">
      <alignment horizontal="center" vertical="center"/>
    </xf>
    <xf numFmtId="0" fontId="102" fillId="2" borderId="69" xfId="6" applyFont="1" applyFill="1" applyBorder="1" applyAlignment="1">
      <alignment horizontal="center" vertical="center"/>
    </xf>
    <xf numFmtId="0" fontId="102" fillId="2" borderId="68" xfId="6" applyFont="1" applyFill="1" applyBorder="1" applyAlignment="1">
      <alignment horizontal="center" vertical="center"/>
    </xf>
    <xf numFmtId="0" fontId="102" fillId="2" borderId="2" xfId="6" applyFont="1" applyFill="1" applyBorder="1" applyAlignment="1">
      <alignment horizontal="center" vertical="center"/>
    </xf>
    <xf numFmtId="0" fontId="101" fillId="2" borderId="69" xfId="6" applyFont="1" applyFill="1" applyBorder="1" applyAlignment="1">
      <alignment horizontal="center" vertical="center"/>
    </xf>
    <xf numFmtId="0" fontId="102" fillId="2" borderId="70" xfId="6" applyFont="1" applyFill="1" applyBorder="1" applyAlignment="1">
      <alignment horizontal="center" vertical="center"/>
    </xf>
    <xf numFmtId="0" fontId="102" fillId="2" borderId="71" xfId="6" applyFont="1" applyFill="1" applyBorder="1" applyAlignment="1">
      <alignment horizontal="center" vertical="center"/>
    </xf>
    <xf numFmtId="0" fontId="101" fillId="2" borderId="71" xfId="6" applyFont="1" applyFill="1" applyBorder="1" applyAlignment="1">
      <alignment horizontal="center" vertical="center"/>
    </xf>
    <xf numFmtId="0" fontId="101" fillId="2" borderId="72" xfId="6" applyFont="1" applyFill="1" applyBorder="1" applyAlignment="1">
      <alignment horizontal="center" vertical="center"/>
    </xf>
    <xf numFmtId="0" fontId="52" fillId="2" borderId="45" xfId="0" applyFont="1" applyFill="1" applyBorder="1" applyAlignment="1">
      <alignment horizontal="center" vertical="center"/>
    </xf>
    <xf numFmtId="0" fontId="53" fillId="2" borderId="45" xfId="0" applyFont="1" applyFill="1" applyBorder="1" applyAlignment="1">
      <alignment horizontal="center" vertical="center"/>
    </xf>
    <xf numFmtId="0" fontId="53" fillId="2" borderId="31" xfId="0" applyFont="1" applyFill="1" applyBorder="1" applyAlignment="1">
      <alignment horizontal="center" vertical="center"/>
    </xf>
    <xf numFmtId="0" fontId="53" fillId="2" borderId="0" xfId="0" applyFont="1" applyFill="1" applyBorder="1" applyAlignment="1">
      <alignment horizontal="center" vertical="center"/>
    </xf>
    <xf numFmtId="0" fontId="53" fillId="2" borderId="32" xfId="0" applyFont="1" applyFill="1" applyBorder="1" applyAlignment="1">
      <alignment horizontal="center" vertical="center"/>
    </xf>
    <xf numFmtId="0" fontId="103" fillId="5" borderId="10" xfId="0" applyFont="1" applyFill="1" applyBorder="1" applyAlignment="1">
      <alignment horizontal="center" vertical="center"/>
    </xf>
    <xf numFmtId="0" fontId="104" fillId="5" borderId="11" xfId="0" applyFont="1" applyFill="1" applyBorder="1" applyAlignment="1">
      <alignment vertical="center"/>
    </xf>
    <xf numFmtId="0" fontId="104" fillId="5" borderId="11" xfId="0" applyFont="1" applyFill="1" applyBorder="1" applyAlignment="1">
      <alignment vertical="center" wrapText="1"/>
    </xf>
    <xf numFmtId="0" fontId="104" fillId="5" borderId="73" xfId="0" applyFont="1" applyFill="1" applyBorder="1" applyAlignment="1">
      <alignment vertical="center"/>
    </xf>
    <xf numFmtId="0" fontId="104" fillId="5" borderId="74" xfId="0" applyFont="1" applyFill="1" applyBorder="1" applyAlignment="1">
      <alignment vertical="center"/>
    </xf>
    <xf numFmtId="0" fontId="104" fillId="5" borderId="75" xfId="0" applyFont="1" applyFill="1" applyBorder="1" applyAlignment="1">
      <alignment vertical="center"/>
    </xf>
    <xf numFmtId="0" fontId="7" fillId="5" borderId="76" xfId="0" applyFont="1" applyFill="1" applyBorder="1" applyAlignment="1">
      <alignment horizontal="left" vertical="center" wrapText="1"/>
    </xf>
    <xf numFmtId="0" fontId="7" fillId="5" borderId="77" xfId="0" applyFont="1" applyFill="1" applyBorder="1" applyAlignment="1">
      <alignment horizontal="left" vertical="center" wrapText="1"/>
    </xf>
    <xf numFmtId="0" fontId="103" fillId="5" borderId="13" xfId="0" applyFont="1" applyFill="1" applyBorder="1" applyAlignment="1">
      <alignment horizontal="center" vertical="center"/>
    </xf>
    <xf numFmtId="0" fontId="104" fillId="5" borderId="2" xfId="0" applyFont="1" applyFill="1" applyBorder="1" applyAlignment="1">
      <alignment vertical="center"/>
    </xf>
    <xf numFmtId="0" fontId="104" fillId="5" borderId="2" xfId="0" applyFont="1" applyFill="1" applyBorder="1" applyAlignment="1">
      <alignment vertical="center" wrapText="1"/>
    </xf>
    <xf numFmtId="0" fontId="104" fillId="5" borderId="69" xfId="0" applyFont="1" applyFill="1" applyBorder="1" applyAlignment="1">
      <alignment vertical="center"/>
    </xf>
    <xf numFmtId="0" fontId="104" fillId="5" borderId="78" xfId="0" applyFont="1" applyFill="1" applyBorder="1" applyAlignment="1">
      <alignment vertical="center"/>
    </xf>
    <xf numFmtId="0" fontId="104" fillId="5" borderId="79" xfId="0" applyFont="1" applyFill="1" applyBorder="1" applyAlignment="1">
      <alignment vertical="center"/>
    </xf>
    <xf numFmtId="0" fontId="7" fillId="5" borderId="0" xfId="0" applyFont="1" applyFill="1" applyAlignment="1">
      <alignment horizontal="left" vertical="center" wrapText="1"/>
    </xf>
    <xf numFmtId="0" fontId="7" fillId="5" borderId="80" xfId="0" applyFont="1" applyFill="1" applyBorder="1" applyAlignment="1">
      <alignment horizontal="left" vertical="center" wrapText="1"/>
    </xf>
    <xf numFmtId="0" fontId="103" fillId="5" borderId="23" xfId="0" applyFont="1" applyFill="1" applyBorder="1" applyAlignment="1">
      <alignment horizontal="center" vertical="center"/>
    </xf>
    <xf numFmtId="0" fontId="104" fillId="5" borderId="24" xfId="0" applyFont="1" applyFill="1" applyBorder="1" applyAlignment="1">
      <alignment vertical="center"/>
    </xf>
    <xf numFmtId="0" fontId="104" fillId="5" borderId="24" xfId="0" applyFont="1" applyFill="1" applyBorder="1" applyAlignment="1">
      <alignment vertical="center" wrapText="1"/>
    </xf>
    <xf numFmtId="0" fontId="104" fillId="5" borderId="81" xfId="0" applyFont="1" applyFill="1" applyBorder="1" applyAlignment="1">
      <alignment vertical="center"/>
    </xf>
    <xf numFmtId="0" fontId="104" fillId="5" borderId="82" xfId="0" applyFont="1" applyFill="1" applyBorder="1" applyAlignment="1">
      <alignment vertical="center"/>
    </xf>
    <xf numFmtId="0" fontId="104" fillId="5" borderId="83" xfId="0" applyFont="1" applyFill="1" applyBorder="1" applyAlignment="1">
      <alignment vertical="center"/>
    </xf>
    <xf numFmtId="0" fontId="7" fillId="5" borderId="84" xfId="0" applyFont="1" applyFill="1" applyBorder="1" applyAlignment="1">
      <alignment horizontal="left" vertical="center" wrapText="1"/>
    </xf>
    <xf numFmtId="0" fontId="7" fillId="5" borderId="85" xfId="0" applyFont="1" applyFill="1" applyBorder="1" applyAlignment="1">
      <alignment horizontal="left" vertical="center" wrapText="1"/>
    </xf>
    <xf numFmtId="0" fontId="103" fillId="3" borderId="10" xfId="0" applyFont="1" applyFill="1" applyBorder="1" applyAlignment="1">
      <alignment horizontal="center" vertical="center"/>
    </xf>
    <xf numFmtId="0" fontId="104" fillId="3" borderId="11" xfId="0" applyFont="1" applyFill="1" applyBorder="1" applyAlignment="1">
      <alignment vertical="center"/>
    </xf>
    <xf numFmtId="0" fontId="104" fillId="3" borderId="11" xfId="0" applyFont="1" applyFill="1" applyBorder="1" applyAlignment="1">
      <alignment vertical="center" wrapText="1"/>
    </xf>
    <xf numFmtId="0" fontId="104" fillId="3" borderId="73" xfId="0" applyFont="1" applyFill="1" applyBorder="1" applyAlignment="1">
      <alignment vertical="center"/>
    </xf>
    <xf numFmtId="0" fontId="104" fillId="3" borderId="74" xfId="0" applyFont="1" applyFill="1" applyBorder="1" applyAlignment="1">
      <alignment vertical="center"/>
    </xf>
    <xf numFmtId="0" fontId="104" fillId="3" borderId="75" xfId="0" applyFont="1" applyFill="1" applyBorder="1" applyAlignment="1">
      <alignment vertical="center"/>
    </xf>
    <xf numFmtId="0" fontId="7" fillId="3" borderId="76" xfId="0" applyFont="1" applyFill="1" applyBorder="1" applyAlignment="1">
      <alignment horizontal="left" vertical="center" wrapText="1"/>
    </xf>
    <xf numFmtId="0" fontId="7" fillId="3" borderId="77" xfId="0" applyFont="1" applyFill="1" applyBorder="1" applyAlignment="1">
      <alignment horizontal="left" vertical="center" wrapText="1"/>
    </xf>
    <xf numFmtId="0" fontId="103" fillId="3" borderId="13" xfId="0" applyFont="1" applyFill="1" applyBorder="1" applyAlignment="1">
      <alignment horizontal="center" vertical="center"/>
    </xf>
    <xf numFmtId="0" fontId="104" fillId="3" borderId="2" xfId="0" applyFont="1" applyFill="1" applyBorder="1" applyAlignment="1">
      <alignment vertical="center"/>
    </xf>
    <xf numFmtId="0" fontId="104" fillId="3" borderId="2" xfId="0" applyFont="1" applyFill="1" applyBorder="1" applyAlignment="1">
      <alignment vertical="center" wrapText="1"/>
    </xf>
    <xf numFmtId="0" fontId="104" fillId="3" borderId="69" xfId="0" applyFont="1" applyFill="1" applyBorder="1" applyAlignment="1">
      <alignment vertical="center"/>
    </xf>
    <xf numFmtId="0" fontId="104" fillId="3" borderId="78" xfId="0" applyFont="1" applyFill="1" applyBorder="1" applyAlignment="1">
      <alignment vertical="center"/>
    </xf>
    <xf numFmtId="0" fontId="104" fillId="3" borderId="79" xfId="0" applyFont="1" applyFill="1" applyBorder="1" applyAlignment="1">
      <alignment vertical="center"/>
    </xf>
    <xf numFmtId="0" fontId="7" fillId="3" borderId="0" xfId="0" applyFont="1" applyFill="1" applyAlignment="1">
      <alignment horizontal="left" vertical="center" wrapText="1"/>
    </xf>
    <xf numFmtId="0" fontId="7" fillId="3" borderId="80" xfId="0" applyFont="1" applyFill="1" applyBorder="1" applyAlignment="1">
      <alignment horizontal="left" vertical="center" wrapText="1"/>
    </xf>
    <xf numFmtId="0" fontId="103" fillId="3" borderId="23" xfId="0" applyFont="1" applyFill="1" applyBorder="1" applyAlignment="1">
      <alignment horizontal="center" vertical="center"/>
    </xf>
    <xf numFmtId="0" fontId="104" fillId="3" borderId="24" xfId="0" applyFont="1" applyFill="1" applyBorder="1" applyAlignment="1">
      <alignment vertical="center"/>
    </xf>
    <xf numFmtId="0" fontId="104" fillId="3" borderId="24" xfId="0" applyFont="1" applyFill="1" applyBorder="1" applyAlignment="1">
      <alignment vertical="center" wrapText="1"/>
    </xf>
    <xf numFmtId="0" fontId="104" fillId="3" borderId="81" xfId="0" applyFont="1" applyFill="1" applyBorder="1" applyAlignment="1">
      <alignment vertical="center"/>
    </xf>
    <xf numFmtId="0" fontId="104" fillId="3" borderId="82" xfId="0" applyFont="1" applyFill="1" applyBorder="1" applyAlignment="1">
      <alignment vertical="center"/>
    </xf>
    <xf numFmtId="0" fontId="104" fillId="3" borderId="83" xfId="0" applyFont="1" applyFill="1" applyBorder="1" applyAlignment="1">
      <alignment vertical="center"/>
    </xf>
    <xf numFmtId="0" fontId="7" fillId="3" borderId="84" xfId="0" applyFont="1" applyFill="1" applyBorder="1" applyAlignment="1">
      <alignment horizontal="left" vertical="center" wrapText="1"/>
    </xf>
    <xf numFmtId="0" fontId="7" fillId="3" borderId="85" xfId="0" applyFont="1" applyFill="1" applyBorder="1" applyAlignment="1">
      <alignment horizontal="left" vertical="center" wrapText="1"/>
    </xf>
    <xf numFmtId="0" fontId="103" fillId="7" borderId="10" xfId="0" applyFont="1" applyFill="1" applyBorder="1" applyAlignment="1">
      <alignment horizontal="center" vertical="center" wrapText="1"/>
    </xf>
    <xf numFmtId="0" fontId="104" fillId="7" borderId="11" xfId="0" applyFont="1" applyFill="1" applyBorder="1" applyAlignment="1">
      <alignment vertical="center"/>
    </xf>
    <xf numFmtId="0" fontId="104" fillId="7" borderId="11" xfId="0" applyFont="1" applyFill="1" applyBorder="1" applyAlignment="1">
      <alignment vertical="center" wrapText="1"/>
    </xf>
    <xf numFmtId="0" fontId="104" fillId="7" borderId="73" xfId="0" applyFont="1" applyFill="1" applyBorder="1" applyAlignment="1">
      <alignment vertical="center"/>
    </xf>
    <xf numFmtId="0" fontId="104" fillId="7" borderId="74" xfId="0" applyFont="1" applyFill="1" applyBorder="1" applyAlignment="1">
      <alignment vertical="center"/>
    </xf>
    <xf numFmtId="0" fontId="104" fillId="7" borderId="75" xfId="0" applyFont="1" applyFill="1" applyBorder="1" applyAlignment="1">
      <alignment vertical="center"/>
    </xf>
    <xf numFmtId="0" fontId="7" fillId="7" borderId="76" xfId="0" applyFont="1" applyFill="1" applyBorder="1" applyAlignment="1">
      <alignment horizontal="left" vertical="center" wrapText="1"/>
    </xf>
    <xf numFmtId="0" fontId="7" fillId="7" borderId="77" xfId="0" applyFont="1" applyFill="1" applyBorder="1" applyAlignment="1">
      <alignment horizontal="left" vertical="center" wrapText="1"/>
    </xf>
    <xf numFmtId="0" fontId="103" fillId="7" borderId="13" xfId="0" applyFont="1" applyFill="1" applyBorder="1" applyAlignment="1">
      <alignment horizontal="center" vertical="center" wrapText="1"/>
    </xf>
    <xf numFmtId="0" fontId="104" fillId="7" borderId="2" xfId="0" applyFont="1" applyFill="1" applyBorder="1" applyAlignment="1">
      <alignment vertical="center"/>
    </xf>
    <xf numFmtId="0" fontId="104" fillId="7" borderId="2" xfId="0" applyFont="1" applyFill="1" applyBorder="1" applyAlignment="1">
      <alignment vertical="center" wrapText="1"/>
    </xf>
    <xf numFmtId="0" fontId="104" fillId="7" borderId="69" xfId="0" applyFont="1" applyFill="1" applyBorder="1" applyAlignment="1">
      <alignment vertical="center"/>
    </xf>
    <xf numFmtId="0" fontId="104" fillId="7" borderId="78" xfId="0" applyFont="1" applyFill="1" applyBorder="1" applyAlignment="1">
      <alignment vertical="center"/>
    </xf>
    <xf numFmtId="0" fontId="104" fillId="7" borderId="79" xfId="0" applyFont="1" applyFill="1" applyBorder="1" applyAlignment="1">
      <alignment vertical="center"/>
    </xf>
    <xf numFmtId="0" fontId="7" fillId="7" borderId="0" xfId="0" applyFont="1" applyFill="1" applyAlignment="1">
      <alignment horizontal="left" vertical="center" wrapText="1"/>
    </xf>
    <xf numFmtId="0" fontId="7" fillId="7" borderId="80" xfId="0" applyFont="1" applyFill="1" applyBorder="1" applyAlignment="1">
      <alignment horizontal="left" vertical="center" wrapText="1"/>
    </xf>
    <xf numFmtId="0" fontId="103" fillId="7" borderId="23" xfId="0" applyFont="1" applyFill="1" applyBorder="1" applyAlignment="1">
      <alignment horizontal="center" vertical="center" wrapText="1"/>
    </xf>
    <xf numFmtId="0" fontId="104" fillId="7" borderId="24" xfId="0" applyFont="1" applyFill="1" applyBorder="1" applyAlignment="1">
      <alignment vertical="center"/>
    </xf>
    <xf numFmtId="0" fontId="104" fillId="7" borderId="24" xfId="0" applyFont="1" applyFill="1" applyBorder="1" applyAlignment="1">
      <alignment vertical="center" wrapText="1"/>
    </xf>
    <xf numFmtId="0" fontId="104" fillId="7" borderId="81" xfId="0" applyFont="1" applyFill="1" applyBorder="1" applyAlignment="1">
      <alignment vertical="center"/>
    </xf>
    <xf numFmtId="0" fontId="104" fillId="7" borderId="82" xfId="0" applyFont="1" applyFill="1" applyBorder="1" applyAlignment="1">
      <alignment vertical="center"/>
    </xf>
    <xf numFmtId="0" fontId="104" fillId="7" borderId="83" xfId="0" applyFont="1" applyFill="1" applyBorder="1" applyAlignment="1">
      <alignment vertical="center"/>
    </xf>
    <xf numFmtId="0" fontId="7" fillId="7" borderId="84" xfId="0" applyFont="1" applyFill="1" applyBorder="1" applyAlignment="1">
      <alignment horizontal="left" vertical="center" wrapText="1"/>
    </xf>
    <xf numFmtId="0" fontId="7" fillId="7" borderId="85" xfId="0" applyFont="1" applyFill="1" applyBorder="1" applyAlignment="1">
      <alignment horizontal="left" vertical="center" wrapText="1"/>
    </xf>
    <xf numFmtId="0" fontId="103" fillId="8" borderId="10" xfId="0" applyFont="1" applyFill="1" applyBorder="1" applyAlignment="1">
      <alignment horizontal="center" vertical="center"/>
    </xf>
    <xf numFmtId="0" fontId="104" fillId="8" borderId="11" xfId="0" applyFont="1" applyFill="1" applyBorder="1" applyAlignment="1">
      <alignment vertical="center"/>
    </xf>
    <xf numFmtId="0" fontId="104" fillId="8" borderId="11" xfId="0" applyFont="1" applyFill="1" applyBorder="1" applyAlignment="1">
      <alignment vertical="center" wrapText="1"/>
    </xf>
    <xf numFmtId="0" fontId="104" fillId="8" borderId="73" xfId="0" applyFont="1" applyFill="1" applyBorder="1" applyAlignment="1">
      <alignment vertical="center"/>
    </xf>
    <xf numFmtId="0" fontId="104" fillId="8" borderId="74" xfId="0" applyFont="1" applyFill="1" applyBorder="1" applyAlignment="1">
      <alignment vertical="center"/>
    </xf>
    <xf numFmtId="0" fontId="104" fillId="8" borderId="75" xfId="0" applyFont="1" applyFill="1" applyBorder="1" applyAlignment="1">
      <alignment vertical="center"/>
    </xf>
    <xf numFmtId="0" fontId="7" fillId="8" borderId="76" xfId="0" applyFont="1" applyFill="1" applyBorder="1" applyAlignment="1">
      <alignment horizontal="left" vertical="center" wrapText="1"/>
    </xf>
    <xf numFmtId="0" fontId="7" fillId="8" borderId="77" xfId="0" applyFont="1" applyFill="1" applyBorder="1" applyAlignment="1">
      <alignment horizontal="left" vertical="center" wrapText="1"/>
    </xf>
    <xf numFmtId="0" fontId="103" fillId="8" borderId="13" xfId="0" applyFont="1" applyFill="1" applyBorder="1" applyAlignment="1">
      <alignment horizontal="center" vertical="center"/>
    </xf>
    <xf numFmtId="0" fontId="104" fillId="8" borderId="2" xfId="0" applyFont="1" applyFill="1" applyBorder="1" applyAlignment="1">
      <alignment vertical="center"/>
    </xf>
    <xf numFmtId="0" fontId="104" fillId="8" borderId="2" xfId="0" applyFont="1" applyFill="1" applyBorder="1" applyAlignment="1">
      <alignment vertical="center" wrapText="1"/>
    </xf>
    <xf numFmtId="0" fontId="104" fillId="8" borderId="69" xfId="0" applyFont="1" applyFill="1" applyBorder="1" applyAlignment="1">
      <alignment vertical="center"/>
    </xf>
    <xf numFmtId="0" fontId="104" fillId="8" borderId="78" xfId="0" applyFont="1" applyFill="1" applyBorder="1" applyAlignment="1">
      <alignment vertical="center"/>
    </xf>
    <xf numFmtId="0" fontId="104" fillId="8" borderId="79" xfId="0" applyFont="1" applyFill="1" applyBorder="1" applyAlignment="1">
      <alignment vertical="center"/>
    </xf>
    <xf numFmtId="0" fontId="7" fillId="8" borderId="0" xfId="0" applyFont="1" applyFill="1" applyAlignment="1">
      <alignment horizontal="left" vertical="center" wrapText="1"/>
    </xf>
    <xf numFmtId="0" fontId="7" fillId="8" borderId="80" xfId="0" applyFont="1" applyFill="1" applyBorder="1" applyAlignment="1">
      <alignment horizontal="left" vertical="center" wrapText="1"/>
    </xf>
    <xf numFmtId="0" fontId="103" fillId="8" borderId="23" xfId="0" applyFont="1" applyFill="1" applyBorder="1" applyAlignment="1">
      <alignment horizontal="center" vertical="center"/>
    </xf>
    <xf numFmtId="0" fontId="104" fillId="8" borderId="24" xfId="0" applyFont="1" applyFill="1" applyBorder="1" applyAlignment="1">
      <alignment vertical="center"/>
    </xf>
    <xf numFmtId="0" fontId="104" fillId="8" borderId="24" xfId="0" applyFont="1" applyFill="1" applyBorder="1" applyAlignment="1">
      <alignment vertical="center" wrapText="1"/>
    </xf>
    <xf numFmtId="0" fontId="104" fillId="8" borderId="81" xfId="0" applyFont="1" applyFill="1" applyBorder="1" applyAlignment="1">
      <alignment vertical="center"/>
    </xf>
    <xf numFmtId="0" fontId="104" fillId="8" borderId="82" xfId="0" applyFont="1" applyFill="1" applyBorder="1" applyAlignment="1">
      <alignment vertical="center"/>
    </xf>
    <xf numFmtId="0" fontId="104" fillId="8" borderId="83" xfId="0" applyFont="1" applyFill="1" applyBorder="1" applyAlignment="1">
      <alignment vertical="center"/>
    </xf>
    <xf numFmtId="0" fontId="7" fillId="8" borderId="84" xfId="0" applyFont="1" applyFill="1" applyBorder="1" applyAlignment="1">
      <alignment horizontal="left" vertical="center" wrapText="1"/>
    </xf>
    <xf numFmtId="0" fontId="7" fillId="8" borderId="85" xfId="0" applyFont="1" applyFill="1" applyBorder="1" applyAlignment="1">
      <alignment horizontal="left" vertical="center" wrapText="1"/>
    </xf>
    <xf numFmtId="0" fontId="103" fillId="4" borderId="10" xfId="0" applyFont="1" applyFill="1" applyBorder="1" applyAlignment="1">
      <alignment horizontal="center" vertical="center"/>
    </xf>
    <xf numFmtId="0" fontId="104" fillId="4" borderId="11" xfId="0" applyFont="1" applyFill="1" applyBorder="1" applyAlignment="1">
      <alignment vertical="center"/>
    </xf>
    <xf numFmtId="0" fontId="104" fillId="4" borderId="11" xfId="0" applyFont="1" applyFill="1" applyBorder="1" applyAlignment="1">
      <alignment vertical="center" wrapText="1"/>
    </xf>
    <xf numFmtId="0" fontId="104" fillId="4" borderId="73" xfId="0" applyFont="1" applyFill="1" applyBorder="1" applyAlignment="1">
      <alignment vertical="center"/>
    </xf>
    <xf numFmtId="0" fontId="104" fillId="4" borderId="74" xfId="0" applyFont="1" applyFill="1" applyBorder="1" applyAlignment="1">
      <alignment vertical="center"/>
    </xf>
    <xf numFmtId="0" fontId="104" fillId="4" borderId="75" xfId="0" applyFont="1" applyFill="1" applyBorder="1" applyAlignment="1">
      <alignment vertical="center"/>
    </xf>
    <xf numFmtId="0" fontId="7" fillId="4" borderId="76" xfId="0" applyFont="1" applyFill="1" applyBorder="1" applyAlignment="1">
      <alignment horizontal="left" vertical="center" wrapText="1"/>
    </xf>
    <xf numFmtId="0" fontId="7" fillId="4" borderId="77" xfId="0" applyFont="1" applyFill="1" applyBorder="1" applyAlignment="1">
      <alignment horizontal="left" vertical="center" wrapText="1"/>
    </xf>
    <xf numFmtId="0" fontId="103" fillId="4" borderId="13" xfId="0" applyFont="1" applyFill="1" applyBorder="1" applyAlignment="1">
      <alignment horizontal="center" vertical="center"/>
    </xf>
    <xf numFmtId="0" fontId="104" fillId="4" borderId="2" xfId="0" applyFont="1" applyFill="1" applyBorder="1" applyAlignment="1">
      <alignment vertical="center"/>
    </xf>
    <xf numFmtId="0" fontId="104" fillId="4" borderId="2" xfId="0" applyFont="1" applyFill="1" applyBorder="1" applyAlignment="1">
      <alignment vertical="center" wrapText="1"/>
    </xf>
    <xf numFmtId="0" fontId="104" fillId="4" borderId="69" xfId="0" applyFont="1" applyFill="1" applyBorder="1" applyAlignment="1">
      <alignment vertical="center"/>
    </xf>
    <xf numFmtId="0" fontId="104" fillId="4" borderId="78" xfId="0" applyFont="1" applyFill="1" applyBorder="1" applyAlignment="1">
      <alignment vertical="center"/>
    </xf>
    <xf numFmtId="0" fontId="104" fillId="4" borderId="79" xfId="0" applyFont="1" applyFill="1" applyBorder="1" applyAlignment="1">
      <alignment vertical="center"/>
    </xf>
    <xf numFmtId="0" fontId="7" fillId="4" borderId="0" xfId="0" applyFont="1" applyFill="1" applyAlignment="1">
      <alignment horizontal="left" vertical="center" wrapText="1"/>
    </xf>
    <xf numFmtId="0" fontId="7" fillId="4" borderId="80" xfId="0" applyFont="1" applyFill="1" applyBorder="1" applyAlignment="1">
      <alignment horizontal="left" vertical="center" wrapText="1"/>
    </xf>
    <xf numFmtId="0" fontId="103" fillId="4" borderId="23" xfId="0" applyFont="1" applyFill="1" applyBorder="1" applyAlignment="1">
      <alignment horizontal="center" vertical="center"/>
    </xf>
    <xf numFmtId="0" fontId="104" fillId="4" borderId="24" xfId="0" applyFont="1" applyFill="1" applyBorder="1" applyAlignment="1">
      <alignment vertical="center"/>
    </xf>
    <xf numFmtId="0" fontId="104" fillId="4" borderId="24" xfId="0" applyFont="1" applyFill="1" applyBorder="1" applyAlignment="1">
      <alignment vertical="center" wrapText="1"/>
    </xf>
    <xf numFmtId="0" fontId="104" fillId="4" borderId="81" xfId="0" applyFont="1" applyFill="1" applyBorder="1" applyAlignment="1">
      <alignment vertical="center"/>
    </xf>
    <xf numFmtId="0" fontId="104" fillId="4" borderId="82" xfId="0" applyFont="1" applyFill="1" applyBorder="1" applyAlignment="1">
      <alignment vertical="center"/>
    </xf>
    <xf numFmtId="0" fontId="104" fillId="4" borderId="83" xfId="0" applyFont="1" applyFill="1" applyBorder="1" applyAlignment="1">
      <alignment vertical="center"/>
    </xf>
    <xf numFmtId="0" fontId="7" fillId="4" borderId="84" xfId="0" applyFont="1" applyFill="1" applyBorder="1" applyAlignment="1">
      <alignment horizontal="left" vertical="center" wrapText="1"/>
    </xf>
    <xf numFmtId="0" fontId="7" fillId="4" borderId="85" xfId="0" applyFont="1" applyFill="1" applyBorder="1" applyAlignment="1">
      <alignment horizontal="left" vertical="center" wrapText="1"/>
    </xf>
    <xf numFmtId="0" fontId="103" fillId="2" borderId="10" xfId="0" applyFont="1" applyFill="1" applyBorder="1" applyAlignment="1">
      <alignment horizontal="center" vertical="center"/>
    </xf>
    <xf numFmtId="0" fontId="104" fillId="2" borderId="11" xfId="0" applyFont="1" applyFill="1" applyBorder="1" applyAlignment="1">
      <alignment vertical="center"/>
    </xf>
    <xf numFmtId="0" fontId="104" fillId="2" borderId="11" xfId="0" applyFont="1" applyFill="1" applyBorder="1" applyAlignment="1">
      <alignment vertical="center" wrapText="1"/>
    </xf>
    <xf numFmtId="0" fontId="104" fillId="2" borderId="73" xfId="0" applyFont="1" applyFill="1" applyBorder="1" applyAlignment="1">
      <alignment vertical="center"/>
    </xf>
    <xf numFmtId="0" fontId="104" fillId="2" borderId="74" xfId="0" applyFont="1" applyFill="1" applyBorder="1" applyAlignment="1">
      <alignment vertical="center"/>
    </xf>
    <xf numFmtId="0" fontId="104" fillId="2" borderId="75" xfId="0" applyFont="1" applyFill="1" applyBorder="1" applyAlignment="1">
      <alignment vertical="center"/>
    </xf>
    <xf numFmtId="0" fontId="7" fillId="2" borderId="76" xfId="0" applyFont="1" applyFill="1" applyBorder="1" applyAlignment="1">
      <alignment horizontal="left" vertical="center" wrapText="1"/>
    </xf>
    <xf numFmtId="0" fontId="7" fillId="2" borderId="77" xfId="0" applyFont="1" applyFill="1" applyBorder="1" applyAlignment="1">
      <alignment horizontal="left" vertical="center" wrapText="1"/>
    </xf>
    <xf numFmtId="0" fontId="103" fillId="2" borderId="13" xfId="0" applyFont="1" applyFill="1" applyBorder="1" applyAlignment="1">
      <alignment horizontal="center" vertical="center"/>
    </xf>
    <xf numFmtId="0" fontId="104" fillId="2" borderId="2" xfId="0" applyFont="1" applyFill="1" applyBorder="1" applyAlignment="1">
      <alignment vertical="center"/>
    </xf>
    <xf numFmtId="0" fontId="104" fillId="2" borderId="2" xfId="0" applyFont="1" applyFill="1" applyBorder="1" applyAlignment="1">
      <alignment vertical="center" wrapText="1"/>
    </xf>
    <xf numFmtId="0" fontId="104" fillId="2" borderId="69" xfId="0" applyFont="1" applyFill="1" applyBorder="1" applyAlignment="1">
      <alignment vertical="center"/>
    </xf>
    <xf numFmtId="0" fontId="104" fillId="2" borderId="78" xfId="0" applyFont="1" applyFill="1" applyBorder="1" applyAlignment="1">
      <alignment vertical="center"/>
    </xf>
    <xf numFmtId="0" fontId="104" fillId="2" borderId="79" xfId="0" applyFont="1" applyFill="1" applyBorder="1" applyAlignment="1">
      <alignment vertical="center"/>
    </xf>
    <xf numFmtId="0" fontId="7" fillId="2" borderId="0" xfId="0" applyFont="1" applyFill="1" applyAlignment="1">
      <alignment horizontal="left" vertical="center" wrapText="1"/>
    </xf>
    <xf numFmtId="0" fontId="7" fillId="2" borderId="80" xfId="0" applyFont="1" applyFill="1" applyBorder="1" applyAlignment="1">
      <alignment horizontal="left" vertical="center" wrapText="1"/>
    </xf>
    <xf numFmtId="0" fontId="103" fillId="2" borderId="23" xfId="0" applyFont="1" applyFill="1" applyBorder="1" applyAlignment="1">
      <alignment horizontal="center" vertical="center"/>
    </xf>
    <xf numFmtId="0" fontId="104" fillId="2" borderId="24" xfId="0" applyFont="1" applyFill="1" applyBorder="1" applyAlignment="1">
      <alignment vertical="center"/>
    </xf>
    <xf numFmtId="0" fontId="104" fillId="2" borderId="24" xfId="0" applyFont="1" applyFill="1" applyBorder="1" applyAlignment="1">
      <alignment vertical="center" wrapText="1"/>
    </xf>
    <xf numFmtId="0" fontId="104" fillId="2" borderId="81" xfId="0" applyFont="1" applyFill="1" applyBorder="1" applyAlignment="1">
      <alignment vertical="center"/>
    </xf>
    <xf numFmtId="0" fontId="104" fillId="2" borderId="82" xfId="0" applyFont="1" applyFill="1" applyBorder="1" applyAlignment="1">
      <alignment vertical="center"/>
    </xf>
    <xf numFmtId="0" fontId="104" fillId="2" borderId="83" xfId="0" applyFont="1" applyFill="1" applyBorder="1" applyAlignment="1">
      <alignment vertical="center"/>
    </xf>
    <xf numFmtId="0" fontId="7" fillId="2" borderId="84" xfId="0" applyFont="1" applyFill="1" applyBorder="1" applyAlignment="1">
      <alignment horizontal="left" vertical="center" wrapText="1"/>
    </xf>
    <xf numFmtId="0" fontId="7" fillId="2" borderId="85" xfId="0" applyFont="1" applyFill="1" applyBorder="1" applyAlignment="1">
      <alignment horizontal="left" vertical="center" wrapText="1"/>
    </xf>
    <xf numFmtId="0" fontId="103" fillId="11" borderId="10" xfId="0" applyFont="1" applyFill="1" applyBorder="1" applyAlignment="1">
      <alignment horizontal="center" vertical="center"/>
    </xf>
    <xf numFmtId="0" fontId="104" fillId="11" borderId="11" xfId="0" applyFont="1" applyFill="1" applyBorder="1" applyAlignment="1">
      <alignment vertical="center"/>
    </xf>
    <xf numFmtId="0" fontId="104" fillId="11" borderId="11" xfId="0" applyFont="1" applyFill="1" applyBorder="1" applyAlignment="1">
      <alignment vertical="center" wrapText="1"/>
    </xf>
    <xf numFmtId="0" fontId="104" fillId="11" borderId="73" xfId="0" applyFont="1" applyFill="1" applyBorder="1" applyAlignment="1">
      <alignment vertical="center"/>
    </xf>
    <xf numFmtId="0" fontId="104" fillId="11" borderId="74" xfId="0" applyFont="1" applyFill="1" applyBorder="1" applyAlignment="1">
      <alignment vertical="center"/>
    </xf>
    <xf numFmtId="0" fontId="104" fillId="11" borderId="75" xfId="0" applyFont="1" applyFill="1" applyBorder="1" applyAlignment="1">
      <alignment vertical="center"/>
    </xf>
    <xf numFmtId="0" fontId="7" fillId="11" borderId="76" xfId="0" applyFont="1" applyFill="1" applyBorder="1" applyAlignment="1">
      <alignment horizontal="left" vertical="center" wrapText="1"/>
    </xf>
    <xf numFmtId="0" fontId="7" fillId="11" borderId="77" xfId="0" applyFont="1" applyFill="1" applyBorder="1" applyAlignment="1">
      <alignment horizontal="left" vertical="center" wrapText="1"/>
    </xf>
    <xf numFmtId="0" fontId="103" fillId="11" borderId="13" xfId="0" applyFont="1" applyFill="1" applyBorder="1" applyAlignment="1">
      <alignment horizontal="center" vertical="center"/>
    </xf>
    <xf numFmtId="0" fontId="104" fillId="11" borderId="2" xfId="0" applyFont="1" applyFill="1" applyBorder="1" applyAlignment="1">
      <alignment vertical="center"/>
    </xf>
    <xf numFmtId="0" fontId="104" fillId="11" borderId="2" xfId="0" applyFont="1" applyFill="1" applyBorder="1" applyAlignment="1">
      <alignment vertical="center" wrapText="1"/>
    </xf>
    <xf numFmtId="0" fontId="104" fillId="11" borderId="69" xfId="0" applyFont="1" applyFill="1" applyBorder="1" applyAlignment="1">
      <alignment vertical="center"/>
    </xf>
    <xf numFmtId="0" fontId="104" fillId="11" borderId="78" xfId="0" applyFont="1" applyFill="1" applyBorder="1" applyAlignment="1">
      <alignment vertical="center"/>
    </xf>
    <xf numFmtId="0" fontId="104" fillId="11" borderId="79" xfId="0" applyFont="1" applyFill="1" applyBorder="1" applyAlignment="1">
      <alignment vertical="center"/>
    </xf>
    <xf numFmtId="0" fontId="7" fillId="11" borderId="0" xfId="0" applyFont="1" applyFill="1" applyAlignment="1">
      <alignment horizontal="left" vertical="center" wrapText="1"/>
    </xf>
    <xf numFmtId="0" fontId="7" fillId="11" borderId="80" xfId="0" applyFont="1" applyFill="1" applyBorder="1" applyAlignment="1">
      <alignment horizontal="left" vertical="center" wrapText="1"/>
    </xf>
    <xf numFmtId="0" fontId="103" fillId="11" borderId="23" xfId="0" applyFont="1" applyFill="1" applyBorder="1" applyAlignment="1">
      <alignment horizontal="center" vertical="center"/>
    </xf>
    <xf numFmtId="0" fontId="104" fillId="11" borderId="24" xfId="0" applyFont="1" applyFill="1" applyBorder="1" applyAlignment="1">
      <alignment vertical="center"/>
    </xf>
    <xf numFmtId="0" fontId="104" fillId="11" borderId="24" xfId="0" applyFont="1" applyFill="1" applyBorder="1" applyAlignment="1">
      <alignment vertical="center" wrapText="1"/>
    </xf>
    <xf numFmtId="0" fontId="104" fillId="11" borderId="81" xfId="0" applyFont="1" applyFill="1" applyBorder="1" applyAlignment="1">
      <alignment vertical="center"/>
    </xf>
    <xf numFmtId="0" fontId="104" fillId="11" borderId="82" xfId="0" applyFont="1" applyFill="1" applyBorder="1" applyAlignment="1">
      <alignment vertical="center"/>
    </xf>
    <xf numFmtId="0" fontId="104" fillId="11" borderId="83" xfId="0" applyFont="1" applyFill="1" applyBorder="1" applyAlignment="1">
      <alignment vertical="center"/>
    </xf>
    <xf numFmtId="0" fontId="7" fillId="11" borderId="84" xfId="0" applyFont="1" applyFill="1" applyBorder="1" applyAlignment="1">
      <alignment horizontal="left" vertical="center" wrapText="1"/>
    </xf>
    <xf numFmtId="0" fontId="7" fillId="11" borderId="85" xfId="0" applyFont="1" applyFill="1" applyBorder="1" applyAlignment="1">
      <alignment horizontal="left" vertical="center" wrapText="1"/>
    </xf>
    <xf numFmtId="0" fontId="103" fillId="9" borderId="10" xfId="0" applyFont="1" applyFill="1" applyBorder="1" applyAlignment="1">
      <alignment horizontal="center" vertical="center"/>
    </xf>
    <xf numFmtId="0" fontId="104" fillId="9" borderId="11" xfId="0" applyFont="1" applyFill="1" applyBorder="1" applyAlignment="1">
      <alignment vertical="center"/>
    </xf>
    <xf numFmtId="0" fontId="104" fillId="9" borderId="11" xfId="0" applyFont="1" applyFill="1" applyBorder="1" applyAlignment="1">
      <alignment vertical="center" wrapText="1"/>
    </xf>
    <xf numFmtId="0" fontId="104" fillId="9" borderId="73" xfId="0" applyFont="1" applyFill="1" applyBorder="1" applyAlignment="1">
      <alignment vertical="center"/>
    </xf>
    <xf numFmtId="0" fontId="104" fillId="9" borderId="74" xfId="0" applyFont="1" applyFill="1" applyBorder="1" applyAlignment="1">
      <alignment vertical="center"/>
    </xf>
    <xf numFmtId="0" fontId="104" fillId="9" borderId="75" xfId="0" applyFont="1" applyFill="1" applyBorder="1" applyAlignment="1">
      <alignment vertical="center"/>
    </xf>
    <xf numFmtId="0" fontId="7" fillId="9" borderId="76" xfId="0" applyFont="1" applyFill="1" applyBorder="1" applyAlignment="1">
      <alignment horizontal="left" vertical="center" wrapText="1"/>
    </xf>
    <xf numFmtId="0" fontId="7" fillId="9" borderId="77" xfId="0" applyFont="1" applyFill="1" applyBorder="1" applyAlignment="1">
      <alignment horizontal="left" vertical="center" wrapText="1"/>
    </xf>
    <xf numFmtId="0" fontId="103" fillId="9" borderId="13" xfId="0" applyFont="1" applyFill="1" applyBorder="1" applyAlignment="1">
      <alignment horizontal="center" vertical="center"/>
    </xf>
    <xf numFmtId="0" fontId="104" fillId="9" borderId="2" xfId="0" applyFont="1" applyFill="1" applyBorder="1" applyAlignment="1">
      <alignment vertical="center"/>
    </xf>
    <xf numFmtId="0" fontId="104" fillId="9" borderId="2" xfId="0" applyFont="1" applyFill="1" applyBorder="1" applyAlignment="1">
      <alignment vertical="center" wrapText="1"/>
    </xf>
    <xf numFmtId="0" fontId="104" fillId="9" borderId="69" xfId="0" applyFont="1" applyFill="1" applyBorder="1" applyAlignment="1">
      <alignment vertical="center"/>
    </xf>
    <xf numFmtId="0" fontId="104" fillId="9" borderId="78" xfId="0" applyFont="1" applyFill="1" applyBorder="1" applyAlignment="1">
      <alignment vertical="center"/>
    </xf>
    <xf numFmtId="0" fontId="104" fillId="9" borderId="79" xfId="0" applyFont="1" applyFill="1" applyBorder="1" applyAlignment="1">
      <alignment vertical="center"/>
    </xf>
    <xf numFmtId="0" fontId="7" fillId="9" borderId="0" xfId="0" applyFont="1" applyFill="1" applyAlignment="1">
      <alignment horizontal="left" vertical="center" wrapText="1"/>
    </xf>
    <xf numFmtId="0" fontId="7" fillId="9" borderId="80" xfId="0" applyFont="1" applyFill="1" applyBorder="1" applyAlignment="1">
      <alignment horizontal="left" vertical="center" wrapText="1"/>
    </xf>
    <xf numFmtId="0" fontId="103" fillId="9" borderId="23" xfId="0" applyFont="1" applyFill="1" applyBorder="1" applyAlignment="1">
      <alignment horizontal="center" vertical="center"/>
    </xf>
    <xf numFmtId="0" fontId="104" fillId="9" borderId="24" xfId="0" applyFont="1" applyFill="1" applyBorder="1" applyAlignment="1">
      <alignment vertical="center"/>
    </xf>
    <xf numFmtId="0" fontId="104" fillId="9" borderId="24" xfId="0" applyFont="1" applyFill="1" applyBorder="1" applyAlignment="1">
      <alignment vertical="center" wrapText="1"/>
    </xf>
    <xf numFmtId="0" fontId="104" fillId="9" borderId="81" xfId="0" applyFont="1" applyFill="1" applyBorder="1" applyAlignment="1">
      <alignment vertical="center"/>
    </xf>
    <xf numFmtId="0" fontId="104" fillId="9" borderId="82" xfId="0" applyFont="1" applyFill="1" applyBorder="1" applyAlignment="1">
      <alignment vertical="center"/>
    </xf>
    <xf numFmtId="0" fontId="104" fillId="9" borderId="83" xfId="0" applyFont="1" applyFill="1" applyBorder="1" applyAlignment="1">
      <alignment vertical="center"/>
    </xf>
    <xf numFmtId="0" fontId="7" fillId="9" borderId="84" xfId="0" applyFont="1" applyFill="1" applyBorder="1" applyAlignment="1">
      <alignment horizontal="left" vertical="center" wrapText="1"/>
    </xf>
    <xf numFmtId="0" fontId="7" fillId="9" borderId="85" xfId="0" applyFont="1" applyFill="1" applyBorder="1" applyAlignment="1">
      <alignment horizontal="left" vertical="center" wrapText="1"/>
    </xf>
    <xf numFmtId="0" fontId="101" fillId="2" borderId="9" xfId="6" applyFont="1" applyFill="1" applyBorder="1" applyAlignment="1">
      <alignment horizontal="center" vertical="center" wrapText="1"/>
    </xf>
    <xf numFmtId="0" fontId="102" fillId="2" borderId="86" xfId="6" applyFont="1" applyFill="1" applyBorder="1" applyAlignment="1">
      <alignment horizontal="center" vertical="center"/>
    </xf>
    <xf numFmtId="0" fontId="102" fillId="2" borderId="87" xfId="6" applyFont="1" applyFill="1" applyBorder="1" applyAlignment="1">
      <alignment horizontal="center" vertical="center"/>
    </xf>
    <xf numFmtId="0" fontId="104" fillId="5" borderId="12" xfId="0" applyFont="1" applyFill="1" applyBorder="1" applyAlignment="1">
      <alignment vertical="center" wrapText="1"/>
    </xf>
    <xf numFmtId="0" fontId="104" fillId="5" borderId="14" xfId="0" applyFont="1" applyFill="1" applyBorder="1" applyAlignment="1">
      <alignment vertical="center" wrapText="1"/>
    </xf>
    <xf numFmtId="0" fontId="104" fillId="5" borderId="25" xfId="0" applyFont="1" applyFill="1" applyBorder="1" applyAlignment="1">
      <alignment vertical="center" wrapText="1"/>
    </xf>
    <xf numFmtId="0" fontId="104" fillId="3" borderId="12" xfId="0" applyFont="1" applyFill="1" applyBorder="1" applyAlignment="1">
      <alignment vertical="center" wrapText="1"/>
    </xf>
    <xf numFmtId="0" fontId="104" fillId="3" borderId="14" xfId="0" applyFont="1" applyFill="1" applyBorder="1" applyAlignment="1">
      <alignment vertical="center" wrapText="1"/>
    </xf>
    <xf numFmtId="0" fontId="104" fillId="3" borderId="25" xfId="0" applyFont="1" applyFill="1" applyBorder="1" applyAlignment="1">
      <alignment vertical="center" wrapText="1"/>
    </xf>
    <xf numFmtId="0" fontId="104" fillId="7" borderId="12" xfId="0" applyFont="1" applyFill="1" applyBorder="1" applyAlignment="1">
      <alignment vertical="center" wrapText="1"/>
    </xf>
    <xf numFmtId="0" fontId="104" fillId="7" borderId="14" xfId="0" applyFont="1" applyFill="1" applyBorder="1" applyAlignment="1">
      <alignment vertical="center" wrapText="1"/>
    </xf>
    <xf numFmtId="0" fontId="104" fillId="7" borderId="25" xfId="0" applyFont="1" applyFill="1" applyBorder="1" applyAlignment="1">
      <alignment vertical="center" wrapText="1"/>
    </xf>
    <xf numFmtId="0" fontId="104" fillId="8" borderId="12" xfId="0" applyFont="1" applyFill="1" applyBorder="1" applyAlignment="1">
      <alignment vertical="center" wrapText="1"/>
    </xf>
    <xf numFmtId="0" fontId="104" fillId="8" borderId="14" xfId="0" applyFont="1" applyFill="1" applyBorder="1" applyAlignment="1">
      <alignment vertical="center" wrapText="1"/>
    </xf>
    <xf numFmtId="0" fontId="104" fillId="8" borderId="25" xfId="0" applyFont="1" applyFill="1" applyBorder="1" applyAlignment="1">
      <alignment vertical="center" wrapText="1"/>
    </xf>
    <xf numFmtId="0" fontId="104" fillId="4" borderId="12" xfId="0" applyFont="1" applyFill="1" applyBorder="1" applyAlignment="1">
      <alignment vertical="center" wrapText="1"/>
    </xf>
    <xf numFmtId="0" fontId="104" fillId="4" borderId="14" xfId="0" applyFont="1" applyFill="1" applyBorder="1" applyAlignment="1">
      <alignment vertical="center" wrapText="1"/>
    </xf>
    <xf numFmtId="0" fontId="104" fillId="4" borderId="25" xfId="0" applyFont="1" applyFill="1" applyBorder="1" applyAlignment="1">
      <alignment vertical="center" wrapText="1"/>
    </xf>
    <xf numFmtId="0" fontId="104" fillId="2" borderId="12" xfId="0" applyFont="1" applyFill="1" applyBorder="1" applyAlignment="1">
      <alignment vertical="center" wrapText="1"/>
    </xf>
    <xf numFmtId="0" fontId="104" fillId="2" borderId="14" xfId="0" applyFont="1" applyFill="1" applyBorder="1" applyAlignment="1">
      <alignment vertical="center" wrapText="1"/>
    </xf>
    <xf numFmtId="0" fontId="104" fillId="2" borderId="25" xfId="0" applyFont="1" applyFill="1" applyBorder="1" applyAlignment="1">
      <alignment vertical="center" wrapText="1"/>
    </xf>
    <xf numFmtId="0" fontId="104" fillId="11" borderId="12" xfId="0" applyFont="1" applyFill="1" applyBorder="1" applyAlignment="1">
      <alignment vertical="center" wrapText="1"/>
    </xf>
    <xf numFmtId="0" fontId="104" fillId="11" borderId="14" xfId="0" applyFont="1" applyFill="1" applyBorder="1" applyAlignment="1">
      <alignment vertical="center" wrapText="1"/>
    </xf>
    <xf numFmtId="0" fontId="104" fillId="11" borderId="25" xfId="0" applyFont="1" applyFill="1" applyBorder="1" applyAlignment="1">
      <alignment vertical="center" wrapText="1"/>
    </xf>
    <xf numFmtId="0" fontId="104" fillId="9" borderId="12" xfId="0" applyFont="1" applyFill="1" applyBorder="1" applyAlignment="1">
      <alignment vertical="center" wrapText="1"/>
    </xf>
    <xf numFmtId="0" fontId="104" fillId="9" borderId="14" xfId="0" applyFont="1" applyFill="1" applyBorder="1" applyAlignment="1">
      <alignment vertical="center" wrapText="1"/>
    </xf>
    <xf numFmtId="0" fontId="104" fillId="9" borderId="25" xfId="0" applyFont="1" applyFill="1" applyBorder="1" applyAlignment="1">
      <alignment vertical="center" wrapText="1"/>
    </xf>
    <xf numFmtId="0" fontId="103" fillId="7" borderId="10" xfId="0" applyFont="1" applyFill="1" applyBorder="1" applyAlignment="1">
      <alignment horizontal="center" vertical="center"/>
    </xf>
    <xf numFmtId="0" fontId="103" fillId="7" borderId="13" xfId="0" applyFont="1" applyFill="1" applyBorder="1" applyAlignment="1">
      <alignment horizontal="center" vertical="center"/>
    </xf>
    <xf numFmtId="0" fontId="103" fillId="7" borderId="23" xfId="0" applyFont="1" applyFill="1" applyBorder="1" applyAlignment="1">
      <alignment horizontal="center" vertical="center"/>
    </xf>
    <xf numFmtId="0" fontId="103" fillId="3" borderId="10" xfId="0" applyFont="1" applyFill="1" applyBorder="1" applyAlignment="1">
      <alignment horizontal="center" vertical="center" wrapText="1"/>
    </xf>
    <xf numFmtId="0" fontId="103" fillId="3" borderId="13" xfId="0" applyFont="1" applyFill="1" applyBorder="1" applyAlignment="1">
      <alignment horizontal="center" vertical="center" wrapText="1"/>
    </xf>
    <xf numFmtId="0" fontId="103" fillId="3" borderId="23" xfId="0" applyFont="1" applyFill="1" applyBorder="1" applyAlignment="1">
      <alignment horizontal="center" vertical="center" wrapText="1"/>
    </xf>
    <xf numFmtId="0" fontId="103" fillId="8" borderId="10" xfId="0" applyFont="1" applyFill="1" applyBorder="1" applyAlignment="1">
      <alignment horizontal="center" vertical="center" wrapText="1"/>
    </xf>
    <xf numFmtId="0" fontId="103" fillId="8" borderId="13" xfId="0" applyFont="1" applyFill="1" applyBorder="1" applyAlignment="1">
      <alignment horizontal="center" vertical="center" wrapText="1"/>
    </xf>
    <xf numFmtId="0" fontId="103" fillId="8" borderId="23" xfId="0" applyFont="1" applyFill="1" applyBorder="1" applyAlignment="1">
      <alignment horizontal="center" vertical="center" wrapText="1"/>
    </xf>
    <xf numFmtId="0" fontId="103" fillId="2" borderId="10" xfId="0" applyFont="1" applyFill="1" applyBorder="1" applyAlignment="1">
      <alignment horizontal="center" vertical="center" wrapText="1"/>
    </xf>
    <xf numFmtId="0" fontId="103" fillId="11" borderId="10" xfId="0" applyFont="1" applyFill="1" applyBorder="1" applyAlignment="1">
      <alignment horizontal="center" vertical="center" wrapText="1"/>
    </xf>
    <xf numFmtId="0" fontId="103" fillId="11" borderId="13" xfId="0" applyFont="1" applyFill="1" applyBorder="1" applyAlignment="1">
      <alignment horizontal="center" vertical="center" wrapText="1"/>
    </xf>
    <xf numFmtId="0" fontId="103" fillId="11" borderId="23" xfId="0" applyFont="1" applyFill="1" applyBorder="1" applyAlignment="1">
      <alignment horizontal="center" vertical="center" wrapText="1"/>
    </xf>
    <xf numFmtId="0" fontId="103" fillId="9" borderId="10" xfId="0" applyFont="1" applyFill="1" applyBorder="1" applyAlignment="1">
      <alignment horizontal="center" vertical="center" wrapText="1"/>
    </xf>
    <xf numFmtId="0" fontId="103" fillId="5" borderId="10" xfId="0" applyFont="1" applyFill="1" applyBorder="1" applyAlignment="1">
      <alignment horizontal="center" vertical="center" wrapText="1"/>
    </xf>
    <xf numFmtId="0" fontId="0" fillId="5" borderId="76" xfId="0" applyFill="1" applyBorder="1" applyAlignment="1">
      <alignment horizontal="left" vertical="center"/>
    </xf>
    <xf numFmtId="0" fontId="0" fillId="5" borderId="77" xfId="0" applyFill="1" applyBorder="1" applyAlignment="1">
      <alignment horizontal="left" vertical="center"/>
    </xf>
    <xf numFmtId="0" fontId="103" fillId="5" borderId="13" xfId="0" applyFont="1" applyFill="1" applyBorder="1" applyAlignment="1">
      <alignment horizontal="center" vertical="center" wrapText="1"/>
    </xf>
    <xf numFmtId="0" fontId="0" fillId="5" borderId="0" xfId="0" applyFill="1" applyAlignment="1">
      <alignment horizontal="left" vertical="center"/>
    </xf>
    <xf numFmtId="0" fontId="0" fillId="5" borderId="80" xfId="0" applyFill="1" applyBorder="1" applyAlignment="1">
      <alignment horizontal="left" vertical="center"/>
    </xf>
    <xf numFmtId="0" fontId="103" fillId="5" borderId="23" xfId="0" applyFont="1" applyFill="1" applyBorder="1" applyAlignment="1">
      <alignment horizontal="center" vertical="center" wrapText="1"/>
    </xf>
    <xf numFmtId="0" fontId="0" fillId="5" borderId="84" xfId="0" applyFill="1" applyBorder="1" applyAlignment="1">
      <alignment horizontal="left" vertical="center"/>
    </xf>
    <xf numFmtId="0" fontId="0" fillId="5" borderId="85" xfId="0" applyFill="1" applyBorder="1" applyAlignment="1">
      <alignment horizontal="left" vertical="center"/>
    </xf>
    <xf numFmtId="0" fontId="100" fillId="2" borderId="39" xfId="0" applyFont="1" applyFill="1" applyBorder="1" applyAlignment="1">
      <alignment horizontal="center" vertical="center"/>
    </xf>
    <xf numFmtId="0" fontId="100" fillId="2" borderId="40" xfId="0" applyFont="1" applyFill="1" applyBorder="1" applyAlignment="1">
      <alignment horizontal="center" vertical="center"/>
    </xf>
    <xf numFmtId="0" fontId="105" fillId="2" borderId="88" xfId="0" applyFont="1" applyFill="1" applyBorder="1" applyAlignment="1">
      <alignment horizontal="center" vertical="center"/>
    </xf>
    <xf numFmtId="0" fontId="106" fillId="2" borderId="43" xfId="0" applyFont="1" applyFill="1" applyBorder="1" applyAlignment="1">
      <alignment horizontal="center" vertical="center"/>
    </xf>
    <xf numFmtId="0" fontId="107" fillId="5" borderId="11" xfId="0" applyFont="1" applyFill="1" applyBorder="1" applyAlignment="1">
      <alignment vertical="center"/>
    </xf>
    <xf numFmtId="0" fontId="107" fillId="5" borderId="73" xfId="0" applyFont="1" applyFill="1" applyBorder="1" applyAlignment="1">
      <alignment vertical="center"/>
    </xf>
    <xf numFmtId="0" fontId="107" fillId="5" borderId="74" xfId="0" applyFont="1" applyFill="1" applyBorder="1" applyAlignment="1">
      <alignment vertical="center"/>
    </xf>
    <xf numFmtId="0" fontId="107" fillId="5" borderId="75" xfId="0" applyFont="1" applyFill="1" applyBorder="1" applyAlignment="1">
      <alignment vertical="center"/>
    </xf>
    <xf numFmtId="0" fontId="2" fillId="5" borderId="73" xfId="0" applyFont="1" applyFill="1" applyBorder="1" applyAlignment="1">
      <alignment vertical="center"/>
    </xf>
    <xf numFmtId="0" fontId="2" fillId="5" borderId="74" xfId="0" applyFont="1" applyFill="1" applyBorder="1" applyAlignment="1">
      <alignment vertical="center"/>
    </xf>
    <xf numFmtId="0" fontId="107" fillId="5" borderId="2" xfId="0" applyFont="1" applyFill="1" applyBorder="1" applyAlignment="1">
      <alignment vertical="center"/>
    </xf>
    <xf numFmtId="0" fontId="107" fillId="5" borderId="69" xfId="0" applyFont="1" applyFill="1" applyBorder="1" applyAlignment="1">
      <alignment vertical="center"/>
    </xf>
    <xf numFmtId="0" fontId="107" fillId="5" borderId="78" xfId="0" applyFont="1" applyFill="1" applyBorder="1" applyAlignment="1">
      <alignment vertical="center"/>
    </xf>
    <xf numFmtId="0" fontId="107" fillId="5" borderId="79" xfId="0" applyFont="1" applyFill="1" applyBorder="1" applyAlignment="1">
      <alignment vertical="center"/>
    </xf>
    <xf numFmtId="0" fontId="2" fillId="5" borderId="69" xfId="0" applyFont="1" applyFill="1" applyBorder="1" applyAlignment="1">
      <alignment vertical="center"/>
    </xf>
    <xf numFmtId="0" fontId="2" fillId="5" borderId="78" xfId="0" applyFont="1" applyFill="1" applyBorder="1" applyAlignment="1">
      <alignment vertical="center"/>
    </xf>
    <xf numFmtId="0" fontId="107" fillId="3" borderId="2" xfId="0" applyFont="1" applyFill="1" applyBorder="1" applyAlignment="1">
      <alignment vertical="center"/>
    </xf>
    <xf numFmtId="0" fontId="107" fillId="3" borderId="69" xfId="0" applyFont="1" applyFill="1" applyBorder="1" applyAlignment="1">
      <alignment vertical="center"/>
    </xf>
    <xf numFmtId="0" fontId="107" fillId="3" borderId="78" xfId="0" applyFont="1" applyFill="1" applyBorder="1" applyAlignment="1">
      <alignment vertical="center"/>
    </xf>
    <xf numFmtId="0" fontId="107" fillId="3" borderId="79" xfId="0" applyFont="1" applyFill="1" applyBorder="1" applyAlignment="1">
      <alignment vertical="center"/>
    </xf>
    <xf numFmtId="0" fontId="2" fillId="3" borderId="69" xfId="0" applyFont="1" applyFill="1" applyBorder="1" applyAlignment="1">
      <alignment vertical="center"/>
    </xf>
    <xf numFmtId="0" fontId="2" fillId="3" borderId="78" xfId="0" applyFont="1" applyFill="1" applyBorder="1" applyAlignment="1">
      <alignment vertical="center"/>
    </xf>
    <xf numFmtId="0" fontId="107" fillId="7" borderId="2" xfId="0" applyFont="1" applyFill="1" applyBorder="1" applyAlignment="1">
      <alignment vertical="center"/>
    </xf>
    <xf numFmtId="0" fontId="107" fillId="7" borderId="69" xfId="0" applyFont="1" applyFill="1" applyBorder="1" applyAlignment="1">
      <alignment vertical="center"/>
    </xf>
    <xf numFmtId="0" fontId="107" fillId="7" borderId="78" xfId="0" applyFont="1" applyFill="1" applyBorder="1" applyAlignment="1">
      <alignment vertical="center"/>
    </xf>
    <xf numFmtId="0" fontId="107" fillId="7" borderId="79" xfId="0" applyFont="1" applyFill="1" applyBorder="1" applyAlignment="1">
      <alignment vertical="center"/>
    </xf>
    <xf numFmtId="0" fontId="2" fillId="7" borderId="69" xfId="0" applyFont="1" applyFill="1" applyBorder="1" applyAlignment="1">
      <alignment vertical="center"/>
    </xf>
    <xf numFmtId="0" fontId="2" fillId="7" borderId="78" xfId="0" applyFont="1" applyFill="1" applyBorder="1" applyAlignment="1">
      <alignment vertical="center"/>
    </xf>
    <xf numFmtId="0" fontId="107" fillId="7" borderId="24" xfId="0" applyFont="1" applyFill="1" applyBorder="1" applyAlignment="1">
      <alignment vertical="center"/>
    </xf>
    <xf numFmtId="0" fontId="107" fillId="7" borderId="81" xfId="0" applyFont="1" applyFill="1" applyBorder="1" applyAlignment="1">
      <alignment vertical="center"/>
    </xf>
    <xf numFmtId="0" fontId="107" fillId="7" borderId="82" xfId="0" applyFont="1" applyFill="1" applyBorder="1" applyAlignment="1">
      <alignment vertical="center"/>
    </xf>
    <xf numFmtId="0" fontId="107" fillId="7" borderId="83" xfId="0" applyFont="1" applyFill="1" applyBorder="1" applyAlignment="1">
      <alignment vertical="center"/>
    </xf>
    <xf numFmtId="0" fontId="2" fillId="7" borderId="81" xfId="0" applyFont="1" applyFill="1" applyBorder="1" applyAlignment="1">
      <alignment vertical="center"/>
    </xf>
    <xf numFmtId="0" fontId="2" fillId="7" borderId="82" xfId="0" applyFont="1" applyFill="1" applyBorder="1" applyAlignment="1">
      <alignment vertical="center"/>
    </xf>
    <xf numFmtId="0" fontId="100" fillId="2" borderId="42" xfId="0" applyFont="1" applyFill="1" applyBorder="1" applyAlignment="1">
      <alignment horizontal="center" vertical="center"/>
    </xf>
    <xf numFmtId="0" fontId="106" fillId="2" borderId="44" xfId="0" applyFont="1" applyFill="1" applyBorder="1" applyAlignment="1">
      <alignment horizontal="center" vertical="center"/>
    </xf>
    <xf numFmtId="0" fontId="2" fillId="5" borderId="89" xfId="0" applyFont="1" applyFill="1" applyBorder="1" applyAlignment="1">
      <alignment vertical="center"/>
    </xf>
    <xf numFmtId="0" fontId="2" fillId="5" borderId="90" xfId="0" applyFont="1" applyFill="1" applyBorder="1" applyAlignment="1">
      <alignment vertical="center"/>
    </xf>
    <xf numFmtId="0" fontId="2" fillId="3" borderId="90" xfId="0" applyFont="1" applyFill="1" applyBorder="1" applyAlignment="1">
      <alignment vertical="center"/>
    </xf>
    <xf numFmtId="0" fontId="2" fillId="7" borderId="90" xfId="0" applyFont="1" applyFill="1" applyBorder="1" applyAlignment="1">
      <alignment vertical="center"/>
    </xf>
    <xf numFmtId="0" fontId="2" fillId="7" borderId="91" xfId="0" applyFont="1" applyFill="1" applyBorder="1" applyAlignment="1">
      <alignment vertical="center"/>
    </xf>
    <xf numFmtId="0" fontId="19" fillId="0" borderId="0" xfId="0" applyFont="1" applyAlignment="1">
      <alignment horizontal="center" vertical="center"/>
    </xf>
    <xf numFmtId="0" fontId="19" fillId="2" borderId="1" xfId="0" applyFont="1" applyFill="1" applyBorder="1" applyAlignment="1">
      <alignment horizontal="center" vertical="center"/>
    </xf>
    <xf numFmtId="0" fontId="0" fillId="2" borderId="1" xfId="0" applyFont="1" applyFill="1" applyBorder="1" applyAlignment="1">
      <alignment horizontal="center" vertical="center"/>
    </xf>
    <xf numFmtId="0" fontId="108" fillId="2" borderId="1" xfId="0" applyFont="1" applyFill="1" applyBorder="1" applyAlignment="1">
      <alignment horizontal="center" vertical="center"/>
    </xf>
    <xf numFmtId="0" fontId="33" fillId="2" borderId="1" xfId="6" applyFont="1" applyFill="1" applyBorder="1" applyAlignment="1">
      <alignment horizontal="center" vertical="center"/>
    </xf>
    <xf numFmtId="0" fontId="65" fillId="2" borderId="30" xfId="0" applyFont="1" applyFill="1" applyBorder="1" applyAlignment="1">
      <alignment horizontal="center" vertical="center"/>
    </xf>
    <xf numFmtId="0" fontId="65" fillId="2" borderId="15" xfId="0" applyFont="1" applyFill="1" applyBorder="1" applyAlignment="1">
      <alignment horizontal="center" vertical="center"/>
    </xf>
    <xf numFmtId="0" fontId="65" fillId="2" borderId="16" xfId="0" applyFont="1" applyFill="1" applyBorder="1" applyAlignment="1">
      <alignment horizontal="center" vertical="center"/>
    </xf>
    <xf numFmtId="0" fontId="17" fillId="5" borderId="9" xfId="0" applyFont="1" applyFill="1" applyBorder="1" applyAlignment="1">
      <alignment horizontal="center" vertical="center"/>
    </xf>
    <xf numFmtId="0" fontId="109" fillId="5" borderId="3" xfId="0" applyFont="1" applyFill="1" applyBorder="1" applyAlignment="1">
      <alignment horizontal="left" vertical="center"/>
    </xf>
    <xf numFmtId="0" fontId="109" fillId="5" borderId="5" xfId="0" applyFont="1" applyFill="1" applyBorder="1" applyAlignment="1">
      <alignment horizontal="left" vertical="center"/>
    </xf>
    <xf numFmtId="0" fontId="109" fillId="5" borderId="1" xfId="0" applyFont="1" applyFill="1" applyBorder="1" applyAlignment="1">
      <alignment horizontal="left" vertical="center" wrapText="1"/>
    </xf>
    <xf numFmtId="0" fontId="17" fillId="5" borderId="45" xfId="0" applyFont="1" applyFill="1" applyBorder="1" applyAlignment="1">
      <alignment horizontal="center" vertical="center"/>
    </xf>
    <xf numFmtId="0" fontId="17" fillId="5" borderId="30" xfId="0" applyFont="1" applyFill="1" applyBorder="1" applyAlignment="1">
      <alignment horizontal="center" vertical="center"/>
    </xf>
    <xf numFmtId="0" fontId="17" fillId="3" borderId="9" xfId="0" applyFont="1" applyFill="1" applyBorder="1" applyAlignment="1">
      <alignment horizontal="center" vertical="center"/>
    </xf>
    <xf numFmtId="0" fontId="19" fillId="3" borderId="1" xfId="0" applyFont="1" applyFill="1" applyBorder="1" applyAlignment="1">
      <alignment horizontal="center" vertical="center"/>
    </xf>
    <xf numFmtId="0" fontId="109" fillId="3" borderId="1" xfId="0" applyFont="1" applyFill="1" applyBorder="1" applyAlignment="1">
      <alignment horizontal="left" vertical="center" wrapText="1"/>
    </xf>
    <xf numFmtId="0" fontId="109" fillId="3" borderId="3" xfId="0" applyFont="1" applyFill="1" applyBorder="1" applyAlignment="1">
      <alignment horizontal="left" vertical="center"/>
    </xf>
    <xf numFmtId="0" fontId="109" fillId="3" borderId="5" xfId="0" applyFont="1" applyFill="1" applyBorder="1" applyAlignment="1">
      <alignment horizontal="left" vertical="center"/>
    </xf>
    <xf numFmtId="0" fontId="17" fillId="3" borderId="45" xfId="0" applyFont="1" applyFill="1" applyBorder="1" applyAlignment="1">
      <alignment horizontal="center" vertical="center"/>
    </xf>
    <xf numFmtId="0" fontId="17" fillId="3" borderId="30" xfId="0" applyFont="1" applyFill="1" applyBorder="1" applyAlignment="1">
      <alignment horizontal="center" vertical="center"/>
    </xf>
    <xf numFmtId="0" fontId="17" fillId="7" borderId="9" xfId="0" applyFont="1" applyFill="1" applyBorder="1" applyAlignment="1">
      <alignment horizontal="center" vertical="center"/>
    </xf>
    <xf numFmtId="0" fontId="19" fillId="7" borderId="1" xfId="0" applyFont="1" applyFill="1" applyBorder="1" applyAlignment="1">
      <alignment horizontal="center" vertical="center"/>
    </xf>
    <xf numFmtId="0" fontId="109" fillId="7" borderId="1" xfId="0" applyFont="1" applyFill="1" applyBorder="1" applyAlignment="1">
      <alignment horizontal="left" vertical="center" wrapText="1"/>
    </xf>
    <xf numFmtId="0" fontId="109" fillId="7" borderId="3" xfId="0" applyFont="1" applyFill="1" applyBorder="1" applyAlignment="1">
      <alignment horizontal="left" vertical="center"/>
    </xf>
    <xf numFmtId="0" fontId="109" fillId="7" borderId="5" xfId="0" applyFont="1" applyFill="1" applyBorder="1" applyAlignment="1">
      <alignment horizontal="left" vertical="center"/>
    </xf>
    <xf numFmtId="0" fontId="17" fillId="7" borderId="45" xfId="0" applyFont="1" applyFill="1" applyBorder="1" applyAlignment="1">
      <alignment horizontal="center" vertical="center"/>
    </xf>
    <xf numFmtId="0" fontId="7" fillId="7" borderId="1" xfId="0" applyFont="1" applyFill="1" applyBorder="1" applyAlignment="1">
      <alignment horizontal="left" vertical="center" wrapText="1"/>
    </xf>
    <xf numFmtId="0" fontId="109" fillId="7" borderId="1" xfId="0" applyFont="1" applyFill="1" applyBorder="1" applyAlignment="1">
      <alignment horizontal="left" vertical="center"/>
    </xf>
    <xf numFmtId="0" fontId="17" fillId="7" borderId="30" xfId="0" applyFont="1" applyFill="1" applyBorder="1" applyAlignment="1">
      <alignment horizontal="center" vertical="center"/>
    </xf>
    <xf numFmtId="0" fontId="17" fillId="8" borderId="9" xfId="0" applyFont="1" applyFill="1" applyBorder="1" applyAlignment="1">
      <alignment horizontal="center" vertical="center"/>
    </xf>
    <xf numFmtId="0" fontId="19" fillId="8" borderId="1" xfId="0" applyFont="1" applyFill="1" applyBorder="1" applyAlignment="1">
      <alignment horizontal="center" vertical="center"/>
    </xf>
    <xf numFmtId="0" fontId="109" fillId="8" borderId="1" xfId="0" applyFont="1" applyFill="1" applyBorder="1" applyAlignment="1">
      <alignment horizontal="left" vertical="center" wrapText="1"/>
    </xf>
    <xf numFmtId="0" fontId="109" fillId="8" borderId="3" xfId="0" applyFont="1" applyFill="1" applyBorder="1" applyAlignment="1">
      <alignment horizontal="left" vertical="center"/>
    </xf>
    <xf numFmtId="0" fontId="109" fillId="8" borderId="5" xfId="0" applyFont="1" applyFill="1" applyBorder="1" applyAlignment="1">
      <alignment horizontal="left" vertical="center"/>
    </xf>
    <xf numFmtId="0" fontId="17" fillId="8" borderId="45" xfId="0" applyFont="1" applyFill="1" applyBorder="1" applyAlignment="1">
      <alignment horizontal="center" vertical="center"/>
    </xf>
    <xf numFmtId="0" fontId="7" fillId="8" borderId="1" xfId="0" applyFont="1" applyFill="1" applyBorder="1" applyAlignment="1">
      <alignment horizontal="left" vertical="center" wrapText="1"/>
    </xf>
    <xf numFmtId="0" fontId="109" fillId="8" borderId="1" xfId="0" applyFont="1" applyFill="1" applyBorder="1" applyAlignment="1">
      <alignment horizontal="left" vertical="center"/>
    </xf>
    <xf numFmtId="0" fontId="17" fillId="8" borderId="30" xfId="0" applyFont="1" applyFill="1" applyBorder="1" applyAlignment="1">
      <alignment horizontal="center" vertical="center"/>
    </xf>
    <xf numFmtId="0" fontId="17" fillId="4" borderId="1" xfId="0" applyFont="1" applyFill="1" applyBorder="1" applyAlignment="1">
      <alignment horizontal="center" vertical="center"/>
    </xf>
    <xf numFmtId="0" fontId="19" fillId="4" borderId="1" xfId="0" applyFont="1" applyFill="1" applyBorder="1" applyAlignment="1">
      <alignment horizontal="center" vertical="center"/>
    </xf>
    <xf numFmtId="0" fontId="109" fillId="4" borderId="1" xfId="0" applyFont="1" applyFill="1" applyBorder="1" applyAlignment="1">
      <alignment horizontal="left" vertical="center" wrapText="1"/>
    </xf>
    <xf numFmtId="0" fontId="109" fillId="4" borderId="3" xfId="0" applyFont="1" applyFill="1" applyBorder="1" applyAlignment="1">
      <alignment horizontal="left" vertical="center"/>
    </xf>
    <xf numFmtId="0" fontId="109" fillId="4" borderId="5" xfId="0" applyFont="1" applyFill="1" applyBorder="1" applyAlignment="1">
      <alignment horizontal="left" vertical="center"/>
    </xf>
    <xf numFmtId="0" fontId="110" fillId="2" borderId="1" xfId="0" applyFont="1" applyFill="1" applyBorder="1" applyAlignment="1">
      <alignment horizontal="center" vertical="center"/>
    </xf>
    <xf numFmtId="0" fontId="54" fillId="2" borderId="1" xfId="0" applyFont="1" applyFill="1" applyBorder="1" applyAlignment="1">
      <alignment horizontal="center" vertical="center"/>
    </xf>
    <xf numFmtId="0" fontId="54" fillId="2" borderId="3" xfId="0" applyFont="1" applyFill="1" applyBorder="1" applyAlignment="1">
      <alignment horizontal="center" vertical="center"/>
    </xf>
    <xf numFmtId="0" fontId="54" fillId="2" borderId="5" xfId="0" applyFont="1" applyFill="1" applyBorder="1" applyAlignment="1">
      <alignment horizontal="center" vertical="center"/>
    </xf>
    <xf numFmtId="0" fontId="15" fillId="5" borderId="9" xfId="0" applyFont="1" applyFill="1" applyBorder="1" applyAlignment="1">
      <alignment horizontal="center" vertical="center" wrapText="1"/>
    </xf>
    <xf numFmtId="0" fontId="7" fillId="5" borderId="1" xfId="0" applyFont="1" applyFill="1" applyBorder="1" applyAlignment="1">
      <alignment horizontal="center" vertical="center"/>
    </xf>
    <xf numFmtId="0" fontId="88" fillId="5" borderId="1" xfId="0" applyFont="1" applyFill="1" applyBorder="1" applyAlignment="1">
      <alignment horizontal="left" vertical="center"/>
    </xf>
    <xf numFmtId="0" fontId="88" fillId="5" borderId="1" xfId="0" applyFont="1" applyFill="1" applyBorder="1">
      <alignment vertical="center"/>
    </xf>
    <xf numFmtId="0" fontId="15" fillId="5" borderId="45" xfId="0" applyFont="1" applyFill="1" applyBorder="1" applyAlignment="1">
      <alignment horizontal="center" vertical="center" wrapText="1"/>
    </xf>
    <xf numFmtId="0" fontId="15" fillId="5" borderId="30"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88" fillId="3" borderId="1" xfId="0" applyFont="1" applyFill="1" applyBorder="1" applyAlignment="1">
      <alignment horizontal="left" vertical="center"/>
    </xf>
    <xf numFmtId="0" fontId="88" fillId="3" borderId="1" xfId="0" applyFont="1" applyFill="1" applyBorder="1">
      <alignment vertical="center"/>
    </xf>
    <xf numFmtId="0" fontId="15" fillId="3" borderId="45" xfId="0" applyFont="1" applyFill="1" applyBorder="1" applyAlignment="1">
      <alignment horizontal="center" vertical="center" wrapText="1"/>
    </xf>
    <xf numFmtId="0" fontId="15" fillId="3" borderId="30" xfId="0" applyFont="1" applyFill="1" applyBorder="1" applyAlignment="1">
      <alignment horizontal="center" vertical="center" wrapText="1"/>
    </xf>
    <xf numFmtId="0" fontId="17" fillId="2" borderId="9" xfId="0" applyFont="1" applyFill="1" applyBorder="1" applyAlignment="1">
      <alignment horizontal="center" vertical="center"/>
    </xf>
    <xf numFmtId="0" fontId="17" fillId="2" borderId="9" xfId="0" applyFont="1" applyFill="1" applyBorder="1" applyAlignment="1">
      <alignment horizontal="center" vertical="center" wrapText="1"/>
    </xf>
    <xf numFmtId="0" fontId="16" fillId="2" borderId="6" xfId="0" applyFont="1" applyFill="1" applyBorder="1" applyAlignment="1">
      <alignment horizontal="left" vertical="center" wrapText="1"/>
    </xf>
    <xf numFmtId="0" fontId="17" fillId="2" borderId="7" xfId="0" applyFont="1" applyFill="1" applyBorder="1" applyAlignment="1">
      <alignment horizontal="left" vertical="center"/>
    </xf>
    <xf numFmtId="0" fontId="17" fillId="2" borderId="8" xfId="0" applyFont="1" applyFill="1" applyBorder="1" applyAlignment="1">
      <alignment horizontal="left" vertical="center"/>
    </xf>
    <xf numFmtId="0" fontId="15" fillId="2" borderId="6" xfId="0" applyFont="1" applyFill="1" applyBorder="1" applyAlignment="1">
      <alignment horizontal="center" vertical="center"/>
    </xf>
    <xf numFmtId="0" fontId="12" fillId="2" borderId="65" xfId="6" applyFont="1" applyFill="1" applyBorder="1" applyAlignment="1">
      <alignment horizontal="center" vertical="center"/>
    </xf>
    <xf numFmtId="0" fontId="12" fillId="2" borderId="66" xfId="6" applyFont="1" applyFill="1" applyBorder="1" applyAlignment="1">
      <alignment horizontal="center" vertical="center"/>
    </xf>
    <xf numFmtId="0" fontId="111" fillId="2" borderId="66" xfId="0" applyFont="1" applyFill="1" applyBorder="1" applyAlignment="1">
      <alignment horizontal="center" vertical="center"/>
    </xf>
    <xf numFmtId="0" fontId="111" fillId="2" borderId="92" xfId="0" applyFont="1" applyFill="1" applyBorder="1" applyAlignment="1">
      <alignment horizontal="center" vertical="center"/>
    </xf>
    <xf numFmtId="0" fontId="15" fillId="2" borderId="31" xfId="0" applyFont="1" applyFill="1" applyBorder="1" applyAlignment="1">
      <alignment horizontal="center" vertical="center"/>
    </xf>
    <xf numFmtId="0" fontId="111" fillId="2" borderId="68" xfId="0" applyFont="1" applyFill="1" applyBorder="1" applyAlignment="1">
      <alignment horizontal="center" vertical="center"/>
    </xf>
    <xf numFmtId="0" fontId="111" fillId="2" borderId="2" xfId="0" applyFont="1" applyFill="1" applyBorder="1" applyAlignment="1">
      <alignment horizontal="center" vertical="center"/>
    </xf>
    <xf numFmtId="0" fontId="12" fillId="2" borderId="2" xfId="6" applyFont="1" applyFill="1" applyBorder="1" applyAlignment="1">
      <alignment horizontal="center" vertical="center"/>
    </xf>
    <xf numFmtId="0" fontId="12" fillId="2" borderId="86" xfId="6" applyFont="1" applyFill="1" applyBorder="1" applyAlignment="1">
      <alignment horizontal="center" vertical="center"/>
    </xf>
    <xf numFmtId="0" fontId="12" fillId="2" borderId="68" xfId="6" applyFont="1" applyFill="1" applyBorder="1" applyAlignment="1">
      <alignment horizontal="center" vertical="center"/>
    </xf>
    <xf numFmtId="0" fontId="12" fillId="2" borderId="70" xfId="6" applyFont="1" applyFill="1" applyBorder="1" applyAlignment="1">
      <alignment horizontal="center" vertical="center"/>
    </xf>
    <xf numFmtId="0" fontId="12" fillId="2" borderId="71" xfId="6" applyFont="1" applyFill="1" applyBorder="1" applyAlignment="1">
      <alignment horizontal="center" vertical="center" wrapText="1"/>
    </xf>
    <xf numFmtId="0" fontId="12" fillId="2" borderId="71" xfId="6" applyFont="1" applyFill="1" applyBorder="1" applyAlignment="1">
      <alignment horizontal="center" vertical="center"/>
    </xf>
    <xf numFmtId="0" fontId="12" fillId="2" borderId="87" xfId="6" applyFont="1" applyFill="1" applyBorder="1" applyAlignment="1">
      <alignment horizontal="center" vertical="center"/>
    </xf>
    <xf numFmtId="0" fontId="15" fillId="2" borderId="30" xfId="0" applyFont="1" applyFill="1" applyBorder="1" applyAlignment="1">
      <alignment horizontal="center" vertical="center"/>
    </xf>
    <xf numFmtId="0" fontId="15" fillId="2" borderId="15" xfId="0" applyFont="1" applyFill="1" applyBorder="1" applyAlignment="1">
      <alignment horizontal="center" vertical="center"/>
    </xf>
    <xf numFmtId="0" fontId="15" fillId="2" borderId="29" xfId="0" applyFont="1" applyFill="1" applyBorder="1" applyAlignment="1">
      <alignment horizontal="center" vertical="center"/>
    </xf>
    <xf numFmtId="0" fontId="15" fillId="2" borderId="16" xfId="0" applyFont="1" applyFill="1" applyBorder="1" applyAlignment="1">
      <alignment horizontal="center" vertical="center"/>
    </xf>
    <xf numFmtId="0" fontId="15" fillId="2" borderId="30" xfId="0" applyFont="1" applyFill="1" applyBorder="1" applyAlignment="1">
      <alignment horizontal="center" vertical="center" wrapText="1"/>
    </xf>
    <xf numFmtId="0" fontId="7" fillId="5" borderId="1" xfId="0" applyFont="1" applyFill="1" applyBorder="1">
      <alignment vertical="center"/>
    </xf>
    <xf numFmtId="0" fontId="7" fillId="5" borderId="3" xfId="0" applyFont="1" applyFill="1" applyBorder="1" applyAlignment="1">
      <alignment vertical="center"/>
    </xf>
    <xf numFmtId="0" fontId="7" fillId="5" borderId="4" xfId="0" applyFont="1" applyFill="1" applyBorder="1" applyAlignment="1">
      <alignment vertical="center"/>
    </xf>
    <xf numFmtId="0" fontId="7" fillId="5" borderId="5" xfId="0" applyFont="1" applyFill="1" applyBorder="1" applyAlignment="1">
      <alignment vertical="center"/>
    </xf>
    <xf numFmtId="0" fontId="7" fillId="5" borderId="1" xfId="0" applyFont="1" applyFill="1" applyBorder="1" applyAlignment="1">
      <alignment vertical="center" wrapText="1"/>
    </xf>
    <xf numFmtId="0" fontId="15" fillId="5" borderId="45" xfId="0" applyFont="1" applyFill="1" applyBorder="1" applyAlignment="1">
      <alignment horizontal="center" vertical="center"/>
    </xf>
    <xf numFmtId="0" fontId="7" fillId="5" borderId="9" xfId="0" applyFont="1" applyFill="1" applyBorder="1">
      <alignment vertical="center"/>
    </xf>
    <xf numFmtId="0" fontId="7" fillId="5" borderId="6" xfId="0" applyFont="1" applyFill="1" applyBorder="1" applyAlignment="1">
      <alignment vertical="center"/>
    </xf>
    <xf numFmtId="0" fontId="7" fillId="5" borderId="7" xfId="0" applyFont="1" applyFill="1" applyBorder="1" applyAlignment="1">
      <alignment vertical="center"/>
    </xf>
    <xf numFmtId="0" fontId="7" fillId="5" borderId="8" xfId="0" applyFont="1" applyFill="1" applyBorder="1" applyAlignment="1">
      <alignment vertical="center"/>
    </xf>
    <xf numFmtId="0" fontId="7" fillId="5" borderId="9" xfId="0" applyFont="1" applyFill="1" applyBorder="1" applyAlignment="1">
      <alignment vertical="center" wrapText="1"/>
    </xf>
    <xf numFmtId="0" fontId="7" fillId="5" borderId="9" xfId="0" applyFont="1" applyFill="1" applyBorder="1" applyAlignment="1">
      <alignment horizontal="left" vertical="center" wrapText="1"/>
    </xf>
    <xf numFmtId="0" fontId="7" fillId="5" borderId="45" xfId="0" applyFont="1" applyFill="1" applyBorder="1" applyAlignment="1">
      <alignment horizontal="left" vertical="center" wrapText="1"/>
    </xf>
    <xf numFmtId="0" fontId="15" fillId="3" borderId="9" xfId="0" applyFont="1" applyFill="1" applyBorder="1" applyAlignment="1">
      <alignment horizontal="center" vertical="center"/>
    </xf>
    <xf numFmtId="0" fontId="7" fillId="3" borderId="3" xfId="0" applyFont="1" applyFill="1" applyBorder="1">
      <alignment vertical="center"/>
    </xf>
    <xf numFmtId="0" fontId="7" fillId="3" borderId="4" xfId="0" applyFont="1" applyFill="1" applyBorder="1">
      <alignment vertical="center"/>
    </xf>
    <xf numFmtId="0" fontId="7" fillId="3" borderId="5" xfId="0" applyFont="1" applyFill="1" applyBorder="1">
      <alignment vertical="center"/>
    </xf>
    <xf numFmtId="0" fontId="15" fillId="3" borderId="45" xfId="0" applyFont="1" applyFill="1" applyBorder="1" applyAlignment="1">
      <alignment horizontal="center" vertical="center"/>
    </xf>
    <xf numFmtId="0" fontId="7" fillId="3" borderId="3" xfId="0" applyFont="1" applyFill="1" applyBorder="1" applyAlignment="1">
      <alignment vertical="center"/>
    </xf>
    <xf numFmtId="0" fontId="7" fillId="3" borderId="3" xfId="0" applyFont="1" applyFill="1" applyBorder="1" applyAlignment="1">
      <alignment horizontal="left" vertical="center"/>
    </xf>
    <xf numFmtId="0" fontId="7" fillId="3" borderId="4" xfId="0" applyFont="1" applyFill="1" applyBorder="1" applyAlignment="1">
      <alignment horizontal="left" vertical="center"/>
    </xf>
    <xf numFmtId="0" fontId="15" fillId="7" borderId="1" xfId="0" applyFont="1" applyFill="1" applyBorder="1" applyAlignment="1">
      <alignment horizontal="center" vertical="center"/>
    </xf>
    <xf numFmtId="0" fontId="7" fillId="7" borderId="1" xfId="0" applyFont="1" applyFill="1" applyBorder="1" applyAlignment="1">
      <alignment vertical="center" wrapText="1"/>
    </xf>
    <xf numFmtId="0" fontId="112" fillId="7" borderId="1" xfId="0" applyFont="1" applyFill="1" applyBorder="1" applyAlignment="1">
      <alignment vertical="center" wrapText="1"/>
    </xf>
    <xf numFmtId="0" fontId="7" fillId="7" borderId="3" xfId="0" applyFont="1" applyFill="1" applyBorder="1" applyAlignment="1">
      <alignment horizontal="left" vertical="center"/>
    </xf>
    <xf numFmtId="0" fontId="7" fillId="7" borderId="4" xfId="0" applyFont="1" applyFill="1" applyBorder="1" applyAlignment="1">
      <alignment horizontal="left" vertical="center"/>
    </xf>
    <xf numFmtId="0" fontId="7" fillId="7" borderId="5" xfId="0" applyFont="1" applyFill="1" applyBorder="1" applyAlignment="1">
      <alignment horizontal="left" vertical="center"/>
    </xf>
    <xf numFmtId="0" fontId="15" fillId="8" borderId="1" xfId="0" applyFont="1" applyFill="1" applyBorder="1" applyAlignment="1">
      <alignment horizontal="center" vertical="center"/>
    </xf>
    <xf numFmtId="0" fontId="7" fillId="8" borderId="1" xfId="0" applyFont="1" applyFill="1" applyBorder="1">
      <alignment vertical="center"/>
    </xf>
    <xf numFmtId="0" fontId="7" fillId="8" borderId="1" xfId="0" applyFont="1" applyFill="1" applyBorder="1" applyAlignment="1">
      <alignment vertical="center" wrapText="1"/>
    </xf>
    <xf numFmtId="0" fontId="15" fillId="4" borderId="1" xfId="0" applyFont="1" applyFill="1" applyBorder="1" applyAlignment="1">
      <alignment horizontal="center" vertical="center"/>
    </xf>
    <xf numFmtId="0" fontId="2" fillId="4" borderId="1" xfId="0" applyFont="1" applyFill="1" applyBorder="1">
      <alignment vertical="center"/>
    </xf>
    <xf numFmtId="0" fontId="7" fillId="4" borderId="1" xfId="0" applyFont="1" applyFill="1" applyBorder="1" applyAlignment="1">
      <alignment vertical="center" wrapText="1"/>
    </xf>
    <xf numFmtId="0" fontId="7" fillId="2" borderId="1" xfId="0" applyFont="1" applyFill="1" applyBorder="1">
      <alignment vertical="center"/>
    </xf>
    <xf numFmtId="0" fontId="7" fillId="2" borderId="3" xfId="0" applyFont="1" applyFill="1" applyBorder="1">
      <alignment vertical="center"/>
    </xf>
    <xf numFmtId="0" fontId="7" fillId="2" borderId="4" xfId="0" applyFont="1" applyFill="1" applyBorder="1">
      <alignment vertical="center"/>
    </xf>
    <xf numFmtId="0" fontId="7" fillId="2" borderId="5" xfId="0" applyFont="1" applyFill="1" applyBorder="1">
      <alignment vertical="center"/>
    </xf>
    <xf numFmtId="0" fontId="15" fillId="11" borderId="9" xfId="0" applyFont="1" applyFill="1" applyBorder="1" applyAlignment="1">
      <alignment horizontal="center" vertical="center"/>
    </xf>
    <xf numFmtId="0" fontId="7" fillId="11" borderId="1" xfId="0" applyFont="1" applyFill="1" applyBorder="1">
      <alignment vertical="center"/>
    </xf>
    <xf numFmtId="0" fontId="7" fillId="11" borderId="3" xfId="0" applyFont="1" applyFill="1" applyBorder="1">
      <alignment vertical="center"/>
    </xf>
    <xf numFmtId="0" fontId="7" fillId="11" borderId="4" xfId="0" applyFont="1" applyFill="1" applyBorder="1">
      <alignment vertical="center"/>
    </xf>
    <xf numFmtId="0" fontId="7" fillId="11" borderId="5" xfId="0" applyFont="1" applyFill="1" applyBorder="1">
      <alignment vertical="center"/>
    </xf>
    <xf numFmtId="0" fontId="7" fillId="11" borderId="1" xfId="0" applyFont="1" applyFill="1" applyBorder="1" applyAlignment="1">
      <alignment vertical="center" wrapText="1"/>
    </xf>
    <xf numFmtId="0" fontId="15" fillId="11" borderId="45" xfId="0" applyFont="1" applyFill="1" applyBorder="1" applyAlignment="1">
      <alignment horizontal="center" vertical="center"/>
    </xf>
    <xf numFmtId="0" fontId="7" fillId="11" borderId="3" xfId="0" applyFont="1" applyFill="1" applyBorder="1" applyAlignment="1">
      <alignment horizontal="left" vertical="center"/>
    </xf>
    <xf numFmtId="0" fontId="7" fillId="11" borderId="4" xfId="0" applyFont="1" applyFill="1" applyBorder="1" applyAlignment="1">
      <alignment horizontal="left" vertical="center"/>
    </xf>
    <xf numFmtId="0" fontId="7" fillId="11" borderId="5" xfId="0" applyFont="1" applyFill="1" applyBorder="1" applyAlignment="1">
      <alignment horizontal="left" vertical="center"/>
    </xf>
    <xf numFmtId="0" fontId="15" fillId="11" borderId="30" xfId="0" applyFont="1" applyFill="1" applyBorder="1" applyAlignment="1">
      <alignment horizontal="center" vertical="center"/>
    </xf>
    <xf numFmtId="0" fontId="7" fillId="5" borderId="3" xfId="0" applyFont="1" applyFill="1" applyBorder="1">
      <alignment vertical="center"/>
    </xf>
    <xf numFmtId="0" fontId="7" fillId="5" borderId="4" xfId="0" applyFont="1" applyFill="1" applyBorder="1">
      <alignment vertical="center"/>
    </xf>
    <xf numFmtId="0" fontId="7" fillId="5" borderId="5" xfId="0" applyFont="1" applyFill="1" applyBorder="1">
      <alignment vertical="center"/>
    </xf>
    <xf numFmtId="0" fontId="109" fillId="3" borderId="3" xfId="0" applyFont="1" applyFill="1" applyBorder="1">
      <alignment vertical="center"/>
    </xf>
    <xf numFmtId="0" fontId="109" fillId="3" borderId="4" xfId="0" applyFont="1" applyFill="1" applyBorder="1">
      <alignment vertical="center"/>
    </xf>
    <xf numFmtId="0" fontId="109" fillId="3" borderId="5" xfId="0" applyFont="1" applyFill="1" applyBorder="1">
      <alignment vertical="center"/>
    </xf>
    <xf numFmtId="0" fontId="7" fillId="3" borderId="9" xfId="0" applyFont="1" applyFill="1" applyBorder="1" applyAlignment="1">
      <alignment horizontal="left" vertical="center"/>
    </xf>
    <xf numFmtId="0" fontId="7" fillId="3" borderId="30" xfId="0" applyFont="1" applyFill="1" applyBorder="1" applyAlignment="1">
      <alignment horizontal="left"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5" xfId="0" applyFont="1" applyFill="1" applyBorder="1" applyAlignment="1">
      <alignment horizontal="center" vertical="center" wrapText="1"/>
    </xf>
    <xf numFmtId="0" fontId="7" fillId="3" borderId="9" xfId="0" applyFont="1" applyFill="1" applyBorder="1" applyAlignment="1">
      <alignment horizontal="center" vertical="center"/>
    </xf>
    <xf numFmtId="0" fontId="7" fillId="3" borderId="45" xfId="0" applyFont="1" applyFill="1" applyBorder="1" applyAlignment="1">
      <alignment horizontal="center" vertical="center"/>
    </xf>
    <xf numFmtId="0" fontId="2" fillId="3" borderId="3" xfId="0" applyFont="1" applyFill="1" applyBorder="1">
      <alignment vertical="center"/>
    </xf>
    <xf numFmtId="0" fontId="2" fillId="3" borderId="4" xfId="0" applyFont="1" applyFill="1" applyBorder="1">
      <alignment vertical="center"/>
    </xf>
    <xf numFmtId="0" fontId="2" fillId="3" borderId="5" xfId="0" applyFont="1" applyFill="1" applyBorder="1">
      <alignment vertical="center"/>
    </xf>
    <xf numFmtId="0" fontId="7" fillId="3" borderId="30" xfId="0" applyFont="1" applyFill="1" applyBorder="1" applyAlignment="1">
      <alignment horizontal="center" vertical="center"/>
    </xf>
    <xf numFmtId="0" fontId="7" fillId="3" borderId="9" xfId="0" applyFont="1" applyFill="1" applyBorder="1" applyAlignment="1">
      <alignment horizontal="center" vertical="center" wrapText="1"/>
    </xf>
    <xf numFmtId="0" fontId="7" fillId="3" borderId="45" xfId="0" applyFont="1" applyFill="1" applyBorder="1" applyAlignment="1">
      <alignment horizontal="center" vertical="center" wrapText="1"/>
    </xf>
    <xf numFmtId="0" fontId="7" fillId="3" borderId="30" xfId="0" applyFont="1" applyFill="1" applyBorder="1" applyAlignment="1">
      <alignment horizontal="center" vertical="center" wrapText="1"/>
    </xf>
    <xf numFmtId="0" fontId="15" fillId="3" borderId="30" xfId="0" applyFont="1" applyFill="1" applyBorder="1" applyAlignment="1">
      <alignment horizontal="center" vertical="center"/>
    </xf>
    <xf numFmtId="0" fontId="15" fillId="7" borderId="9" xfId="0" applyFont="1" applyFill="1" applyBorder="1" applyAlignment="1">
      <alignment horizontal="center" vertical="center"/>
    </xf>
    <xf numFmtId="0" fontId="7" fillId="7" borderId="9" xfId="0" applyFont="1" applyFill="1" applyBorder="1" applyAlignment="1">
      <alignment horizontal="left" vertical="center"/>
    </xf>
    <xf numFmtId="0" fontId="7" fillId="7" borderId="4" xfId="0" applyFont="1" applyFill="1" applyBorder="1">
      <alignment vertical="center"/>
    </xf>
    <xf numFmtId="0" fontId="7" fillId="7" borderId="5" xfId="0" applyFont="1" applyFill="1" applyBorder="1">
      <alignment vertical="center"/>
    </xf>
    <xf numFmtId="0" fontId="7" fillId="7" borderId="9" xfId="0" applyFont="1" applyFill="1" applyBorder="1" applyAlignment="1">
      <alignment horizontal="center" vertical="center" wrapText="1"/>
    </xf>
    <xf numFmtId="0" fontId="15" fillId="7" borderId="45" xfId="0" applyFont="1" applyFill="1" applyBorder="1" applyAlignment="1">
      <alignment horizontal="center" vertical="center"/>
    </xf>
    <xf numFmtId="0" fontId="7" fillId="7" borderId="45" xfId="0" applyFont="1" applyFill="1" applyBorder="1" applyAlignment="1">
      <alignment horizontal="center" vertical="center" wrapText="1"/>
    </xf>
    <xf numFmtId="0" fontId="7" fillId="7" borderId="30" xfId="0" applyFont="1" applyFill="1" applyBorder="1" applyAlignment="1">
      <alignment horizontal="center" vertical="center" wrapText="1"/>
    </xf>
    <xf numFmtId="0" fontId="2" fillId="7" borderId="3" xfId="0" applyFont="1" applyFill="1" applyBorder="1" applyAlignment="1">
      <alignment horizontal="left" vertical="center"/>
    </xf>
    <xf numFmtId="0" fontId="2" fillId="7" borderId="4" xfId="0" applyFont="1" applyFill="1" applyBorder="1" applyAlignment="1">
      <alignment horizontal="left" vertical="center"/>
    </xf>
    <xf numFmtId="0" fontId="2" fillId="7" borderId="5" xfId="0" applyFont="1" applyFill="1" applyBorder="1" applyAlignment="1">
      <alignment horizontal="left" vertical="center"/>
    </xf>
    <xf numFmtId="0" fontId="7" fillId="7" borderId="30" xfId="0" applyFont="1" applyFill="1" applyBorder="1" applyAlignment="1">
      <alignment horizontal="center" vertical="center"/>
    </xf>
    <xf numFmtId="0" fontId="7" fillId="7" borderId="1" xfId="0" applyFont="1" applyFill="1" applyBorder="1" applyAlignment="1">
      <alignment horizontal="center" vertical="center" wrapText="1"/>
    </xf>
    <xf numFmtId="0" fontId="7" fillId="7" borderId="1" xfId="0" applyFont="1" applyFill="1" applyBorder="1" applyAlignment="1">
      <alignment horizontal="center" vertical="center"/>
    </xf>
    <xf numFmtId="0" fontId="15" fillId="7" borderId="30" xfId="0" applyFont="1" applyFill="1" applyBorder="1" applyAlignment="1">
      <alignment horizontal="center" vertical="center"/>
    </xf>
    <xf numFmtId="0" fontId="109" fillId="8" borderId="3" xfId="0" applyFont="1" applyFill="1" applyBorder="1">
      <alignment vertical="center"/>
    </xf>
    <xf numFmtId="0" fontId="109" fillId="8" borderId="4" xfId="0" applyFont="1" applyFill="1" applyBorder="1">
      <alignment vertical="center"/>
    </xf>
    <xf numFmtId="0" fontId="109" fillId="8" borderId="5" xfId="0" applyFont="1" applyFill="1" applyBorder="1">
      <alignment vertical="center"/>
    </xf>
    <xf numFmtId="0" fontId="7" fillId="8" borderId="3" xfId="0" applyFont="1" applyFill="1" applyBorder="1">
      <alignment vertical="center"/>
    </xf>
    <xf numFmtId="0" fontId="7" fillId="8" borderId="4" xfId="0" applyFont="1" applyFill="1" applyBorder="1">
      <alignment vertical="center"/>
    </xf>
    <xf numFmtId="0" fontId="7" fillId="8" borderId="5" xfId="0" applyFont="1" applyFill="1" applyBorder="1">
      <alignment vertical="center"/>
    </xf>
    <xf numFmtId="0" fontId="15" fillId="4" borderId="45" xfId="0" applyFont="1" applyFill="1" applyBorder="1" applyAlignment="1">
      <alignment horizontal="center" vertical="center"/>
    </xf>
    <xf numFmtId="0" fontId="10" fillId="4" borderId="3" xfId="0" applyFont="1" applyFill="1" applyBorder="1" applyAlignment="1">
      <alignment horizontal="center" vertical="center"/>
    </xf>
    <xf numFmtId="0" fontId="10" fillId="4" borderId="4" xfId="0" applyFont="1" applyFill="1" applyBorder="1" applyAlignment="1">
      <alignment horizontal="center" vertical="center"/>
    </xf>
    <xf numFmtId="0" fontId="10" fillId="4" borderId="5" xfId="0" applyFont="1" applyFill="1" applyBorder="1" applyAlignment="1">
      <alignment horizontal="center" vertical="center" wrapText="1"/>
    </xf>
    <xf numFmtId="0" fontId="7" fillId="4" borderId="3" xfId="0" applyFont="1" applyFill="1" applyBorder="1" applyAlignment="1">
      <alignment vertical="center" wrapText="1"/>
    </xf>
    <xf numFmtId="0" fontId="7" fillId="4" borderId="4" xfId="0" applyFont="1" applyFill="1" applyBorder="1" applyAlignment="1">
      <alignment vertical="center" wrapText="1"/>
    </xf>
    <xf numFmtId="0" fontId="7" fillId="4" borderId="5" xfId="0" applyFont="1" applyFill="1" applyBorder="1" applyAlignment="1">
      <alignment vertical="center" wrapText="1"/>
    </xf>
    <xf numFmtId="0" fontId="113" fillId="0" borderId="0" xfId="0" applyFont="1">
      <alignment vertical="center"/>
    </xf>
    <xf numFmtId="0" fontId="114" fillId="0" borderId="0" xfId="0" applyFont="1">
      <alignment vertical="center"/>
    </xf>
    <xf numFmtId="0" fontId="7" fillId="4" borderId="9" xfId="0" applyFont="1" applyFill="1" applyBorder="1">
      <alignment vertical="center"/>
    </xf>
    <xf numFmtId="0" fontId="7" fillId="4" borderId="6" xfId="0" applyFont="1" applyFill="1" applyBorder="1" applyAlignment="1">
      <alignment vertical="center" wrapText="1"/>
    </xf>
    <xf numFmtId="0" fontId="7" fillId="4" borderId="7" xfId="0" applyFont="1" applyFill="1" applyBorder="1" applyAlignment="1">
      <alignment vertical="center" wrapText="1"/>
    </xf>
    <xf numFmtId="0" fontId="7" fillId="4" borderId="8" xfId="0" applyFont="1" applyFill="1" applyBorder="1" applyAlignment="1">
      <alignment vertical="center" wrapText="1"/>
    </xf>
    <xf numFmtId="0" fontId="7" fillId="4" borderId="9" xfId="0" applyFont="1" applyFill="1" applyBorder="1" applyAlignment="1">
      <alignment vertical="center" wrapText="1"/>
    </xf>
    <xf numFmtId="0" fontId="15" fillId="2" borderId="1" xfId="0" applyFont="1" applyFill="1" applyBorder="1" applyAlignment="1">
      <alignment horizontal="center" vertical="center" wrapText="1"/>
    </xf>
    <xf numFmtId="0" fontId="115" fillId="2" borderId="3" xfId="0" applyFont="1" applyFill="1" applyBorder="1" applyAlignment="1">
      <alignment horizontal="left" vertical="center" wrapText="1"/>
    </xf>
    <xf numFmtId="0" fontId="115" fillId="2" borderId="4" xfId="0" applyFont="1" applyFill="1" applyBorder="1" applyAlignment="1">
      <alignment horizontal="left" vertical="center" wrapText="1"/>
    </xf>
    <xf numFmtId="0" fontId="115" fillId="2" borderId="5" xfId="0" applyFont="1" applyFill="1" applyBorder="1" applyAlignment="1">
      <alignment horizontal="left" vertical="center" wrapText="1"/>
    </xf>
    <xf numFmtId="0" fontId="2" fillId="2" borderId="3" xfId="0" applyFont="1" applyFill="1" applyBorder="1" applyAlignment="1">
      <alignment vertical="center" wrapText="1"/>
    </xf>
    <xf numFmtId="0" fontId="2" fillId="2" borderId="4" xfId="0" applyFont="1" applyFill="1" applyBorder="1" applyAlignment="1">
      <alignment vertical="center" wrapText="1"/>
    </xf>
    <xf numFmtId="0" fontId="2" fillId="2" borderId="5" xfId="0" applyFont="1" applyFill="1" applyBorder="1" applyAlignment="1">
      <alignment vertical="center" wrapText="1"/>
    </xf>
    <xf numFmtId="0" fontId="15" fillId="11" borderId="1" xfId="0" applyFont="1" applyFill="1" applyBorder="1" applyAlignment="1">
      <alignment horizontal="center" vertical="center" wrapText="1"/>
    </xf>
    <xf numFmtId="0" fontId="0" fillId="11" borderId="1" xfId="0" applyFill="1" applyBorder="1" applyAlignment="1">
      <alignment vertical="center" wrapText="1"/>
    </xf>
    <xf numFmtId="0" fontId="15" fillId="11" borderId="9" xfId="0" applyFont="1" applyFill="1" applyBorder="1" applyAlignment="1">
      <alignment horizontal="center" vertical="center" wrapText="1"/>
    </xf>
    <xf numFmtId="0" fontId="7" fillId="11" borderId="9" xfId="0" applyFont="1" applyFill="1" applyBorder="1">
      <alignment vertical="center"/>
    </xf>
    <xf numFmtId="0" fontId="7" fillId="11" borderId="6" xfId="0" applyFont="1" applyFill="1" applyBorder="1">
      <alignment vertical="center"/>
    </xf>
    <xf numFmtId="0" fontId="7" fillId="11" borderId="7" xfId="0" applyFont="1" applyFill="1" applyBorder="1">
      <alignment vertical="center"/>
    </xf>
    <xf numFmtId="0" fontId="7" fillId="11" borderId="8" xfId="0" applyFont="1" applyFill="1" applyBorder="1">
      <alignment vertical="center"/>
    </xf>
    <xf numFmtId="0" fontId="0" fillId="11" borderId="9" xfId="0" applyFill="1" applyBorder="1" applyAlignment="1">
      <alignment vertical="center" wrapText="1"/>
    </xf>
    <xf numFmtId="0" fontId="116" fillId="5" borderId="1" xfId="0" applyFont="1" applyFill="1" applyBorder="1" applyAlignment="1">
      <alignment horizontal="center" vertical="center"/>
    </xf>
    <xf numFmtId="0" fontId="7" fillId="6" borderId="1" xfId="0" applyFont="1" applyFill="1" applyBorder="1" applyAlignment="1">
      <alignment vertical="center" wrapText="1"/>
    </xf>
    <xf numFmtId="0" fontId="7" fillId="6" borderId="1" xfId="0" applyFont="1" applyFill="1" applyBorder="1" applyAlignment="1">
      <alignment horizontal="left" vertical="center"/>
    </xf>
    <xf numFmtId="0" fontId="7" fillId="6" borderId="1" xfId="0" applyFont="1" applyFill="1" applyBorder="1" applyAlignment="1">
      <alignment horizontal="left" vertical="center" wrapText="1"/>
    </xf>
    <xf numFmtId="0" fontId="7" fillId="12" borderId="1" xfId="0" applyFont="1" applyFill="1" applyBorder="1">
      <alignment vertical="center"/>
    </xf>
    <xf numFmtId="0" fontId="7" fillId="12" borderId="3" xfId="0" applyFont="1" applyFill="1" applyBorder="1" applyAlignment="1">
      <alignment horizontal="left" vertical="center"/>
    </xf>
    <xf numFmtId="0" fontId="7" fillId="12" borderId="4" xfId="0" applyFont="1" applyFill="1" applyBorder="1" applyAlignment="1">
      <alignment horizontal="left" vertical="center"/>
    </xf>
    <xf numFmtId="0" fontId="7" fillId="12" borderId="5" xfId="0" applyFont="1" applyFill="1" applyBorder="1" applyAlignment="1">
      <alignment horizontal="left" vertical="center"/>
    </xf>
    <xf numFmtId="0" fontId="7" fillId="3" borderId="5" xfId="0" applyFont="1" applyFill="1" applyBorder="1" applyAlignment="1">
      <alignment horizontal="left" vertical="center"/>
    </xf>
    <xf numFmtId="0" fontId="7" fillId="12" borderId="3" xfId="0" applyFont="1" applyFill="1" applyBorder="1" applyAlignment="1">
      <alignment vertical="center" wrapText="1"/>
    </xf>
    <xf numFmtId="0" fontId="7" fillId="12" borderId="4" xfId="0" applyFont="1" applyFill="1" applyBorder="1" applyAlignment="1">
      <alignment vertical="center" wrapText="1"/>
    </xf>
    <xf numFmtId="0" fontId="7" fillId="12" borderId="5" xfId="0" applyFont="1" applyFill="1" applyBorder="1" applyAlignment="1">
      <alignment vertical="center" wrapText="1"/>
    </xf>
    <xf numFmtId="0" fontId="7" fillId="12" borderId="3" xfId="0" applyFont="1" applyFill="1" applyBorder="1">
      <alignment vertical="center"/>
    </xf>
    <xf numFmtId="0" fontId="7" fillId="12" borderId="4" xfId="0" applyFont="1" applyFill="1" applyBorder="1">
      <alignment vertical="center"/>
    </xf>
    <xf numFmtId="0" fontId="7" fillId="12" borderId="5" xfId="0" applyFont="1" applyFill="1" applyBorder="1">
      <alignment vertical="center"/>
    </xf>
    <xf numFmtId="0" fontId="7" fillId="12" borderId="30" xfId="0" applyFont="1" applyFill="1" applyBorder="1">
      <alignment vertical="center"/>
    </xf>
    <xf numFmtId="0" fontId="7" fillId="12" borderId="1" xfId="0" applyFont="1" applyFill="1" applyBorder="1" applyAlignment="1">
      <alignment horizontal="left" vertical="center" wrapText="1"/>
    </xf>
    <xf numFmtId="0" fontId="7" fillId="12" borderId="15" xfId="0" applyFont="1" applyFill="1" applyBorder="1" applyAlignment="1">
      <alignment vertical="center" wrapText="1"/>
    </xf>
    <xf numFmtId="0" fontId="7" fillId="12" borderId="29" xfId="0" applyFont="1" applyFill="1" applyBorder="1" applyAlignment="1">
      <alignment vertical="center" wrapText="1"/>
    </xf>
    <xf numFmtId="0" fontId="7" fillId="12" borderId="16" xfId="0" applyFont="1" applyFill="1" applyBorder="1" applyAlignment="1">
      <alignment vertical="center" wrapText="1"/>
    </xf>
    <xf numFmtId="0" fontId="9" fillId="0" borderId="0" xfId="0" applyFont="1" applyAlignment="1">
      <alignment vertical="center" wrapText="1"/>
    </xf>
    <xf numFmtId="0" fontId="0" fillId="0" borderId="0" xfId="0" applyBorder="1" applyAlignment="1">
      <alignment vertical="center" wrapText="1"/>
    </xf>
    <xf numFmtId="0" fontId="0" fillId="5" borderId="1" xfId="0" applyFill="1" applyBorder="1" applyAlignment="1">
      <alignment horizontal="center" vertical="center"/>
    </xf>
    <xf numFmtId="0" fontId="7" fillId="5" borderId="1" xfId="0" applyFont="1" applyFill="1" applyBorder="1" applyAlignment="1">
      <alignment vertical="center"/>
    </xf>
    <xf numFmtId="0" fontId="117" fillId="0" borderId="0" xfId="0" applyFont="1" applyBorder="1" applyAlignment="1">
      <alignment horizontal="justify" vertical="top" wrapText="1"/>
    </xf>
    <xf numFmtId="0" fontId="0" fillId="0" borderId="0" xfId="0" applyFont="1" applyAlignment="1">
      <alignment vertical="center" wrapText="1"/>
    </xf>
    <xf numFmtId="0" fontId="0" fillId="5" borderId="0" xfId="0" applyFill="1" applyAlignment="1">
      <alignment horizontal="center" vertical="center"/>
    </xf>
    <xf numFmtId="0" fontId="118" fillId="0" borderId="0" xfId="0" applyFont="1">
      <alignment vertical="center"/>
    </xf>
    <xf numFmtId="0" fontId="119" fillId="0" borderId="0" xfId="0" applyFont="1">
      <alignment vertical="center"/>
    </xf>
    <xf numFmtId="0" fontId="120" fillId="0" borderId="0" xfId="0" applyFont="1">
      <alignment vertical="center"/>
    </xf>
    <xf numFmtId="0" fontId="2" fillId="5" borderId="1" xfId="0" applyFont="1" applyFill="1" applyBorder="1" applyAlignment="1">
      <alignment vertical="center"/>
    </xf>
    <xf numFmtId="0" fontId="117" fillId="0" borderId="0" xfId="0" applyFont="1" applyBorder="1" applyAlignment="1">
      <alignment horizontal="justify" vertical="center"/>
    </xf>
    <xf numFmtId="0" fontId="0" fillId="0" borderId="0" xfId="0" applyFont="1" applyBorder="1">
      <alignment vertical="center"/>
    </xf>
    <xf numFmtId="0" fontId="0" fillId="0" borderId="0" xfId="0" applyFont="1">
      <alignment vertical="center"/>
    </xf>
    <xf numFmtId="0" fontId="121" fillId="0" borderId="0" xfId="0" applyFont="1">
      <alignment vertical="center"/>
    </xf>
    <xf numFmtId="0" fontId="7" fillId="7" borderId="3" xfId="0" applyFont="1" applyFill="1" applyBorder="1" applyAlignment="1">
      <alignment horizontal="center" vertical="center"/>
    </xf>
    <xf numFmtId="0" fontId="2" fillId="5" borderId="1" xfId="0" applyFont="1" applyFill="1" applyBorder="1">
      <alignment vertical="center"/>
    </xf>
    <xf numFmtId="0" fontId="0" fillId="5" borderId="1" xfId="0" applyFill="1" applyBorder="1" applyAlignment="1">
      <alignment vertical="center" wrapText="1"/>
    </xf>
    <xf numFmtId="0" fontId="2" fillId="5" borderId="1" xfId="0" applyFont="1" applyFill="1" applyBorder="1" applyAlignment="1">
      <alignment horizontal="center" vertical="center"/>
    </xf>
    <xf numFmtId="0" fontId="2" fillId="5" borderId="1" xfId="0" applyNumberFormat="1" applyFont="1" applyFill="1" applyBorder="1">
      <alignment vertical="center"/>
    </xf>
    <xf numFmtId="0" fontId="2" fillId="5" borderId="1" xfId="0" applyNumberFormat="1" applyFont="1" applyFill="1" applyBorder="1" applyAlignment="1">
      <alignment vertical="center"/>
    </xf>
    <xf numFmtId="0" fontId="2" fillId="5" borderId="1" xfId="0" applyFont="1" applyFill="1" applyBorder="1" applyAlignment="1">
      <alignment horizontal="left" vertical="top" wrapText="1"/>
    </xf>
    <xf numFmtId="0" fontId="7" fillId="12" borderId="3" xfId="0" applyFont="1" applyFill="1" applyBorder="1" applyAlignment="1">
      <alignment horizontal="center" vertical="center"/>
    </xf>
    <xf numFmtId="0" fontId="7" fillId="12" borderId="4" xfId="0" applyFont="1" applyFill="1" applyBorder="1" applyAlignment="1">
      <alignment horizontal="center" vertical="center"/>
    </xf>
    <xf numFmtId="0" fontId="7" fillId="12" borderId="5" xfId="0" applyFont="1" applyFill="1" applyBorder="1" applyAlignment="1">
      <alignment horizontal="center" vertical="center"/>
    </xf>
    <xf numFmtId="0" fontId="2" fillId="12" borderId="1" xfId="0" applyFont="1" applyFill="1" applyBorder="1" applyAlignment="1">
      <alignment horizontal="justify" vertical="center"/>
    </xf>
    <xf numFmtId="0" fontId="31" fillId="5" borderId="1" xfId="0" applyFont="1" applyFill="1" applyBorder="1">
      <alignment vertical="center"/>
    </xf>
    <xf numFmtId="0" fontId="122" fillId="5" borderId="1" xfId="0" applyFont="1" applyFill="1" applyBorder="1">
      <alignment vertical="center"/>
    </xf>
    <xf numFmtId="0" fontId="0" fillId="0" borderId="0" xfId="0" applyNumberFormat="1" applyAlignment="1">
      <alignment vertical="center" wrapText="1"/>
    </xf>
    <xf numFmtId="0" fontId="0" fillId="30" borderId="0" xfId="0" applyFill="1">
      <alignment vertical="center"/>
    </xf>
    <xf numFmtId="0" fontId="123" fillId="31" borderId="0" xfId="0" applyFont="1" applyFill="1" applyBorder="1" applyAlignment="1">
      <alignment horizontal="left" vertical="center"/>
    </xf>
    <xf numFmtId="0" fontId="123" fillId="31" borderId="0" xfId="0" applyFont="1" applyFill="1" applyBorder="1" applyAlignment="1">
      <alignment vertical="center"/>
    </xf>
    <xf numFmtId="0" fontId="123" fillId="32" borderId="0" xfId="0" applyFont="1" applyFill="1" applyBorder="1" applyAlignment="1">
      <alignment horizontal="left" vertical="center"/>
    </xf>
    <xf numFmtId="0" fontId="124" fillId="32" borderId="0" xfId="0" applyFont="1" applyFill="1" applyBorder="1" applyAlignment="1">
      <alignment horizontal="left" vertical="center" indent="1"/>
    </xf>
    <xf numFmtId="0" fontId="125" fillId="32" borderId="0" xfId="0" applyFont="1" applyFill="1" applyBorder="1" applyAlignment="1">
      <alignment horizontal="left" vertical="center" indent="1"/>
    </xf>
    <xf numFmtId="0" fontId="123" fillId="32" borderId="0" xfId="0" applyFont="1" applyFill="1" applyBorder="1" applyAlignment="1">
      <alignment horizontal="left" vertical="center" indent="1"/>
    </xf>
    <xf numFmtId="0" fontId="123" fillId="32" borderId="0" xfId="0" applyFont="1" applyFill="1" applyAlignment="1">
      <alignment horizontal="center" vertical="center"/>
    </xf>
    <xf numFmtId="0" fontId="123" fillId="32" borderId="0" xfId="0" applyFont="1" applyFill="1" applyAlignment="1">
      <alignment vertical="center"/>
    </xf>
    <xf numFmtId="0" fontId="126" fillId="32" borderId="0" xfId="0" applyFont="1" applyFill="1" applyBorder="1" applyAlignment="1">
      <alignment horizontal="center" vertical="center"/>
    </xf>
    <xf numFmtId="0" fontId="127" fillId="32" borderId="0" xfId="0" applyFont="1" applyFill="1" applyBorder="1" applyAlignment="1">
      <alignment horizontal="center" vertical="center"/>
    </xf>
    <xf numFmtId="0" fontId="128" fillId="32" borderId="0" xfId="0" applyFont="1" applyFill="1" applyBorder="1" applyAlignment="1">
      <alignment horizontal="left" vertical="center" indent="2"/>
    </xf>
    <xf numFmtId="0" fontId="129" fillId="32" borderId="0" xfId="0" applyFont="1" applyFill="1" applyBorder="1" applyAlignment="1">
      <alignment horizontal="left" vertical="center" indent="2"/>
    </xf>
    <xf numFmtId="0" fontId="123" fillId="32" borderId="0" xfId="0" applyFont="1" applyFill="1" applyBorder="1" applyAlignment="1">
      <alignment vertical="center"/>
    </xf>
    <xf numFmtId="0" fontId="123" fillId="32" borderId="0" xfId="0" applyFont="1" applyFill="1" applyBorder="1" applyAlignment="1">
      <alignment horizontal="left" vertical="center" indent="2"/>
    </xf>
    <xf numFmtId="0" fontId="123" fillId="32" borderId="0" xfId="0" applyFont="1" applyFill="1" applyBorder="1" applyAlignment="1">
      <alignment horizontal="left" vertical="center" wrapText="1" indent="1"/>
    </xf>
    <xf numFmtId="0" fontId="123" fillId="32" borderId="0" xfId="0" applyFont="1" applyFill="1" applyBorder="1" applyAlignment="1">
      <alignment horizontal="center" vertical="center"/>
    </xf>
    <xf numFmtId="0" fontId="130" fillId="32" borderId="0" xfId="0" applyFont="1" applyFill="1" applyBorder="1" applyAlignment="1">
      <alignment horizontal="left" vertical="center" indent="1"/>
    </xf>
    <xf numFmtId="0" fontId="130" fillId="32" borderId="0" xfId="0" applyFont="1" applyFill="1" applyAlignment="1">
      <alignment horizontal="left" vertical="center" indent="1"/>
    </xf>
    <xf numFmtId="0" fontId="131" fillId="31" borderId="0" xfId="0" applyFont="1" applyFill="1" applyBorder="1" applyAlignment="1">
      <alignment horizontal="right" vertical="center"/>
    </xf>
    <xf numFmtId="0" fontId="132" fillId="32" borderId="0" xfId="0" applyFont="1" applyFill="1" applyAlignment="1">
      <alignment horizontal="center" vertical="center"/>
    </xf>
    <xf numFmtId="0" fontId="123" fillId="32" borderId="93" xfId="0" applyFont="1" applyFill="1" applyBorder="1" applyAlignment="1">
      <alignment horizontal="left" vertical="center"/>
    </xf>
    <xf numFmtId="0" fontId="123" fillId="32" borderId="94" xfId="0" applyFont="1" applyFill="1" applyBorder="1" applyAlignment="1">
      <alignment horizontal="left" vertical="center"/>
    </xf>
    <xf numFmtId="0" fontId="123" fillId="32" borderId="95" xfId="0" applyFont="1" applyFill="1" applyBorder="1" applyAlignment="1">
      <alignment horizontal="left" vertical="center"/>
    </xf>
    <xf numFmtId="0" fontId="129" fillId="32" borderId="0" xfId="0" applyFont="1" applyFill="1" applyBorder="1" applyAlignment="1">
      <alignment horizontal="left" vertical="center"/>
    </xf>
    <xf numFmtId="0" fontId="128" fillId="32" borderId="0" xfId="0" applyFont="1" applyFill="1" applyAlignment="1">
      <alignment horizontal="center" vertical="center"/>
    </xf>
    <xf numFmtId="0" fontId="123" fillId="32" borderId="0" xfId="0" applyFont="1" applyFill="1" applyBorder="1" applyAlignment="1">
      <alignment horizontal="right" vertical="center"/>
    </xf>
    <xf numFmtId="0" fontId="123" fillId="30" borderId="0" xfId="0" applyFont="1" applyFill="1" applyAlignment="1">
      <alignment horizontal="left" vertical="center"/>
    </xf>
    <xf numFmtId="0" fontId="123" fillId="30" borderId="0" xfId="0" applyFont="1" applyFill="1" applyBorder="1" applyAlignment="1">
      <alignment horizontal="left" vertical="center"/>
    </xf>
    <xf numFmtId="0" fontId="123" fillId="32" borderId="96" xfId="0" applyFont="1" applyFill="1" applyBorder="1" applyAlignment="1">
      <alignment horizontal="left" vertical="center"/>
    </xf>
    <xf numFmtId="0" fontId="123" fillId="32" borderId="97" xfId="0" applyFont="1" applyFill="1" applyBorder="1" applyAlignment="1">
      <alignment horizontal="left" vertical="center"/>
    </xf>
    <xf numFmtId="0" fontId="123" fillId="32" borderId="0" xfId="0" applyFont="1" applyFill="1" applyAlignment="1">
      <alignment horizontal="left" vertical="center" indent="1"/>
    </xf>
    <xf numFmtId="0" fontId="123" fillId="0" borderId="0" xfId="0" applyFont="1" applyFill="1" applyBorder="1" applyAlignment="1">
      <alignment horizontal="left" vertical="center"/>
    </xf>
    <xf numFmtId="0" fontId="129" fillId="31" borderId="0" xfId="0" applyFont="1" applyFill="1" applyAlignment="1">
      <alignment horizontal="left" vertical="center" wrapText="1" indent="1"/>
    </xf>
    <xf numFmtId="0" fontId="129" fillId="31" borderId="0" xfId="0" applyFont="1" applyFill="1" applyAlignment="1">
      <alignment horizontal="left" vertical="center" indent="1"/>
    </xf>
    <xf numFmtId="0" fontId="123" fillId="31" borderId="0" xfId="0" applyFont="1" applyFill="1" applyAlignment="1">
      <alignment vertical="center"/>
    </xf>
    <xf numFmtId="0" fontId="123" fillId="31" borderId="98" xfId="0" applyFont="1" applyFill="1" applyBorder="1" applyAlignment="1">
      <alignment horizontal="left" vertical="center"/>
    </xf>
    <xf numFmtId="0" fontId="123" fillId="32" borderId="99" xfId="0" applyFont="1" applyFill="1" applyBorder="1" applyAlignment="1">
      <alignment horizontal="left" vertical="center"/>
    </xf>
    <xf numFmtId="0" fontId="123" fillId="32" borderId="100" xfId="0" applyFont="1" applyFill="1" applyBorder="1" applyAlignment="1">
      <alignment horizontal="left" vertical="center"/>
    </xf>
    <xf numFmtId="0" fontId="131" fillId="31" borderId="0" xfId="0" applyFont="1" applyFill="1" applyAlignment="1">
      <alignment horizontal="right" vertical="center"/>
    </xf>
    <xf numFmtId="0" fontId="123" fillId="0" borderId="0" xfId="0" applyFont="1" applyFill="1" applyAlignment="1">
      <alignment vertical="center"/>
    </xf>
    <xf numFmtId="0" fontId="123" fillId="32" borderId="101" xfId="0" applyFont="1" applyFill="1" applyBorder="1" applyAlignment="1">
      <alignment horizontal="left" vertical="center"/>
    </xf>
    <xf numFmtId="0" fontId="129" fillId="30" borderId="0" xfId="0" applyFont="1" applyFill="1" applyAlignment="1">
      <alignment horizontal="left" vertical="center" wrapText="1" indent="1"/>
    </xf>
    <xf numFmtId="0" fontId="0" fillId="30" borderId="102" xfId="0" applyFill="1" applyBorder="1">
      <alignment vertical="center"/>
    </xf>
    <xf numFmtId="0" fontId="133" fillId="30" borderId="102" xfId="0" applyFont="1" applyFill="1" applyBorder="1" applyAlignment="1">
      <alignment horizontal="center" vertical="center"/>
    </xf>
    <xf numFmtId="0" fontId="0" fillId="30" borderId="103" xfId="0" applyFill="1" applyBorder="1" applyAlignment="1">
      <alignment horizontal="center" vertical="center"/>
    </xf>
    <xf numFmtId="0" fontId="0" fillId="30" borderId="104" xfId="0" applyFill="1" applyBorder="1" applyAlignment="1">
      <alignment horizontal="center" vertical="center"/>
    </xf>
    <xf numFmtId="0" fontId="0" fillId="30" borderId="105" xfId="0" applyFill="1" applyBorder="1" applyAlignment="1">
      <alignment horizontal="center" vertical="center"/>
    </xf>
    <xf numFmtId="0" fontId="0" fillId="30" borderId="106" xfId="0" applyFill="1" applyBorder="1" applyAlignment="1">
      <alignment horizontal="center" vertical="center"/>
    </xf>
    <xf numFmtId="0" fontId="0" fillId="30" borderId="0" xfId="0" applyFill="1" applyAlignment="1">
      <alignment horizontal="center" vertical="center"/>
    </xf>
    <xf numFmtId="0" fontId="0" fillId="30" borderId="107" xfId="0" applyFill="1" applyBorder="1" applyAlignment="1">
      <alignment horizontal="center" vertical="center"/>
    </xf>
    <xf numFmtId="0" fontId="134" fillId="30" borderId="102" xfId="6" applyFont="1" applyFill="1" applyBorder="1">
      <alignment vertical="center"/>
    </xf>
    <xf numFmtId="0" fontId="19" fillId="30" borderId="102" xfId="0" applyFont="1" applyFill="1" applyBorder="1" applyAlignment="1">
      <alignment horizontal="justify" vertical="center"/>
    </xf>
    <xf numFmtId="0" fontId="7" fillId="30" borderId="102" xfId="0" applyFont="1" applyFill="1" applyBorder="1" applyAlignment="1">
      <alignment vertical="center" wrapText="1"/>
    </xf>
    <xf numFmtId="0" fontId="7" fillId="30" borderId="102" xfId="0" applyFont="1" applyFill="1" applyBorder="1" applyAlignment="1">
      <alignment horizontal="justify" vertical="center" wrapText="1"/>
    </xf>
    <xf numFmtId="0" fontId="0" fillId="30" borderId="108" xfId="0" applyFill="1" applyBorder="1" applyAlignment="1">
      <alignment horizontal="center" vertical="center"/>
    </xf>
    <xf numFmtId="0" fontId="0" fillId="30" borderId="109" xfId="0" applyFill="1" applyBorder="1" applyAlignment="1">
      <alignment horizontal="center" vertical="center"/>
    </xf>
    <xf numFmtId="0" fontId="0" fillId="30" borderId="110" xfId="0" applyFill="1" applyBorder="1" applyAlignment="1">
      <alignment horizontal="center" vertical="center"/>
    </xf>
    <xf numFmtId="0" fontId="7" fillId="30" borderId="102" xfId="0" applyFont="1" applyFill="1" applyBorder="1" applyAlignment="1">
      <alignment horizontal="justify" vertical="center" wrapText="1" indent="2"/>
    </xf>
    <xf numFmtId="0" fontId="135" fillId="30" borderId="102" xfId="0" applyFont="1" applyFill="1" applyBorder="1" applyAlignment="1">
      <alignment horizontal="justify"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6">
    <dxf>
      <font>
        <color rgb="FF9C0006"/>
      </font>
      <fill>
        <patternFill patternType="solid">
          <bgColor rgb="FFFFC7CE"/>
        </patternFill>
      </fill>
    </dxf>
    <dxf>
      <fill>
        <patternFill patternType="solid">
          <bgColor theme="5" tint="0.8"/>
        </patternFill>
      </fill>
    </dxf>
    <dxf>
      <font>
        <color theme="0"/>
      </font>
    </dxf>
    <dxf>
      <font>
        <strike val="0"/>
        <color theme="0" tint="-0.15"/>
      </font>
    </dxf>
    <dxf>
      <font>
        <color theme="1" tint="0.25"/>
      </font>
    </dxf>
    <dxf>
      <font>
        <color theme="1" tint="0.5"/>
      </font>
    </dxf>
    <dxf>
      <font>
        <color theme="0" tint="-0.35"/>
      </font>
    </dxf>
    <dxf>
      <fill>
        <patternFill patternType="solid">
          <bgColor theme="8" tint="0.8"/>
        </patternFill>
      </fill>
    </dxf>
    <dxf>
      <fill>
        <patternFill patternType="solid">
          <bgColor theme="2" tint="-0.1"/>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5"/>
      <tableStyleElement type="headerRow" dxfId="14"/>
      <tableStyleElement type="totalRow" dxfId="13"/>
      <tableStyleElement type="firstColumn" dxfId="12"/>
      <tableStyleElement type="lastColumn" dxfId="11"/>
      <tableStyleElement type="firstRowStripe" dxfId="10"/>
      <tableStyleElement type="firstColumnStripe" dxfId="9"/>
    </tableStyle>
    <tableStyle name="PivotStylePreset2_Accent1" table="0" count="10" xr9:uid="{267968C8-6FFD-4C36-ACC1-9EA1FD1885CA}">
      <tableStyleElement type="headerRow" dxfId="25"/>
      <tableStyleElement type="totalRow" dxfId="24"/>
      <tableStyleElement type="firstRowStripe" dxfId="23"/>
      <tableStyleElement type="firstColumnStripe" dxfId="22"/>
      <tableStyleElement type="firstSubtotalRow" dxfId="21"/>
      <tableStyleElement type="secondSubtotalRow" dxfId="20"/>
      <tableStyleElement type="firstRowSubheading" dxfId="19"/>
      <tableStyleElement type="secondRowSubheading" dxfId="18"/>
      <tableStyleElement type="pageFieldLabels" dxfId="17"/>
      <tableStyleElement type="pageFieldValues" dxfId="16"/>
    </tableStyle>
  </tableStyle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9" Type="http://schemas.openxmlformats.org/officeDocument/2006/relationships/image" Target="media/image113.png"/><Relationship Id="rId98" Type="http://schemas.openxmlformats.org/officeDocument/2006/relationships/image" Target="media/image112.png"/><Relationship Id="rId97" Type="http://schemas.openxmlformats.org/officeDocument/2006/relationships/image" Target="media/image111.png"/><Relationship Id="rId96" Type="http://schemas.openxmlformats.org/officeDocument/2006/relationships/image" Target="media/image110.png"/><Relationship Id="rId95" Type="http://schemas.openxmlformats.org/officeDocument/2006/relationships/image" Target="media/image109.png"/><Relationship Id="rId94" Type="http://schemas.openxmlformats.org/officeDocument/2006/relationships/image" Target="media/image108.png"/><Relationship Id="rId93" Type="http://schemas.openxmlformats.org/officeDocument/2006/relationships/image" Target="media/image107.png"/><Relationship Id="rId92" Type="http://schemas.openxmlformats.org/officeDocument/2006/relationships/image" Target="media/image106.png"/><Relationship Id="rId91" Type="http://schemas.openxmlformats.org/officeDocument/2006/relationships/image" Target="media/image105.png"/><Relationship Id="rId90" Type="http://schemas.openxmlformats.org/officeDocument/2006/relationships/image" Target="media/image104.png"/><Relationship Id="rId9" Type="http://schemas.openxmlformats.org/officeDocument/2006/relationships/image" Target="media/image23.png"/><Relationship Id="rId89" Type="http://schemas.openxmlformats.org/officeDocument/2006/relationships/image" Target="media/image103.png"/><Relationship Id="rId88" Type="http://schemas.openxmlformats.org/officeDocument/2006/relationships/image" Target="media/image102.png"/><Relationship Id="rId87" Type="http://schemas.openxmlformats.org/officeDocument/2006/relationships/image" Target="media/image101.png"/><Relationship Id="rId86" Type="http://schemas.openxmlformats.org/officeDocument/2006/relationships/image" Target="media/image100.png"/><Relationship Id="rId85" Type="http://schemas.openxmlformats.org/officeDocument/2006/relationships/image" Target="media/image99.png"/><Relationship Id="rId84" Type="http://schemas.openxmlformats.org/officeDocument/2006/relationships/image" Target="media/image98.png"/><Relationship Id="rId83" Type="http://schemas.openxmlformats.org/officeDocument/2006/relationships/image" Target="media/image97.png"/><Relationship Id="rId82" Type="http://schemas.openxmlformats.org/officeDocument/2006/relationships/image" Target="media/image96.png"/><Relationship Id="rId81" Type="http://schemas.openxmlformats.org/officeDocument/2006/relationships/image" Target="media/image95.png"/><Relationship Id="rId80" Type="http://schemas.openxmlformats.org/officeDocument/2006/relationships/image" Target="media/image94.png"/><Relationship Id="rId8" Type="http://schemas.openxmlformats.org/officeDocument/2006/relationships/image" Target="media/image22.png"/><Relationship Id="rId79" Type="http://schemas.openxmlformats.org/officeDocument/2006/relationships/image" Target="media/image93.png"/><Relationship Id="rId78" Type="http://schemas.openxmlformats.org/officeDocument/2006/relationships/image" Target="media/image92.png"/><Relationship Id="rId77" Type="http://schemas.openxmlformats.org/officeDocument/2006/relationships/image" Target="media/image91.png"/><Relationship Id="rId76" Type="http://schemas.openxmlformats.org/officeDocument/2006/relationships/image" Target="media/image90.png"/><Relationship Id="rId75" Type="http://schemas.openxmlformats.org/officeDocument/2006/relationships/image" Target="media/image89.png"/><Relationship Id="rId74" Type="http://schemas.openxmlformats.org/officeDocument/2006/relationships/image" Target="media/image88.png"/><Relationship Id="rId73" Type="http://schemas.openxmlformats.org/officeDocument/2006/relationships/image" Target="media/image87.png"/><Relationship Id="rId72" Type="http://schemas.openxmlformats.org/officeDocument/2006/relationships/image" Target="media/image86.png"/><Relationship Id="rId71" Type="http://schemas.openxmlformats.org/officeDocument/2006/relationships/image" Target="media/image85.png"/><Relationship Id="rId70" Type="http://schemas.openxmlformats.org/officeDocument/2006/relationships/image" Target="media/image84.png"/><Relationship Id="rId7" Type="http://schemas.openxmlformats.org/officeDocument/2006/relationships/image" Target="media/image21.png"/><Relationship Id="rId69" Type="http://schemas.openxmlformats.org/officeDocument/2006/relationships/image" Target="media/image83.png"/><Relationship Id="rId68" Type="http://schemas.openxmlformats.org/officeDocument/2006/relationships/image" Target="media/image82.png"/><Relationship Id="rId67" Type="http://schemas.openxmlformats.org/officeDocument/2006/relationships/image" Target="media/image81.png"/><Relationship Id="rId66" Type="http://schemas.openxmlformats.org/officeDocument/2006/relationships/image" Target="media/image80.png"/><Relationship Id="rId65" Type="http://schemas.openxmlformats.org/officeDocument/2006/relationships/image" Target="media/image79.png"/><Relationship Id="rId64" Type="http://schemas.openxmlformats.org/officeDocument/2006/relationships/image" Target="media/image78.png"/><Relationship Id="rId63" Type="http://schemas.openxmlformats.org/officeDocument/2006/relationships/image" Target="media/image77.png"/><Relationship Id="rId62" Type="http://schemas.openxmlformats.org/officeDocument/2006/relationships/image" Target="media/image76.png"/><Relationship Id="rId61" Type="http://schemas.openxmlformats.org/officeDocument/2006/relationships/image" Target="media/image75.png"/><Relationship Id="rId60" Type="http://schemas.openxmlformats.org/officeDocument/2006/relationships/image" Target="media/image74.png"/><Relationship Id="rId6" Type="http://schemas.openxmlformats.org/officeDocument/2006/relationships/image" Target="media/image20.png"/><Relationship Id="rId59" Type="http://schemas.openxmlformats.org/officeDocument/2006/relationships/image" Target="media/image73.png"/><Relationship Id="rId58" Type="http://schemas.openxmlformats.org/officeDocument/2006/relationships/image" Target="media/image72.png"/><Relationship Id="rId57" Type="http://schemas.openxmlformats.org/officeDocument/2006/relationships/image" Target="media/image71.png"/><Relationship Id="rId56" Type="http://schemas.openxmlformats.org/officeDocument/2006/relationships/image" Target="media/image70.png"/><Relationship Id="rId55" Type="http://schemas.openxmlformats.org/officeDocument/2006/relationships/image" Target="media/image69.png"/><Relationship Id="rId54" Type="http://schemas.openxmlformats.org/officeDocument/2006/relationships/image" Target="media/image68.png"/><Relationship Id="rId53" Type="http://schemas.openxmlformats.org/officeDocument/2006/relationships/image" Target="media/image67.png"/><Relationship Id="rId52" Type="http://schemas.openxmlformats.org/officeDocument/2006/relationships/image" Target="media/image66.png"/><Relationship Id="rId51" Type="http://schemas.openxmlformats.org/officeDocument/2006/relationships/image" Target="media/image65.png"/><Relationship Id="rId50" Type="http://schemas.openxmlformats.org/officeDocument/2006/relationships/image" Target="media/image64.png"/><Relationship Id="rId5" Type="http://schemas.openxmlformats.org/officeDocument/2006/relationships/image" Target="media/image19.png"/><Relationship Id="rId49" Type="http://schemas.openxmlformats.org/officeDocument/2006/relationships/image" Target="media/image63.png"/><Relationship Id="rId48" Type="http://schemas.openxmlformats.org/officeDocument/2006/relationships/image" Target="media/image62.png"/><Relationship Id="rId47" Type="http://schemas.openxmlformats.org/officeDocument/2006/relationships/image" Target="media/image61.png"/><Relationship Id="rId46" Type="http://schemas.openxmlformats.org/officeDocument/2006/relationships/image" Target="media/image60.png"/><Relationship Id="rId45" Type="http://schemas.openxmlformats.org/officeDocument/2006/relationships/image" Target="media/image59.png"/><Relationship Id="rId44" Type="http://schemas.openxmlformats.org/officeDocument/2006/relationships/image" Target="media/image58.png"/><Relationship Id="rId43" Type="http://schemas.openxmlformats.org/officeDocument/2006/relationships/image" Target="media/image57.png"/><Relationship Id="rId42" Type="http://schemas.openxmlformats.org/officeDocument/2006/relationships/image" Target="media/image56.png"/><Relationship Id="rId41" Type="http://schemas.openxmlformats.org/officeDocument/2006/relationships/image" Target="media/image55.png"/><Relationship Id="rId40" Type="http://schemas.openxmlformats.org/officeDocument/2006/relationships/image" Target="media/image54.png"/><Relationship Id="rId4" Type="http://schemas.openxmlformats.org/officeDocument/2006/relationships/image" Target="media/image18.png"/><Relationship Id="rId39" Type="http://schemas.openxmlformats.org/officeDocument/2006/relationships/image" Target="media/image53.png"/><Relationship Id="rId38" Type="http://schemas.openxmlformats.org/officeDocument/2006/relationships/image" Target="media/image52.png"/><Relationship Id="rId37" Type="http://schemas.openxmlformats.org/officeDocument/2006/relationships/image" Target="media/image51.png"/><Relationship Id="rId36" Type="http://schemas.openxmlformats.org/officeDocument/2006/relationships/image" Target="media/image50.png"/><Relationship Id="rId35" Type="http://schemas.openxmlformats.org/officeDocument/2006/relationships/image" Target="media/image49.png"/><Relationship Id="rId34" Type="http://schemas.openxmlformats.org/officeDocument/2006/relationships/image" Target="media/image48.png"/><Relationship Id="rId33" Type="http://schemas.openxmlformats.org/officeDocument/2006/relationships/image" Target="media/image47.png"/><Relationship Id="rId32" Type="http://schemas.openxmlformats.org/officeDocument/2006/relationships/image" Target="media/image46.png"/><Relationship Id="rId31" Type="http://schemas.openxmlformats.org/officeDocument/2006/relationships/image" Target="media/image45.png"/><Relationship Id="rId306" Type="http://schemas.openxmlformats.org/officeDocument/2006/relationships/image" Target="media/image320.jpeg"/><Relationship Id="rId305" Type="http://schemas.openxmlformats.org/officeDocument/2006/relationships/image" Target="media/image319.jpeg"/><Relationship Id="rId304" Type="http://schemas.openxmlformats.org/officeDocument/2006/relationships/image" Target="media/image318.png"/><Relationship Id="rId303" Type="http://schemas.openxmlformats.org/officeDocument/2006/relationships/image" Target="media/image317.jpeg"/><Relationship Id="rId302" Type="http://schemas.openxmlformats.org/officeDocument/2006/relationships/image" Target="media/image316.jpeg"/><Relationship Id="rId301" Type="http://schemas.openxmlformats.org/officeDocument/2006/relationships/image" Target="media/image315.jpeg"/><Relationship Id="rId300" Type="http://schemas.openxmlformats.org/officeDocument/2006/relationships/image" Target="media/image314.jpeg"/><Relationship Id="rId30" Type="http://schemas.openxmlformats.org/officeDocument/2006/relationships/image" Target="media/image44.png"/><Relationship Id="rId3" Type="http://schemas.openxmlformats.org/officeDocument/2006/relationships/image" Target="media/image17.png"/><Relationship Id="rId299" Type="http://schemas.openxmlformats.org/officeDocument/2006/relationships/image" Target="media/image313.jpeg"/><Relationship Id="rId298" Type="http://schemas.openxmlformats.org/officeDocument/2006/relationships/image" Target="media/image312.jpeg"/><Relationship Id="rId297" Type="http://schemas.openxmlformats.org/officeDocument/2006/relationships/image" Target="media/image311.jpeg"/><Relationship Id="rId296" Type="http://schemas.openxmlformats.org/officeDocument/2006/relationships/image" Target="media/image310.jpeg"/><Relationship Id="rId295" Type="http://schemas.openxmlformats.org/officeDocument/2006/relationships/image" Target="media/image309.jpeg"/><Relationship Id="rId294" Type="http://schemas.openxmlformats.org/officeDocument/2006/relationships/image" Target="media/image308.jpeg"/><Relationship Id="rId293" Type="http://schemas.openxmlformats.org/officeDocument/2006/relationships/image" Target="media/image307.jpeg"/><Relationship Id="rId292" Type="http://schemas.openxmlformats.org/officeDocument/2006/relationships/image" Target="media/image306.jpeg"/><Relationship Id="rId291" Type="http://schemas.openxmlformats.org/officeDocument/2006/relationships/image" Target="media/image305.jpeg"/><Relationship Id="rId290" Type="http://schemas.openxmlformats.org/officeDocument/2006/relationships/image" Target="media/image304.jpeg"/><Relationship Id="rId29" Type="http://schemas.openxmlformats.org/officeDocument/2006/relationships/image" Target="media/image43.png"/><Relationship Id="rId289" Type="http://schemas.openxmlformats.org/officeDocument/2006/relationships/image" Target="media/image303.jpeg"/><Relationship Id="rId288" Type="http://schemas.openxmlformats.org/officeDocument/2006/relationships/image" Target="media/image302.jpeg"/><Relationship Id="rId287" Type="http://schemas.openxmlformats.org/officeDocument/2006/relationships/image" Target="media/image301.jpeg"/><Relationship Id="rId286" Type="http://schemas.openxmlformats.org/officeDocument/2006/relationships/image" Target="media/image300.jpeg"/><Relationship Id="rId285" Type="http://schemas.openxmlformats.org/officeDocument/2006/relationships/image" Target="media/image299.jpeg"/><Relationship Id="rId284" Type="http://schemas.openxmlformats.org/officeDocument/2006/relationships/image" Target="media/image298.jpeg"/><Relationship Id="rId283" Type="http://schemas.openxmlformats.org/officeDocument/2006/relationships/image" Target="media/image297.jpeg"/><Relationship Id="rId282" Type="http://schemas.openxmlformats.org/officeDocument/2006/relationships/image" Target="media/image296.jpeg"/><Relationship Id="rId281" Type="http://schemas.openxmlformats.org/officeDocument/2006/relationships/image" Target="media/image295.jpeg"/><Relationship Id="rId280" Type="http://schemas.openxmlformats.org/officeDocument/2006/relationships/image" Target="media/image294.jpeg"/><Relationship Id="rId28" Type="http://schemas.openxmlformats.org/officeDocument/2006/relationships/image" Target="media/image42.png"/><Relationship Id="rId279" Type="http://schemas.openxmlformats.org/officeDocument/2006/relationships/image" Target="media/image293.jpeg"/><Relationship Id="rId278" Type="http://schemas.openxmlformats.org/officeDocument/2006/relationships/image" Target="media/image292.jpeg"/><Relationship Id="rId277" Type="http://schemas.openxmlformats.org/officeDocument/2006/relationships/image" Target="media/image291.jpeg"/><Relationship Id="rId276" Type="http://schemas.openxmlformats.org/officeDocument/2006/relationships/image" Target="media/image290.jpeg"/><Relationship Id="rId275" Type="http://schemas.openxmlformats.org/officeDocument/2006/relationships/image" Target="media/image289.jpeg"/><Relationship Id="rId274" Type="http://schemas.openxmlformats.org/officeDocument/2006/relationships/image" Target="media/image288.jpeg"/><Relationship Id="rId273" Type="http://schemas.openxmlformats.org/officeDocument/2006/relationships/image" Target="media/image287.jpeg"/><Relationship Id="rId272" Type="http://schemas.openxmlformats.org/officeDocument/2006/relationships/image" Target="media/image286.jpeg"/><Relationship Id="rId271" Type="http://schemas.openxmlformats.org/officeDocument/2006/relationships/image" Target="media/image285.jpeg"/><Relationship Id="rId270" Type="http://schemas.openxmlformats.org/officeDocument/2006/relationships/image" Target="media/image284.jpeg"/><Relationship Id="rId27" Type="http://schemas.openxmlformats.org/officeDocument/2006/relationships/image" Target="media/image41.png"/><Relationship Id="rId269" Type="http://schemas.openxmlformats.org/officeDocument/2006/relationships/image" Target="media/image283.jpeg"/><Relationship Id="rId268" Type="http://schemas.openxmlformats.org/officeDocument/2006/relationships/image" Target="media/image282.jpeg"/><Relationship Id="rId267" Type="http://schemas.openxmlformats.org/officeDocument/2006/relationships/image" Target="media/image281.jpeg"/><Relationship Id="rId266" Type="http://schemas.openxmlformats.org/officeDocument/2006/relationships/image" Target="media/image280.jpeg"/><Relationship Id="rId265" Type="http://schemas.openxmlformats.org/officeDocument/2006/relationships/image" Target="media/image279.jpeg"/><Relationship Id="rId264" Type="http://schemas.openxmlformats.org/officeDocument/2006/relationships/image" Target="media/image278.jpeg"/><Relationship Id="rId263" Type="http://schemas.openxmlformats.org/officeDocument/2006/relationships/image" Target="media/image277.jpeg"/><Relationship Id="rId262" Type="http://schemas.openxmlformats.org/officeDocument/2006/relationships/image" Target="media/image276.jpeg"/><Relationship Id="rId261" Type="http://schemas.openxmlformats.org/officeDocument/2006/relationships/image" Target="media/image275.jpeg"/><Relationship Id="rId260" Type="http://schemas.openxmlformats.org/officeDocument/2006/relationships/image" Target="media/image274.jpeg"/><Relationship Id="rId26" Type="http://schemas.openxmlformats.org/officeDocument/2006/relationships/image" Target="media/image40.png"/><Relationship Id="rId259" Type="http://schemas.openxmlformats.org/officeDocument/2006/relationships/image" Target="media/image273.jpeg"/><Relationship Id="rId258" Type="http://schemas.openxmlformats.org/officeDocument/2006/relationships/image" Target="media/image272.jpeg"/><Relationship Id="rId257" Type="http://schemas.openxmlformats.org/officeDocument/2006/relationships/image" Target="media/image271.jpeg"/><Relationship Id="rId256" Type="http://schemas.openxmlformats.org/officeDocument/2006/relationships/image" Target="media/image270.jpeg"/><Relationship Id="rId255" Type="http://schemas.openxmlformats.org/officeDocument/2006/relationships/image" Target="media/image269.jpeg"/><Relationship Id="rId254" Type="http://schemas.openxmlformats.org/officeDocument/2006/relationships/image" Target="media/image268.jpeg"/><Relationship Id="rId253" Type="http://schemas.openxmlformats.org/officeDocument/2006/relationships/image" Target="media/image267.jpeg"/><Relationship Id="rId252" Type="http://schemas.openxmlformats.org/officeDocument/2006/relationships/image" Target="media/image266.jpeg"/><Relationship Id="rId251" Type="http://schemas.openxmlformats.org/officeDocument/2006/relationships/image" Target="media/image265.jpeg"/><Relationship Id="rId250" Type="http://schemas.openxmlformats.org/officeDocument/2006/relationships/image" Target="media/image264.png"/><Relationship Id="rId25" Type="http://schemas.openxmlformats.org/officeDocument/2006/relationships/image" Target="media/image39.png"/><Relationship Id="rId249" Type="http://schemas.openxmlformats.org/officeDocument/2006/relationships/image" Target="media/image263.png"/><Relationship Id="rId248" Type="http://schemas.openxmlformats.org/officeDocument/2006/relationships/image" Target="media/image262.png"/><Relationship Id="rId247" Type="http://schemas.openxmlformats.org/officeDocument/2006/relationships/image" Target="media/image261.png"/><Relationship Id="rId246" Type="http://schemas.openxmlformats.org/officeDocument/2006/relationships/image" Target="media/image260.png"/><Relationship Id="rId245" Type="http://schemas.openxmlformats.org/officeDocument/2006/relationships/image" Target="media/image259.png"/><Relationship Id="rId244" Type="http://schemas.openxmlformats.org/officeDocument/2006/relationships/image" Target="media/image258.png"/><Relationship Id="rId243" Type="http://schemas.openxmlformats.org/officeDocument/2006/relationships/image" Target="media/image257.png"/><Relationship Id="rId242" Type="http://schemas.openxmlformats.org/officeDocument/2006/relationships/image" Target="media/image256.png"/><Relationship Id="rId241" Type="http://schemas.openxmlformats.org/officeDocument/2006/relationships/image" Target="media/image255.png"/><Relationship Id="rId240" Type="http://schemas.openxmlformats.org/officeDocument/2006/relationships/image" Target="media/image254.png"/><Relationship Id="rId24" Type="http://schemas.openxmlformats.org/officeDocument/2006/relationships/image" Target="media/image38.png"/><Relationship Id="rId239" Type="http://schemas.openxmlformats.org/officeDocument/2006/relationships/image" Target="media/image253.png"/><Relationship Id="rId238" Type="http://schemas.openxmlformats.org/officeDocument/2006/relationships/image" Target="media/image252.png"/><Relationship Id="rId237" Type="http://schemas.openxmlformats.org/officeDocument/2006/relationships/image" Target="media/image251.png"/><Relationship Id="rId236" Type="http://schemas.openxmlformats.org/officeDocument/2006/relationships/image" Target="media/image250.png"/><Relationship Id="rId235" Type="http://schemas.openxmlformats.org/officeDocument/2006/relationships/image" Target="media/image249.png"/><Relationship Id="rId234" Type="http://schemas.openxmlformats.org/officeDocument/2006/relationships/image" Target="media/image248.png"/><Relationship Id="rId233" Type="http://schemas.openxmlformats.org/officeDocument/2006/relationships/image" Target="media/image247.png"/><Relationship Id="rId232" Type="http://schemas.openxmlformats.org/officeDocument/2006/relationships/image" Target="media/image246.png"/><Relationship Id="rId231" Type="http://schemas.openxmlformats.org/officeDocument/2006/relationships/image" Target="media/image245.png"/><Relationship Id="rId230" Type="http://schemas.openxmlformats.org/officeDocument/2006/relationships/image" Target="media/image244.png"/><Relationship Id="rId23" Type="http://schemas.openxmlformats.org/officeDocument/2006/relationships/image" Target="media/image37.png"/><Relationship Id="rId229" Type="http://schemas.openxmlformats.org/officeDocument/2006/relationships/image" Target="media/image243.png"/><Relationship Id="rId228" Type="http://schemas.openxmlformats.org/officeDocument/2006/relationships/image" Target="media/image242.png"/><Relationship Id="rId227" Type="http://schemas.openxmlformats.org/officeDocument/2006/relationships/image" Target="media/image241.png"/><Relationship Id="rId226" Type="http://schemas.openxmlformats.org/officeDocument/2006/relationships/image" Target="media/image240.png"/><Relationship Id="rId225" Type="http://schemas.openxmlformats.org/officeDocument/2006/relationships/image" Target="media/image239.png"/><Relationship Id="rId224" Type="http://schemas.openxmlformats.org/officeDocument/2006/relationships/image" Target="media/image238.png"/><Relationship Id="rId223" Type="http://schemas.openxmlformats.org/officeDocument/2006/relationships/image" Target="media/image237.png"/><Relationship Id="rId222" Type="http://schemas.openxmlformats.org/officeDocument/2006/relationships/image" Target="media/image236.png"/><Relationship Id="rId221" Type="http://schemas.openxmlformats.org/officeDocument/2006/relationships/image" Target="media/image235.png"/><Relationship Id="rId220" Type="http://schemas.openxmlformats.org/officeDocument/2006/relationships/image" Target="media/image234.png"/><Relationship Id="rId22" Type="http://schemas.openxmlformats.org/officeDocument/2006/relationships/image" Target="media/image36.png"/><Relationship Id="rId219" Type="http://schemas.openxmlformats.org/officeDocument/2006/relationships/image" Target="media/image233.png"/><Relationship Id="rId218" Type="http://schemas.openxmlformats.org/officeDocument/2006/relationships/image" Target="media/image232.png"/><Relationship Id="rId217" Type="http://schemas.openxmlformats.org/officeDocument/2006/relationships/image" Target="media/image231.png"/><Relationship Id="rId216" Type="http://schemas.openxmlformats.org/officeDocument/2006/relationships/image" Target="media/image230.png"/><Relationship Id="rId215" Type="http://schemas.openxmlformats.org/officeDocument/2006/relationships/image" Target="media/image229.png"/><Relationship Id="rId214" Type="http://schemas.openxmlformats.org/officeDocument/2006/relationships/image" Target="media/image228.png"/><Relationship Id="rId213" Type="http://schemas.openxmlformats.org/officeDocument/2006/relationships/image" Target="media/image227.png"/><Relationship Id="rId212" Type="http://schemas.openxmlformats.org/officeDocument/2006/relationships/image" Target="media/image226.png"/><Relationship Id="rId211" Type="http://schemas.openxmlformats.org/officeDocument/2006/relationships/image" Target="media/image225.png"/><Relationship Id="rId210" Type="http://schemas.openxmlformats.org/officeDocument/2006/relationships/image" Target="media/image224.png"/><Relationship Id="rId21" Type="http://schemas.openxmlformats.org/officeDocument/2006/relationships/image" Target="media/image35.png"/><Relationship Id="rId209" Type="http://schemas.openxmlformats.org/officeDocument/2006/relationships/image" Target="media/image223.png"/><Relationship Id="rId208" Type="http://schemas.openxmlformats.org/officeDocument/2006/relationships/image" Target="media/image222.png"/><Relationship Id="rId207" Type="http://schemas.openxmlformats.org/officeDocument/2006/relationships/image" Target="media/image221.png"/><Relationship Id="rId206" Type="http://schemas.openxmlformats.org/officeDocument/2006/relationships/image" Target="media/image220.png"/><Relationship Id="rId205" Type="http://schemas.openxmlformats.org/officeDocument/2006/relationships/image" Target="media/image219.png"/><Relationship Id="rId204" Type="http://schemas.openxmlformats.org/officeDocument/2006/relationships/image" Target="media/image218.png"/><Relationship Id="rId203" Type="http://schemas.openxmlformats.org/officeDocument/2006/relationships/image" Target="media/image217.png"/><Relationship Id="rId202" Type="http://schemas.openxmlformats.org/officeDocument/2006/relationships/image" Target="media/image216.png"/><Relationship Id="rId201" Type="http://schemas.openxmlformats.org/officeDocument/2006/relationships/image" Target="media/image215.png"/><Relationship Id="rId200" Type="http://schemas.openxmlformats.org/officeDocument/2006/relationships/image" Target="media/image214.png"/><Relationship Id="rId20" Type="http://schemas.openxmlformats.org/officeDocument/2006/relationships/image" Target="media/image34.png"/><Relationship Id="rId2" Type="http://schemas.openxmlformats.org/officeDocument/2006/relationships/image" Target="NULL" TargetMode="External"/><Relationship Id="rId199" Type="http://schemas.openxmlformats.org/officeDocument/2006/relationships/image" Target="media/image213.png"/><Relationship Id="rId198" Type="http://schemas.openxmlformats.org/officeDocument/2006/relationships/image" Target="media/image212.png"/><Relationship Id="rId197" Type="http://schemas.openxmlformats.org/officeDocument/2006/relationships/image" Target="media/image211.png"/><Relationship Id="rId196" Type="http://schemas.openxmlformats.org/officeDocument/2006/relationships/image" Target="media/image210.png"/><Relationship Id="rId195" Type="http://schemas.openxmlformats.org/officeDocument/2006/relationships/image" Target="media/image209.png"/><Relationship Id="rId194" Type="http://schemas.openxmlformats.org/officeDocument/2006/relationships/image" Target="media/image208.png"/><Relationship Id="rId193" Type="http://schemas.openxmlformats.org/officeDocument/2006/relationships/image" Target="media/image207.png"/><Relationship Id="rId192" Type="http://schemas.openxmlformats.org/officeDocument/2006/relationships/image" Target="media/image206.png"/><Relationship Id="rId191" Type="http://schemas.openxmlformats.org/officeDocument/2006/relationships/image" Target="media/image205.png"/><Relationship Id="rId190" Type="http://schemas.openxmlformats.org/officeDocument/2006/relationships/image" Target="media/image204.png"/><Relationship Id="rId19" Type="http://schemas.openxmlformats.org/officeDocument/2006/relationships/image" Target="media/image33.png"/><Relationship Id="rId189" Type="http://schemas.openxmlformats.org/officeDocument/2006/relationships/image" Target="media/image203.png"/><Relationship Id="rId188" Type="http://schemas.openxmlformats.org/officeDocument/2006/relationships/image" Target="media/image202.png"/><Relationship Id="rId187" Type="http://schemas.openxmlformats.org/officeDocument/2006/relationships/image" Target="media/image201.png"/><Relationship Id="rId186" Type="http://schemas.openxmlformats.org/officeDocument/2006/relationships/image" Target="media/image200.png"/><Relationship Id="rId185" Type="http://schemas.openxmlformats.org/officeDocument/2006/relationships/image" Target="media/image199.png"/><Relationship Id="rId184" Type="http://schemas.openxmlformats.org/officeDocument/2006/relationships/image" Target="media/image198.png"/><Relationship Id="rId183" Type="http://schemas.openxmlformats.org/officeDocument/2006/relationships/image" Target="media/image197.png"/><Relationship Id="rId182" Type="http://schemas.openxmlformats.org/officeDocument/2006/relationships/image" Target="media/image196.png"/><Relationship Id="rId181" Type="http://schemas.openxmlformats.org/officeDocument/2006/relationships/image" Target="media/image195.png"/><Relationship Id="rId180" Type="http://schemas.openxmlformats.org/officeDocument/2006/relationships/image" Target="media/image194.png"/><Relationship Id="rId18" Type="http://schemas.openxmlformats.org/officeDocument/2006/relationships/image" Target="media/image32.png"/><Relationship Id="rId179" Type="http://schemas.openxmlformats.org/officeDocument/2006/relationships/image" Target="media/image193.png"/><Relationship Id="rId178" Type="http://schemas.openxmlformats.org/officeDocument/2006/relationships/image" Target="media/image192.png"/><Relationship Id="rId177" Type="http://schemas.openxmlformats.org/officeDocument/2006/relationships/image" Target="media/image191.png"/><Relationship Id="rId176" Type="http://schemas.openxmlformats.org/officeDocument/2006/relationships/image" Target="media/image190.png"/><Relationship Id="rId175" Type="http://schemas.openxmlformats.org/officeDocument/2006/relationships/image" Target="media/image189.png"/><Relationship Id="rId174" Type="http://schemas.openxmlformats.org/officeDocument/2006/relationships/image" Target="media/image188.png"/><Relationship Id="rId173" Type="http://schemas.openxmlformats.org/officeDocument/2006/relationships/image" Target="media/image187.png"/><Relationship Id="rId172" Type="http://schemas.openxmlformats.org/officeDocument/2006/relationships/image" Target="media/image186.png"/><Relationship Id="rId171" Type="http://schemas.openxmlformats.org/officeDocument/2006/relationships/image" Target="media/image185.png"/><Relationship Id="rId170" Type="http://schemas.openxmlformats.org/officeDocument/2006/relationships/image" Target="media/image184.png"/><Relationship Id="rId17" Type="http://schemas.openxmlformats.org/officeDocument/2006/relationships/image" Target="media/image31.png"/><Relationship Id="rId169" Type="http://schemas.openxmlformats.org/officeDocument/2006/relationships/image" Target="media/image183.png"/><Relationship Id="rId168" Type="http://schemas.openxmlformats.org/officeDocument/2006/relationships/image" Target="media/image182.png"/><Relationship Id="rId167" Type="http://schemas.openxmlformats.org/officeDocument/2006/relationships/image" Target="media/image181.png"/><Relationship Id="rId166" Type="http://schemas.openxmlformats.org/officeDocument/2006/relationships/image" Target="media/image180.png"/><Relationship Id="rId165" Type="http://schemas.openxmlformats.org/officeDocument/2006/relationships/image" Target="media/image179.png"/><Relationship Id="rId164" Type="http://schemas.openxmlformats.org/officeDocument/2006/relationships/image" Target="media/image178.png"/><Relationship Id="rId163" Type="http://schemas.openxmlformats.org/officeDocument/2006/relationships/image" Target="media/image177.png"/><Relationship Id="rId162" Type="http://schemas.openxmlformats.org/officeDocument/2006/relationships/image" Target="media/image176.png"/><Relationship Id="rId161" Type="http://schemas.openxmlformats.org/officeDocument/2006/relationships/image" Target="media/image175.png"/><Relationship Id="rId160" Type="http://schemas.openxmlformats.org/officeDocument/2006/relationships/image" Target="media/image174.png"/><Relationship Id="rId16" Type="http://schemas.openxmlformats.org/officeDocument/2006/relationships/image" Target="media/image30.png"/><Relationship Id="rId159" Type="http://schemas.openxmlformats.org/officeDocument/2006/relationships/image" Target="media/image173.png"/><Relationship Id="rId158" Type="http://schemas.openxmlformats.org/officeDocument/2006/relationships/image" Target="media/image172.png"/><Relationship Id="rId157" Type="http://schemas.openxmlformats.org/officeDocument/2006/relationships/image" Target="media/image171.png"/><Relationship Id="rId156" Type="http://schemas.openxmlformats.org/officeDocument/2006/relationships/image" Target="media/image170.png"/><Relationship Id="rId155" Type="http://schemas.openxmlformats.org/officeDocument/2006/relationships/image" Target="media/image169.png"/><Relationship Id="rId154" Type="http://schemas.openxmlformats.org/officeDocument/2006/relationships/image" Target="media/image168.png"/><Relationship Id="rId153" Type="http://schemas.openxmlformats.org/officeDocument/2006/relationships/image" Target="media/image167.png"/><Relationship Id="rId152" Type="http://schemas.openxmlformats.org/officeDocument/2006/relationships/image" Target="media/image166.png"/><Relationship Id="rId151" Type="http://schemas.openxmlformats.org/officeDocument/2006/relationships/image" Target="media/image165.png"/><Relationship Id="rId150" Type="http://schemas.openxmlformats.org/officeDocument/2006/relationships/image" Target="media/image164.png"/><Relationship Id="rId15" Type="http://schemas.openxmlformats.org/officeDocument/2006/relationships/image" Target="media/image29.png"/><Relationship Id="rId149" Type="http://schemas.openxmlformats.org/officeDocument/2006/relationships/image" Target="media/image163.png"/><Relationship Id="rId148" Type="http://schemas.openxmlformats.org/officeDocument/2006/relationships/image" Target="media/image162.png"/><Relationship Id="rId147" Type="http://schemas.openxmlformats.org/officeDocument/2006/relationships/image" Target="media/image161.png"/><Relationship Id="rId146" Type="http://schemas.openxmlformats.org/officeDocument/2006/relationships/image" Target="media/image160.png"/><Relationship Id="rId145" Type="http://schemas.openxmlformats.org/officeDocument/2006/relationships/image" Target="media/image159.png"/><Relationship Id="rId144" Type="http://schemas.openxmlformats.org/officeDocument/2006/relationships/image" Target="media/image158.png"/><Relationship Id="rId143" Type="http://schemas.openxmlformats.org/officeDocument/2006/relationships/image" Target="media/image157.png"/><Relationship Id="rId142" Type="http://schemas.openxmlformats.org/officeDocument/2006/relationships/image" Target="media/image156.png"/><Relationship Id="rId141" Type="http://schemas.openxmlformats.org/officeDocument/2006/relationships/image" Target="media/image155.png"/><Relationship Id="rId140" Type="http://schemas.openxmlformats.org/officeDocument/2006/relationships/image" Target="media/image154.png"/><Relationship Id="rId14" Type="http://schemas.openxmlformats.org/officeDocument/2006/relationships/image" Target="media/image28.png"/><Relationship Id="rId139" Type="http://schemas.openxmlformats.org/officeDocument/2006/relationships/image" Target="media/image153.png"/><Relationship Id="rId138" Type="http://schemas.openxmlformats.org/officeDocument/2006/relationships/image" Target="media/image152.png"/><Relationship Id="rId137" Type="http://schemas.openxmlformats.org/officeDocument/2006/relationships/image" Target="media/image151.png"/><Relationship Id="rId136" Type="http://schemas.openxmlformats.org/officeDocument/2006/relationships/image" Target="media/image150.png"/><Relationship Id="rId135" Type="http://schemas.openxmlformats.org/officeDocument/2006/relationships/image" Target="media/image149.png"/><Relationship Id="rId134" Type="http://schemas.openxmlformats.org/officeDocument/2006/relationships/image" Target="media/image148.png"/><Relationship Id="rId133" Type="http://schemas.openxmlformats.org/officeDocument/2006/relationships/image" Target="media/image147.png"/><Relationship Id="rId132" Type="http://schemas.openxmlformats.org/officeDocument/2006/relationships/image" Target="media/image146.png"/><Relationship Id="rId131" Type="http://schemas.openxmlformats.org/officeDocument/2006/relationships/image" Target="media/image145.png"/><Relationship Id="rId130" Type="http://schemas.openxmlformats.org/officeDocument/2006/relationships/image" Target="media/image144.png"/><Relationship Id="rId13" Type="http://schemas.openxmlformats.org/officeDocument/2006/relationships/image" Target="media/image27.png"/><Relationship Id="rId129" Type="http://schemas.openxmlformats.org/officeDocument/2006/relationships/image" Target="media/image143.png"/><Relationship Id="rId128" Type="http://schemas.openxmlformats.org/officeDocument/2006/relationships/image" Target="media/image142.png"/><Relationship Id="rId127" Type="http://schemas.openxmlformats.org/officeDocument/2006/relationships/image" Target="media/image141.png"/><Relationship Id="rId126" Type="http://schemas.openxmlformats.org/officeDocument/2006/relationships/image" Target="media/image140.png"/><Relationship Id="rId125" Type="http://schemas.openxmlformats.org/officeDocument/2006/relationships/image" Target="media/image139.png"/><Relationship Id="rId124" Type="http://schemas.openxmlformats.org/officeDocument/2006/relationships/image" Target="media/image138.png"/><Relationship Id="rId123" Type="http://schemas.openxmlformats.org/officeDocument/2006/relationships/image" Target="media/image137.png"/><Relationship Id="rId122" Type="http://schemas.openxmlformats.org/officeDocument/2006/relationships/image" Target="media/image136.png"/><Relationship Id="rId121" Type="http://schemas.openxmlformats.org/officeDocument/2006/relationships/image" Target="media/image135.png"/><Relationship Id="rId120" Type="http://schemas.openxmlformats.org/officeDocument/2006/relationships/image" Target="media/image134.png"/><Relationship Id="rId12" Type="http://schemas.openxmlformats.org/officeDocument/2006/relationships/image" Target="media/image26.png"/><Relationship Id="rId119" Type="http://schemas.openxmlformats.org/officeDocument/2006/relationships/image" Target="media/image133.png"/><Relationship Id="rId118" Type="http://schemas.openxmlformats.org/officeDocument/2006/relationships/image" Target="media/image132.png"/><Relationship Id="rId117" Type="http://schemas.openxmlformats.org/officeDocument/2006/relationships/image" Target="media/image131.png"/><Relationship Id="rId116" Type="http://schemas.openxmlformats.org/officeDocument/2006/relationships/image" Target="media/image130.png"/><Relationship Id="rId115" Type="http://schemas.openxmlformats.org/officeDocument/2006/relationships/image" Target="media/image129.png"/><Relationship Id="rId114" Type="http://schemas.openxmlformats.org/officeDocument/2006/relationships/image" Target="media/image128.png"/><Relationship Id="rId113" Type="http://schemas.openxmlformats.org/officeDocument/2006/relationships/image" Target="media/image127.png"/><Relationship Id="rId112" Type="http://schemas.openxmlformats.org/officeDocument/2006/relationships/image" Target="media/image126.png"/><Relationship Id="rId111" Type="http://schemas.openxmlformats.org/officeDocument/2006/relationships/image" Target="media/image125.png"/><Relationship Id="rId110" Type="http://schemas.openxmlformats.org/officeDocument/2006/relationships/image" Target="media/image124.png"/><Relationship Id="rId11" Type="http://schemas.openxmlformats.org/officeDocument/2006/relationships/image" Target="media/image25.png"/><Relationship Id="rId109" Type="http://schemas.openxmlformats.org/officeDocument/2006/relationships/image" Target="media/image123.png"/><Relationship Id="rId108" Type="http://schemas.openxmlformats.org/officeDocument/2006/relationships/image" Target="media/image122.png"/><Relationship Id="rId107" Type="http://schemas.openxmlformats.org/officeDocument/2006/relationships/image" Target="media/image121.png"/><Relationship Id="rId106" Type="http://schemas.openxmlformats.org/officeDocument/2006/relationships/image" Target="media/image120.png"/><Relationship Id="rId105" Type="http://schemas.openxmlformats.org/officeDocument/2006/relationships/image" Target="media/image119.png"/><Relationship Id="rId104" Type="http://schemas.openxmlformats.org/officeDocument/2006/relationships/image" Target="media/image118.png"/><Relationship Id="rId103" Type="http://schemas.openxmlformats.org/officeDocument/2006/relationships/image" Target="media/image117.png"/><Relationship Id="rId102" Type="http://schemas.openxmlformats.org/officeDocument/2006/relationships/image" Target="media/image116.png"/><Relationship Id="rId101" Type="http://schemas.openxmlformats.org/officeDocument/2006/relationships/image" Target="media/image115.png"/><Relationship Id="rId100" Type="http://schemas.openxmlformats.org/officeDocument/2006/relationships/image" Target="media/image114.png"/><Relationship Id="rId10" Type="http://schemas.openxmlformats.org/officeDocument/2006/relationships/image" Target="media/image24.png"/><Relationship Id="rId1" Type="http://schemas.openxmlformats.org/officeDocument/2006/relationships/image" Target="media/image16.pn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2" Type="http://schemas.openxmlformats.org/officeDocument/2006/relationships/styles" Target="styles.xml"/><Relationship Id="rId31" Type="http://www.wps.cn/officeDocument/2020/cellImage" Target="cellimages.xml"/><Relationship Id="rId30" Type="http://schemas.openxmlformats.org/officeDocument/2006/relationships/sheetMetadata" Target="metadata.xml"/><Relationship Id="rId3" Type="http://schemas.openxmlformats.org/officeDocument/2006/relationships/worksheet" Target="worksheets/sheet3.xml"/><Relationship Id="rId29" Type="http://schemas.openxmlformats.org/officeDocument/2006/relationships/sharedStrings" Target="sharedStrings.xml"/><Relationship Id="rId28" Type="http://schemas.openxmlformats.org/officeDocument/2006/relationships/theme" Target="theme/theme1.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9" Type="http://schemas.openxmlformats.org/officeDocument/2006/relationships/image" Target="../media/image12.emf"/><Relationship Id="rId8" Type="http://schemas.openxmlformats.org/officeDocument/2006/relationships/image" Target="../media/image11.emf"/><Relationship Id="rId7" Type="http://schemas.openxmlformats.org/officeDocument/2006/relationships/image" Target="../media/image10.emf"/><Relationship Id="rId6" Type="http://schemas.openxmlformats.org/officeDocument/2006/relationships/image" Target="../media/image9.emf"/><Relationship Id="rId5" Type="http://schemas.openxmlformats.org/officeDocument/2006/relationships/image" Target="../media/image8.emf"/><Relationship Id="rId4" Type="http://schemas.openxmlformats.org/officeDocument/2006/relationships/image" Target="../media/image7.emf"/><Relationship Id="rId3" Type="http://schemas.openxmlformats.org/officeDocument/2006/relationships/image" Target="../media/image6.emf"/><Relationship Id="rId2" Type="http://schemas.openxmlformats.org/officeDocument/2006/relationships/image" Target="../media/image5.emf"/><Relationship Id="rId12" Type="http://schemas.openxmlformats.org/officeDocument/2006/relationships/image" Target="../media/image15.emf"/><Relationship Id="rId11" Type="http://schemas.openxmlformats.org/officeDocument/2006/relationships/image" Target="../media/image14.emf"/><Relationship Id="rId10" Type="http://schemas.openxmlformats.org/officeDocument/2006/relationships/image" Target="../media/image13.emf"/><Relationship Id="rId1" Type="http://schemas.openxmlformats.org/officeDocument/2006/relationships/image" Target="../media/image4.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313690</xdr:colOff>
      <xdr:row>11</xdr:row>
      <xdr:rowOff>78740</xdr:rowOff>
    </xdr:from>
    <xdr:to>
      <xdr:col>10</xdr:col>
      <xdr:colOff>381635</xdr:colOff>
      <xdr:row>18</xdr:row>
      <xdr:rowOff>17145</xdr:rowOff>
    </xdr:to>
    <xdr:grpSp>
      <xdr:nvGrpSpPr>
        <xdr:cNvPr id="2" name="组合 1"/>
        <xdr:cNvGrpSpPr/>
      </xdr:nvGrpSpPr>
      <xdr:grpSpPr>
        <a:xfrm>
          <a:off x="742315" y="2872740"/>
          <a:ext cx="3925570" cy="1716405"/>
          <a:chOff x="1191" y="4671"/>
          <a:chExt cx="4242" cy="2661"/>
        </a:xfrm>
      </xdr:grpSpPr>
      <xdr:sp>
        <xdr:nvSpPr>
          <xdr:cNvPr id="3" name="矩形 2"/>
          <xdr:cNvSpPr/>
        </xdr:nvSpPr>
        <xdr:spPr>
          <a:xfrm>
            <a:off x="1191" y="4671"/>
            <a:ext cx="1169"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Version Data</a:t>
            </a:r>
            <a:endParaRPr lang="zh-CN" altLang="en-US" sz="1100"/>
          </a:p>
        </xdr:txBody>
      </xdr:sp>
      <xdr:sp>
        <xdr:nvSpPr>
          <xdr:cNvPr id="4" name="矩形 3"/>
          <xdr:cNvSpPr/>
        </xdr:nvSpPr>
        <xdr:spPr>
          <a:xfrm>
            <a:off x="1191" y="5063"/>
            <a:ext cx="1375"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Max Resources (rr)</a:t>
            </a:r>
            <a:endParaRPr lang="zh-CN" altLang="en-US" sz="1100"/>
          </a:p>
        </xdr:txBody>
      </xdr:sp>
      <xdr:sp>
        <xdr:nvSpPr>
          <xdr:cNvPr id="5" name="矩形 4"/>
          <xdr:cNvSpPr/>
        </xdr:nvSpPr>
        <xdr:spPr>
          <a:xfrm>
            <a:off x="1191" y="5455"/>
            <a:ext cx="1169"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Observe</a:t>
            </a:r>
            <a:endParaRPr lang="zh-CN" altLang="en-US" sz="1100"/>
          </a:p>
        </xdr:txBody>
      </xdr:sp>
      <xdr:sp>
        <xdr:nvSpPr>
          <xdr:cNvPr id="6" name="矩形 5"/>
          <xdr:cNvSpPr/>
        </xdr:nvSpPr>
        <xdr:spPr>
          <a:xfrm>
            <a:off x="1191" y="5845"/>
            <a:ext cx="1250" cy="341"/>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Communications</a:t>
            </a:r>
            <a:endParaRPr lang="zh-CN" altLang="en-US" sz="1100"/>
          </a:p>
        </xdr:txBody>
      </xdr:sp>
      <xdr:sp>
        <xdr:nvSpPr>
          <xdr:cNvPr id="7" name="矩形 6"/>
          <xdr:cNvSpPr/>
        </xdr:nvSpPr>
        <xdr:spPr>
          <a:xfrm>
            <a:off x="1193" y="6236"/>
            <a:ext cx="1169"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Intel</a:t>
            </a:r>
            <a:endParaRPr lang="zh-CN" altLang="en-US" sz="1100"/>
          </a:p>
        </xdr:txBody>
      </xdr:sp>
      <xdr:sp>
        <xdr:nvSpPr>
          <xdr:cNvPr id="8" name="矩形 7"/>
          <xdr:cNvSpPr/>
        </xdr:nvSpPr>
        <xdr:spPr>
          <a:xfrm>
            <a:off x="1191" y="6628"/>
            <a:ext cx="1169"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Survey</a:t>
            </a:r>
            <a:endParaRPr lang="zh-CN" altLang="en-US" sz="1100"/>
          </a:p>
        </xdr:txBody>
      </xdr:sp>
      <xdr:sp>
        <xdr:nvSpPr>
          <xdr:cNvPr id="9" name="矩形 8"/>
          <xdr:cNvSpPr/>
        </xdr:nvSpPr>
        <xdr:spPr>
          <a:xfrm>
            <a:off x="1191" y="7020"/>
            <a:ext cx="1541" cy="312"/>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Research All Tech</a:t>
            </a:r>
            <a:endParaRPr lang="zh-CN" altLang="en-US" sz="1100"/>
          </a:p>
        </xdr:txBody>
      </xdr:sp>
      <xdr:sp>
        <xdr:nvSpPr>
          <xdr:cNvPr id="10" name="矩形 9"/>
          <xdr:cNvSpPr/>
        </xdr:nvSpPr>
        <xdr:spPr>
          <a:xfrm>
            <a:off x="2705" y="4672"/>
            <a:ext cx="1323" cy="296"/>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 Research</a:t>
            </a:r>
            <a:endParaRPr lang="zh-CN" altLang="en-US" sz="1100"/>
          </a:p>
        </xdr:txBody>
      </xdr:sp>
      <xdr:sp>
        <xdr:nvSpPr>
          <xdr:cNvPr id="11" name="矩形 10"/>
          <xdr:cNvSpPr/>
        </xdr:nvSpPr>
        <xdr:spPr>
          <a:xfrm>
            <a:off x="2705" y="5063"/>
            <a:ext cx="132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 Projects</a:t>
            </a:r>
            <a:endParaRPr lang="zh-CN" altLang="en-US" sz="1100"/>
          </a:p>
        </xdr:txBody>
      </xdr:sp>
      <xdr:sp>
        <xdr:nvSpPr>
          <xdr:cNvPr id="12" name="矩形 11"/>
          <xdr:cNvSpPr/>
        </xdr:nvSpPr>
        <xdr:spPr>
          <a:xfrm>
            <a:off x="2705" y="5455"/>
            <a:ext cx="1323"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 Projects</a:t>
            </a:r>
            <a:endParaRPr lang="zh-CN" altLang="en-US" sz="1100"/>
          </a:p>
        </xdr:txBody>
      </xdr:sp>
      <xdr:sp>
        <xdr:nvSpPr>
          <xdr:cNvPr id="13" name="矩形 12"/>
          <xdr:cNvSpPr/>
        </xdr:nvSpPr>
        <xdr:spPr>
          <a:xfrm>
            <a:off x="2705" y="5845"/>
            <a:ext cx="132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 Agenda</a:t>
            </a:r>
            <a:endParaRPr lang="zh-CN" altLang="en-US" sz="1100"/>
          </a:p>
        </xdr:txBody>
      </xdr:sp>
      <xdr:sp>
        <xdr:nvSpPr>
          <xdr:cNvPr id="14" name="矩形 13"/>
          <xdr:cNvSpPr/>
        </xdr:nvSpPr>
        <xdr:spPr>
          <a:xfrm>
            <a:off x="2705" y="6237"/>
            <a:ext cx="1325"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 Arc Stage</a:t>
            </a:r>
            <a:endParaRPr lang="zh-CN" altLang="en-US" sz="1100"/>
          </a:p>
        </xdr:txBody>
      </xdr:sp>
      <xdr:sp>
        <xdr:nvSpPr>
          <xdr:cNvPr id="15" name="矩形 14"/>
          <xdr:cNvSpPr/>
        </xdr:nvSpPr>
        <xdr:spPr>
          <a:xfrm>
            <a:off x="4240" y="4672"/>
            <a:ext cx="1193" cy="296"/>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Reload GUI</a:t>
            </a:r>
            <a:endParaRPr lang="zh-CN" altLang="en-US" sz="1100"/>
          </a:p>
        </xdr:txBody>
      </xdr:sp>
      <xdr:sp>
        <xdr:nvSpPr>
          <xdr:cNvPr id="16" name="矩形 15"/>
          <xdr:cNvSpPr/>
        </xdr:nvSpPr>
        <xdr:spPr>
          <a:xfrm>
            <a:off x="4240" y="5063"/>
            <a:ext cx="119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Reload Textures</a:t>
            </a:r>
            <a:endParaRPr lang="zh-CN" altLang="en-US" sz="1100"/>
          </a:p>
        </xdr:txBody>
      </xdr:sp>
      <xdr:sp>
        <xdr:nvSpPr>
          <xdr:cNvPr id="17" name="矩形 16"/>
          <xdr:cNvSpPr/>
        </xdr:nvSpPr>
        <xdr:spPr>
          <a:xfrm>
            <a:off x="4240" y="5455"/>
            <a:ext cx="1193"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Reload Meshes</a:t>
            </a:r>
            <a:endParaRPr lang="zh-CN" altLang="en-US" sz="1100"/>
          </a:p>
        </xdr:txBody>
      </xdr:sp>
      <xdr:sp>
        <xdr:nvSpPr>
          <xdr:cNvPr id="18" name="矩形 17"/>
          <xdr:cNvSpPr/>
        </xdr:nvSpPr>
        <xdr:spPr>
          <a:xfrm>
            <a:off x="4240" y="5845"/>
            <a:ext cx="119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Reload Particles</a:t>
            </a:r>
            <a:endParaRPr lang="zh-CN" altLang="en-US" sz="1100"/>
          </a:p>
        </xdr:txBody>
      </xdr:sp>
      <xdr:sp>
        <xdr:nvSpPr>
          <xdr:cNvPr id="19" name="矩形 18"/>
          <xdr:cNvSpPr/>
        </xdr:nvSpPr>
        <xdr:spPr>
          <a:xfrm>
            <a:off x="4242" y="6237"/>
            <a:ext cx="1191"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Reload Shaders</a:t>
            </a:r>
            <a:endParaRPr lang="zh-CN" altLang="en-US" sz="1100"/>
          </a:p>
        </xdr:txBody>
      </xdr:sp>
    </xdr:grpSp>
    <xdr:clientData/>
  </xdr:twoCellAnchor>
  <xdr:twoCellAnchor>
    <xdr:from>
      <xdr:col>1</xdr:col>
      <xdr:colOff>327660</xdr:colOff>
      <xdr:row>20</xdr:row>
      <xdr:rowOff>45720</xdr:rowOff>
    </xdr:from>
    <xdr:to>
      <xdr:col>5</xdr:col>
      <xdr:colOff>99060</xdr:colOff>
      <xdr:row>20</xdr:row>
      <xdr:rowOff>237490</xdr:rowOff>
    </xdr:to>
    <xdr:sp>
      <xdr:nvSpPr>
        <xdr:cNvPr id="20" name="矩形 19"/>
        <xdr:cNvSpPr/>
      </xdr:nvSpPr>
      <xdr:spPr>
        <a:xfrm>
          <a:off x="756285" y="5125720"/>
          <a:ext cx="1485900"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Max Resources (rr)</a:t>
          </a:r>
          <a:endParaRPr lang="zh-CN" altLang="en-US" sz="1100"/>
        </a:p>
      </xdr:txBody>
    </xdr:sp>
    <xdr:clientData/>
  </xdr:twoCellAnchor>
  <xdr:twoCellAnchor>
    <xdr:from>
      <xdr:col>1</xdr:col>
      <xdr:colOff>198120</xdr:colOff>
      <xdr:row>51</xdr:row>
      <xdr:rowOff>52070</xdr:rowOff>
    </xdr:from>
    <xdr:to>
      <xdr:col>7</xdr:col>
      <xdr:colOff>396240</xdr:colOff>
      <xdr:row>53</xdr:row>
      <xdr:rowOff>13970</xdr:rowOff>
    </xdr:to>
    <xdr:grpSp>
      <xdr:nvGrpSpPr>
        <xdr:cNvPr id="21" name="组合 20"/>
        <xdr:cNvGrpSpPr/>
      </xdr:nvGrpSpPr>
      <xdr:grpSpPr>
        <a:xfrm>
          <a:off x="626745" y="12307570"/>
          <a:ext cx="2769870" cy="469900"/>
          <a:chOff x="7315" y="18461"/>
          <a:chExt cx="4156" cy="721"/>
        </a:xfrm>
      </xdr:grpSpPr>
      <xdr:grpSp>
        <xdr:nvGrpSpPr>
          <xdr:cNvPr id="22" name="组合 21"/>
          <xdr:cNvGrpSpPr/>
        </xdr:nvGrpSpPr>
        <xdr:grpSpPr>
          <a:xfrm>
            <a:off x="7315" y="18461"/>
            <a:ext cx="4157" cy="302"/>
            <a:chOff x="8458" y="18243"/>
            <a:chExt cx="4157" cy="292"/>
          </a:xfrm>
        </xdr:grpSpPr>
        <xdr:sp>
          <xdr:nvSpPr>
            <xdr:cNvPr id="23" name="矩形 22"/>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suryey</a:t>
              </a:r>
              <a:endParaRPr lang="zh-CN" altLang="en-US" sz="1100"/>
            </a:p>
          </xdr:txBody>
        </xdr:sp>
        <xdr:sp>
          <xdr:nvSpPr>
            <xdr:cNvPr id="24" name="矩形 23"/>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open_borders</a:t>
              </a:r>
              <a:endParaRPr lang="zh-CN" altLang="en-US" sz="1100"/>
            </a:p>
          </xdr:txBody>
        </xdr:sp>
      </xdr:grpSp>
      <xdr:grpSp>
        <xdr:nvGrpSpPr>
          <xdr:cNvPr id="25" name="组合 24"/>
          <xdr:cNvGrpSpPr/>
        </xdr:nvGrpSpPr>
        <xdr:grpSpPr>
          <a:xfrm>
            <a:off x="7315" y="18890"/>
            <a:ext cx="4157" cy="293"/>
            <a:chOff x="8458" y="18243"/>
            <a:chExt cx="4157" cy="292"/>
          </a:xfrm>
        </xdr:grpSpPr>
        <xdr:sp>
          <xdr:nvSpPr>
            <xdr:cNvPr id="26" name="矩形 25"/>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contact</a:t>
              </a:r>
              <a:endParaRPr lang="zh-CN" altLang="en-US" sz="1100"/>
            </a:p>
          </xdr:txBody>
        </xdr:sp>
        <xdr:sp>
          <xdr:nvSpPr>
            <xdr:cNvPr id="27" name="矩形 26"/>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comunications</a:t>
              </a:r>
              <a:endParaRPr lang="zh-CN" altLang="en-US" sz="1100"/>
            </a:p>
          </xdr:txBody>
        </xdr:sp>
      </xdr:grpSp>
    </xdr:grpSp>
    <xdr:clientData/>
  </xdr:twoCellAnchor>
  <xdr:twoCellAnchor>
    <xdr:from>
      <xdr:col>1</xdr:col>
      <xdr:colOff>179705</xdr:colOff>
      <xdr:row>60</xdr:row>
      <xdr:rowOff>152400</xdr:rowOff>
    </xdr:from>
    <xdr:to>
      <xdr:col>7</xdr:col>
      <xdr:colOff>187325</xdr:colOff>
      <xdr:row>61</xdr:row>
      <xdr:rowOff>90170</xdr:rowOff>
    </xdr:to>
    <xdr:grpSp>
      <xdr:nvGrpSpPr>
        <xdr:cNvPr id="28" name="组合 27"/>
        <xdr:cNvGrpSpPr/>
      </xdr:nvGrpSpPr>
      <xdr:grpSpPr>
        <a:xfrm rot="0">
          <a:off x="608330" y="14693900"/>
          <a:ext cx="2579370" cy="191770"/>
          <a:chOff x="8458" y="18243"/>
          <a:chExt cx="4157" cy="292"/>
        </a:xfrm>
      </xdr:grpSpPr>
      <xdr:sp>
        <xdr:nvSpPr>
          <xdr:cNvPr id="29" name="矩形 28"/>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mature_galaxy</a:t>
            </a:r>
            <a:endParaRPr lang="zh-CN" altLang="en-US" sz="1100"/>
          </a:p>
        </xdr:txBody>
      </xdr:sp>
      <xdr:sp>
        <xdr:nvSpPr>
          <xdr:cNvPr id="30" name="矩形 29"/>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advanced_galaxy</a:t>
            </a:r>
            <a:endParaRPr lang="zh-CN" altLang="en-US" sz="1100"/>
          </a:p>
        </xdr:txBody>
      </xdr:sp>
    </xdr:grpSp>
    <xdr:clientData/>
  </xdr:twoCellAnchor>
  <xdr:twoCellAnchor>
    <xdr:from>
      <xdr:col>1</xdr:col>
      <xdr:colOff>200660</xdr:colOff>
      <xdr:row>63</xdr:row>
      <xdr:rowOff>73025</xdr:rowOff>
    </xdr:from>
    <xdr:to>
      <xdr:col>4</xdr:col>
      <xdr:colOff>10160</xdr:colOff>
      <xdr:row>64</xdr:row>
      <xdr:rowOff>13970</xdr:rowOff>
    </xdr:to>
    <xdr:sp>
      <xdr:nvSpPr>
        <xdr:cNvPr id="31" name="矩形 30"/>
        <xdr:cNvSpPr/>
      </xdr:nvSpPr>
      <xdr:spPr>
        <a:xfrm>
          <a:off x="629285" y="15376525"/>
          <a:ext cx="1095375" cy="19494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finish_research</a:t>
          </a:r>
          <a:endParaRPr lang="zh-CN" altLang="en-US" sz="1100"/>
        </a:p>
      </xdr:txBody>
    </xdr:sp>
    <xdr:clientData/>
  </xdr:twoCellAnchor>
  <xdr:twoCellAnchor>
    <xdr:from>
      <xdr:col>1</xdr:col>
      <xdr:colOff>200025</xdr:colOff>
      <xdr:row>64</xdr:row>
      <xdr:rowOff>83185</xdr:rowOff>
    </xdr:from>
    <xdr:to>
      <xdr:col>5</xdr:col>
      <xdr:colOff>235585</xdr:colOff>
      <xdr:row>65</xdr:row>
      <xdr:rowOff>22225</xdr:rowOff>
    </xdr:to>
    <xdr:sp>
      <xdr:nvSpPr>
        <xdr:cNvPr id="32" name="矩形 31"/>
        <xdr:cNvSpPr/>
      </xdr:nvSpPr>
      <xdr:spPr>
        <a:xfrm>
          <a:off x="628650" y="15640685"/>
          <a:ext cx="1750060" cy="19304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research_all_technologies</a:t>
          </a:r>
          <a:endParaRPr lang="zh-CN" altLang="en-US" sz="1100"/>
        </a:p>
      </xdr:txBody>
    </xdr:sp>
    <xdr:clientData/>
  </xdr:twoCellAnchor>
  <xdr:twoCellAnchor>
    <xdr:from>
      <xdr:col>1</xdr:col>
      <xdr:colOff>200025</xdr:colOff>
      <xdr:row>66</xdr:row>
      <xdr:rowOff>40005</xdr:rowOff>
    </xdr:from>
    <xdr:to>
      <xdr:col>8</xdr:col>
      <xdr:colOff>622935</xdr:colOff>
      <xdr:row>66</xdr:row>
      <xdr:rowOff>231775</xdr:rowOff>
    </xdr:to>
    <xdr:sp>
      <xdr:nvSpPr>
        <xdr:cNvPr id="33" name="矩形 32"/>
        <xdr:cNvSpPr/>
      </xdr:nvSpPr>
      <xdr:spPr>
        <a:xfrm>
          <a:off x="628650" y="16105505"/>
          <a:ext cx="3228975"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tech_rare_crystals</a:t>
          </a:r>
          <a:endParaRPr lang="zh-CN" altLang="en-US" sz="1100"/>
        </a:p>
      </xdr:txBody>
    </xdr:sp>
    <xdr:clientData/>
  </xdr:twoCellAnchor>
  <xdr:twoCellAnchor>
    <xdr:from>
      <xdr:col>1</xdr:col>
      <xdr:colOff>200025</xdr:colOff>
      <xdr:row>67</xdr:row>
      <xdr:rowOff>62230</xdr:rowOff>
    </xdr:from>
    <xdr:to>
      <xdr:col>6</xdr:col>
      <xdr:colOff>398780</xdr:colOff>
      <xdr:row>67</xdr:row>
      <xdr:rowOff>253365</xdr:rowOff>
    </xdr:to>
    <xdr:grpSp>
      <xdr:nvGrpSpPr>
        <xdr:cNvPr id="34" name="组合 33"/>
        <xdr:cNvGrpSpPr/>
      </xdr:nvGrpSpPr>
      <xdr:grpSpPr>
        <a:xfrm rot="0">
          <a:off x="628650" y="16381730"/>
          <a:ext cx="2341880" cy="191135"/>
          <a:chOff x="8458" y="18243"/>
          <a:chExt cx="4157" cy="292"/>
        </a:xfrm>
      </xdr:grpSpPr>
      <xdr:sp>
        <xdr:nvSpPr>
          <xdr:cNvPr id="35" name="矩形 34"/>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add_option</a:t>
            </a:r>
            <a:endParaRPr lang="zh-CN" altLang="en-US" sz="1100"/>
          </a:p>
        </xdr:txBody>
      </xdr:sp>
      <xdr:sp>
        <xdr:nvSpPr>
          <xdr:cNvPr id="36" name="矩形 35"/>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research</a:t>
            </a:r>
            <a:endParaRPr lang="zh-CN" altLang="en-US" sz="1100"/>
          </a:p>
        </xdr:txBody>
      </xdr:sp>
    </xdr:grpSp>
    <xdr:clientData/>
  </xdr:twoCellAnchor>
  <xdr:twoCellAnchor>
    <xdr:from>
      <xdr:col>1</xdr:col>
      <xdr:colOff>226060</xdr:colOff>
      <xdr:row>70</xdr:row>
      <xdr:rowOff>38100</xdr:rowOff>
    </xdr:from>
    <xdr:to>
      <xdr:col>7</xdr:col>
      <xdr:colOff>360680</xdr:colOff>
      <xdr:row>70</xdr:row>
      <xdr:rowOff>229870</xdr:rowOff>
    </xdr:to>
    <xdr:grpSp>
      <xdr:nvGrpSpPr>
        <xdr:cNvPr id="40" name="组合 39"/>
        <xdr:cNvGrpSpPr/>
      </xdr:nvGrpSpPr>
      <xdr:grpSpPr>
        <a:xfrm rot="0">
          <a:off x="654685" y="17119600"/>
          <a:ext cx="2706370" cy="191770"/>
          <a:chOff x="8458" y="18243"/>
          <a:chExt cx="4873" cy="293"/>
        </a:xfrm>
      </xdr:grpSpPr>
      <xdr:sp>
        <xdr:nvSpPr>
          <xdr:cNvPr id="41" name="矩形 40"/>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ski11s</a:t>
            </a:r>
            <a:endParaRPr lang="zh-CN" altLang="en-US" sz="1100"/>
          </a:p>
        </xdr:txBody>
      </xdr:sp>
      <xdr:sp>
        <xdr:nvSpPr>
          <xdr:cNvPr id="42" name="矩形 41"/>
          <xdr:cNvSpPr/>
        </xdr:nvSpPr>
        <xdr:spPr>
          <a:xfrm>
            <a:off x="10643" y="18243"/>
            <a:ext cx="2688"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update_leader_pool</a:t>
            </a:r>
            <a:endParaRPr lang="zh-CN" altLang="en-US" sz="1100"/>
          </a:p>
        </xdr:txBody>
      </xdr:sp>
    </xdr:grpSp>
    <xdr:clientData/>
  </xdr:twoCellAnchor>
  <xdr:twoCellAnchor>
    <xdr:from>
      <xdr:col>1</xdr:col>
      <xdr:colOff>258445</xdr:colOff>
      <xdr:row>74</xdr:row>
      <xdr:rowOff>44450</xdr:rowOff>
    </xdr:from>
    <xdr:to>
      <xdr:col>2</xdr:col>
      <xdr:colOff>186055</xdr:colOff>
      <xdr:row>74</xdr:row>
      <xdr:rowOff>238125</xdr:rowOff>
    </xdr:to>
    <xdr:sp>
      <xdr:nvSpPr>
        <xdr:cNvPr id="43" name="矩形 42"/>
        <xdr:cNvSpPr/>
      </xdr:nvSpPr>
      <xdr:spPr>
        <a:xfrm>
          <a:off x="687070" y="18141950"/>
          <a:ext cx="356235" cy="19367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kill</a:t>
          </a:r>
          <a:endParaRPr lang="zh-CN" altLang="en-US" sz="1100"/>
        </a:p>
      </xdr:txBody>
    </xdr:sp>
    <xdr:clientData/>
  </xdr:twoCellAnchor>
  <xdr:twoCellAnchor>
    <xdr:from>
      <xdr:col>1</xdr:col>
      <xdr:colOff>254000</xdr:colOff>
      <xdr:row>75</xdr:row>
      <xdr:rowOff>62865</xdr:rowOff>
    </xdr:from>
    <xdr:to>
      <xdr:col>2</xdr:col>
      <xdr:colOff>190500</xdr:colOff>
      <xdr:row>76</xdr:row>
      <xdr:rowOff>2540</xdr:rowOff>
    </xdr:to>
    <xdr:sp>
      <xdr:nvSpPr>
        <xdr:cNvPr id="44" name="矩形 43"/>
        <xdr:cNvSpPr/>
      </xdr:nvSpPr>
      <xdr:spPr>
        <a:xfrm>
          <a:off x="682625" y="18414365"/>
          <a:ext cx="365125" cy="19367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kill</a:t>
          </a:r>
          <a:endParaRPr lang="zh-CN" altLang="en-US" sz="1100"/>
        </a:p>
      </xdr:txBody>
    </xdr:sp>
    <xdr:clientData/>
  </xdr:twoCellAnchor>
  <xdr:twoCellAnchor>
    <xdr:from>
      <xdr:col>21</xdr:col>
      <xdr:colOff>330200</xdr:colOff>
      <xdr:row>10</xdr:row>
      <xdr:rowOff>213360</xdr:rowOff>
    </xdr:from>
    <xdr:to>
      <xdr:col>31</xdr:col>
      <xdr:colOff>374015</xdr:colOff>
      <xdr:row>17</xdr:row>
      <xdr:rowOff>132715</xdr:rowOff>
    </xdr:to>
    <xdr:grpSp>
      <xdr:nvGrpSpPr>
        <xdr:cNvPr id="45" name="组合 44"/>
        <xdr:cNvGrpSpPr/>
      </xdr:nvGrpSpPr>
      <xdr:grpSpPr>
        <a:xfrm>
          <a:off x="9331325" y="2753360"/>
          <a:ext cx="4330065" cy="1697355"/>
          <a:chOff x="11418" y="4671"/>
          <a:chExt cx="4241" cy="2645"/>
        </a:xfrm>
      </xdr:grpSpPr>
      <xdr:sp>
        <xdr:nvSpPr>
          <xdr:cNvPr id="46" name="矩形 45"/>
          <xdr:cNvSpPr/>
        </xdr:nvSpPr>
        <xdr:spPr>
          <a:xfrm>
            <a:off x="11418" y="4671"/>
            <a:ext cx="1170"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版本信息</a:t>
            </a:r>
            <a:r>
              <a:rPr lang="en-US" altLang="zh-CN" sz="1100"/>
              <a:t>_</a:t>
            </a:r>
            <a:r>
              <a:rPr lang="zh-CN" altLang="en-US" sz="1100"/>
              <a:t>拷贝</a:t>
            </a:r>
            <a:endParaRPr lang="en-US" altLang="zh-CN" sz="1100"/>
          </a:p>
        </xdr:txBody>
      </xdr:sp>
      <xdr:sp>
        <xdr:nvSpPr>
          <xdr:cNvPr id="47" name="矩形 46"/>
          <xdr:cNvSpPr/>
        </xdr:nvSpPr>
        <xdr:spPr>
          <a:xfrm>
            <a:off x="11418" y="5063"/>
            <a:ext cx="1170"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资源满上 (rr)</a:t>
            </a:r>
            <a:endParaRPr lang="zh-CN" altLang="en-US" sz="1100"/>
          </a:p>
        </xdr:txBody>
      </xdr:sp>
      <xdr:sp>
        <xdr:nvSpPr>
          <xdr:cNvPr id="48" name="矩形 47"/>
          <xdr:cNvSpPr/>
        </xdr:nvSpPr>
        <xdr:spPr>
          <a:xfrm>
            <a:off x="11418" y="5455"/>
            <a:ext cx="1170"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观察者模式</a:t>
            </a:r>
            <a:endParaRPr lang="zh-CN" altLang="en-US" sz="1100"/>
          </a:p>
        </xdr:txBody>
      </xdr:sp>
      <xdr:sp>
        <xdr:nvSpPr>
          <xdr:cNvPr id="49" name="矩形 48"/>
          <xdr:cNvSpPr/>
        </xdr:nvSpPr>
        <xdr:spPr>
          <a:xfrm>
            <a:off x="11418" y="5845"/>
            <a:ext cx="1170" cy="296"/>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获得所有通信</a:t>
            </a:r>
            <a:endParaRPr lang="zh-CN" altLang="en-US" sz="1100"/>
          </a:p>
        </xdr:txBody>
      </xdr:sp>
      <xdr:sp>
        <xdr:nvSpPr>
          <xdr:cNvPr id="50" name="矩形 49"/>
          <xdr:cNvSpPr/>
        </xdr:nvSpPr>
        <xdr:spPr>
          <a:xfrm>
            <a:off x="11420" y="6236"/>
            <a:ext cx="1170"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全图视野</a:t>
            </a:r>
            <a:endParaRPr lang="zh-CN" altLang="en-US" sz="1100"/>
          </a:p>
        </xdr:txBody>
      </xdr:sp>
      <xdr:sp>
        <xdr:nvSpPr>
          <xdr:cNvPr id="51" name="矩形 50"/>
          <xdr:cNvSpPr/>
        </xdr:nvSpPr>
        <xdr:spPr>
          <a:xfrm>
            <a:off x="11418" y="6628"/>
            <a:ext cx="1170"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调查全图</a:t>
            </a:r>
            <a:endParaRPr lang="zh-CN" altLang="en-US" sz="1100"/>
          </a:p>
        </xdr:txBody>
      </xdr:sp>
      <xdr:sp>
        <xdr:nvSpPr>
          <xdr:cNvPr id="52" name="矩形 51"/>
          <xdr:cNvSpPr/>
        </xdr:nvSpPr>
        <xdr:spPr>
          <a:xfrm>
            <a:off x="11418" y="7020"/>
            <a:ext cx="1170"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研究所有技术</a:t>
            </a:r>
            <a:endParaRPr lang="zh-CN" altLang="en-US" sz="1100"/>
          </a:p>
        </xdr:txBody>
      </xdr:sp>
      <xdr:sp>
        <xdr:nvSpPr>
          <xdr:cNvPr id="53" name="矩形 52"/>
          <xdr:cNvSpPr/>
        </xdr:nvSpPr>
        <xdr:spPr>
          <a:xfrm>
            <a:off x="12933" y="4672"/>
            <a:ext cx="1322" cy="296"/>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完成当前研究</a:t>
            </a:r>
            <a:endParaRPr lang="zh-CN" altLang="en-US" sz="1100"/>
          </a:p>
        </xdr:txBody>
      </xdr:sp>
      <xdr:sp>
        <xdr:nvSpPr>
          <xdr:cNvPr id="54" name="矩形 53"/>
          <xdr:cNvSpPr/>
        </xdr:nvSpPr>
        <xdr:spPr>
          <a:xfrm>
            <a:off x="12933" y="5063"/>
            <a:ext cx="1322"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完成日志项目</a:t>
            </a:r>
            <a:endParaRPr lang="zh-CN" altLang="en-US" sz="1100"/>
          </a:p>
        </xdr:txBody>
      </xdr:sp>
      <xdr:sp>
        <xdr:nvSpPr>
          <xdr:cNvPr id="55" name="矩形 54"/>
          <xdr:cNvSpPr/>
        </xdr:nvSpPr>
        <xdr:spPr>
          <a:xfrm>
            <a:off x="12933" y="5455"/>
            <a:ext cx="1322"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a:sym typeface="+mn-ea"/>
              </a:rPr>
              <a:t>完成日志项目</a:t>
            </a:r>
            <a:endParaRPr lang="zh-CN" altLang="en-US" sz="1100"/>
          </a:p>
        </xdr:txBody>
      </xdr:sp>
      <xdr:sp>
        <xdr:nvSpPr>
          <xdr:cNvPr id="56" name="矩形 55"/>
          <xdr:cNvSpPr/>
        </xdr:nvSpPr>
        <xdr:spPr>
          <a:xfrm>
            <a:off x="12933" y="5845"/>
            <a:ext cx="1322"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完成议程</a:t>
            </a:r>
            <a:endParaRPr lang="zh-CN" altLang="en-US" sz="1100"/>
          </a:p>
        </xdr:txBody>
      </xdr:sp>
      <xdr:sp>
        <xdr:nvSpPr>
          <xdr:cNvPr id="57" name="矩形 56"/>
          <xdr:cNvSpPr/>
        </xdr:nvSpPr>
        <xdr:spPr>
          <a:xfrm>
            <a:off x="12933" y="6237"/>
            <a:ext cx="1324"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推进行星考古阶段</a:t>
            </a:r>
            <a:endParaRPr lang="zh-CN" altLang="en-US" sz="1100"/>
          </a:p>
        </xdr:txBody>
      </xdr:sp>
      <xdr:sp>
        <xdr:nvSpPr>
          <xdr:cNvPr id="58" name="矩形 57"/>
          <xdr:cNvSpPr/>
        </xdr:nvSpPr>
        <xdr:spPr>
          <a:xfrm>
            <a:off x="14467" y="4672"/>
            <a:ext cx="1193" cy="296"/>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重新加载GUI</a:t>
            </a:r>
            <a:endParaRPr lang="zh-CN" altLang="en-US" sz="1100"/>
          </a:p>
        </xdr:txBody>
      </xdr:sp>
      <xdr:sp>
        <xdr:nvSpPr>
          <xdr:cNvPr id="59" name="矩形 58"/>
          <xdr:cNvSpPr/>
        </xdr:nvSpPr>
        <xdr:spPr>
          <a:xfrm>
            <a:off x="14467" y="5063"/>
            <a:ext cx="119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重新加载纹理</a:t>
            </a:r>
            <a:endParaRPr lang="zh-CN" altLang="en-US" sz="1100"/>
          </a:p>
        </xdr:txBody>
      </xdr:sp>
      <xdr:sp>
        <xdr:nvSpPr>
          <xdr:cNvPr id="60" name="矩形 59"/>
          <xdr:cNvSpPr/>
        </xdr:nvSpPr>
        <xdr:spPr>
          <a:xfrm>
            <a:off x="14467" y="5455"/>
            <a:ext cx="1193"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重新加载网格</a:t>
            </a:r>
            <a:endParaRPr lang="zh-CN" altLang="en-US" sz="1100"/>
          </a:p>
        </xdr:txBody>
      </xdr:sp>
      <xdr:sp>
        <xdr:nvSpPr>
          <xdr:cNvPr id="61" name="矩形 60"/>
          <xdr:cNvSpPr/>
        </xdr:nvSpPr>
        <xdr:spPr>
          <a:xfrm>
            <a:off x="14467" y="5845"/>
            <a:ext cx="119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重新装载粒子</a:t>
            </a:r>
            <a:endParaRPr lang="zh-CN" altLang="en-US" sz="1100"/>
          </a:p>
        </xdr:txBody>
      </xdr:sp>
      <xdr:sp>
        <xdr:nvSpPr>
          <xdr:cNvPr id="62" name="矩形 61"/>
          <xdr:cNvSpPr/>
        </xdr:nvSpPr>
        <xdr:spPr>
          <a:xfrm>
            <a:off x="14469" y="6237"/>
            <a:ext cx="1191"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重新加载着色器</a:t>
            </a:r>
            <a:endParaRPr lang="zh-CN" altLang="en-US" sz="1100"/>
          </a:p>
        </xdr:txBody>
      </xdr:sp>
    </xdr:grpSp>
    <xdr:clientData/>
  </xdr:twoCellAnchor>
  <xdr:twoCellAnchor>
    <xdr:from>
      <xdr:col>21</xdr:col>
      <xdr:colOff>327025</xdr:colOff>
      <xdr:row>20</xdr:row>
      <xdr:rowOff>45720</xdr:rowOff>
    </xdr:from>
    <xdr:to>
      <xdr:col>25</xdr:col>
      <xdr:colOff>82550</xdr:colOff>
      <xdr:row>20</xdr:row>
      <xdr:rowOff>237490</xdr:rowOff>
    </xdr:to>
    <xdr:sp>
      <xdr:nvSpPr>
        <xdr:cNvPr id="63" name="矩形 62"/>
        <xdr:cNvSpPr/>
      </xdr:nvSpPr>
      <xdr:spPr>
        <a:xfrm>
          <a:off x="9328150" y="5125720"/>
          <a:ext cx="1470025"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最大资源 (rr)</a:t>
          </a:r>
          <a:endParaRPr lang="zh-CN" altLang="en-US" sz="1100"/>
        </a:p>
      </xdr:txBody>
    </xdr:sp>
    <xdr:clientData/>
  </xdr:twoCellAnchor>
  <xdr:twoCellAnchor>
    <xdr:from>
      <xdr:col>21</xdr:col>
      <xdr:colOff>198120</xdr:colOff>
      <xdr:row>51</xdr:row>
      <xdr:rowOff>51435</xdr:rowOff>
    </xdr:from>
    <xdr:to>
      <xdr:col>25</xdr:col>
      <xdr:colOff>363220</xdr:colOff>
      <xdr:row>51</xdr:row>
      <xdr:rowOff>245745</xdr:rowOff>
    </xdr:to>
    <xdr:grpSp>
      <xdr:nvGrpSpPr>
        <xdr:cNvPr id="64" name="组合 63"/>
        <xdr:cNvGrpSpPr/>
      </xdr:nvGrpSpPr>
      <xdr:grpSpPr>
        <a:xfrm rot="0">
          <a:off x="9199245" y="12306935"/>
          <a:ext cx="1879600" cy="194310"/>
          <a:chOff x="8458" y="18243"/>
          <a:chExt cx="4157" cy="292"/>
        </a:xfrm>
      </xdr:grpSpPr>
      <xdr:sp>
        <xdr:nvSpPr>
          <xdr:cNvPr id="65" name="矩形 64"/>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调查全图</a:t>
            </a:r>
            <a:endParaRPr lang="zh-CN" altLang="en-US" sz="1100"/>
          </a:p>
        </xdr:txBody>
      </xdr:sp>
      <xdr:sp>
        <xdr:nvSpPr>
          <xdr:cNvPr id="66" name="矩形 65"/>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开放边境</a:t>
            </a:r>
            <a:endParaRPr lang="zh-CN" altLang="en-US" sz="1100"/>
          </a:p>
        </xdr:txBody>
      </xdr:sp>
    </xdr:grpSp>
    <xdr:clientData/>
  </xdr:twoCellAnchor>
  <xdr:twoCellAnchor>
    <xdr:from>
      <xdr:col>21</xdr:col>
      <xdr:colOff>198120</xdr:colOff>
      <xdr:row>52</xdr:row>
      <xdr:rowOff>76835</xdr:rowOff>
    </xdr:from>
    <xdr:to>
      <xdr:col>27</xdr:col>
      <xdr:colOff>381000</xdr:colOff>
      <xdr:row>53</xdr:row>
      <xdr:rowOff>12700</xdr:rowOff>
    </xdr:to>
    <xdr:grpSp>
      <xdr:nvGrpSpPr>
        <xdr:cNvPr id="67" name="组合 66"/>
        <xdr:cNvGrpSpPr/>
      </xdr:nvGrpSpPr>
      <xdr:grpSpPr>
        <a:xfrm rot="0">
          <a:off x="9199245" y="12586335"/>
          <a:ext cx="2754630" cy="189865"/>
          <a:chOff x="8458" y="18243"/>
          <a:chExt cx="4157" cy="292"/>
        </a:xfrm>
      </xdr:grpSpPr>
      <xdr:sp>
        <xdr:nvSpPr>
          <xdr:cNvPr id="68" name="矩形 67"/>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全部第一次接触</a:t>
            </a:r>
            <a:endParaRPr lang="zh-CN" altLang="en-US" sz="1100"/>
          </a:p>
        </xdr:txBody>
      </xdr:sp>
      <xdr:sp>
        <xdr:nvSpPr>
          <xdr:cNvPr id="69" name="矩形 68"/>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获得全部联系</a:t>
            </a:r>
            <a:endParaRPr lang="zh-CN" altLang="en-US" sz="1100"/>
          </a:p>
        </xdr:txBody>
      </xdr:sp>
    </xdr:grpSp>
    <xdr:clientData/>
  </xdr:twoCellAnchor>
  <xdr:twoCellAnchor>
    <xdr:from>
      <xdr:col>21</xdr:col>
      <xdr:colOff>179705</xdr:colOff>
      <xdr:row>60</xdr:row>
      <xdr:rowOff>153035</xdr:rowOff>
    </xdr:from>
    <xdr:to>
      <xdr:col>28</xdr:col>
      <xdr:colOff>85090</xdr:colOff>
      <xdr:row>61</xdr:row>
      <xdr:rowOff>89535</xdr:rowOff>
    </xdr:to>
    <xdr:grpSp>
      <xdr:nvGrpSpPr>
        <xdr:cNvPr id="70" name="组合 69"/>
        <xdr:cNvGrpSpPr/>
      </xdr:nvGrpSpPr>
      <xdr:grpSpPr>
        <a:xfrm rot="0">
          <a:off x="9180830" y="14694535"/>
          <a:ext cx="2905760" cy="190500"/>
          <a:chOff x="8458" y="18243"/>
          <a:chExt cx="4157" cy="292"/>
        </a:xfrm>
      </xdr:grpSpPr>
      <xdr:sp>
        <xdr:nvSpPr>
          <xdr:cNvPr id="71" name="矩形 70"/>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模拟100岁的星系</a:t>
            </a:r>
            <a:endParaRPr lang="zh-CN" altLang="en-US" sz="1100"/>
          </a:p>
        </xdr:txBody>
      </xdr:sp>
      <xdr:sp>
        <xdr:nvSpPr>
          <xdr:cNvPr id="72" name="矩形 71"/>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a:sym typeface="+mn-ea"/>
              </a:rPr>
              <a:t>模拟1</a:t>
            </a:r>
            <a:r>
              <a:rPr lang="en-US" altLang="zh-CN">
                <a:sym typeface="+mn-ea"/>
              </a:rPr>
              <a:t>5</a:t>
            </a:r>
            <a:r>
              <a:rPr lang="zh-CN" altLang="en-US">
                <a:sym typeface="+mn-ea"/>
              </a:rPr>
              <a:t>0岁的星系</a:t>
            </a:r>
            <a:endParaRPr lang="zh-CN" altLang="en-US" sz="1100"/>
          </a:p>
        </xdr:txBody>
      </xdr:sp>
    </xdr:grpSp>
    <xdr:clientData/>
  </xdr:twoCellAnchor>
  <xdr:twoCellAnchor>
    <xdr:from>
      <xdr:col>21</xdr:col>
      <xdr:colOff>200025</xdr:colOff>
      <xdr:row>63</xdr:row>
      <xdr:rowOff>71755</xdr:rowOff>
    </xdr:from>
    <xdr:to>
      <xdr:col>24</xdr:col>
      <xdr:colOff>146685</xdr:colOff>
      <xdr:row>65</xdr:row>
      <xdr:rowOff>22225</xdr:rowOff>
    </xdr:to>
    <xdr:grpSp>
      <xdr:nvGrpSpPr>
        <xdr:cNvPr id="73" name="组合 72"/>
        <xdr:cNvGrpSpPr/>
      </xdr:nvGrpSpPr>
      <xdr:grpSpPr>
        <a:xfrm>
          <a:off x="9201150" y="15375255"/>
          <a:ext cx="1232535" cy="458470"/>
          <a:chOff x="11891" y="23036"/>
          <a:chExt cx="1417" cy="713"/>
        </a:xfrm>
      </xdr:grpSpPr>
      <xdr:sp>
        <xdr:nvSpPr>
          <xdr:cNvPr id="74" name="矩形 73"/>
          <xdr:cNvSpPr/>
        </xdr:nvSpPr>
        <xdr:spPr>
          <a:xfrm>
            <a:off x="11892" y="23036"/>
            <a:ext cx="1399" cy="298"/>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立刻完成研究</a:t>
            </a:r>
            <a:endParaRPr lang="zh-CN" altLang="en-US" sz="1100"/>
          </a:p>
        </xdr:txBody>
      </xdr:sp>
      <xdr:sp>
        <xdr:nvSpPr>
          <xdr:cNvPr id="75" name="矩形 74"/>
          <xdr:cNvSpPr/>
        </xdr:nvSpPr>
        <xdr:spPr>
          <a:xfrm>
            <a:off x="11891" y="23452"/>
            <a:ext cx="1417"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研究所有技术</a:t>
            </a:r>
            <a:endParaRPr lang="zh-CN" altLang="en-US" sz="1100"/>
          </a:p>
        </xdr:txBody>
      </xdr:sp>
    </xdr:grpSp>
    <xdr:clientData/>
  </xdr:twoCellAnchor>
  <xdr:twoCellAnchor>
    <xdr:from>
      <xdr:col>21</xdr:col>
      <xdr:colOff>200025</xdr:colOff>
      <xdr:row>66</xdr:row>
      <xdr:rowOff>40005</xdr:rowOff>
    </xdr:from>
    <xdr:to>
      <xdr:col>28</xdr:col>
      <xdr:colOff>622935</xdr:colOff>
      <xdr:row>66</xdr:row>
      <xdr:rowOff>231775</xdr:rowOff>
    </xdr:to>
    <xdr:sp>
      <xdr:nvSpPr>
        <xdr:cNvPr id="76" name="矩形 75"/>
        <xdr:cNvSpPr/>
      </xdr:nvSpPr>
      <xdr:spPr>
        <a:xfrm>
          <a:off x="9201150" y="16105505"/>
          <a:ext cx="3228975" cy="191770"/>
        </a:xfrm>
        <a:prstGeom prst="rect">
          <a:avLst/>
        </a:prstGeom>
        <a:solidFill>
          <a:schemeClr val="tx2">
            <a:lumMod val="75000"/>
          </a:schemeClr>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tech_rare_crystals</a:t>
          </a:r>
          <a:endParaRPr lang="zh-CN" altLang="en-US" sz="1100"/>
        </a:p>
      </xdr:txBody>
    </xdr:sp>
    <xdr:clientData/>
  </xdr:twoCellAnchor>
  <xdr:twoCellAnchor>
    <xdr:from>
      <xdr:col>21</xdr:col>
      <xdr:colOff>200025</xdr:colOff>
      <xdr:row>67</xdr:row>
      <xdr:rowOff>60325</xdr:rowOff>
    </xdr:from>
    <xdr:to>
      <xdr:col>26</xdr:col>
      <xdr:colOff>177800</xdr:colOff>
      <xdr:row>67</xdr:row>
      <xdr:rowOff>252095</xdr:rowOff>
    </xdr:to>
    <xdr:sp>
      <xdr:nvSpPr>
        <xdr:cNvPr id="77" name="矩形 76"/>
        <xdr:cNvSpPr/>
      </xdr:nvSpPr>
      <xdr:spPr>
        <a:xfrm>
          <a:off x="9201150" y="16379825"/>
          <a:ext cx="2120900"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将所选技术添加为研究选项之一</a:t>
          </a:r>
          <a:endParaRPr lang="zh-CN" altLang="en-US" sz="1100"/>
        </a:p>
      </xdr:txBody>
    </xdr:sp>
    <xdr:clientData/>
  </xdr:twoCellAnchor>
  <xdr:twoCellAnchor>
    <xdr:from>
      <xdr:col>26</xdr:col>
      <xdr:colOff>274955</xdr:colOff>
      <xdr:row>67</xdr:row>
      <xdr:rowOff>60325</xdr:rowOff>
    </xdr:from>
    <xdr:to>
      <xdr:col>29</xdr:col>
      <xdr:colOff>64770</xdr:colOff>
      <xdr:row>67</xdr:row>
      <xdr:rowOff>252095</xdr:rowOff>
    </xdr:to>
    <xdr:sp>
      <xdr:nvSpPr>
        <xdr:cNvPr id="78" name="矩形 77"/>
        <xdr:cNvSpPr/>
      </xdr:nvSpPr>
      <xdr:spPr>
        <a:xfrm>
          <a:off x="11419205" y="16379825"/>
          <a:ext cx="1075690"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研究所选技术</a:t>
          </a:r>
          <a:endParaRPr lang="zh-CN" altLang="en-US" sz="1100"/>
        </a:p>
      </xdr:txBody>
    </xdr:sp>
    <xdr:clientData/>
  </xdr:twoCellAnchor>
  <xdr:twoCellAnchor>
    <xdr:from>
      <xdr:col>28</xdr:col>
      <xdr:colOff>161925</xdr:colOff>
      <xdr:row>70</xdr:row>
      <xdr:rowOff>38100</xdr:rowOff>
    </xdr:from>
    <xdr:to>
      <xdr:col>32</xdr:col>
      <xdr:colOff>175260</xdr:colOff>
      <xdr:row>70</xdr:row>
      <xdr:rowOff>229870</xdr:rowOff>
    </xdr:to>
    <xdr:sp>
      <xdr:nvSpPr>
        <xdr:cNvPr id="80" name="矩形 79"/>
        <xdr:cNvSpPr/>
      </xdr:nvSpPr>
      <xdr:spPr>
        <a:xfrm>
          <a:off x="12163425" y="17119600"/>
          <a:ext cx="1727835"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雇佣招募池所有领袖</a:t>
          </a:r>
          <a:endParaRPr lang="zh-CN" altLang="en-US" sz="1100"/>
        </a:p>
      </xdr:txBody>
    </xdr:sp>
    <xdr:clientData/>
  </xdr:twoCellAnchor>
  <xdr:twoCellAnchor>
    <xdr:from>
      <xdr:col>21</xdr:col>
      <xdr:colOff>225425</xdr:colOff>
      <xdr:row>70</xdr:row>
      <xdr:rowOff>38100</xdr:rowOff>
    </xdr:from>
    <xdr:to>
      <xdr:col>27</xdr:col>
      <xdr:colOff>421640</xdr:colOff>
      <xdr:row>70</xdr:row>
      <xdr:rowOff>229870</xdr:rowOff>
    </xdr:to>
    <xdr:grpSp>
      <xdr:nvGrpSpPr>
        <xdr:cNvPr id="81" name="组合 80"/>
        <xdr:cNvGrpSpPr/>
      </xdr:nvGrpSpPr>
      <xdr:grpSpPr>
        <a:xfrm rot="0">
          <a:off x="9226550" y="17119600"/>
          <a:ext cx="2767965" cy="191770"/>
          <a:chOff x="8458" y="18243"/>
          <a:chExt cx="4081" cy="293"/>
        </a:xfrm>
      </xdr:grpSpPr>
      <xdr:sp>
        <xdr:nvSpPr>
          <xdr:cNvPr id="82" name="矩形 81"/>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所有领袖等级</a:t>
            </a:r>
            <a:r>
              <a:rPr lang="en-US" altLang="zh-CN" sz="1100"/>
              <a:t>+1</a:t>
            </a:r>
            <a:endParaRPr lang="en-US" altLang="zh-CN" sz="1100"/>
          </a:p>
        </xdr:txBody>
      </xdr:sp>
      <xdr:sp>
        <xdr:nvSpPr>
          <xdr:cNvPr id="83" name="矩形 82"/>
          <xdr:cNvSpPr/>
        </xdr:nvSpPr>
        <xdr:spPr>
          <a:xfrm>
            <a:off x="10643" y="18243"/>
            <a:ext cx="1896"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更换领袖招募池</a:t>
            </a:r>
            <a:endParaRPr lang="zh-CN" altLang="en-US" sz="1100"/>
          </a:p>
        </xdr:txBody>
      </xdr:sp>
    </xdr:grpSp>
    <xdr:clientData/>
  </xdr:twoCellAnchor>
  <xdr:twoCellAnchor>
    <xdr:from>
      <xdr:col>21</xdr:col>
      <xdr:colOff>258445</xdr:colOff>
      <xdr:row>74</xdr:row>
      <xdr:rowOff>44450</xdr:rowOff>
    </xdr:from>
    <xdr:to>
      <xdr:col>22</xdr:col>
      <xdr:colOff>271780</xdr:colOff>
      <xdr:row>74</xdr:row>
      <xdr:rowOff>238125</xdr:rowOff>
    </xdr:to>
    <xdr:sp>
      <xdr:nvSpPr>
        <xdr:cNvPr id="84" name="矩形 83"/>
        <xdr:cNvSpPr/>
      </xdr:nvSpPr>
      <xdr:spPr>
        <a:xfrm>
          <a:off x="9259570" y="18141950"/>
          <a:ext cx="441960" cy="19367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杀</a:t>
          </a:r>
          <a:endParaRPr lang="zh-CN" altLang="en-US" sz="1100"/>
        </a:p>
      </xdr:txBody>
    </xdr:sp>
    <xdr:clientData/>
  </xdr:twoCellAnchor>
  <xdr:twoCellAnchor>
    <xdr:from>
      <xdr:col>21</xdr:col>
      <xdr:colOff>254000</xdr:colOff>
      <xdr:row>75</xdr:row>
      <xdr:rowOff>62865</xdr:rowOff>
    </xdr:from>
    <xdr:to>
      <xdr:col>22</xdr:col>
      <xdr:colOff>272415</xdr:colOff>
      <xdr:row>76</xdr:row>
      <xdr:rowOff>2540</xdr:rowOff>
    </xdr:to>
    <xdr:sp>
      <xdr:nvSpPr>
        <xdr:cNvPr id="85" name="矩形 84"/>
        <xdr:cNvSpPr/>
      </xdr:nvSpPr>
      <xdr:spPr>
        <a:xfrm>
          <a:off x="9255125" y="18414365"/>
          <a:ext cx="447040" cy="19367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杀</a:t>
          </a:r>
          <a:endParaRPr lang="zh-CN" altLang="en-US" sz="1100"/>
        </a:p>
      </xdr:txBody>
    </xdr:sp>
    <xdr:clientData/>
  </xdr:twoCellAnchor>
  <xdr:twoCellAnchor editAs="oneCell">
    <xdr:from>
      <xdr:col>21</xdr:col>
      <xdr:colOff>215900</xdr:colOff>
      <xdr:row>59</xdr:row>
      <xdr:rowOff>16510</xdr:rowOff>
    </xdr:from>
    <xdr:to>
      <xdr:col>30</xdr:col>
      <xdr:colOff>120650</xdr:colOff>
      <xdr:row>60</xdr:row>
      <xdr:rowOff>55880</xdr:rowOff>
    </xdr:to>
    <xdr:pic>
      <xdr:nvPicPr>
        <xdr:cNvPr id="86" name="图片 85"/>
        <xdr:cNvPicPr>
          <a:picLocks noChangeAspect="1"/>
        </xdr:cNvPicPr>
      </xdr:nvPicPr>
      <xdr:blipFill>
        <a:blip r:embed="rId1"/>
        <a:srcRect t="21319" b="8896"/>
        <a:stretch>
          <a:fillRect/>
        </a:stretch>
      </xdr:blipFill>
      <xdr:spPr>
        <a:xfrm>
          <a:off x="9217025" y="14304010"/>
          <a:ext cx="3762375" cy="293370"/>
        </a:xfrm>
        <a:prstGeom prst="rect">
          <a:avLst/>
        </a:prstGeom>
        <a:noFill/>
        <a:ln w="9525">
          <a:noFill/>
        </a:ln>
      </xdr:spPr>
    </xdr:pic>
    <xdr:clientData/>
  </xdr:twoCellAnchor>
  <xdr:twoCellAnchor editAs="oneCell">
    <xdr:from>
      <xdr:col>1</xdr:col>
      <xdr:colOff>104140</xdr:colOff>
      <xdr:row>59</xdr:row>
      <xdr:rowOff>19685</xdr:rowOff>
    </xdr:from>
    <xdr:to>
      <xdr:col>10</xdr:col>
      <xdr:colOff>8890</xdr:colOff>
      <xdr:row>60</xdr:row>
      <xdr:rowOff>59055</xdr:rowOff>
    </xdr:to>
    <xdr:pic>
      <xdr:nvPicPr>
        <xdr:cNvPr id="91" name="图片 90"/>
        <xdr:cNvPicPr>
          <a:picLocks noChangeAspect="1"/>
        </xdr:cNvPicPr>
      </xdr:nvPicPr>
      <xdr:blipFill>
        <a:blip r:embed="rId1"/>
        <a:srcRect t="21319" b="8896"/>
        <a:stretch>
          <a:fillRect/>
        </a:stretch>
      </xdr:blipFill>
      <xdr:spPr>
        <a:xfrm>
          <a:off x="532765" y="14307185"/>
          <a:ext cx="3762375" cy="293370"/>
        </a:xfrm>
        <a:prstGeom prst="rect">
          <a:avLst/>
        </a:prstGeom>
        <a:noFill/>
        <a:ln w="9525">
          <a:noFill/>
        </a:ln>
      </xdr:spPr>
    </xdr:pic>
    <xdr:clientData/>
  </xdr:twoCellAnchor>
  <xdr:twoCellAnchor>
    <xdr:from>
      <xdr:col>34</xdr:col>
      <xdr:colOff>62865</xdr:colOff>
      <xdr:row>3</xdr:row>
      <xdr:rowOff>102870</xdr:rowOff>
    </xdr:from>
    <xdr:to>
      <xdr:col>36</xdr:col>
      <xdr:colOff>213360</xdr:colOff>
      <xdr:row>4</xdr:row>
      <xdr:rowOff>39370</xdr:rowOff>
    </xdr:to>
    <xdr:sp>
      <xdr:nvSpPr>
        <xdr:cNvPr id="92" name="矩形 91"/>
        <xdr:cNvSpPr/>
      </xdr:nvSpPr>
      <xdr:spPr>
        <a:xfrm>
          <a:off x="15506065" y="864870"/>
          <a:ext cx="1007745" cy="19050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调试统计数据</a:t>
          </a:r>
          <a:endParaRPr lang="zh-CN" altLang="en-US" sz="1100"/>
        </a:p>
      </xdr:txBody>
    </xdr:sp>
    <xdr:clientData/>
  </xdr:twoCellAnchor>
  <xdr:twoCellAnchor>
    <xdr:from>
      <xdr:col>34</xdr:col>
      <xdr:colOff>62865</xdr:colOff>
      <xdr:row>4</xdr:row>
      <xdr:rowOff>99060</xdr:rowOff>
    </xdr:from>
    <xdr:to>
      <xdr:col>35</xdr:col>
      <xdr:colOff>154305</xdr:colOff>
      <xdr:row>5</xdr:row>
      <xdr:rowOff>36830</xdr:rowOff>
    </xdr:to>
    <xdr:sp>
      <xdr:nvSpPr>
        <xdr:cNvPr id="93" name="矩形 92"/>
        <xdr:cNvSpPr/>
      </xdr:nvSpPr>
      <xdr:spPr>
        <a:xfrm>
          <a:off x="15506065" y="1115060"/>
          <a:ext cx="520065"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舰队</a:t>
          </a:r>
          <a:endParaRPr lang="zh-CN" altLang="en-US" sz="1100"/>
        </a:p>
      </xdr:txBody>
    </xdr:sp>
    <xdr:clientData/>
  </xdr:twoCellAnchor>
  <xdr:twoCellAnchor>
    <xdr:from>
      <xdr:col>34</xdr:col>
      <xdr:colOff>62865</xdr:colOff>
      <xdr:row>5</xdr:row>
      <xdr:rowOff>97155</xdr:rowOff>
    </xdr:from>
    <xdr:to>
      <xdr:col>37</xdr:col>
      <xdr:colOff>203835</xdr:colOff>
      <xdr:row>6</xdr:row>
      <xdr:rowOff>33655</xdr:rowOff>
    </xdr:to>
    <xdr:sp>
      <xdr:nvSpPr>
        <xdr:cNvPr id="94" name="矩形 93"/>
        <xdr:cNvSpPr/>
      </xdr:nvSpPr>
      <xdr:spPr>
        <a:xfrm>
          <a:off x="15506065" y="1367155"/>
          <a:ext cx="1426845" cy="19050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a:sym typeface="+mn-ea"/>
            </a:rPr>
            <a:t>著名英杰招募弹窗</a:t>
          </a:r>
          <a:endParaRPr lang="zh-CN" altLang="en-US" sz="1100"/>
        </a:p>
      </xdr:txBody>
    </xdr:sp>
    <xdr:clientData/>
  </xdr:twoCellAnchor>
  <xdr:twoCellAnchor>
    <xdr:from>
      <xdr:col>34</xdr:col>
      <xdr:colOff>62865</xdr:colOff>
      <xdr:row>6</xdr:row>
      <xdr:rowOff>93345</xdr:rowOff>
    </xdr:from>
    <xdr:to>
      <xdr:col>35</xdr:col>
      <xdr:colOff>243840</xdr:colOff>
      <xdr:row>7</xdr:row>
      <xdr:rowOff>31115</xdr:rowOff>
    </xdr:to>
    <xdr:sp>
      <xdr:nvSpPr>
        <xdr:cNvPr id="95" name="矩形 94"/>
        <xdr:cNvSpPr/>
      </xdr:nvSpPr>
      <xdr:spPr>
        <a:xfrm>
          <a:off x="15506065" y="1617345"/>
          <a:ext cx="609600"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事件图</a:t>
          </a:r>
          <a:endParaRPr lang="zh-CN" altLang="en-US" sz="1100"/>
        </a:p>
      </xdr:txBody>
    </xdr:sp>
    <xdr:clientData/>
  </xdr:twoCellAnchor>
  <xdr:twoCellAnchor>
    <xdr:from>
      <xdr:col>34</xdr:col>
      <xdr:colOff>63500</xdr:colOff>
      <xdr:row>8</xdr:row>
      <xdr:rowOff>91440</xdr:rowOff>
    </xdr:from>
    <xdr:to>
      <xdr:col>36</xdr:col>
      <xdr:colOff>162560</xdr:colOff>
      <xdr:row>9</xdr:row>
      <xdr:rowOff>27305</xdr:rowOff>
    </xdr:to>
    <xdr:sp>
      <xdr:nvSpPr>
        <xdr:cNvPr id="96" name="矩形 95"/>
        <xdr:cNvSpPr/>
      </xdr:nvSpPr>
      <xdr:spPr>
        <a:xfrm>
          <a:off x="15506700" y="2123440"/>
          <a:ext cx="956310" cy="18986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领袖特征表</a:t>
          </a:r>
          <a:endParaRPr lang="zh-CN" altLang="en-US" sz="1100"/>
        </a:p>
      </xdr:txBody>
    </xdr:sp>
    <xdr:clientData/>
  </xdr:twoCellAnchor>
  <xdr:twoCellAnchor editAs="oneCell">
    <xdr:from>
      <xdr:col>1</xdr:col>
      <xdr:colOff>361950</xdr:colOff>
      <xdr:row>22</xdr:row>
      <xdr:rowOff>25400</xdr:rowOff>
    </xdr:from>
    <xdr:to>
      <xdr:col>7</xdr:col>
      <xdr:colOff>300990</xdr:colOff>
      <xdr:row>29</xdr:row>
      <xdr:rowOff>47625</xdr:rowOff>
    </xdr:to>
    <xdr:pic>
      <xdr:nvPicPr>
        <xdr:cNvPr id="97" name="图片 96"/>
        <xdr:cNvPicPr>
          <a:picLocks noChangeAspect="1"/>
        </xdr:cNvPicPr>
      </xdr:nvPicPr>
      <xdr:blipFill>
        <a:blip r:embed="rId2"/>
        <a:stretch>
          <a:fillRect/>
        </a:stretch>
      </xdr:blipFill>
      <xdr:spPr>
        <a:xfrm>
          <a:off x="790575" y="5613400"/>
          <a:ext cx="2510790" cy="1577975"/>
        </a:xfrm>
        <a:prstGeom prst="rect">
          <a:avLst/>
        </a:prstGeom>
        <a:noFill/>
        <a:ln w="9525">
          <a:noFill/>
        </a:ln>
      </xdr:spPr>
    </xdr:pic>
    <xdr:clientData/>
  </xdr:twoCellAnchor>
  <xdr:twoCellAnchor editAs="oneCell">
    <xdr:from>
      <xdr:col>1</xdr:col>
      <xdr:colOff>390525</xdr:colOff>
      <xdr:row>30</xdr:row>
      <xdr:rowOff>40005</xdr:rowOff>
    </xdr:from>
    <xdr:to>
      <xdr:col>7</xdr:col>
      <xdr:colOff>310515</xdr:colOff>
      <xdr:row>46</xdr:row>
      <xdr:rowOff>218440</xdr:rowOff>
    </xdr:to>
    <xdr:pic>
      <xdr:nvPicPr>
        <xdr:cNvPr id="98" name="图片 97"/>
        <xdr:cNvPicPr>
          <a:picLocks noChangeAspect="1"/>
        </xdr:cNvPicPr>
      </xdr:nvPicPr>
      <xdr:blipFill>
        <a:blip r:embed="rId3"/>
        <a:stretch>
          <a:fillRect/>
        </a:stretch>
      </xdr:blipFill>
      <xdr:spPr>
        <a:xfrm>
          <a:off x="819150" y="7406005"/>
          <a:ext cx="2491740" cy="3797935"/>
        </a:xfrm>
        <a:prstGeom prst="rect">
          <a:avLst/>
        </a:prstGeom>
        <a:noFill/>
        <a:ln w="9525">
          <a:noFill/>
        </a:ln>
      </xdr:spPr>
    </xdr:pic>
    <xdr:clientData/>
  </xdr:twoCellAnchor>
  <xdr:twoCellAnchor editAs="oneCell">
    <xdr:from>
      <xdr:col>21</xdr:col>
      <xdr:colOff>250825</xdr:colOff>
      <xdr:row>21</xdr:row>
      <xdr:rowOff>247650</xdr:rowOff>
    </xdr:from>
    <xdr:to>
      <xdr:col>27</xdr:col>
      <xdr:colOff>189865</xdr:colOff>
      <xdr:row>29</xdr:row>
      <xdr:rowOff>15875</xdr:rowOff>
    </xdr:to>
    <xdr:pic>
      <xdr:nvPicPr>
        <xdr:cNvPr id="99" name="图片 98"/>
        <xdr:cNvPicPr>
          <a:picLocks noChangeAspect="1"/>
        </xdr:cNvPicPr>
      </xdr:nvPicPr>
      <xdr:blipFill>
        <a:blip r:embed="rId2"/>
        <a:stretch>
          <a:fillRect/>
        </a:stretch>
      </xdr:blipFill>
      <xdr:spPr>
        <a:xfrm>
          <a:off x="9251950" y="5581650"/>
          <a:ext cx="2510790" cy="1577975"/>
        </a:xfrm>
        <a:prstGeom prst="rect">
          <a:avLst/>
        </a:prstGeom>
        <a:noFill/>
        <a:ln w="9525">
          <a:noFill/>
        </a:ln>
      </xdr:spPr>
    </xdr:pic>
    <xdr:clientData/>
  </xdr:twoCellAnchor>
  <xdr:twoCellAnchor editAs="oneCell">
    <xdr:from>
      <xdr:col>21</xdr:col>
      <xdr:colOff>222250</xdr:colOff>
      <xdr:row>30</xdr:row>
      <xdr:rowOff>33655</xdr:rowOff>
    </xdr:from>
    <xdr:to>
      <xdr:col>27</xdr:col>
      <xdr:colOff>142240</xdr:colOff>
      <xdr:row>46</xdr:row>
      <xdr:rowOff>212090</xdr:rowOff>
    </xdr:to>
    <xdr:pic>
      <xdr:nvPicPr>
        <xdr:cNvPr id="100" name="图片 99"/>
        <xdr:cNvPicPr>
          <a:picLocks noChangeAspect="1"/>
        </xdr:cNvPicPr>
      </xdr:nvPicPr>
      <xdr:blipFill>
        <a:blip r:embed="rId3"/>
        <a:stretch>
          <a:fillRect/>
        </a:stretch>
      </xdr:blipFill>
      <xdr:spPr>
        <a:xfrm>
          <a:off x="9223375" y="7399655"/>
          <a:ext cx="2491740" cy="3797935"/>
        </a:xfrm>
        <a:prstGeom prst="rect">
          <a:avLst/>
        </a:prstGeom>
        <a:noFill/>
        <a:ln w="9525">
          <a:noFill/>
        </a:ln>
      </xdr:spPr>
    </xdr:pic>
    <xdr:clientData/>
  </xdr:twoCellAnchor>
  <xdr:twoCellAnchor>
    <xdr:from>
      <xdr:col>14</xdr:col>
      <xdr:colOff>62865</xdr:colOff>
      <xdr:row>3</xdr:row>
      <xdr:rowOff>102870</xdr:rowOff>
    </xdr:from>
    <xdr:to>
      <xdr:col>16</xdr:col>
      <xdr:colOff>213360</xdr:colOff>
      <xdr:row>4</xdr:row>
      <xdr:rowOff>39370</xdr:rowOff>
    </xdr:to>
    <xdr:sp>
      <xdr:nvSpPr>
        <xdr:cNvPr id="87" name="矩形 86"/>
        <xdr:cNvSpPr/>
      </xdr:nvSpPr>
      <xdr:spPr>
        <a:xfrm>
          <a:off x="6063615" y="864870"/>
          <a:ext cx="1007745" cy="19050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Debug Stats</a:t>
          </a:r>
          <a:endParaRPr lang="zh-CN" altLang="en-US" sz="1100"/>
        </a:p>
      </xdr:txBody>
    </xdr:sp>
    <xdr:clientData/>
  </xdr:twoCellAnchor>
  <xdr:twoCellAnchor>
    <xdr:from>
      <xdr:col>14</xdr:col>
      <xdr:colOff>62865</xdr:colOff>
      <xdr:row>4</xdr:row>
      <xdr:rowOff>99060</xdr:rowOff>
    </xdr:from>
    <xdr:to>
      <xdr:col>15</xdr:col>
      <xdr:colOff>154305</xdr:colOff>
      <xdr:row>5</xdr:row>
      <xdr:rowOff>36830</xdr:rowOff>
    </xdr:to>
    <xdr:sp>
      <xdr:nvSpPr>
        <xdr:cNvPr id="88" name="矩形 87"/>
        <xdr:cNvSpPr/>
      </xdr:nvSpPr>
      <xdr:spPr>
        <a:xfrm>
          <a:off x="6063615" y="1115060"/>
          <a:ext cx="520065"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Fleets</a:t>
          </a:r>
          <a:endParaRPr lang="en-US" altLang="zh-CN" sz="1100"/>
        </a:p>
      </xdr:txBody>
    </xdr:sp>
    <xdr:clientData/>
  </xdr:twoCellAnchor>
  <xdr:twoCellAnchor>
    <xdr:from>
      <xdr:col>14</xdr:col>
      <xdr:colOff>62865</xdr:colOff>
      <xdr:row>5</xdr:row>
      <xdr:rowOff>97155</xdr:rowOff>
    </xdr:from>
    <xdr:to>
      <xdr:col>17</xdr:col>
      <xdr:colOff>203835</xdr:colOff>
      <xdr:row>6</xdr:row>
      <xdr:rowOff>33655</xdr:rowOff>
    </xdr:to>
    <xdr:sp>
      <xdr:nvSpPr>
        <xdr:cNvPr id="89" name="矩形 88"/>
        <xdr:cNvSpPr/>
      </xdr:nvSpPr>
      <xdr:spPr>
        <a:xfrm>
          <a:off x="6063615" y="1367155"/>
          <a:ext cx="1426845" cy="19050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a:sym typeface="+mn-ea"/>
            </a:rPr>
            <a:t>Paragons</a:t>
          </a:r>
          <a:endParaRPr lang="en-US" altLang="zh-CN" sz="1100">
            <a:sym typeface="+mn-ea"/>
          </a:endParaRPr>
        </a:p>
      </xdr:txBody>
    </xdr:sp>
    <xdr:clientData/>
  </xdr:twoCellAnchor>
  <xdr:twoCellAnchor>
    <xdr:from>
      <xdr:col>14</xdr:col>
      <xdr:colOff>81915</xdr:colOff>
      <xdr:row>6</xdr:row>
      <xdr:rowOff>102870</xdr:rowOff>
    </xdr:from>
    <xdr:to>
      <xdr:col>17</xdr:col>
      <xdr:colOff>5080</xdr:colOff>
      <xdr:row>7</xdr:row>
      <xdr:rowOff>68580</xdr:rowOff>
    </xdr:to>
    <xdr:sp>
      <xdr:nvSpPr>
        <xdr:cNvPr id="90" name="矩形 89"/>
        <xdr:cNvSpPr/>
      </xdr:nvSpPr>
      <xdr:spPr>
        <a:xfrm>
          <a:off x="6082665" y="1626870"/>
          <a:ext cx="1209040" cy="21971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Event Graph</a:t>
          </a:r>
          <a:endParaRPr lang="en-US" altLang="zh-CN" sz="1100"/>
        </a:p>
      </xdr:txBody>
    </xdr:sp>
    <xdr:clientData/>
  </xdr:twoCellAnchor>
  <xdr:twoCellAnchor>
    <xdr:from>
      <xdr:col>14</xdr:col>
      <xdr:colOff>63500</xdr:colOff>
      <xdr:row>7</xdr:row>
      <xdr:rowOff>91440</xdr:rowOff>
    </xdr:from>
    <xdr:to>
      <xdr:col>17</xdr:col>
      <xdr:colOff>28575</xdr:colOff>
      <xdr:row>8</xdr:row>
      <xdr:rowOff>92710</xdr:rowOff>
    </xdr:to>
    <xdr:sp>
      <xdr:nvSpPr>
        <xdr:cNvPr id="101" name="矩形 100"/>
        <xdr:cNvSpPr/>
      </xdr:nvSpPr>
      <xdr:spPr>
        <a:xfrm>
          <a:off x="6064250" y="1869440"/>
          <a:ext cx="1250950" cy="2552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Cosmic Storms</a:t>
          </a:r>
          <a:endParaRPr lang="en-US" altLang="zh-CN" sz="1100"/>
        </a:p>
      </xdr:txBody>
    </xdr:sp>
    <xdr:clientData/>
  </xdr:twoCellAnchor>
  <xdr:twoCellAnchor>
    <xdr:from>
      <xdr:col>14</xdr:col>
      <xdr:colOff>76200</xdr:colOff>
      <xdr:row>8</xdr:row>
      <xdr:rowOff>180340</xdr:rowOff>
    </xdr:from>
    <xdr:to>
      <xdr:col>17</xdr:col>
      <xdr:colOff>203835</xdr:colOff>
      <xdr:row>9</xdr:row>
      <xdr:rowOff>181610</xdr:rowOff>
    </xdr:to>
    <xdr:sp>
      <xdr:nvSpPr>
        <xdr:cNvPr id="102" name="矩形 101"/>
        <xdr:cNvSpPr/>
      </xdr:nvSpPr>
      <xdr:spPr>
        <a:xfrm>
          <a:off x="6076950" y="2212340"/>
          <a:ext cx="1413510" cy="2552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Traits</a:t>
          </a:r>
          <a:endParaRPr lang="en-US" altLang="zh-CN" sz="1100"/>
        </a:p>
      </xdr:txBody>
    </xdr:sp>
    <xdr:clientData/>
  </xdr:twoCellAnchor>
  <xdr:twoCellAnchor>
    <xdr:from>
      <xdr:col>34</xdr:col>
      <xdr:colOff>57150</xdr:colOff>
      <xdr:row>7</xdr:row>
      <xdr:rowOff>94615</xdr:rowOff>
    </xdr:from>
    <xdr:to>
      <xdr:col>36</xdr:col>
      <xdr:colOff>156210</xdr:colOff>
      <xdr:row>8</xdr:row>
      <xdr:rowOff>30480</xdr:rowOff>
    </xdr:to>
    <xdr:sp>
      <xdr:nvSpPr>
        <xdr:cNvPr id="103" name="矩形 102"/>
        <xdr:cNvSpPr/>
      </xdr:nvSpPr>
      <xdr:spPr>
        <a:xfrm>
          <a:off x="15500350" y="1872615"/>
          <a:ext cx="956310" cy="18986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风暴控制器</a:t>
          </a:r>
          <a:endParaRPr lang="en-US" altLang="zh-CN" sz="1100"/>
        </a:p>
      </xdr:txBody>
    </xdr:sp>
    <xdr:clientData/>
  </xdr:twoCellAnchor>
  <xdr:twoCellAnchor>
    <xdr:from>
      <xdr:col>8</xdr:col>
      <xdr:colOff>95250</xdr:colOff>
      <xdr:row>70</xdr:row>
      <xdr:rowOff>34925</xdr:rowOff>
    </xdr:from>
    <xdr:to>
      <xdr:col>10</xdr:col>
      <xdr:colOff>333375</xdr:colOff>
      <xdr:row>70</xdr:row>
      <xdr:rowOff>229870</xdr:rowOff>
    </xdr:to>
    <xdr:sp>
      <xdr:nvSpPr>
        <xdr:cNvPr id="104" name="矩形 103"/>
        <xdr:cNvSpPr/>
      </xdr:nvSpPr>
      <xdr:spPr>
        <a:xfrm>
          <a:off x="3524250" y="17116425"/>
          <a:ext cx="1095375" cy="19494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hire_all</a:t>
          </a:r>
          <a:endParaRPr lang="zh-CN" altLang="en-US" sz="1100"/>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xdr:col>
      <xdr:colOff>193040</xdr:colOff>
      <xdr:row>10</xdr:row>
      <xdr:rowOff>273685</xdr:rowOff>
    </xdr:from>
    <xdr:ext cx="381635" cy="218440"/>
    <xdr:sp>
      <xdr:nvSpPr>
        <xdr:cNvPr id="2" name="文本框 1"/>
        <xdr:cNvSpPr txBox="1"/>
      </xdr:nvSpPr>
      <xdr:spPr>
        <a:xfrm>
          <a:off x="1383665" y="3778885"/>
          <a:ext cx="381635" cy="21844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vert="wordArtVertRtl" wrap="none" rtlCol="0" anchor="t">
          <a:spAutoFit/>
        </a:bodyPr>
        <a:p>
          <a:pPr algn="l"/>
          <a:endParaRPr lang="zh-CN" altLang="en-US" sz="1100"/>
        </a:p>
      </xdr:txBody>
    </xdr:sp>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196</xdr:row>
      <xdr:rowOff>0</xdr:rowOff>
    </xdr:from>
    <xdr:to>
      <xdr:col>1</xdr:col>
      <xdr:colOff>609600</xdr:colOff>
      <xdr:row>196</xdr:row>
      <xdr:rowOff>609600</xdr:rowOff>
    </xdr:to>
    <xdr:pic>
      <xdr:nvPicPr>
        <xdr:cNvPr id="5" name="图片 4" descr="Sm枚rg氓sblorg"/>
        <xdr:cNvPicPr>
          <a:picLocks noChangeAspect="1"/>
        </xdr:cNvPicPr>
      </xdr:nvPicPr>
      <xdr:blipFill>
        <a:stretch>
          <a:fillRect/>
        </a:stretch>
      </xdr:blipFill>
      <xdr:spPr>
        <a:xfrm>
          <a:off x="686435" y="120199785"/>
          <a:ext cx="609600" cy="609600"/>
        </a:xfrm>
        <a:prstGeom prst="rect">
          <a:avLst/>
        </a:prstGeom>
        <a:noFill/>
        <a:ln w="9525">
          <a:noFill/>
        </a:ln>
      </xdr:spPr>
    </xdr:pic>
    <xdr:clientData/>
  </xdr:twoCellAnchor>
  <xdr:twoCellAnchor editAs="oneCell">
    <xdr:from>
      <xdr:col>1</xdr:col>
      <xdr:colOff>0</xdr:colOff>
      <xdr:row>196</xdr:row>
      <xdr:rowOff>0</xdr:rowOff>
    </xdr:from>
    <xdr:to>
      <xdr:col>1</xdr:col>
      <xdr:colOff>304800</xdr:colOff>
      <xdr:row>196</xdr:row>
      <xdr:rowOff>304800</xdr:rowOff>
    </xdr:to>
    <xdr:pic>
      <xdr:nvPicPr>
        <xdr:cNvPr id="7" name="图片 6" descr="Sm枚rg氓sblorg"/>
        <xdr:cNvPicPr>
          <a:picLocks noChangeAspect="1"/>
        </xdr:cNvPicPr>
      </xdr:nvPicPr>
      <xdr:blipFill>
        <a:stretch>
          <a:fillRect/>
        </a:stretch>
      </xdr:blipFill>
      <xdr:spPr>
        <a:xfrm>
          <a:off x="686435" y="120199785"/>
          <a:ext cx="304800" cy="304800"/>
        </a:xfrm>
        <a:prstGeom prst="rect">
          <a:avLst/>
        </a:prstGeom>
        <a:noFill/>
        <a:ln>
          <a:noFill/>
        </a:ln>
      </xdr:spPr>
    </xdr:pic>
    <xdr:clientData/>
  </xdr:twoCellAnchor>
  <xdr:twoCellAnchor editAs="oneCell">
    <xdr:from>
      <xdr:col>2</xdr:col>
      <xdr:colOff>0</xdr:colOff>
      <xdr:row>202</xdr:row>
      <xdr:rowOff>0</xdr:rowOff>
    </xdr:from>
    <xdr:to>
      <xdr:col>2</xdr:col>
      <xdr:colOff>304800</xdr:colOff>
      <xdr:row>203</xdr:row>
      <xdr:rowOff>66675</xdr:rowOff>
    </xdr:to>
    <xdr:pic>
      <xdr:nvPicPr>
        <xdr:cNvPr id="8" name="图片 7" descr="Sm枚rg氓sblorg"/>
        <xdr:cNvPicPr>
          <a:picLocks noChangeAspect="1"/>
        </xdr:cNvPicPr>
      </xdr:nvPicPr>
      <xdr:blipFill>
        <a:stretch>
          <a:fillRect/>
        </a:stretch>
      </xdr:blipFill>
      <xdr:spPr>
        <a:xfrm>
          <a:off x="1353185" y="123300490"/>
          <a:ext cx="304800" cy="304800"/>
        </a:xfrm>
        <a:prstGeom prst="rect">
          <a:avLst/>
        </a:prstGeom>
        <a:noFill/>
        <a:ln>
          <a:noFill/>
        </a:ln>
      </xdr:spPr>
    </xdr:pic>
    <xdr:clientData/>
  </xdr:twoCellAnchor>
  <xdr:twoCellAnchor editAs="oneCell">
    <xdr:from>
      <xdr:col>2</xdr:col>
      <xdr:colOff>0</xdr:colOff>
      <xdr:row>202</xdr:row>
      <xdr:rowOff>0</xdr:rowOff>
    </xdr:from>
    <xdr:to>
      <xdr:col>2</xdr:col>
      <xdr:colOff>304800</xdr:colOff>
      <xdr:row>203</xdr:row>
      <xdr:rowOff>66675</xdr:rowOff>
    </xdr:to>
    <xdr:pic>
      <xdr:nvPicPr>
        <xdr:cNvPr id="9" name="图片 8" descr="Sm枚rg氓sblorg"/>
        <xdr:cNvPicPr>
          <a:picLocks noChangeAspect="1"/>
        </xdr:cNvPicPr>
      </xdr:nvPicPr>
      <xdr:blipFill>
        <a:stretch>
          <a:fillRect/>
        </a:stretch>
      </xdr:blipFill>
      <xdr:spPr>
        <a:xfrm>
          <a:off x="1353185" y="123300490"/>
          <a:ext cx="304800" cy="304800"/>
        </a:xfrm>
        <a:prstGeom prst="rect">
          <a:avLst/>
        </a:prstGeom>
        <a:noFill/>
        <a:ln>
          <a:noFill/>
        </a:ln>
      </xdr:spPr>
    </xdr:pic>
    <xdr:clientData/>
  </xdr:twoCellAnchor>
  <xdr:twoCellAnchor editAs="oneCell">
    <xdr:from>
      <xdr:col>2</xdr:col>
      <xdr:colOff>0</xdr:colOff>
      <xdr:row>202</xdr:row>
      <xdr:rowOff>0</xdr:rowOff>
    </xdr:from>
    <xdr:to>
      <xdr:col>2</xdr:col>
      <xdr:colOff>304800</xdr:colOff>
      <xdr:row>203</xdr:row>
      <xdr:rowOff>66675</xdr:rowOff>
    </xdr:to>
    <xdr:pic>
      <xdr:nvPicPr>
        <xdr:cNvPr id="10" name="图片 9" descr="Sm枚rg氓sblorg"/>
        <xdr:cNvPicPr>
          <a:picLocks noChangeAspect="1"/>
        </xdr:cNvPicPr>
      </xdr:nvPicPr>
      <xdr:blipFill>
        <a:stretch>
          <a:fillRect/>
        </a:stretch>
      </xdr:blipFill>
      <xdr:spPr>
        <a:xfrm>
          <a:off x="1353185" y="123300490"/>
          <a:ext cx="304800" cy="304800"/>
        </a:xfrm>
        <a:prstGeom prst="rect">
          <a:avLst/>
        </a:prstGeom>
        <a:noFill/>
        <a:ln>
          <a:noFill/>
        </a:ln>
      </xdr:spPr>
    </xdr:pic>
    <xdr:clientData/>
  </xdr:twoCellAnchor>
  <xdr:twoCellAnchor editAs="oneCell">
    <xdr:from>
      <xdr:col>2</xdr:col>
      <xdr:colOff>0</xdr:colOff>
      <xdr:row>202</xdr:row>
      <xdr:rowOff>0</xdr:rowOff>
    </xdr:from>
    <xdr:to>
      <xdr:col>2</xdr:col>
      <xdr:colOff>304800</xdr:colOff>
      <xdr:row>203</xdr:row>
      <xdr:rowOff>66675</xdr:rowOff>
    </xdr:to>
    <xdr:pic>
      <xdr:nvPicPr>
        <xdr:cNvPr id="11" name="图片 10" descr="Sm枚rg氓sblorg"/>
        <xdr:cNvPicPr>
          <a:picLocks noChangeAspect="1"/>
        </xdr:cNvPicPr>
      </xdr:nvPicPr>
      <xdr:blipFill>
        <a:stretch>
          <a:fillRect/>
        </a:stretch>
      </xdr:blipFill>
      <xdr:spPr>
        <a:xfrm>
          <a:off x="1353185" y="123300490"/>
          <a:ext cx="304800" cy="304800"/>
        </a:xfrm>
        <a:prstGeom prst="rect">
          <a:avLst/>
        </a:prstGeom>
        <a:noFill/>
        <a:ln>
          <a:noFill/>
        </a:ln>
      </xdr:spPr>
    </xdr:pic>
    <xdr:clientData/>
  </xdr:twoCellAnchor>
  <xdr:twoCellAnchor editAs="oneCell">
    <xdr:from>
      <xdr:col>1</xdr:col>
      <xdr:colOff>0</xdr:colOff>
      <xdr:row>199</xdr:row>
      <xdr:rowOff>0</xdr:rowOff>
    </xdr:from>
    <xdr:to>
      <xdr:col>1</xdr:col>
      <xdr:colOff>304800</xdr:colOff>
      <xdr:row>199</xdr:row>
      <xdr:rowOff>304800</xdr:rowOff>
    </xdr:to>
    <xdr:pic>
      <xdr:nvPicPr>
        <xdr:cNvPr id="12" name="图片 11" descr="Sm枚rg氓sblorg"/>
        <xdr:cNvPicPr>
          <a:picLocks noChangeAspect="1"/>
        </xdr:cNvPicPr>
      </xdr:nvPicPr>
      <xdr:blipFill>
        <a:stretch>
          <a:fillRect/>
        </a:stretch>
      </xdr:blipFill>
      <xdr:spPr>
        <a:xfrm>
          <a:off x="686435" y="122157490"/>
          <a:ext cx="304800" cy="304800"/>
        </a:xfrm>
        <a:prstGeom prst="rect">
          <a:avLst/>
        </a:prstGeom>
        <a:noFill/>
        <a:ln>
          <a:noFill/>
        </a:ln>
      </xdr:spPr>
    </xdr:pic>
    <xdr:clientData/>
  </xdr:twoCellAnchor>
  <xdr:twoCellAnchor editAs="oneCell">
    <xdr:from>
      <xdr:col>2</xdr:col>
      <xdr:colOff>0</xdr:colOff>
      <xdr:row>202</xdr:row>
      <xdr:rowOff>0</xdr:rowOff>
    </xdr:from>
    <xdr:to>
      <xdr:col>2</xdr:col>
      <xdr:colOff>609600</xdr:colOff>
      <xdr:row>204</xdr:row>
      <xdr:rowOff>133350</xdr:rowOff>
    </xdr:to>
    <xdr:pic>
      <xdr:nvPicPr>
        <xdr:cNvPr id="15" name="图片 14" descr="Sm枚rg氓sblorg"/>
        <xdr:cNvPicPr>
          <a:picLocks noChangeAspect="1"/>
        </xdr:cNvPicPr>
      </xdr:nvPicPr>
      <xdr:blipFill>
        <a:stretch>
          <a:fillRect/>
        </a:stretch>
      </xdr:blipFill>
      <xdr:spPr>
        <a:xfrm>
          <a:off x="1353185" y="123300490"/>
          <a:ext cx="609600" cy="609600"/>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1</xdr:col>
          <xdr:colOff>327025</xdr:colOff>
          <xdr:row>3</xdr:row>
          <xdr:rowOff>113030</xdr:rowOff>
        </xdr:from>
        <xdr:to>
          <xdr:col>1</xdr:col>
          <xdr:colOff>1282065</xdr:colOff>
          <xdr:row>5</xdr:row>
          <xdr:rowOff>184150</xdr:rowOff>
        </xdr:to>
        <xdr:sp>
          <xdr:nvSpPr>
            <xdr:cNvPr id="4097" name="Object 1" hidden="1">
              <a:extLst>
                <a:ext uri="{63B3BB69-23CF-44E3-9099-C40C66FF867C}">
                  <a14:compatExt spid="_x0000_s4097"/>
                </a:ext>
              </a:extLst>
            </xdr:cNvPr>
            <xdr:cNvSpPr/>
          </xdr:nvSpPr>
          <xdr:spPr>
            <a:xfrm>
              <a:off x="1898650" y="2018030"/>
              <a:ext cx="955040" cy="5791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362585</xdr:colOff>
          <xdr:row>3</xdr:row>
          <xdr:rowOff>110490</xdr:rowOff>
        </xdr:from>
        <xdr:to>
          <xdr:col>5</xdr:col>
          <xdr:colOff>1229995</xdr:colOff>
          <xdr:row>5</xdr:row>
          <xdr:rowOff>182880</xdr:rowOff>
        </xdr:to>
        <xdr:sp>
          <xdr:nvSpPr>
            <xdr:cNvPr id="4098" name="Object 2" hidden="1">
              <a:extLst>
                <a:ext uri="{63B3BB69-23CF-44E3-9099-C40C66FF867C}">
                  <a14:compatExt spid="_x0000_s4098"/>
                </a:ext>
              </a:extLst>
            </xdr:cNvPr>
            <xdr:cNvSpPr/>
          </xdr:nvSpPr>
          <xdr:spPr>
            <a:xfrm>
              <a:off x="8220710" y="2015490"/>
              <a:ext cx="867410" cy="58039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350520</xdr:colOff>
          <xdr:row>11</xdr:row>
          <xdr:rowOff>107950</xdr:rowOff>
        </xdr:from>
        <xdr:to>
          <xdr:col>1</xdr:col>
          <xdr:colOff>1217295</xdr:colOff>
          <xdr:row>13</xdr:row>
          <xdr:rowOff>180340</xdr:rowOff>
        </xdr:to>
        <xdr:sp>
          <xdr:nvSpPr>
            <xdr:cNvPr id="4100" name="Object 4" hidden="1">
              <a:extLst>
                <a:ext uri="{63B3BB69-23CF-44E3-9099-C40C66FF867C}">
                  <a14:compatExt spid="_x0000_s4100"/>
                </a:ext>
              </a:extLst>
            </xdr:cNvPr>
            <xdr:cNvSpPr/>
          </xdr:nvSpPr>
          <xdr:spPr>
            <a:xfrm>
              <a:off x="1922145" y="4044950"/>
              <a:ext cx="866775" cy="58039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394970</xdr:colOff>
          <xdr:row>7</xdr:row>
          <xdr:rowOff>130810</xdr:rowOff>
        </xdr:from>
        <xdr:to>
          <xdr:col>9</xdr:col>
          <xdr:colOff>1261745</xdr:colOff>
          <xdr:row>9</xdr:row>
          <xdr:rowOff>203200</xdr:rowOff>
        </xdr:to>
        <xdr:sp>
          <xdr:nvSpPr>
            <xdr:cNvPr id="4101" name="Object 5" hidden="1">
              <a:extLst>
                <a:ext uri="{63B3BB69-23CF-44E3-9099-C40C66FF867C}">
                  <a14:compatExt spid="_x0000_s4101"/>
                </a:ext>
              </a:extLst>
            </xdr:cNvPr>
            <xdr:cNvSpPr/>
          </xdr:nvSpPr>
          <xdr:spPr>
            <a:xfrm>
              <a:off x="14539595" y="3051810"/>
              <a:ext cx="866775" cy="58039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341630</xdr:colOff>
          <xdr:row>3</xdr:row>
          <xdr:rowOff>114300</xdr:rowOff>
        </xdr:from>
        <xdr:to>
          <xdr:col>9</xdr:col>
          <xdr:colOff>1287780</xdr:colOff>
          <xdr:row>5</xdr:row>
          <xdr:rowOff>185420</xdr:rowOff>
        </xdr:to>
        <xdr:sp>
          <xdr:nvSpPr>
            <xdr:cNvPr id="4102" name="Object 6" hidden="1">
              <a:extLst>
                <a:ext uri="{63B3BB69-23CF-44E3-9099-C40C66FF867C}">
                  <a14:compatExt spid="_x0000_s4102"/>
                </a:ext>
              </a:extLst>
            </xdr:cNvPr>
            <xdr:cNvSpPr/>
          </xdr:nvSpPr>
          <xdr:spPr>
            <a:xfrm>
              <a:off x="14486255" y="2019300"/>
              <a:ext cx="946150" cy="5791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351790</xdr:colOff>
          <xdr:row>11</xdr:row>
          <xdr:rowOff>111125</xdr:rowOff>
        </xdr:from>
        <xdr:to>
          <xdr:col>5</xdr:col>
          <xdr:colOff>1218565</xdr:colOff>
          <xdr:row>13</xdr:row>
          <xdr:rowOff>183515</xdr:rowOff>
        </xdr:to>
        <xdr:sp>
          <xdr:nvSpPr>
            <xdr:cNvPr id="4103" name="Object 7" hidden="1">
              <a:extLst>
                <a:ext uri="{63B3BB69-23CF-44E3-9099-C40C66FF867C}">
                  <a14:compatExt spid="_x0000_s4103"/>
                </a:ext>
              </a:extLst>
            </xdr:cNvPr>
            <xdr:cNvSpPr/>
          </xdr:nvSpPr>
          <xdr:spPr>
            <a:xfrm>
              <a:off x="8209915" y="4048125"/>
              <a:ext cx="866775" cy="58039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367665</xdr:colOff>
          <xdr:row>11</xdr:row>
          <xdr:rowOff>109855</xdr:rowOff>
        </xdr:from>
        <xdr:to>
          <xdr:col>9</xdr:col>
          <xdr:colOff>1234440</xdr:colOff>
          <xdr:row>13</xdr:row>
          <xdr:rowOff>182245</xdr:rowOff>
        </xdr:to>
        <xdr:sp>
          <xdr:nvSpPr>
            <xdr:cNvPr id="4104" name="Object 8" hidden="1">
              <a:extLst>
                <a:ext uri="{63B3BB69-23CF-44E3-9099-C40C66FF867C}">
                  <a14:compatExt spid="_x0000_s4104"/>
                </a:ext>
              </a:extLst>
            </xdr:cNvPr>
            <xdr:cNvSpPr/>
          </xdr:nvSpPr>
          <xdr:spPr>
            <a:xfrm>
              <a:off x="14512290" y="4046855"/>
              <a:ext cx="866775" cy="58039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309880</xdr:colOff>
          <xdr:row>7</xdr:row>
          <xdr:rowOff>139065</xdr:rowOff>
        </xdr:from>
        <xdr:to>
          <xdr:col>5</xdr:col>
          <xdr:colOff>1251585</xdr:colOff>
          <xdr:row>9</xdr:row>
          <xdr:rowOff>211455</xdr:rowOff>
        </xdr:to>
        <xdr:sp>
          <xdr:nvSpPr>
            <xdr:cNvPr id="4105" name="Object 9" hidden="1">
              <a:extLst>
                <a:ext uri="{63B3BB69-23CF-44E3-9099-C40C66FF867C}">
                  <a14:compatExt spid="_x0000_s4105"/>
                </a:ext>
              </a:extLst>
            </xdr:cNvPr>
            <xdr:cNvSpPr/>
          </xdr:nvSpPr>
          <xdr:spPr>
            <a:xfrm>
              <a:off x="8168005" y="3060065"/>
              <a:ext cx="941705" cy="58039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358140</xdr:colOff>
          <xdr:row>7</xdr:row>
          <xdr:rowOff>105410</xdr:rowOff>
        </xdr:from>
        <xdr:to>
          <xdr:col>1</xdr:col>
          <xdr:colOff>1224915</xdr:colOff>
          <xdr:row>9</xdr:row>
          <xdr:rowOff>177800</xdr:rowOff>
        </xdr:to>
        <xdr:sp>
          <xdr:nvSpPr>
            <xdr:cNvPr id="4106" name="Object 10" hidden="1">
              <a:extLst>
                <a:ext uri="{63B3BB69-23CF-44E3-9099-C40C66FF867C}">
                  <a14:compatExt spid="_x0000_s4106"/>
                </a:ext>
              </a:extLst>
            </xdr:cNvPr>
            <xdr:cNvSpPr/>
          </xdr:nvSpPr>
          <xdr:spPr>
            <a:xfrm>
              <a:off x="1929765" y="3026410"/>
              <a:ext cx="866775" cy="58039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361950</xdr:colOff>
          <xdr:row>15</xdr:row>
          <xdr:rowOff>95250</xdr:rowOff>
        </xdr:from>
        <xdr:to>
          <xdr:col>1</xdr:col>
          <xdr:colOff>1219200</xdr:colOff>
          <xdr:row>17</xdr:row>
          <xdr:rowOff>168275</xdr:rowOff>
        </xdr:to>
        <xdr:sp>
          <xdr:nvSpPr>
            <xdr:cNvPr id="4111" name="Object 15" hidden="1">
              <a:extLst>
                <a:ext uri="{63B3BB69-23CF-44E3-9099-C40C66FF867C}">
                  <a14:compatExt spid="_x0000_s4111"/>
                </a:ext>
              </a:extLst>
            </xdr:cNvPr>
            <xdr:cNvSpPr/>
          </xdr:nvSpPr>
          <xdr:spPr>
            <a:xfrm>
              <a:off x="1933575" y="5048250"/>
              <a:ext cx="857250" cy="5810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187960</xdr:colOff>
          <xdr:row>15</xdr:row>
          <xdr:rowOff>127635</xdr:rowOff>
        </xdr:from>
        <xdr:to>
          <xdr:col>5</xdr:col>
          <xdr:colOff>1261110</xdr:colOff>
          <xdr:row>17</xdr:row>
          <xdr:rowOff>153670</xdr:rowOff>
        </xdr:to>
        <xdr:sp>
          <xdr:nvSpPr>
            <xdr:cNvPr id="4114" name="Object 18" hidden="1">
              <a:extLst>
                <a:ext uri="{63B3BB69-23CF-44E3-9099-C40C66FF867C}">
                  <a14:compatExt spid="_x0000_s4114"/>
                </a:ext>
              </a:extLst>
            </xdr:cNvPr>
            <xdr:cNvSpPr/>
          </xdr:nvSpPr>
          <xdr:spPr>
            <a:xfrm>
              <a:off x="8046085" y="5080635"/>
              <a:ext cx="1073150" cy="53403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178435</xdr:colOff>
          <xdr:row>15</xdr:row>
          <xdr:rowOff>133985</xdr:rowOff>
        </xdr:from>
        <xdr:to>
          <xdr:col>9</xdr:col>
          <xdr:colOff>1290955</xdr:colOff>
          <xdr:row>17</xdr:row>
          <xdr:rowOff>181610</xdr:rowOff>
        </xdr:to>
        <xdr:sp>
          <xdr:nvSpPr>
            <xdr:cNvPr id="4115" name="Object 19" hidden="1">
              <a:extLst>
                <a:ext uri="{63B3BB69-23CF-44E3-9099-C40C66FF867C}">
                  <a14:compatExt spid="_x0000_s4115"/>
                </a:ext>
              </a:extLst>
            </xdr:cNvPr>
            <xdr:cNvSpPr/>
          </xdr:nvSpPr>
          <xdr:spPr>
            <a:xfrm>
              <a:off x="14323060" y="5086985"/>
              <a:ext cx="1112520" cy="555625"/>
            </a:xfrm>
            <a:prstGeom prst="rect">
              <a:avLst/>
            </a:prstGeom>
          </xdr:spPr>
        </xdr:sp>
        <xdr:clientData/>
      </xdr:twoCellAnchor>
    </mc:Choice>
    <mc:Fallback/>
  </mc:AlternateContent>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stellaris.paradoxwikis.com/Stellaris_Wiki"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6.xml.rels><?xml version="1.0" encoding="UTF-8" standalone="yes"?>
<Relationships xmlns="http://schemas.openxmlformats.org/package/2006/relationships"><Relationship Id="rId9" Type="http://schemas.openxmlformats.org/officeDocument/2006/relationships/oleObject" Target="../embeddings/oleObject4.bin"/><Relationship Id="rId8" Type="http://schemas.openxmlformats.org/officeDocument/2006/relationships/image" Target="../media/image6.emf"/><Relationship Id="rId7" Type="http://schemas.openxmlformats.org/officeDocument/2006/relationships/oleObject" Target="../embeddings/oleObject3.bin"/><Relationship Id="rId6" Type="http://schemas.openxmlformats.org/officeDocument/2006/relationships/image" Target="../media/image5.emf"/><Relationship Id="rId5" Type="http://schemas.openxmlformats.org/officeDocument/2006/relationships/oleObject" Target="../embeddings/oleObject2.bin"/><Relationship Id="rId4" Type="http://schemas.openxmlformats.org/officeDocument/2006/relationships/image" Target="../media/image4.emf"/><Relationship Id="rId3" Type="http://schemas.openxmlformats.org/officeDocument/2006/relationships/oleObject" Target="../embeddings/oleObject1.bin"/><Relationship Id="rId26" Type="http://schemas.openxmlformats.org/officeDocument/2006/relationships/image" Target="../media/image15.emf"/><Relationship Id="rId25" Type="http://schemas.openxmlformats.org/officeDocument/2006/relationships/oleObject" Target="../embeddings/oleObject12.bin"/><Relationship Id="rId24" Type="http://schemas.openxmlformats.org/officeDocument/2006/relationships/image" Target="../media/image14.emf"/><Relationship Id="rId23" Type="http://schemas.openxmlformats.org/officeDocument/2006/relationships/oleObject" Target="../embeddings/oleObject11.bin"/><Relationship Id="rId22" Type="http://schemas.openxmlformats.org/officeDocument/2006/relationships/image" Target="../media/image13.emf"/><Relationship Id="rId21" Type="http://schemas.openxmlformats.org/officeDocument/2006/relationships/oleObject" Target="../embeddings/oleObject10.bin"/><Relationship Id="rId20" Type="http://schemas.openxmlformats.org/officeDocument/2006/relationships/image" Target="../media/image12.emf"/><Relationship Id="rId2" Type="http://schemas.openxmlformats.org/officeDocument/2006/relationships/vmlDrawing" Target="../drawings/vmlDrawing1.vml"/><Relationship Id="rId19" Type="http://schemas.openxmlformats.org/officeDocument/2006/relationships/oleObject" Target="../embeddings/oleObject9.bin"/><Relationship Id="rId18" Type="http://schemas.openxmlformats.org/officeDocument/2006/relationships/image" Target="../media/image11.emf"/><Relationship Id="rId17" Type="http://schemas.openxmlformats.org/officeDocument/2006/relationships/oleObject" Target="../embeddings/oleObject8.bin"/><Relationship Id="rId16" Type="http://schemas.openxmlformats.org/officeDocument/2006/relationships/image" Target="../media/image10.emf"/><Relationship Id="rId15" Type="http://schemas.openxmlformats.org/officeDocument/2006/relationships/oleObject" Target="../embeddings/oleObject7.bin"/><Relationship Id="rId14" Type="http://schemas.openxmlformats.org/officeDocument/2006/relationships/image" Target="../media/image9.emf"/><Relationship Id="rId13" Type="http://schemas.openxmlformats.org/officeDocument/2006/relationships/oleObject" Target="../embeddings/oleObject6.bin"/><Relationship Id="rId12" Type="http://schemas.openxmlformats.org/officeDocument/2006/relationships/image" Target="../media/image8.emf"/><Relationship Id="rId11" Type="http://schemas.openxmlformats.org/officeDocument/2006/relationships/oleObject" Target="../embeddings/oleObject5.bin"/><Relationship Id="rId10" Type="http://schemas.openxmlformats.org/officeDocument/2006/relationships/image" Target="../media/image7.emf"/><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5"/>
  <sheetViews>
    <sheetView tabSelected="1" zoomScale="130" zoomScaleNormal="130" workbookViewId="0">
      <selection activeCell="F1" sqref="F1"/>
    </sheetView>
  </sheetViews>
  <sheetFormatPr defaultColWidth="9" defaultRowHeight="13.5" outlineLevelCol="4"/>
  <cols>
    <col min="1" max="1" width="111.725" style="1606" customWidth="1"/>
    <col min="2" max="16384" width="9" style="1606"/>
  </cols>
  <sheetData>
    <row r="1" ht="409" customHeight="1" spans="1:1">
      <c r="A1" s="1607" t="s">
        <v>0</v>
      </c>
    </row>
    <row r="2" customHeight="1" spans="1:5">
      <c r="A2" s="1606" t="s">
        <v>1</v>
      </c>
      <c r="B2" s="1608" t="str">
        <f>_xlfn.DISPIMG("ID_8A95646438884BE8BA5ED17D3AFF9A8C",1)</f>
        <v>=DISPIMG("ID_8A95646438884BE8BA5ED17D3AFF9A8C",1)</v>
      </c>
      <c r="C2" s="1609"/>
      <c r="D2" s="1609"/>
      <c r="E2" s="1610"/>
    </row>
    <row r="3" spans="1:5">
      <c r="A3" s="1606" t="s">
        <v>2</v>
      </c>
      <c r="B3" s="1611"/>
      <c r="C3" s="1612"/>
      <c r="D3" s="1612"/>
      <c r="E3" s="1613"/>
    </row>
    <row r="4" spans="1:5">
      <c r="A4" s="1614" t="s">
        <v>3</v>
      </c>
      <c r="B4" s="1611"/>
      <c r="C4" s="1612"/>
      <c r="D4" s="1612"/>
      <c r="E4" s="1613"/>
    </row>
    <row r="5" spans="1:5">
      <c r="A5" s="1615" t="s">
        <v>4</v>
      </c>
      <c r="B5" s="1611"/>
      <c r="C5" s="1612"/>
      <c r="D5" s="1612"/>
      <c r="E5" s="1613"/>
    </row>
    <row r="6" ht="22.5" spans="1:5">
      <c r="A6" s="1615" t="s">
        <v>5</v>
      </c>
      <c r="B6" s="1611"/>
      <c r="C6" s="1612"/>
      <c r="D6" s="1612"/>
      <c r="E6" s="1613"/>
    </row>
    <row r="7" ht="22.5" spans="1:5">
      <c r="A7" s="1615" t="s">
        <v>6</v>
      </c>
      <c r="B7" s="1611"/>
      <c r="C7" s="1612"/>
      <c r="D7" s="1612"/>
      <c r="E7" s="1613"/>
    </row>
    <row r="8" spans="1:5">
      <c r="A8" s="1615" t="s">
        <v>7</v>
      </c>
      <c r="B8" s="1611"/>
      <c r="C8" s="1612"/>
      <c r="D8" s="1612"/>
      <c r="E8" s="1613"/>
    </row>
    <row r="9" ht="24" spans="1:5">
      <c r="A9" s="1616" t="s">
        <v>8</v>
      </c>
      <c r="B9" s="1611"/>
      <c r="C9" s="1612"/>
      <c r="D9" s="1612"/>
      <c r="E9" s="1613"/>
    </row>
    <row r="10" ht="36" spans="1:5">
      <c r="A10" s="1617" t="s">
        <v>9</v>
      </c>
      <c r="B10" s="1611"/>
      <c r="C10" s="1612"/>
      <c r="D10" s="1612"/>
      <c r="E10" s="1613"/>
    </row>
    <row r="11" spans="1:5">
      <c r="A11" s="1617" t="s">
        <v>10</v>
      </c>
      <c r="B11" s="1611"/>
      <c r="C11" s="1612"/>
      <c r="D11" s="1612"/>
      <c r="E11" s="1613"/>
    </row>
    <row r="12" spans="1:5">
      <c r="A12" s="1617" t="s">
        <v>11</v>
      </c>
      <c r="B12" s="1611"/>
      <c r="C12" s="1612"/>
      <c r="D12" s="1612"/>
      <c r="E12" s="1613"/>
    </row>
    <row r="13" spans="1:5">
      <c r="A13" s="1617" t="s">
        <v>12</v>
      </c>
      <c r="B13" s="1611"/>
      <c r="C13" s="1612"/>
      <c r="D13" s="1612"/>
      <c r="E13" s="1613"/>
    </row>
    <row r="14" spans="1:5">
      <c r="A14" s="1617" t="s">
        <v>13</v>
      </c>
      <c r="B14" s="1611"/>
      <c r="C14" s="1612"/>
      <c r="D14" s="1612"/>
      <c r="E14" s="1613"/>
    </row>
    <row r="15" spans="1:5">
      <c r="A15" s="1617" t="s">
        <v>14</v>
      </c>
      <c r="B15" s="1618"/>
      <c r="C15" s="1619"/>
      <c r="D15" s="1619"/>
      <c r="E15" s="1620"/>
    </row>
    <row r="16" ht="24" spans="1:1">
      <c r="A16" s="1617" t="s">
        <v>15</v>
      </c>
    </row>
    <row r="17" spans="1:1">
      <c r="A17" s="1617" t="s">
        <v>16</v>
      </c>
    </row>
    <row r="18" ht="24" spans="1:1">
      <c r="A18" s="1617" t="s">
        <v>17</v>
      </c>
    </row>
    <row r="19" spans="1:1">
      <c r="A19" s="1621" t="s">
        <v>18</v>
      </c>
    </row>
    <row r="20" spans="1:1">
      <c r="A20" s="1617" t="s">
        <v>19</v>
      </c>
    </row>
    <row r="21" spans="1:1">
      <c r="A21" s="1617" t="s">
        <v>20</v>
      </c>
    </row>
    <row r="22" spans="1:1">
      <c r="A22" s="1616" t="s">
        <v>21</v>
      </c>
    </row>
    <row r="23" spans="1:1">
      <c r="A23" s="1617" t="s">
        <v>22</v>
      </c>
    </row>
    <row r="24" spans="1:1">
      <c r="A24" s="1617" t="s">
        <v>23</v>
      </c>
    </row>
    <row r="25" spans="1:1">
      <c r="A25" s="1617" t="s">
        <v>24</v>
      </c>
    </row>
    <row r="26" spans="1:1">
      <c r="A26" s="1617" t="s">
        <v>25</v>
      </c>
    </row>
    <row r="27" spans="1:1">
      <c r="A27" s="1617" t="s">
        <v>26</v>
      </c>
    </row>
    <row r="28" ht="24" spans="1:1">
      <c r="A28" s="1617" t="s">
        <v>27</v>
      </c>
    </row>
    <row r="29" ht="24" spans="1:1">
      <c r="A29" s="1617" t="s">
        <v>28</v>
      </c>
    </row>
    <row r="30" spans="1:1">
      <c r="A30" s="1617" t="s">
        <v>29</v>
      </c>
    </row>
    <row r="31" spans="1:1">
      <c r="A31" s="1617" t="s">
        <v>30</v>
      </c>
    </row>
    <row r="32" spans="1:1">
      <c r="A32" s="1617" t="s">
        <v>31</v>
      </c>
    </row>
    <row r="33" spans="1:1">
      <c r="A33" s="1617" t="s">
        <v>32</v>
      </c>
    </row>
    <row r="34" spans="1:1">
      <c r="A34" s="1617" t="s">
        <v>33</v>
      </c>
    </row>
    <row r="35" spans="1:1">
      <c r="A35" s="1622"/>
    </row>
    <row r="36" spans="1:1">
      <c r="A36" s="1622"/>
    </row>
    <row r="37" spans="1:1">
      <c r="A37" s="1622"/>
    </row>
    <row r="38" spans="1:1">
      <c r="A38" s="1622"/>
    </row>
    <row r="39" ht="13" customHeight="1" spans="1:1">
      <c r="A39" s="1622"/>
    </row>
    <row r="40" spans="1:1">
      <c r="A40" s="1622"/>
    </row>
    <row r="41" spans="1:1">
      <c r="A41" s="1622"/>
    </row>
    <row r="42" spans="1:1">
      <c r="A42" s="1622"/>
    </row>
    <row r="43" spans="1:1">
      <c r="A43" s="1622"/>
    </row>
    <row r="44" spans="1:1">
      <c r="A44" s="1622"/>
    </row>
    <row r="45" spans="1:1">
      <c r="A45" s="1622"/>
    </row>
  </sheetData>
  <mergeCells count="1">
    <mergeCell ref="B2:E15"/>
  </mergeCells>
  <hyperlinks>
    <hyperlink ref="A3" r:id="rId1" display="Stellaris 维基" tooltip="https://stellaris.paradoxwikis.com/Stellaris_Wiki"/>
    <hyperlink ref="A4" r:id="rId1" display="https://stellaris.paradoxwikis.com/Stellaris_Wiki"/>
  </hyperlink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99"/>
  <sheetViews>
    <sheetView zoomScale="85" zoomScaleNormal="85" workbookViewId="0">
      <selection activeCell="B23" sqref="B23:K29"/>
    </sheetView>
  </sheetViews>
  <sheetFormatPr defaultColWidth="9" defaultRowHeight="13.5"/>
  <cols>
    <col min="1" max="18" width="5.625" customWidth="1"/>
    <col min="19" max="21" width="5.625" style="1563" customWidth="1"/>
    <col min="22" max="32" width="5.625" customWidth="1"/>
    <col min="33" max="33" width="17.0416666666667" customWidth="1"/>
    <col min="34" max="38" width="5.625" customWidth="1"/>
  </cols>
  <sheetData>
    <row r="1" ht="20" customHeight="1" spans="1:38">
      <c r="A1" s="1564"/>
      <c r="B1" s="1565" t="s">
        <v>34</v>
      </c>
      <c r="C1" s="1565"/>
      <c r="D1" s="1565"/>
      <c r="E1" s="1565"/>
      <c r="F1" s="1565"/>
      <c r="G1" s="1565"/>
      <c r="H1" s="1565"/>
      <c r="I1" s="1565"/>
      <c r="J1" s="1565"/>
      <c r="K1" s="1565"/>
      <c r="L1" s="1565"/>
      <c r="M1" s="1582" t="s">
        <v>35</v>
      </c>
      <c r="N1" s="1564"/>
      <c r="O1" s="1564"/>
      <c r="P1" s="1564"/>
      <c r="Q1" s="1564"/>
      <c r="R1" s="1582" t="s">
        <v>35</v>
      </c>
      <c r="S1" s="1590"/>
      <c r="T1" s="1590"/>
      <c r="U1" s="1591"/>
      <c r="V1" s="1565" t="s">
        <v>34</v>
      </c>
      <c r="W1" s="1565"/>
      <c r="X1" s="1565"/>
      <c r="Y1" s="1565"/>
      <c r="Z1" s="1565"/>
      <c r="AA1" s="1565"/>
      <c r="AB1" s="1565"/>
      <c r="AC1" s="1565"/>
      <c r="AD1" s="1565"/>
      <c r="AE1" s="1565"/>
      <c r="AF1" s="1565"/>
      <c r="AG1" s="1564"/>
      <c r="AH1" s="1564"/>
      <c r="AI1" s="1564"/>
      <c r="AJ1" s="1564"/>
      <c r="AK1" s="1564"/>
      <c r="AL1" s="1582" t="s">
        <v>35</v>
      </c>
    </row>
    <row r="2" ht="20" customHeight="1" spans="1:38">
      <c r="A2" s="1566"/>
      <c r="B2" s="1567" t="s">
        <v>36</v>
      </c>
      <c r="C2" s="1568"/>
      <c r="D2" s="1568"/>
      <c r="E2" s="1568"/>
      <c r="F2" s="1566"/>
      <c r="G2" s="1566"/>
      <c r="H2" s="1566"/>
      <c r="I2" s="1566"/>
      <c r="J2" s="1566"/>
      <c r="K2" s="1566"/>
      <c r="L2" s="1566"/>
      <c r="M2" s="1566"/>
      <c r="N2" s="1566"/>
      <c r="O2" s="1583" t="s">
        <v>37</v>
      </c>
      <c r="P2" s="1583"/>
      <c r="Q2" s="1566"/>
      <c r="R2" s="1566"/>
      <c r="S2" s="1590"/>
      <c r="T2" s="1590"/>
      <c r="U2" s="1591"/>
      <c r="V2" s="1567" t="s">
        <v>36</v>
      </c>
      <c r="W2" s="1568"/>
      <c r="X2" s="1568"/>
      <c r="Y2" s="1568"/>
      <c r="Z2" s="1566"/>
      <c r="AA2" s="1566"/>
      <c r="AB2" s="1566"/>
      <c r="AC2" s="1566"/>
      <c r="AD2" s="1566"/>
      <c r="AE2" s="1566"/>
      <c r="AF2" s="1566"/>
      <c r="AG2" s="1566"/>
      <c r="AH2" s="1566"/>
      <c r="AI2" s="1583" t="s">
        <v>37</v>
      </c>
      <c r="AJ2" s="1583"/>
      <c r="AK2" s="1566"/>
      <c r="AL2" s="1566"/>
    </row>
    <row r="3" ht="20" customHeight="1" spans="1:38">
      <c r="A3" s="1566"/>
      <c r="B3" s="1569" t="s">
        <v>38</v>
      </c>
      <c r="C3" s="1569"/>
      <c r="D3" s="1569"/>
      <c r="E3" s="1569"/>
      <c r="F3" s="1566"/>
      <c r="G3" s="1566"/>
      <c r="H3" s="1566"/>
      <c r="I3" s="1566"/>
      <c r="J3" s="1566"/>
      <c r="K3" s="1566"/>
      <c r="L3" s="1566"/>
      <c r="M3" s="1566"/>
      <c r="N3" s="1566"/>
      <c r="O3" s="1566"/>
      <c r="P3" s="1566"/>
      <c r="Q3" s="1566"/>
      <c r="R3" s="1566"/>
      <c r="S3" s="1590"/>
      <c r="T3" s="1590"/>
      <c r="U3" s="1591"/>
      <c r="V3" s="1569" t="s">
        <v>39</v>
      </c>
      <c r="W3" s="1569"/>
      <c r="X3" s="1569"/>
      <c r="Y3" s="1569"/>
      <c r="Z3" s="1566"/>
      <c r="AA3" s="1566"/>
      <c r="AB3" s="1566"/>
      <c r="AC3" s="1566"/>
      <c r="AD3" s="1566"/>
      <c r="AE3" s="1566"/>
      <c r="AF3" s="1566"/>
      <c r="AG3" s="1566"/>
      <c r="AH3" s="1566"/>
      <c r="AI3" s="1566"/>
      <c r="AJ3" s="1566"/>
      <c r="AK3" s="1566"/>
      <c r="AL3" s="1566"/>
    </row>
    <row r="4" ht="20" customHeight="1" spans="1:38">
      <c r="A4" s="1566"/>
      <c r="B4" s="1570" t="s">
        <v>40</v>
      </c>
      <c r="C4" s="1570"/>
      <c r="D4" s="1570"/>
      <c r="E4" s="1570"/>
      <c r="F4" s="1570"/>
      <c r="G4" s="1571"/>
      <c r="H4" s="1571"/>
      <c r="I4" s="1571" t="s">
        <v>41</v>
      </c>
      <c r="J4" s="1571"/>
      <c r="K4" s="1571"/>
      <c r="L4" s="1566"/>
      <c r="M4" s="1566"/>
      <c r="N4" s="1566"/>
      <c r="O4" s="1584"/>
      <c r="P4" s="1585"/>
      <c r="Q4" s="1585"/>
      <c r="R4" s="1592"/>
      <c r="S4" s="1590"/>
      <c r="T4" s="1590"/>
      <c r="U4" s="1591"/>
      <c r="V4" s="1570" t="s">
        <v>40</v>
      </c>
      <c r="W4" s="1570"/>
      <c r="X4" s="1570"/>
      <c r="Y4" s="1570"/>
      <c r="Z4" s="1570"/>
      <c r="AA4" s="1571"/>
      <c r="AB4" s="1571"/>
      <c r="AC4" s="1571" t="s">
        <v>41</v>
      </c>
      <c r="AD4" s="1571"/>
      <c r="AE4" s="1571"/>
      <c r="AF4" s="1566"/>
      <c r="AG4" s="1566"/>
      <c r="AH4" s="1566"/>
      <c r="AI4" s="1584"/>
      <c r="AJ4" s="1585"/>
      <c r="AK4" s="1585"/>
      <c r="AL4" s="1592"/>
    </row>
    <row r="5" ht="20" customHeight="1" spans="1:38">
      <c r="A5" s="1566"/>
      <c r="B5" s="1572" t="s">
        <v>42</v>
      </c>
      <c r="C5" s="1573"/>
      <c r="D5" s="1573"/>
      <c r="E5" s="1573"/>
      <c r="F5" s="1573"/>
      <c r="G5" s="1573"/>
      <c r="H5" s="1573"/>
      <c r="I5" s="1573"/>
      <c r="J5" s="1573"/>
      <c r="K5" s="1573"/>
      <c r="L5" s="1573"/>
      <c r="M5" s="1573"/>
      <c r="N5" s="1566"/>
      <c r="O5" s="1586"/>
      <c r="P5" s="1566"/>
      <c r="Q5" s="1566"/>
      <c r="R5" s="1593"/>
      <c r="S5" s="1590"/>
      <c r="T5" s="1590"/>
      <c r="U5" s="1591"/>
      <c r="V5" s="1572" t="s">
        <v>42</v>
      </c>
      <c r="W5" s="1573"/>
      <c r="X5" s="1573"/>
      <c r="Y5" s="1573"/>
      <c r="Z5" s="1573"/>
      <c r="AA5" s="1573"/>
      <c r="AB5" s="1573"/>
      <c r="AC5" s="1573"/>
      <c r="AD5" s="1573"/>
      <c r="AE5" s="1573"/>
      <c r="AF5" s="1573"/>
      <c r="AG5" s="1573"/>
      <c r="AH5" s="1566"/>
      <c r="AI5" s="1586"/>
      <c r="AJ5" s="1566"/>
      <c r="AK5" s="1566"/>
      <c r="AL5" s="1593"/>
    </row>
    <row r="6" ht="20" customHeight="1" spans="1:38">
      <c r="A6" s="1566"/>
      <c r="B6" s="1574" t="s">
        <v>43</v>
      </c>
      <c r="C6" s="1575"/>
      <c r="D6" s="1575"/>
      <c r="E6" s="1575"/>
      <c r="F6" s="1574" t="s">
        <v>44</v>
      </c>
      <c r="G6" s="1575"/>
      <c r="H6" s="1575"/>
      <c r="I6" s="1575"/>
      <c r="J6" s="1574" t="s">
        <v>45</v>
      </c>
      <c r="K6" s="1575"/>
      <c r="L6" s="1575"/>
      <c r="M6" s="1575"/>
      <c r="N6" s="1587"/>
      <c r="O6" s="1586"/>
      <c r="P6" s="1566"/>
      <c r="Q6" s="1566"/>
      <c r="R6" s="1593"/>
      <c r="S6" s="1590"/>
      <c r="T6" s="1590"/>
      <c r="U6" s="1591"/>
      <c r="V6" s="1574" t="s">
        <v>46</v>
      </c>
      <c r="W6" s="1575"/>
      <c r="X6" s="1575"/>
      <c r="Y6" s="1575"/>
      <c r="Z6" s="1574" t="s">
        <v>47</v>
      </c>
      <c r="AA6" s="1575"/>
      <c r="AB6" s="1575"/>
      <c r="AC6" s="1575"/>
      <c r="AD6" s="1574" t="s">
        <v>48</v>
      </c>
      <c r="AE6" s="1575"/>
      <c r="AF6" s="1575"/>
      <c r="AG6" s="1575"/>
      <c r="AH6" s="1566"/>
      <c r="AI6" s="1586"/>
      <c r="AJ6" s="1566"/>
      <c r="AK6" s="1566"/>
      <c r="AL6" s="1593"/>
    </row>
    <row r="7" ht="20" customHeight="1" spans="1:38">
      <c r="A7" s="1566"/>
      <c r="B7" s="1574" t="s">
        <v>49</v>
      </c>
      <c r="C7" s="1575"/>
      <c r="D7" s="1575"/>
      <c r="E7" s="1575"/>
      <c r="F7" s="1574" t="s">
        <v>50</v>
      </c>
      <c r="G7" s="1575"/>
      <c r="H7" s="1575"/>
      <c r="I7" s="1575"/>
      <c r="J7" s="1574" t="s">
        <v>51</v>
      </c>
      <c r="K7" s="1575"/>
      <c r="L7" s="1575"/>
      <c r="M7" s="1575"/>
      <c r="N7" s="1587"/>
      <c r="O7" s="1586"/>
      <c r="P7" s="1566"/>
      <c r="Q7" s="1566"/>
      <c r="R7" s="1593"/>
      <c r="S7" s="1590"/>
      <c r="T7" s="1590"/>
      <c r="U7" s="1591"/>
      <c r="V7" s="1574" t="s">
        <v>52</v>
      </c>
      <c r="W7" s="1575"/>
      <c r="X7" s="1575"/>
      <c r="Y7" s="1575"/>
      <c r="Z7" s="1574" t="s">
        <v>53</v>
      </c>
      <c r="AA7" s="1575"/>
      <c r="AB7" s="1575"/>
      <c r="AC7" s="1575"/>
      <c r="AD7" s="1574" t="s">
        <v>54</v>
      </c>
      <c r="AE7" s="1575"/>
      <c r="AF7" s="1575"/>
      <c r="AG7" s="1575"/>
      <c r="AH7" s="1566"/>
      <c r="AI7" s="1586"/>
      <c r="AJ7" s="1566"/>
      <c r="AK7" s="1566"/>
      <c r="AL7" s="1593"/>
    </row>
    <row r="8" ht="20" customHeight="1" spans="1:38">
      <c r="A8" s="1566"/>
      <c r="B8" s="1574" t="s">
        <v>55</v>
      </c>
      <c r="C8" s="1575"/>
      <c r="D8" s="1575"/>
      <c r="E8" s="1575"/>
      <c r="F8" s="1574" t="s">
        <v>56</v>
      </c>
      <c r="G8" s="1575"/>
      <c r="H8" s="1575"/>
      <c r="I8" s="1575"/>
      <c r="J8" s="1588" t="s">
        <v>57</v>
      </c>
      <c r="K8" s="1588"/>
      <c r="L8" s="1588"/>
      <c r="M8" s="1588"/>
      <c r="N8" s="1588"/>
      <c r="O8" s="1586"/>
      <c r="P8" s="1566"/>
      <c r="Q8" s="1566"/>
      <c r="R8" s="1593"/>
      <c r="S8" s="1590"/>
      <c r="T8" s="1590"/>
      <c r="U8" s="1591"/>
      <c r="V8" s="1574" t="s">
        <v>58</v>
      </c>
      <c r="W8" s="1575"/>
      <c r="X8" s="1575"/>
      <c r="Y8" s="1575"/>
      <c r="Z8" s="1574" t="s">
        <v>59</v>
      </c>
      <c r="AA8" s="1575"/>
      <c r="AB8" s="1575"/>
      <c r="AC8" s="1575"/>
      <c r="AD8" s="1574" t="s">
        <v>60</v>
      </c>
      <c r="AE8" s="1575"/>
      <c r="AF8" s="1575"/>
      <c r="AG8" s="1575"/>
      <c r="AH8" s="1566"/>
      <c r="AI8" s="1586"/>
      <c r="AJ8" s="1566"/>
      <c r="AK8" s="1566"/>
      <c r="AL8" s="1593"/>
    </row>
    <row r="9" ht="20" customHeight="1" spans="1:38">
      <c r="A9" s="1566"/>
      <c r="B9" s="1574" t="s">
        <v>61</v>
      </c>
      <c r="C9" s="1575"/>
      <c r="D9" s="1575"/>
      <c r="E9" s="1575"/>
      <c r="F9" s="1574" t="s">
        <v>62</v>
      </c>
      <c r="G9" s="1574"/>
      <c r="H9" s="1574"/>
      <c r="I9" s="1574"/>
      <c r="J9" s="1575"/>
      <c r="K9" s="1575"/>
      <c r="L9" s="1575"/>
      <c r="M9" s="1575"/>
      <c r="N9" s="1587"/>
      <c r="O9" s="1586"/>
      <c r="P9" s="1566"/>
      <c r="Q9" s="1566"/>
      <c r="R9" s="1593"/>
      <c r="S9" s="1590"/>
      <c r="T9" s="1590"/>
      <c r="U9" s="1591"/>
      <c r="V9" s="1574" t="s">
        <v>63</v>
      </c>
      <c r="W9" s="1575"/>
      <c r="X9" s="1575"/>
      <c r="Y9" s="1575"/>
      <c r="Z9" s="1574" t="s">
        <v>64</v>
      </c>
      <c r="AA9" s="1575"/>
      <c r="AB9" s="1575"/>
      <c r="AC9" s="1575"/>
      <c r="AD9" s="1575"/>
      <c r="AE9" s="1575"/>
      <c r="AF9" s="1575"/>
      <c r="AG9" s="1575"/>
      <c r="AH9" s="1566"/>
      <c r="AI9" s="1586"/>
      <c r="AJ9" s="1566"/>
      <c r="AK9" s="1566"/>
      <c r="AL9" s="1593"/>
    </row>
    <row r="10" ht="20" customHeight="1" spans="1:38">
      <c r="A10" s="1566"/>
      <c r="B10" s="1574" t="s">
        <v>65</v>
      </c>
      <c r="C10" s="1575"/>
      <c r="D10" s="1575"/>
      <c r="E10" s="1575"/>
      <c r="F10" s="1574" t="s">
        <v>66</v>
      </c>
      <c r="G10" s="1575"/>
      <c r="H10" s="1575"/>
      <c r="I10" s="1575"/>
      <c r="J10" s="1575"/>
      <c r="K10" s="1575"/>
      <c r="L10" s="1575"/>
      <c r="M10" s="1575"/>
      <c r="N10" s="1587"/>
      <c r="O10" s="1586"/>
      <c r="P10" s="1566"/>
      <c r="Q10" s="1566"/>
      <c r="R10" s="1593"/>
      <c r="S10" s="1590"/>
      <c r="T10" s="1590"/>
      <c r="U10" s="1591"/>
      <c r="V10" s="1574" t="s">
        <v>67</v>
      </c>
      <c r="W10" s="1575"/>
      <c r="X10" s="1575"/>
      <c r="Y10" s="1575"/>
      <c r="Z10" s="1574" t="s">
        <v>68</v>
      </c>
      <c r="AA10" s="1574"/>
      <c r="AB10" s="1574"/>
      <c r="AC10" s="1574"/>
      <c r="AD10" s="1575"/>
      <c r="AE10" s="1575"/>
      <c r="AF10" s="1575"/>
      <c r="AG10" s="1575"/>
      <c r="AH10" s="1566"/>
      <c r="AI10" s="1586"/>
      <c r="AJ10" s="1566"/>
      <c r="AK10" s="1566"/>
      <c r="AL10" s="1593"/>
    </row>
    <row r="11" ht="20" customHeight="1" spans="1:38">
      <c r="A11" s="1566"/>
      <c r="B11" s="1576"/>
      <c r="C11" s="1576"/>
      <c r="D11" s="1576"/>
      <c r="E11" s="1576"/>
      <c r="F11" s="1574" t="s">
        <v>69</v>
      </c>
      <c r="G11" s="1575"/>
      <c r="H11" s="1575"/>
      <c r="I11" s="1575"/>
      <c r="J11" s="1576"/>
      <c r="K11" s="1576"/>
      <c r="L11" s="1576"/>
      <c r="M11" s="1576"/>
      <c r="N11" s="1566"/>
      <c r="O11" s="1586"/>
      <c r="P11" s="1566"/>
      <c r="Q11" s="1566"/>
      <c r="R11" s="1593"/>
      <c r="S11" s="1590"/>
      <c r="T11" s="1590"/>
      <c r="U11" s="1591"/>
      <c r="V11" s="1576"/>
      <c r="W11" s="1576"/>
      <c r="X11" s="1576"/>
      <c r="Y11" s="1576"/>
      <c r="Z11" s="1574" t="s">
        <v>70</v>
      </c>
      <c r="AA11" s="1575"/>
      <c r="AB11" s="1575"/>
      <c r="AC11" s="1575"/>
      <c r="AD11" s="1576"/>
      <c r="AE11" s="1576"/>
      <c r="AF11" s="1576"/>
      <c r="AG11" s="1576"/>
      <c r="AH11" s="1566"/>
      <c r="AI11" s="1586"/>
      <c r="AJ11" s="1566"/>
      <c r="AK11" s="1566"/>
      <c r="AL11" s="1593"/>
    </row>
    <row r="12" ht="20" customHeight="1" spans="1:38">
      <c r="A12" s="1566"/>
      <c r="B12" s="1577"/>
      <c r="C12" s="1577"/>
      <c r="D12" s="1577"/>
      <c r="E12" s="1577"/>
      <c r="F12" s="1577"/>
      <c r="G12" s="1577"/>
      <c r="H12" s="1577"/>
      <c r="I12" s="1577"/>
      <c r="J12" s="1577"/>
      <c r="K12" s="1577"/>
      <c r="L12" s="1577"/>
      <c r="M12" s="1577"/>
      <c r="N12" s="1566"/>
      <c r="O12" s="1586"/>
      <c r="P12" s="1566"/>
      <c r="Q12" s="1566"/>
      <c r="R12" s="1593"/>
      <c r="S12" s="1590"/>
      <c r="T12" s="1590"/>
      <c r="U12" s="1591"/>
      <c r="V12" s="1577"/>
      <c r="W12" s="1577"/>
      <c r="X12" s="1577"/>
      <c r="Y12" s="1577"/>
      <c r="Z12" s="1577"/>
      <c r="AA12" s="1577"/>
      <c r="AB12" s="1577"/>
      <c r="AC12" s="1577"/>
      <c r="AD12" s="1577"/>
      <c r="AE12" s="1577"/>
      <c r="AF12" s="1577"/>
      <c r="AG12" s="1577"/>
      <c r="AH12" s="1566"/>
      <c r="AI12" s="1586"/>
      <c r="AJ12" s="1566"/>
      <c r="AK12" s="1566"/>
      <c r="AL12" s="1593"/>
    </row>
    <row r="13" ht="20" customHeight="1" spans="1:38">
      <c r="A13" s="1566"/>
      <c r="B13" s="1577"/>
      <c r="C13" s="1577"/>
      <c r="D13" s="1577"/>
      <c r="E13" s="1577"/>
      <c r="F13" s="1577"/>
      <c r="G13" s="1577"/>
      <c r="H13" s="1577"/>
      <c r="I13" s="1577"/>
      <c r="J13" s="1577"/>
      <c r="K13" s="1577"/>
      <c r="L13" s="1577"/>
      <c r="M13" s="1577"/>
      <c r="N13" s="1566"/>
      <c r="O13" s="1586"/>
      <c r="P13" s="1566"/>
      <c r="Q13" s="1566"/>
      <c r="R13" s="1593"/>
      <c r="S13" s="1590"/>
      <c r="T13" s="1590"/>
      <c r="U13" s="1591"/>
      <c r="V13" s="1577"/>
      <c r="W13" s="1577"/>
      <c r="X13" s="1577"/>
      <c r="Y13" s="1577"/>
      <c r="Z13" s="1577"/>
      <c r="AA13" s="1577"/>
      <c r="AB13" s="1577"/>
      <c r="AC13" s="1577"/>
      <c r="AD13" s="1577"/>
      <c r="AE13" s="1577"/>
      <c r="AF13" s="1577"/>
      <c r="AG13" s="1577"/>
      <c r="AH13" s="1566"/>
      <c r="AI13" s="1586"/>
      <c r="AJ13" s="1566"/>
      <c r="AK13" s="1566"/>
      <c r="AL13" s="1593"/>
    </row>
    <row r="14" ht="20" customHeight="1" spans="1:38">
      <c r="A14" s="1566"/>
      <c r="B14" s="1577"/>
      <c r="C14" s="1577"/>
      <c r="D14" s="1577"/>
      <c r="E14" s="1577"/>
      <c r="F14" s="1577"/>
      <c r="G14" s="1577"/>
      <c r="H14" s="1577"/>
      <c r="I14" s="1577"/>
      <c r="J14" s="1577"/>
      <c r="K14" s="1577"/>
      <c r="L14" s="1577"/>
      <c r="M14" s="1577"/>
      <c r="N14" s="1566"/>
      <c r="O14" s="1586"/>
      <c r="P14" s="1566"/>
      <c r="Q14" s="1566"/>
      <c r="R14" s="1593"/>
      <c r="S14" s="1590"/>
      <c r="T14" s="1590"/>
      <c r="U14" s="1591"/>
      <c r="V14" s="1577"/>
      <c r="W14" s="1577"/>
      <c r="X14" s="1577"/>
      <c r="Y14" s="1577"/>
      <c r="Z14" s="1577"/>
      <c r="AA14" s="1577"/>
      <c r="AB14" s="1577"/>
      <c r="AC14" s="1577"/>
      <c r="AD14" s="1577"/>
      <c r="AE14" s="1577"/>
      <c r="AF14" s="1577"/>
      <c r="AG14" s="1577"/>
      <c r="AH14" s="1566"/>
      <c r="AI14" s="1586"/>
      <c r="AJ14" s="1566"/>
      <c r="AK14" s="1566"/>
      <c r="AL14" s="1593"/>
    </row>
    <row r="15" ht="20" customHeight="1" spans="1:38">
      <c r="A15" s="1566"/>
      <c r="B15" s="1577"/>
      <c r="C15" s="1577"/>
      <c r="D15" s="1577"/>
      <c r="E15" s="1577"/>
      <c r="F15" s="1577"/>
      <c r="G15" s="1577"/>
      <c r="H15" s="1577"/>
      <c r="I15" s="1577"/>
      <c r="J15" s="1577"/>
      <c r="K15" s="1577"/>
      <c r="L15" s="1577"/>
      <c r="M15" s="1577"/>
      <c r="N15" s="1566"/>
      <c r="O15" s="1586"/>
      <c r="P15" s="1566"/>
      <c r="Q15" s="1566"/>
      <c r="R15" s="1593"/>
      <c r="S15" s="1590"/>
      <c r="T15" s="1590"/>
      <c r="U15" s="1591"/>
      <c r="V15" s="1577"/>
      <c r="W15" s="1577"/>
      <c r="X15" s="1577"/>
      <c r="Y15" s="1577"/>
      <c r="Z15" s="1577"/>
      <c r="AA15" s="1577"/>
      <c r="AB15" s="1577"/>
      <c r="AC15" s="1577"/>
      <c r="AD15" s="1577"/>
      <c r="AE15" s="1577"/>
      <c r="AF15" s="1577"/>
      <c r="AG15" s="1577"/>
      <c r="AH15" s="1566"/>
      <c r="AI15" s="1586"/>
      <c r="AJ15" s="1566"/>
      <c r="AK15" s="1566"/>
      <c r="AL15" s="1593"/>
    </row>
    <row r="16" ht="20" customHeight="1" spans="1:38">
      <c r="A16" s="1566"/>
      <c r="B16" s="1577"/>
      <c r="C16" s="1577"/>
      <c r="D16" s="1577"/>
      <c r="E16" s="1577"/>
      <c r="F16" s="1577"/>
      <c r="G16" s="1577"/>
      <c r="H16" s="1577"/>
      <c r="I16" s="1577"/>
      <c r="J16" s="1577"/>
      <c r="K16" s="1577"/>
      <c r="L16" s="1577"/>
      <c r="M16" s="1577"/>
      <c r="N16" s="1566"/>
      <c r="O16" s="1586"/>
      <c r="P16" s="1566"/>
      <c r="Q16" s="1566"/>
      <c r="R16" s="1593"/>
      <c r="S16" s="1590"/>
      <c r="T16" s="1590"/>
      <c r="U16" s="1591"/>
      <c r="V16" s="1577"/>
      <c r="W16" s="1577"/>
      <c r="X16" s="1577"/>
      <c r="Y16" s="1577"/>
      <c r="Z16" s="1577"/>
      <c r="AA16" s="1577"/>
      <c r="AB16" s="1577"/>
      <c r="AC16" s="1577"/>
      <c r="AD16" s="1577"/>
      <c r="AE16" s="1577"/>
      <c r="AF16" s="1577"/>
      <c r="AG16" s="1577"/>
      <c r="AH16" s="1566"/>
      <c r="AI16" s="1586"/>
      <c r="AJ16" s="1566"/>
      <c r="AK16" s="1566"/>
      <c r="AL16" s="1593"/>
    </row>
    <row r="17" ht="20" customHeight="1" spans="1:38">
      <c r="A17" s="1566"/>
      <c r="B17" s="1577"/>
      <c r="C17" s="1577"/>
      <c r="D17" s="1577"/>
      <c r="E17" s="1577"/>
      <c r="F17" s="1577"/>
      <c r="G17" s="1577"/>
      <c r="H17" s="1577"/>
      <c r="I17" s="1577"/>
      <c r="J17" s="1577"/>
      <c r="K17" s="1577"/>
      <c r="L17" s="1577"/>
      <c r="M17" s="1577"/>
      <c r="N17" s="1566"/>
      <c r="O17" s="1586"/>
      <c r="P17" s="1566"/>
      <c r="Q17" s="1566"/>
      <c r="R17" s="1593"/>
      <c r="S17" s="1590"/>
      <c r="T17" s="1590"/>
      <c r="U17" s="1591"/>
      <c r="V17" s="1577"/>
      <c r="W17" s="1577"/>
      <c r="X17" s="1577"/>
      <c r="Y17" s="1577"/>
      <c r="Z17" s="1577"/>
      <c r="AA17" s="1577"/>
      <c r="AB17" s="1577"/>
      <c r="AC17" s="1577"/>
      <c r="AD17" s="1577"/>
      <c r="AE17" s="1577"/>
      <c r="AF17" s="1577"/>
      <c r="AG17" s="1577"/>
      <c r="AH17" s="1566"/>
      <c r="AI17" s="1586"/>
      <c r="AJ17" s="1566"/>
      <c r="AK17" s="1566"/>
      <c r="AL17" s="1593"/>
    </row>
    <row r="18" ht="20" customHeight="1" spans="1:38">
      <c r="A18" s="1566"/>
      <c r="B18" s="1577"/>
      <c r="C18" s="1577"/>
      <c r="D18" s="1577"/>
      <c r="E18" s="1577"/>
      <c r="F18" s="1577"/>
      <c r="G18" s="1577"/>
      <c r="H18" s="1577"/>
      <c r="I18" s="1577"/>
      <c r="J18" s="1577"/>
      <c r="K18" s="1577"/>
      <c r="L18" s="1577"/>
      <c r="M18" s="1577"/>
      <c r="N18" s="1566"/>
      <c r="O18" s="1586"/>
      <c r="P18" s="1566"/>
      <c r="Q18" s="1566"/>
      <c r="R18" s="1593"/>
      <c r="S18" s="1590"/>
      <c r="T18" s="1590"/>
      <c r="U18" s="1591"/>
      <c r="V18" s="1577"/>
      <c r="W18" s="1577"/>
      <c r="X18" s="1577"/>
      <c r="Y18" s="1577"/>
      <c r="Z18" s="1577"/>
      <c r="AA18" s="1577"/>
      <c r="AB18" s="1577"/>
      <c r="AC18" s="1577"/>
      <c r="AD18" s="1577"/>
      <c r="AE18" s="1577"/>
      <c r="AF18" s="1577"/>
      <c r="AG18" s="1577"/>
      <c r="AH18" s="1566"/>
      <c r="AI18" s="1586"/>
      <c r="AJ18" s="1566"/>
      <c r="AK18" s="1566"/>
      <c r="AL18" s="1593"/>
    </row>
    <row r="19" ht="20" customHeight="1" spans="1:38">
      <c r="A19" s="1566"/>
      <c r="B19" s="1572" t="s">
        <v>42</v>
      </c>
      <c r="C19" s="1573"/>
      <c r="D19" s="1573"/>
      <c r="E19" s="1573"/>
      <c r="F19" s="1573"/>
      <c r="G19" s="1573"/>
      <c r="H19" s="1573"/>
      <c r="I19" s="1573"/>
      <c r="J19" s="1573"/>
      <c r="K19" s="1573"/>
      <c r="L19" s="1573"/>
      <c r="M19" s="1573"/>
      <c r="N19" s="1566"/>
      <c r="O19" s="1586"/>
      <c r="P19" s="1566"/>
      <c r="Q19" s="1566"/>
      <c r="R19" s="1593"/>
      <c r="S19" s="1590"/>
      <c r="T19" s="1590"/>
      <c r="U19" s="1591"/>
      <c r="V19" s="1572" t="s">
        <v>42</v>
      </c>
      <c r="W19" s="1573"/>
      <c r="X19" s="1573"/>
      <c r="Y19" s="1573"/>
      <c r="Z19" s="1573"/>
      <c r="AA19" s="1573"/>
      <c r="AB19" s="1573"/>
      <c r="AC19" s="1573"/>
      <c r="AD19" s="1573"/>
      <c r="AE19" s="1573"/>
      <c r="AF19" s="1573"/>
      <c r="AG19" s="1573"/>
      <c r="AH19" s="1566"/>
      <c r="AI19" s="1586"/>
      <c r="AJ19" s="1566"/>
      <c r="AK19" s="1566"/>
      <c r="AL19" s="1593"/>
    </row>
    <row r="20" ht="20" customHeight="1" spans="1:38">
      <c r="A20" s="1566"/>
      <c r="B20" s="1569" t="s">
        <v>71</v>
      </c>
      <c r="C20" s="1569"/>
      <c r="D20" s="1569"/>
      <c r="E20" s="1569"/>
      <c r="F20" s="1566"/>
      <c r="G20" s="1566"/>
      <c r="H20" s="1566"/>
      <c r="I20" s="1566"/>
      <c r="J20" s="1566"/>
      <c r="K20" s="1566"/>
      <c r="L20" s="1566"/>
      <c r="M20" s="1566"/>
      <c r="N20" s="1566"/>
      <c r="O20" s="1586"/>
      <c r="P20" s="1566"/>
      <c r="Q20" s="1566"/>
      <c r="R20" s="1593"/>
      <c r="S20" s="1590"/>
      <c r="T20" s="1590"/>
      <c r="U20" s="1591"/>
      <c r="V20" s="1569" t="s">
        <v>72</v>
      </c>
      <c r="W20" s="1569"/>
      <c r="X20" s="1569"/>
      <c r="Y20" s="1569"/>
      <c r="Z20" s="1566"/>
      <c r="AA20" s="1566"/>
      <c r="AB20" s="1566"/>
      <c r="AC20" s="1566"/>
      <c r="AD20" s="1566"/>
      <c r="AE20" s="1566"/>
      <c r="AF20" s="1566"/>
      <c r="AG20" s="1566"/>
      <c r="AH20" s="1566"/>
      <c r="AI20" s="1586"/>
      <c r="AJ20" s="1566"/>
      <c r="AK20" s="1566"/>
      <c r="AL20" s="1593"/>
    </row>
    <row r="21" ht="20" customHeight="1" spans="1:38">
      <c r="A21" s="1566"/>
      <c r="B21" s="1569"/>
      <c r="C21" s="1569"/>
      <c r="D21" s="1569"/>
      <c r="E21" s="1569"/>
      <c r="F21" s="1566"/>
      <c r="G21" s="1566"/>
      <c r="H21" s="1566"/>
      <c r="I21" s="1566"/>
      <c r="J21" s="1566"/>
      <c r="K21" s="1566"/>
      <c r="L21" s="1566"/>
      <c r="M21" s="1566"/>
      <c r="N21" s="1566"/>
      <c r="O21" s="1586"/>
      <c r="P21" s="1566"/>
      <c r="Q21" s="1566"/>
      <c r="R21" s="1593"/>
      <c r="S21" s="1590"/>
      <c r="T21" s="1590"/>
      <c r="U21" s="1591"/>
      <c r="V21" s="1569"/>
      <c r="W21" s="1569"/>
      <c r="X21" s="1569"/>
      <c r="Y21" s="1569"/>
      <c r="Z21" s="1566"/>
      <c r="AA21" s="1566"/>
      <c r="AB21" s="1566"/>
      <c r="AC21" s="1566"/>
      <c r="AD21" s="1566"/>
      <c r="AE21" s="1566"/>
      <c r="AF21" s="1566"/>
      <c r="AG21" s="1566"/>
      <c r="AH21" s="1566"/>
      <c r="AI21" s="1586"/>
      <c r="AJ21" s="1566"/>
      <c r="AK21" s="1566"/>
      <c r="AL21" s="1593"/>
    </row>
    <row r="22" ht="20" customHeight="1" spans="1:38">
      <c r="A22" s="1566"/>
      <c r="B22" s="1576" t="s">
        <v>73</v>
      </c>
      <c r="C22" s="1576"/>
      <c r="D22" s="1576"/>
      <c r="E22" s="1576"/>
      <c r="F22" s="1576"/>
      <c r="G22" s="1576"/>
      <c r="H22" s="1576"/>
      <c r="I22" s="1576"/>
      <c r="J22" s="1566"/>
      <c r="K22" s="1566"/>
      <c r="L22" s="1566"/>
      <c r="M22" s="1566"/>
      <c r="N22" s="1566"/>
      <c r="O22" s="1586"/>
      <c r="P22" s="1566"/>
      <c r="Q22" s="1566"/>
      <c r="R22" s="1593"/>
      <c r="S22" s="1590"/>
      <c r="T22" s="1590"/>
      <c r="U22" s="1591"/>
      <c r="V22" s="1569" t="s">
        <v>74</v>
      </c>
      <c r="W22" s="1569"/>
      <c r="X22" s="1569"/>
      <c r="Y22" s="1569"/>
      <c r="Z22" s="1576"/>
      <c r="AA22" s="1576"/>
      <c r="AB22" s="1576"/>
      <c r="AC22" s="1576"/>
      <c r="AD22" s="1576"/>
      <c r="AE22" s="1576"/>
      <c r="AF22" s="1576"/>
      <c r="AG22" s="1576"/>
      <c r="AH22" s="1566"/>
      <c r="AI22" s="1586"/>
      <c r="AJ22" s="1566"/>
      <c r="AK22" s="1566"/>
      <c r="AL22" s="1593"/>
    </row>
    <row r="23" ht="17.5" customHeight="1" spans="1:38">
      <c r="A23" s="1566"/>
      <c r="B23" s="1566"/>
      <c r="C23" s="1566"/>
      <c r="D23" s="1566"/>
      <c r="E23" s="1566"/>
      <c r="F23" s="1576"/>
      <c r="G23" s="1576"/>
      <c r="H23" s="1571"/>
      <c r="I23" s="1576" t="s">
        <v>75</v>
      </c>
      <c r="J23" s="1576"/>
      <c r="K23" s="1576"/>
      <c r="L23" s="1576"/>
      <c r="M23" s="1576"/>
      <c r="N23" s="1566"/>
      <c r="O23" s="1586"/>
      <c r="P23" s="1566"/>
      <c r="Q23" s="1566"/>
      <c r="R23" s="1593"/>
      <c r="S23" s="1590"/>
      <c r="T23" s="1590"/>
      <c r="U23" s="1591"/>
      <c r="V23" s="1566"/>
      <c r="W23" s="1566"/>
      <c r="X23" s="1566"/>
      <c r="Y23" s="1566"/>
      <c r="Z23" s="1576"/>
      <c r="AA23" s="1576"/>
      <c r="AB23" s="1576"/>
      <c r="AC23" s="1576" t="s">
        <v>76</v>
      </c>
      <c r="AD23" s="1576"/>
      <c r="AE23" s="1576"/>
      <c r="AF23" s="1576"/>
      <c r="AG23" s="1576"/>
      <c r="AH23" s="1566"/>
      <c r="AI23" s="1586"/>
      <c r="AJ23" s="1566"/>
      <c r="AK23" s="1566"/>
      <c r="AL23" s="1593"/>
    </row>
    <row r="24" ht="17.5" customHeight="1" spans="1:38">
      <c r="A24" s="1566"/>
      <c r="B24" s="1566"/>
      <c r="C24" s="1566"/>
      <c r="D24" s="1566"/>
      <c r="E24" s="1566"/>
      <c r="F24" s="1576"/>
      <c r="G24" s="1576"/>
      <c r="H24" s="1571"/>
      <c r="I24" s="1576" t="s">
        <v>77</v>
      </c>
      <c r="J24" s="1576"/>
      <c r="K24" s="1576"/>
      <c r="L24" s="1576"/>
      <c r="M24" s="1576"/>
      <c r="N24" s="1566"/>
      <c r="O24" s="1586"/>
      <c r="P24" s="1566"/>
      <c r="Q24" s="1566"/>
      <c r="R24" s="1593"/>
      <c r="S24" s="1590"/>
      <c r="T24" s="1590"/>
      <c r="U24" s="1591"/>
      <c r="V24" s="1566"/>
      <c r="W24" s="1566"/>
      <c r="X24" s="1566"/>
      <c r="Y24" s="1566"/>
      <c r="Z24" s="1576"/>
      <c r="AA24" s="1576"/>
      <c r="AB24" s="1576"/>
      <c r="AC24" s="1576" t="s">
        <v>78</v>
      </c>
      <c r="AD24" s="1576"/>
      <c r="AE24" s="1576"/>
      <c r="AF24" s="1576"/>
      <c r="AG24" s="1576"/>
      <c r="AH24" s="1566"/>
      <c r="AI24" s="1586"/>
      <c r="AJ24" s="1566"/>
      <c r="AK24" s="1566"/>
      <c r="AL24" s="1593"/>
    </row>
    <row r="25" ht="17.5" customHeight="1" spans="1:38">
      <c r="A25" s="1566"/>
      <c r="B25" s="1566"/>
      <c r="C25" s="1566"/>
      <c r="D25" s="1566"/>
      <c r="E25" s="1566"/>
      <c r="F25" s="1576"/>
      <c r="G25" s="1576"/>
      <c r="H25" s="1571"/>
      <c r="I25" s="1576" t="s">
        <v>79</v>
      </c>
      <c r="J25" s="1576"/>
      <c r="K25" s="1576"/>
      <c r="L25" s="1576"/>
      <c r="M25" s="1576"/>
      <c r="N25" s="1566"/>
      <c r="O25" s="1586"/>
      <c r="P25" s="1566"/>
      <c r="Q25" s="1566"/>
      <c r="R25" s="1593"/>
      <c r="S25" s="1590"/>
      <c r="T25" s="1590"/>
      <c r="U25" s="1591"/>
      <c r="V25" s="1566"/>
      <c r="W25" s="1566"/>
      <c r="X25" s="1566"/>
      <c r="Y25" s="1566"/>
      <c r="Z25" s="1576"/>
      <c r="AA25" s="1576"/>
      <c r="AB25" s="1576"/>
      <c r="AC25" s="1576" t="s">
        <v>80</v>
      </c>
      <c r="AD25" s="1576"/>
      <c r="AE25" s="1576"/>
      <c r="AF25" s="1576"/>
      <c r="AG25" s="1576"/>
      <c r="AH25" s="1566"/>
      <c r="AI25" s="1586"/>
      <c r="AJ25" s="1566"/>
      <c r="AK25" s="1566"/>
      <c r="AL25" s="1593"/>
    </row>
    <row r="26" ht="17.5" customHeight="1" spans="1:38">
      <c r="A26" s="1566"/>
      <c r="B26" s="1566"/>
      <c r="C26" s="1566"/>
      <c r="D26" s="1566"/>
      <c r="E26" s="1566"/>
      <c r="F26" s="1576"/>
      <c r="G26" s="1576"/>
      <c r="H26" s="1571"/>
      <c r="I26" s="1576" t="s">
        <v>81</v>
      </c>
      <c r="J26" s="1576"/>
      <c r="K26" s="1576"/>
      <c r="L26" s="1576"/>
      <c r="M26" s="1576"/>
      <c r="N26" s="1566"/>
      <c r="O26" s="1586"/>
      <c r="P26" s="1566"/>
      <c r="Q26" s="1566"/>
      <c r="R26" s="1593"/>
      <c r="S26" s="1590"/>
      <c r="T26" s="1590"/>
      <c r="U26" s="1591"/>
      <c r="V26" s="1566"/>
      <c r="W26" s="1566"/>
      <c r="X26" s="1566"/>
      <c r="Y26" s="1566"/>
      <c r="Z26" s="1576"/>
      <c r="AA26" s="1576"/>
      <c r="AB26" s="1576"/>
      <c r="AC26" s="1576" t="s">
        <v>82</v>
      </c>
      <c r="AD26" s="1576"/>
      <c r="AE26" s="1576"/>
      <c r="AF26" s="1576"/>
      <c r="AG26" s="1576"/>
      <c r="AH26" s="1566"/>
      <c r="AI26" s="1586"/>
      <c r="AJ26" s="1566"/>
      <c r="AK26" s="1566"/>
      <c r="AL26" s="1593"/>
    </row>
    <row r="27" ht="17.5" customHeight="1" spans="1:38">
      <c r="A27" s="1566"/>
      <c r="B27" s="1566"/>
      <c r="C27" s="1566"/>
      <c r="D27" s="1566"/>
      <c r="E27" s="1566"/>
      <c r="F27" s="1576"/>
      <c r="G27" s="1576"/>
      <c r="H27" s="1571"/>
      <c r="I27" s="1576" t="s">
        <v>83</v>
      </c>
      <c r="J27" s="1576"/>
      <c r="K27" s="1576"/>
      <c r="L27" s="1576"/>
      <c r="M27" s="1576"/>
      <c r="N27" s="1566"/>
      <c r="O27" s="1586"/>
      <c r="P27" s="1566"/>
      <c r="Q27" s="1566"/>
      <c r="R27" s="1593"/>
      <c r="S27" s="1590"/>
      <c r="T27" s="1590"/>
      <c r="U27" s="1591"/>
      <c r="V27" s="1566"/>
      <c r="W27" s="1566"/>
      <c r="X27" s="1566"/>
      <c r="Y27" s="1566"/>
      <c r="Z27" s="1576"/>
      <c r="AA27" s="1576"/>
      <c r="AB27" s="1576"/>
      <c r="AC27" s="1576" t="s">
        <v>84</v>
      </c>
      <c r="AD27" s="1576"/>
      <c r="AE27" s="1576"/>
      <c r="AF27" s="1576"/>
      <c r="AG27" s="1576"/>
      <c r="AH27" s="1566"/>
      <c r="AI27" s="1586"/>
      <c r="AJ27" s="1566"/>
      <c r="AK27" s="1566"/>
      <c r="AL27" s="1593"/>
    </row>
    <row r="28" ht="17.5" customHeight="1" spans="1:38">
      <c r="A28" s="1566"/>
      <c r="B28" s="1566"/>
      <c r="C28" s="1566"/>
      <c r="D28" s="1566"/>
      <c r="E28" s="1566"/>
      <c r="F28" s="1576"/>
      <c r="G28" s="1576"/>
      <c r="H28" s="1571"/>
      <c r="I28" s="1576" t="s">
        <v>85</v>
      </c>
      <c r="J28" s="1576"/>
      <c r="K28" s="1576"/>
      <c r="L28" s="1576"/>
      <c r="M28" s="1576"/>
      <c r="N28" s="1566"/>
      <c r="O28" s="1586"/>
      <c r="P28" s="1566"/>
      <c r="Q28" s="1566"/>
      <c r="R28" s="1593"/>
      <c r="S28" s="1590"/>
      <c r="T28" s="1590"/>
      <c r="U28" s="1591"/>
      <c r="V28" s="1566"/>
      <c r="W28" s="1566"/>
      <c r="X28" s="1566"/>
      <c r="Y28" s="1566"/>
      <c r="Z28" s="1576"/>
      <c r="AA28" s="1576"/>
      <c r="AB28" s="1576"/>
      <c r="AC28" s="1576" t="s">
        <v>86</v>
      </c>
      <c r="AD28" s="1576"/>
      <c r="AE28" s="1576"/>
      <c r="AF28" s="1576"/>
      <c r="AG28" s="1576"/>
      <c r="AH28" s="1566"/>
      <c r="AI28" s="1586"/>
      <c r="AJ28" s="1566"/>
      <c r="AK28" s="1566"/>
      <c r="AL28" s="1593"/>
    </row>
    <row r="29" ht="17.5" customHeight="1" spans="1:38">
      <c r="A29" s="1566"/>
      <c r="B29" s="1566"/>
      <c r="C29" s="1566"/>
      <c r="D29" s="1566"/>
      <c r="E29" s="1566"/>
      <c r="F29" s="1576"/>
      <c r="G29" s="1576"/>
      <c r="H29" s="1571"/>
      <c r="I29" s="1576" t="s">
        <v>87</v>
      </c>
      <c r="J29" s="1576"/>
      <c r="K29" s="1576"/>
      <c r="L29" s="1576"/>
      <c r="M29" s="1576"/>
      <c r="N29" s="1566"/>
      <c r="O29" s="1586"/>
      <c r="P29" s="1566"/>
      <c r="Q29" s="1566"/>
      <c r="R29" s="1593"/>
      <c r="S29" s="1590"/>
      <c r="T29" s="1590"/>
      <c r="U29" s="1591"/>
      <c r="V29" s="1566"/>
      <c r="W29" s="1566"/>
      <c r="X29" s="1566"/>
      <c r="Y29" s="1566"/>
      <c r="Z29" s="1576"/>
      <c r="AA29" s="1576"/>
      <c r="AB29" s="1576"/>
      <c r="AC29" s="1576" t="s">
        <v>88</v>
      </c>
      <c r="AD29" s="1576"/>
      <c r="AE29" s="1576"/>
      <c r="AF29" s="1576"/>
      <c r="AG29" s="1576"/>
      <c r="AH29" s="1566"/>
      <c r="AI29" s="1586"/>
      <c r="AJ29" s="1566"/>
      <c r="AK29" s="1566"/>
      <c r="AL29" s="1593"/>
    </row>
    <row r="30" ht="17.5" customHeight="1" spans="1:38">
      <c r="A30" s="1566"/>
      <c r="B30" s="1576" t="s">
        <v>89</v>
      </c>
      <c r="C30" s="1576"/>
      <c r="D30" s="1576"/>
      <c r="E30" s="1576"/>
      <c r="F30" s="1576"/>
      <c r="G30" s="1576"/>
      <c r="H30" s="1571"/>
      <c r="I30" s="1576"/>
      <c r="J30" s="1576"/>
      <c r="K30" s="1576"/>
      <c r="L30" s="1576"/>
      <c r="M30" s="1576"/>
      <c r="N30" s="1566"/>
      <c r="O30" s="1586"/>
      <c r="P30" s="1566"/>
      <c r="Q30" s="1566"/>
      <c r="R30" s="1593"/>
      <c r="S30" s="1590"/>
      <c r="T30" s="1590"/>
      <c r="U30" s="1591"/>
      <c r="V30" s="1569" t="s">
        <v>90</v>
      </c>
      <c r="W30" s="1569"/>
      <c r="X30" s="1569"/>
      <c r="Y30" s="1569"/>
      <c r="Z30" s="1573"/>
      <c r="AA30" s="1573"/>
      <c r="AB30" s="1573"/>
      <c r="AC30" s="1573"/>
      <c r="AD30" s="1573"/>
      <c r="AE30" s="1573"/>
      <c r="AF30" s="1573"/>
      <c r="AG30" s="1573"/>
      <c r="AH30" s="1566"/>
      <c r="AI30" s="1586"/>
      <c r="AJ30" s="1566"/>
      <c r="AK30" s="1566"/>
      <c r="AL30" s="1593"/>
    </row>
    <row r="31" ht="17.5" customHeight="1" spans="1:38">
      <c r="A31" s="1566"/>
      <c r="B31" s="1566"/>
      <c r="C31" s="1566"/>
      <c r="D31" s="1566"/>
      <c r="E31" s="1566"/>
      <c r="F31" s="1576"/>
      <c r="G31" s="1576"/>
      <c r="H31" s="1571"/>
      <c r="I31" s="1576" t="s">
        <v>91</v>
      </c>
      <c r="J31" s="1576"/>
      <c r="K31" s="1576"/>
      <c r="L31" s="1576"/>
      <c r="M31" s="1576"/>
      <c r="N31" s="1566"/>
      <c r="O31" s="1586"/>
      <c r="P31" s="1566"/>
      <c r="Q31" s="1566"/>
      <c r="R31" s="1593"/>
      <c r="S31" s="1590"/>
      <c r="T31" s="1590"/>
      <c r="U31" s="1591"/>
      <c r="V31" s="1573"/>
      <c r="W31" s="1573"/>
      <c r="X31" s="1573"/>
      <c r="Y31" s="1573"/>
      <c r="Z31" s="1573"/>
      <c r="AA31" s="1573"/>
      <c r="AB31" s="1573"/>
      <c r="AC31" s="1576" t="s">
        <v>92</v>
      </c>
      <c r="AD31" s="1573"/>
      <c r="AE31" s="1573"/>
      <c r="AF31" s="1573"/>
      <c r="AG31" s="1573"/>
      <c r="AH31" s="1566"/>
      <c r="AI31" s="1586"/>
      <c r="AJ31" s="1566"/>
      <c r="AK31" s="1566"/>
      <c r="AL31" s="1593"/>
    </row>
    <row r="32" ht="17.5" customHeight="1" spans="1:38">
      <c r="A32" s="1566"/>
      <c r="B32" s="1566"/>
      <c r="C32" s="1566"/>
      <c r="D32" s="1566"/>
      <c r="E32" s="1566"/>
      <c r="F32" s="1576"/>
      <c r="G32" s="1576"/>
      <c r="H32" s="1571"/>
      <c r="I32" s="1576" t="s">
        <v>93</v>
      </c>
      <c r="J32" s="1576"/>
      <c r="K32" s="1576"/>
      <c r="L32" s="1576"/>
      <c r="M32" s="1576"/>
      <c r="N32" s="1566"/>
      <c r="O32" s="1586"/>
      <c r="P32" s="1566"/>
      <c r="Q32" s="1566"/>
      <c r="R32" s="1593"/>
      <c r="S32" s="1590"/>
      <c r="T32" s="1590"/>
      <c r="U32" s="1591"/>
      <c r="V32" s="1573"/>
      <c r="W32" s="1573"/>
      <c r="X32" s="1573"/>
      <c r="Y32" s="1573"/>
      <c r="Z32" s="1573"/>
      <c r="AA32" s="1573"/>
      <c r="AB32" s="1573"/>
      <c r="AC32" s="1576" t="s">
        <v>94</v>
      </c>
      <c r="AD32" s="1573"/>
      <c r="AE32" s="1573"/>
      <c r="AF32" s="1573"/>
      <c r="AG32" s="1573"/>
      <c r="AH32" s="1566"/>
      <c r="AI32" s="1586"/>
      <c r="AJ32" s="1566"/>
      <c r="AK32" s="1566"/>
      <c r="AL32" s="1593"/>
    </row>
    <row r="33" ht="17.5" customHeight="1" spans="1:38">
      <c r="A33" s="1566"/>
      <c r="B33" s="1566"/>
      <c r="C33" s="1566"/>
      <c r="D33" s="1566"/>
      <c r="E33" s="1566"/>
      <c r="F33" s="1576"/>
      <c r="G33" s="1576"/>
      <c r="H33" s="1571"/>
      <c r="I33" s="1576" t="s">
        <v>95</v>
      </c>
      <c r="J33" s="1576"/>
      <c r="K33" s="1576"/>
      <c r="L33" s="1576"/>
      <c r="M33" s="1576"/>
      <c r="N33" s="1566"/>
      <c r="O33" s="1586"/>
      <c r="P33" s="1566"/>
      <c r="Q33" s="1566"/>
      <c r="R33" s="1593"/>
      <c r="S33" s="1590"/>
      <c r="T33" s="1590"/>
      <c r="U33" s="1591"/>
      <c r="V33" s="1573"/>
      <c r="W33" s="1573"/>
      <c r="X33" s="1573"/>
      <c r="Y33" s="1573"/>
      <c r="Z33" s="1573"/>
      <c r="AA33" s="1573"/>
      <c r="AB33" s="1573"/>
      <c r="AC33" s="1576" t="s">
        <v>96</v>
      </c>
      <c r="AD33" s="1573"/>
      <c r="AE33" s="1573"/>
      <c r="AF33" s="1573"/>
      <c r="AG33" s="1573"/>
      <c r="AH33" s="1566"/>
      <c r="AI33" s="1586"/>
      <c r="AJ33" s="1566"/>
      <c r="AK33" s="1566"/>
      <c r="AL33" s="1593"/>
    </row>
    <row r="34" ht="17.5" customHeight="1" spans="1:38">
      <c r="A34" s="1566"/>
      <c r="B34" s="1566"/>
      <c r="C34" s="1566"/>
      <c r="D34" s="1566"/>
      <c r="E34" s="1566"/>
      <c r="F34" s="1576"/>
      <c r="G34" s="1576"/>
      <c r="H34" s="1571"/>
      <c r="I34" s="1576" t="s">
        <v>97</v>
      </c>
      <c r="J34" s="1576"/>
      <c r="K34" s="1576"/>
      <c r="L34" s="1576"/>
      <c r="M34" s="1576"/>
      <c r="N34" s="1566"/>
      <c r="O34" s="1586"/>
      <c r="P34" s="1566"/>
      <c r="Q34" s="1566"/>
      <c r="R34" s="1593"/>
      <c r="S34" s="1590"/>
      <c r="T34" s="1590"/>
      <c r="U34" s="1591"/>
      <c r="V34" s="1573"/>
      <c r="W34" s="1573"/>
      <c r="X34" s="1573"/>
      <c r="Y34" s="1573"/>
      <c r="Z34" s="1573"/>
      <c r="AA34" s="1573"/>
      <c r="AB34" s="1573"/>
      <c r="AC34" s="1576" t="s">
        <v>98</v>
      </c>
      <c r="AD34" s="1573"/>
      <c r="AE34" s="1573"/>
      <c r="AF34" s="1573"/>
      <c r="AG34" s="1573"/>
      <c r="AH34" s="1566"/>
      <c r="AI34" s="1586"/>
      <c r="AJ34" s="1566"/>
      <c r="AK34" s="1566"/>
      <c r="AL34" s="1593"/>
    </row>
    <row r="35" ht="17.5" customHeight="1" spans="1:38">
      <c r="A35" s="1566"/>
      <c r="B35" s="1566"/>
      <c r="C35" s="1566"/>
      <c r="D35" s="1566"/>
      <c r="E35" s="1566"/>
      <c r="F35" s="1576"/>
      <c r="G35" s="1576"/>
      <c r="H35" s="1571"/>
      <c r="I35" s="1576" t="s">
        <v>99</v>
      </c>
      <c r="J35" s="1576"/>
      <c r="K35" s="1576"/>
      <c r="L35" s="1576"/>
      <c r="M35" s="1576"/>
      <c r="N35" s="1566"/>
      <c r="O35" s="1586"/>
      <c r="P35" s="1566"/>
      <c r="Q35" s="1566"/>
      <c r="R35" s="1593"/>
      <c r="S35" s="1590"/>
      <c r="T35" s="1590"/>
      <c r="U35" s="1591"/>
      <c r="V35" s="1573"/>
      <c r="W35" s="1573"/>
      <c r="X35" s="1573"/>
      <c r="Y35" s="1573"/>
      <c r="Z35" s="1573"/>
      <c r="AA35" s="1573"/>
      <c r="AB35" s="1573"/>
      <c r="AC35" s="1576" t="s">
        <v>100</v>
      </c>
      <c r="AD35" s="1576"/>
      <c r="AE35" s="1573"/>
      <c r="AF35" s="1576"/>
      <c r="AG35" s="1576"/>
      <c r="AH35" s="1566"/>
      <c r="AI35" s="1586"/>
      <c r="AJ35" s="1566"/>
      <c r="AK35" s="1566"/>
      <c r="AL35" s="1593"/>
    </row>
    <row r="36" ht="17.5" customHeight="1" spans="1:38">
      <c r="A36" s="1566"/>
      <c r="B36" s="1566"/>
      <c r="C36" s="1566"/>
      <c r="D36" s="1566"/>
      <c r="E36" s="1566"/>
      <c r="F36" s="1576"/>
      <c r="G36" s="1576"/>
      <c r="H36" s="1571"/>
      <c r="I36" s="1576" t="s">
        <v>101</v>
      </c>
      <c r="J36" s="1576"/>
      <c r="K36" s="1576"/>
      <c r="L36" s="1576"/>
      <c r="M36" s="1576"/>
      <c r="N36" s="1566"/>
      <c r="O36" s="1586"/>
      <c r="P36" s="1566"/>
      <c r="Q36" s="1566"/>
      <c r="R36" s="1593"/>
      <c r="S36" s="1590"/>
      <c r="T36" s="1590"/>
      <c r="U36" s="1591"/>
      <c r="V36" s="1573"/>
      <c r="W36" s="1573"/>
      <c r="X36" s="1573"/>
      <c r="Y36" s="1573"/>
      <c r="Z36" s="1573"/>
      <c r="AA36" s="1573"/>
      <c r="AB36" s="1573"/>
      <c r="AC36" s="1576" t="s">
        <v>102</v>
      </c>
      <c r="AD36" s="1576"/>
      <c r="AE36" s="1573"/>
      <c r="AF36" s="1576"/>
      <c r="AG36" s="1576"/>
      <c r="AH36" s="1566"/>
      <c r="AI36" s="1586"/>
      <c r="AJ36" s="1566"/>
      <c r="AK36" s="1566"/>
      <c r="AL36" s="1593"/>
    </row>
    <row r="37" ht="17.5" customHeight="1" spans="1:38">
      <c r="A37" s="1566"/>
      <c r="B37" s="1566"/>
      <c r="C37" s="1566"/>
      <c r="D37" s="1566"/>
      <c r="E37" s="1566"/>
      <c r="F37" s="1576"/>
      <c r="G37" s="1576"/>
      <c r="H37" s="1571"/>
      <c r="I37" s="1576" t="s">
        <v>103</v>
      </c>
      <c r="J37" s="1576"/>
      <c r="K37" s="1576"/>
      <c r="L37" s="1576"/>
      <c r="M37" s="1576"/>
      <c r="N37" s="1566"/>
      <c r="O37" s="1586"/>
      <c r="P37" s="1566"/>
      <c r="Q37" s="1566"/>
      <c r="R37" s="1593"/>
      <c r="S37" s="1590"/>
      <c r="T37" s="1590"/>
      <c r="U37" s="1591"/>
      <c r="V37" s="1573"/>
      <c r="W37" s="1573"/>
      <c r="X37" s="1573"/>
      <c r="Y37" s="1573"/>
      <c r="Z37" s="1573"/>
      <c r="AA37" s="1573"/>
      <c r="AB37" s="1573"/>
      <c r="AC37" s="1576" t="s">
        <v>104</v>
      </c>
      <c r="AD37" s="1576"/>
      <c r="AE37" s="1573"/>
      <c r="AF37" s="1576"/>
      <c r="AG37" s="1576"/>
      <c r="AH37" s="1566"/>
      <c r="AI37" s="1586"/>
      <c r="AJ37" s="1566"/>
      <c r="AK37" s="1566"/>
      <c r="AL37" s="1593"/>
    </row>
    <row r="38" ht="17.5" customHeight="1" spans="1:38">
      <c r="A38" s="1566"/>
      <c r="B38" s="1566"/>
      <c r="C38" s="1566"/>
      <c r="D38" s="1566"/>
      <c r="E38" s="1566"/>
      <c r="F38" s="1576"/>
      <c r="G38" s="1576"/>
      <c r="H38" s="1571"/>
      <c r="I38" s="1576" t="s">
        <v>105</v>
      </c>
      <c r="J38" s="1576"/>
      <c r="K38" s="1576"/>
      <c r="L38" s="1576"/>
      <c r="M38" s="1576"/>
      <c r="N38" s="1566"/>
      <c r="O38" s="1586"/>
      <c r="P38" s="1566"/>
      <c r="Q38" s="1566"/>
      <c r="R38" s="1593"/>
      <c r="S38" s="1590"/>
      <c r="T38" s="1590"/>
      <c r="U38" s="1591"/>
      <c r="V38" s="1573"/>
      <c r="W38" s="1573"/>
      <c r="X38" s="1573"/>
      <c r="Y38" s="1573"/>
      <c r="Z38" s="1573"/>
      <c r="AA38" s="1573"/>
      <c r="AB38" s="1573"/>
      <c r="AC38" s="1576" t="s">
        <v>106</v>
      </c>
      <c r="AD38" s="1576"/>
      <c r="AE38" s="1573"/>
      <c r="AF38" s="1576"/>
      <c r="AG38" s="1576"/>
      <c r="AH38" s="1566"/>
      <c r="AI38" s="1586"/>
      <c r="AJ38" s="1566"/>
      <c r="AK38" s="1566"/>
      <c r="AL38" s="1593"/>
    </row>
    <row r="39" ht="17.5" customHeight="1" spans="1:38">
      <c r="A39" s="1566"/>
      <c r="B39" s="1566"/>
      <c r="C39" s="1566"/>
      <c r="D39" s="1566"/>
      <c r="E39" s="1566"/>
      <c r="F39" s="1576"/>
      <c r="G39" s="1576"/>
      <c r="H39" s="1571"/>
      <c r="I39" s="1576" t="s">
        <v>107</v>
      </c>
      <c r="J39" s="1576"/>
      <c r="K39" s="1576"/>
      <c r="L39" s="1576"/>
      <c r="M39" s="1576"/>
      <c r="N39" s="1566"/>
      <c r="O39" s="1586"/>
      <c r="P39" s="1566"/>
      <c r="Q39" s="1566"/>
      <c r="R39" s="1593"/>
      <c r="S39" s="1590"/>
      <c r="T39" s="1590"/>
      <c r="U39" s="1591"/>
      <c r="V39" s="1573"/>
      <c r="W39" s="1573"/>
      <c r="X39" s="1573"/>
      <c r="Y39" s="1573"/>
      <c r="Z39" s="1573"/>
      <c r="AA39" s="1573"/>
      <c r="AB39" s="1573"/>
      <c r="AC39" s="1576" t="s">
        <v>108</v>
      </c>
      <c r="AD39" s="1576"/>
      <c r="AE39" s="1573"/>
      <c r="AF39" s="1576"/>
      <c r="AG39" s="1576"/>
      <c r="AH39" s="1566"/>
      <c r="AI39" s="1586"/>
      <c r="AJ39" s="1566"/>
      <c r="AK39" s="1566"/>
      <c r="AL39" s="1593"/>
    </row>
    <row r="40" ht="17.5" customHeight="1" spans="1:38">
      <c r="A40" s="1566"/>
      <c r="B40" s="1566"/>
      <c r="C40" s="1566"/>
      <c r="D40" s="1566"/>
      <c r="E40" s="1566"/>
      <c r="F40" s="1576"/>
      <c r="G40" s="1576"/>
      <c r="H40" s="1571"/>
      <c r="I40" s="1576" t="s">
        <v>109</v>
      </c>
      <c r="J40" s="1576"/>
      <c r="K40" s="1576"/>
      <c r="L40" s="1576"/>
      <c r="M40" s="1576"/>
      <c r="N40" s="1566"/>
      <c r="O40" s="1586"/>
      <c r="P40" s="1566"/>
      <c r="Q40" s="1566"/>
      <c r="R40" s="1593"/>
      <c r="S40" s="1590"/>
      <c r="T40" s="1590"/>
      <c r="U40" s="1591"/>
      <c r="V40" s="1573"/>
      <c r="W40" s="1573"/>
      <c r="X40" s="1573"/>
      <c r="Y40" s="1573"/>
      <c r="Z40" s="1573"/>
      <c r="AA40" s="1573"/>
      <c r="AB40" s="1573"/>
      <c r="AC40" s="1576" t="s">
        <v>110</v>
      </c>
      <c r="AD40" s="1576"/>
      <c r="AE40" s="1573"/>
      <c r="AF40" s="1576"/>
      <c r="AG40" s="1576"/>
      <c r="AH40" s="1566"/>
      <c r="AI40" s="1586"/>
      <c r="AJ40" s="1566"/>
      <c r="AK40" s="1566"/>
      <c r="AL40" s="1593"/>
    </row>
    <row r="41" ht="17.5" customHeight="1" spans="1:38">
      <c r="A41" s="1566"/>
      <c r="B41" s="1566"/>
      <c r="C41" s="1566"/>
      <c r="D41" s="1566"/>
      <c r="E41" s="1566"/>
      <c r="F41" s="1576"/>
      <c r="G41" s="1576"/>
      <c r="H41" s="1571"/>
      <c r="I41" s="1576" t="s">
        <v>111</v>
      </c>
      <c r="J41" s="1576"/>
      <c r="K41" s="1576"/>
      <c r="L41" s="1576"/>
      <c r="M41" s="1576"/>
      <c r="N41" s="1566"/>
      <c r="O41" s="1586"/>
      <c r="P41" s="1566"/>
      <c r="Q41" s="1566"/>
      <c r="R41" s="1593"/>
      <c r="S41" s="1590"/>
      <c r="T41" s="1590"/>
      <c r="U41" s="1591"/>
      <c r="V41" s="1573"/>
      <c r="W41" s="1573"/>
      <c r="X41" s="1573"/>
      <c r="Y41" s="1573"/>
      <c r="Z41" s="1573"/>
      <c r="AA41" s="1573"/>
      <c r="AB41" s="1573"/>
      <c r="AC41" s="1576" t="s">
        <v>112</v>
      </c>
      <c r="AD41" s="1576"/>
      <c r="AE41" s="1573"/>
      <c r="AF41" s="1576"/>
      <c r="AG41" s="1576"/>
      <c r="AH41" s="1566"/>
      <c r="AI41" s="1586"/>
      <c r="AJ41" s="1566"/>
      <c r="AK41" s="1566"/>
      <c r="AL41" s="1593"/>
    </row>
    <row r="42" ht="17.5" customHeight="1" spans="1:38">
      <c r="A42" s="1566"/>
      <c r="B42" s="1566"/>
      <c r="C42" s="1566"/>
      <c r="D42" s="1566"/>
      <c r="E42" s="1566"/>
      <c r="F42" s="1576"/>
      <c r="G42" s="1576"/>
      <c r="H42" s="1571"/>
      <c r="I42" s="1576" t="s">
        <v>113</v>
      </c>
      <c r="J42" s="1576"/>
      <c r="K42" s="1576"/>
      <c r="L42" s="1576"/>
      <c r="M42" s="1576"/>
      <c r="N42" s="1566"/>
      <c r="O42" s="1586"/>
      <c r="P42" s="1566"/>
      <c r="Q42" s="1566"/>
      <c r="R42" s="1593"/>
      <c r="S42" s="1590"/>
      <c r="T42" s="1590"/>
      <c r="U42" s="1591"/>
      <c r="V42" s="1573"/>
      <c r="W42" s="1573"/>
      <c r="X42" s="1573"/>
      <c r="Y42" s="1573"/>
      <c r="Z42" s="1573"/>
      <c r="AA42" s="1573"/>
      <c r="AB42" s="1573"/>
      <c r="AC42" s="1576" t="s">
        <v>114</v>
      </c>
      <c r="AD42" s="1576"/>
      <c r="AE42" s="1573"/>
      <c r="AF42" s="1576"/>
      <c r="AG42" s="1576"/>
      <c r="AH42" s="1566"/>
      <c r="AI42" s="1586"/>
      <c r="AJ42" s="1566"/>
      <c r="AK42" s="1566"/>
      <c r="AL42" s="1593"/>
    </row>
    <row r="43" ht="17.5" customHeight="1" spans="1:38">
      <c r="A43" s="1566"/>
      <c r="B43" s="1566"/>
      <c r="C43" s="1566"/>
      <c r="D43" s="1566"/>
      <c r="E43" s="1566"/>
      <c r="F43" s="1576"/>
      <c r="G43" s="1576"/>
      <c r="H43" s="1571"/>
      <c r="I43" s="1576" t="s">
        <v>115</v>
      </c>
      <c r="J43" s="1576"/>
      <c r="K43" s="1576"/>
      <c r="L43" s="1576"/>
      <c r="M43" s="1576"/>
      <c r="N43" s="1566"/>
      <c r="O43" s="1586"/>
      <c r="P43" s="1566"/>
      <c r="Q43" s="1566"/>
      <c r="R43" s="1593"/>
      <c r="S43" s="1590"/>
      <c r="T43" s="1590"/>
      <c r="U43" s="1591"/>
      <c r="V43" s="1573"/>
      <c r="W43" s="1573"/>
      <c r="X43" s="1573"/>
      <c r="Y43" s="1573"/>
      <c r="Z43" s="1573"/>
      <c r="AA43" s="1573"/>
      <c r="AB43" s="1573"/>
      <c r="AC43" s="1576" t="s">
        <v>116</v>
      </c>
      <c r="AD43" s="1576"/>
      <c r="AE43" s="1573"/>
      <c r="AF43" s="1576"/>
      <c r="AG43" s="1576"/>
      <c r="AH43" s="1566"/>
      <c r="AI43" s="1586"/>
      <c r="AJ43" s="1566"/>
      <c r="AK43" s="1566"/>
      <c r="AL43" s="1593"/>
    </row>
    <row r="44" ht="17.5" customHeight="1" spans="1:38">
      <c r="A44" s="1566"/>
      <c r="B44" s="1566"/>
      <c r="C44" s="1566"/>
      <c r="D44" s="1566"/>
      <c r="E44" s="1566"/>
      <c r="F44" s="1576"/>
      <c r="G44" s="1576"/>
      <c r="H44" s="1571"/>
      <c r="I44" s="1576" t="s">
        <v>117</v>
      </c>
      <c r="J44" s="1576"/>
      <c r="K44" s="1576"/>
      <c r="L44" s="1576"/>
      <c r="M44" s="1576"/>
      <c r="N44" s="1566"/>
      <c r="O44" s="1586"/>
      <c r="P44" s="1566"/>
      <c r="Q44" s="1566"/>
      <c r="R44" s="1593"/>
      <c r="S44" s="1590"/>
      <c r="T44" s="1590"/>
      <c r="U44" s="1591"/>
      <c r="V44" s="1573"/>
      <c r="W44" s="1573"/>
      <c r="X44" s="1573"/>
      <c r="Y44" s="1573"/>
      <c r="Z44" s="1573"/>
      <c r="AA44" s="1573"/>
      <c r="AB44" s="1573"/>
      <c r="AC44" s="1576" t="s">
        <v>118</v>
      </c>
      <c r="AD44" s="1576"/>
      <c r="AE44" s="1573"/>
      <c r="AF44" s="1576"/>
      <c r="AG44" s="1576"/>
      <c r="AH44" s="1566"/>
      <c r="AI44" s="1586"/>
      <c r="AJ44" s="1566"/>
      <c r="AK44" s="1566"/>
      <c r="AL44" s="1593"/>
    </row>
    <row r="45" ht="20" customHeight="1" spans="1:38">
      <c r="A45" s="1566"/>
      <c r="B45" s="1572"/>
      <c r="C45" s="1573"/>
      <c r="D45" s="1573"/>
      <c r="E45" s="1573"/>
      <c r="F45" s="1573"/>
      <c r="G45" s="1573"/>
      <c r="H45" s="1571"/>
      <c r="I45" s="1571" t="s">
        <v>119</v>
      </c>
      <c r="J45" s="1573"/>
      <c r="K45" s="1573"/>
      <c r="L45" s="1573"/>
      <c r="M45" s="1573"/>
      <c r="N45" s="1566"/>
      <c r="O45" s="1586"/>
      <c r="P45" s="1566"/>
      <c r="Q45" s="1566"/>
      <c r="R45" s="1593"/>
      <c r="S45" s="1590"/>
      <c r="T45" s="1590"/>
      <c r="U45" s="1591"/>
      <c r="V45" s="1572"/>
      <c r="W45" s="1573"/>
      <c r="X45" s="1573"/>
      <c r="Y45" s="1573"/>
      <c r="Z45" s="1573"/>
      <c r="AA45" s="1573"/>
      <c r="AB45" s="1573"/>
      <c r="AC45" s="1576" t="s">
        <v>120</v>
      </c>
      <c r="AD45" s="1573"/>
      <c r="AE45" s="1573"/>
      <c r="AF45" s="1573"/>
      <c r="AG45" s="1573"/>
      <c r="AH45" s="1566"/>
      <c r="AI45" s="1586"/>
      <c r="AJ45" s="1566"/>
      <c r="AK45" s="1566"/>
      <c r="AL45" s="1593"/>
    </row>
    <row r="46" ht="20" customHeight="1" spans="1:38">
      <c r="A46" s="1566"/>
      <c r="B46" s="1572"/>
      <c r="C46" s="1573"/>
      <c r="D46" s="1573"/>
      <c r="E46" s="1573"/>
      <c r="F46" s="1573"/>
      <c r="G46" s="1573"/>
      <c r="H46" s="1571"/>
      <c r="I46" s="1571" t="s">
        <v>121</v>
      </c>
      <c r="J46" s="1573"/>
      <c r="K46" s="1573"/>
      <c r="L46" s="1573"/>
      <c r="M46" s="1573"/>
      <c r="N46" s="1566"/>
      <c r="O46" s="1586"/>
      <c r="P46" s="1566"/>
      <c r="Q46" s="1566"/>
      <c r="R46" s="1593"/>
      <c r="S46" s="1590"/>
      <c r="T46" s="1590"/>
      <c r="U46" s="1591"/>
      <c r="V46" s="1572"/>
      <c r="W46" s="1573"/>
      <c r="X46" s="1573"/>
      <c r="Y46" s="1573"/>
      <c r="Z46" s="1573"/>
      <c r="AA46" s="1573"/>
      <c r="AB46" s="1573"/>
      <c r="AC46" s="1576" t="s">
        <v>122</v>
      </c>
      <c r="AD46" s="1573"/>
      <c r="AE46" s="1573"/>
      <c r="AF46" s="1573"/>
      <c r="AG46" s="1573"/>
      <c r="AH46" s="1566"/>
      <c r="AI46" s="1586"/>
      <c r="AJ46" s="1566"/>
      <c r="AK46" s="1566"/>
      <c r="AL46" s="1593"/>
    </row>
    <row r="47" ht="20" customHeight="1" spans="1:38">
      <c r="A47" s="1566"/>
      <c r="B47" s="1572"/>
      <c r="C47" s="1573"/>
      <c r="D47" s="1573"/>
      <c r="E47" s="1573"/>
      <c r="F47" s="1573"/>
      <c r="G47" s="1573"/>
      <c r="H47" s="1571"/>
      <c r="I47" s="1571" t="s">
        <v>123</v>
      </c>
      <c r="J47" s="1573"/>
      <c r="K47" s="1573"/>
      <c r="L47" s="1573"/>
      <c r="M47" s="1573"/>
      <c r="N47" s="1566"/>
      <c r="O47" s="1586"/>
      <c r="P47" s="1566"/>
      <c r="Q47" s="1566"/>
      <c r="R47" s="1593"/>
      <c r="S47" s="1590"/>
      <c r="T47" s="1590"/>
      <c r="U47" s="1591"/>
      <c r="V47" s="1572"/>
      <c r="W47" s="1573"/>
      <c r="X47" s="1573"/>
      <c r="Y47" s="1573"/>
      <c r="Z47" s="1573"/>
      <c r="AA47" s="1573"/>
      <c r="AB47" s="1573"/>
      <c r="AC47" s="1576" t="s">
        <v>124</v>
      </c>
      <c r="AD47" s="1573"/>
      <c r="AE47" s="1573"/>
      <c r="AF47" s="1573"/>
      <c r="AG47" s="1573"/>
      <c r="AH47" s="1566"/>
      <c r="AI47" s="1586"/>
      <c r="AJ47" s="1566"/>
      <c r="AK47" s="1566"/>
      <c r="AL47" s="1593"/>
    </row>
    <row r="48" ht="20" customHeight="1" spans="1:38">
      <c r="A48" s="1566"/>
      <c r="B48" s="1572"/>
      <c r="C48" s="1573"/>
      <c r="D48" s="1573"/>
      <c r="E48" s="1573"/>
      <c r="F48" s="1573"/>
      <c r="G48" s="1573"/>
      <c r="H48" s="1571"/>
      <c r="I48" s="1571"/>
      <c r="J48" s="1573"/>
      <c r="K48" s="1573"/>
      <c r="L48" s="1573"/>
      <c r="M48" s="1573"/>
      <c r="N48" s="1566"/>
      <c r="O48" s="1586"/>
      <c r="P48" s="1566"/>
      <c r="Q48" s="1566"/>
      <c r="R48" s="1593"/>
      <c r="S48" s="1590"/>
      <c r="T48" s="1590"/>
      <c r="U48" s="1591"/>
      <c r="V48" s="1572"/>
      <c r="W48" s="1573"/>
      <c r="X48" s="1573"/>
      <c r="Y48" s="1573"/>
      <c r="Z48" s="1573"/>
      <c r="AA48" s="1573"/>
      <c r="AB48" s="1573"/>
      <c r="AC48" s="1573"/>
      <c r="AD48" s="1573"/>
      <c r="AE48" s="1573"/>
      <c r="AF48" s="1573"/>
      <c r="AG48" s="1573"/>
      <c r="AH48" s="1566"/>
      <c r="AI48" s="1586"/>
      <c r="AJ48" s="1566"/>
      <c r="AK48" s="1566"/>
      <c r="AL48" s="1593"/>
    </row>
    <row r="49" ht="20" customHeight="1" spans="1:38">
      <c r="A49" s="1566"/>
      <c r="B49" s="1572"/>
      <c r="C49" s="1573"/>
      <c r="D49" s="1573"/>
      <c r="E49" s="1573"/>
      <c r="F49" s="1573"/>
      <c r="G49" s="1573"/>
      <c r="H49" s="1571"/>
      <c r="I49" s="1571"/>
      <c r="J49" s="1573"/>
      <c r="K49" s="1573"/>
      <c r="L49" s="1573"/>
      <c r="M49" s="1573"/>
      <c r="N49" s="1566"/>
      <c r="O49" s="1586"/>
      <c r="P49" s="1566"/>
      <c r="Q49" s="1566"/>
      <c r="R49" s="1593"/>
      <c r="S49" s="1590"/>
      <c r="T49" s="1590"/>
      <c r="U49" s="1591"/>
      <c r="V49" s="1572"/>
      <c r="W49" s="1573"/>
      <c r="X49" s="1573"/>
      <c r="Y49" s="1573"/>
      <c r="Z49" s="1573"/>
      <c r="AA49" s="1573"/>
      <c r="AB49" s="1573"/>
      <c r="AC49" s="1573"/>
      <c r="AD49" s="1573"/>
      <c r="AE49" s="1573"/>
      <c r="AF49" s="1573"/>
      <c r="AG49" s="1573"/>
      <c r="AH49" s="1566"/>
      <c r="AI49" s="1586"/>
      <c r="AJ49" s="1566"/>
      <c r="AK49" s="1566"/>
      <c r="AL49" s="1593"/>
    </row>
    <row r="50" ht="20" customHeight="1" spans="1:38">
      <c r="A50" s="1566"/>
      <c r="B50" s="1572" t="s">
        <v>42</v>
      </c>
      <c r="C50" s="1573"/>
      <c r="D50" s="1573"/>
      <c r="E50" s="1573"/>
      <c r="F50" s="1573"/>
      <c r="G50" s="1573"/>
      <c r="H50" s="1573"/>
      <c r="I50" s="1573"/>
      <c r="J50" s="1573"/>
      <c r="K50" s="1573"/>
      <c r="L50" s="1573"/>
      <c r="M50" s="1573"/>
      <c r="N50" s="1566"/>
      <c r="O50" s="1586"/>
      <c r="P50" s="1566"/>
      <c r="Q50" s="1566"/>
      <c r="R50" s="1593"/>
      <c r="S50" s="1590"/>
      <c r="T50" s="1590"/>
      <c r="U50" s="1591"/>
      <c r="V50" s="1572" t="s">
        <v>42</v>
      </c>
      <c r="W50" s="1573"/>
      <c r="X50" s="1573"/>
      <c r="Y50" s="1573"/>
      <c r="Z50" s="1573"/>
      <c r="AA50" s="1573"/>
      <c r="AB50" s="1573"/>
      <c r="AC50" s="1573"/>
      <c r="AD50" s="1573"/>
      <c r="AE50" s="1573"/>
      <c r="AF50" s="1573"/>
      <c r="AG50" s="1573"/>
      <c r="AH50" s="1566"/>
      <c r="AI50" s="1586"/>
      <c r="AJ50" s="1566"/>
      <c r="AK50" s="1566"/>
      <c r="AL50" s="1593"/>
    </row>
    <row r="51" ht="20" customHeight="1" spans="1:38">
      <c r="A51" s="1566"/>
      <c r="B51" s="1578" t="s">
        <v>125</v>
      </c>
      <c r="C51" s="1578"/>
      <c r="D51" s="1578"/>
      <c r="E51" s="1578"/>
      <c r="F51" s="1566"/>
      <c r="G51" s="1566"/>
      <c r="H51" s="1566"/>
      <c r="I51" s="1566"/>
      <c r="J51" s="1566"/>
      <c r="K51" s="1566"/>
      <c r="L51" s="1566"/>
      <c r="M51" s="1566"/>
      <c r="N51" s="1566"/>
      <c r="O51" s="1586"/>
      <c r="P51" s="1566"/>
      <c r="Q51" s="1566"/>
      <c r="R51" s="1593"/>
      <c r="S51" s="1590"/>
      <c r="T51" s="1590"/>
      <c r="U51" s="1591"/>
      <c r="V51" s="1578" t="s">
        <v>126</v>
      </c>
      <c r="W51" s="1578"/>
      <c r="X51" s="1578"/>
      <c r="Y51" s="1578"/>
      <c r="Z51" s="1566"/>
      <c r="AA51" s="1566"/>
      <c r="AB51" s="1566"/>
      <c r="AC51" s="1566"/>
      <c r="AD51" s="1566"/>
      <c r="AE51" s="1566"/>
      <c r="AF51" s="1566"/>
      <c r="AG51" s="1566"/>
      <c r="AH51" s="1566"/>
      <c r="AI51" s="1586"/>
      <c r="AJ51" s="1566"/>
      <c r="AK51" s="1566"/>
      <c r="AL51" s="1593"/>
    </row>
    <row r="52" ht="20" customHeight="1" spans="1:38">
      <c r="A52" s="1566"/>
      <c r="B52" s="1579"/>
      <c r="C52" s="1579"/>
      <c r="D52" s="1576"/>
      <c r="E52" s="1579"/>
      <c r="F52" s="1579"/>
      <c r="G52" s="1576"/>
      <c r="H52" s="1576"/>
      <c r="I52" s="1576"/>
      <c r="J52" s="1566"/>
      <c r="K52" s="1566"/>
      <c r="L52" s="1566"/>
      <c r="M52" s="1566"/>
      <c r="N52" s="1566"/>
      <c r="O52" s="1586"/>
      <c r="P52" s="1566"/>
      <c r="Q52" s="1566"/>
      <c r="R52" s="1593"/>
      <c r="S52" s="1590"/>
      <c r="T52" s="1590"/>
      <c r="U52" s="1591"/>
      <c r="V52" s="1579"/>
      <c r="W52" s="1579"/>
      <c r="X52" s="1576"/>
      <c r="Y52" s="1579"/>
      <c r="Z52" s="1579"/>
      <c r="AA52" s="1576"/>
      <c r="AB52" s="1576"/>
      <c r="AC52" s="1576"/>
      <c r="AD52" s="1566"/>
      <c r="AE52" s="1566"/>
      <c r="AF52" s="1566"/>
      <c r="AG52" s="1566"/>
      <c r="AH52" s="1566"/>
      <c r="AI52" s="1586"/>
      <c r="AJ52" s="1566"/>
      <c r="AK52" s="1566"/>
      <c r="AL52" s="1593"/>
    </row>
    <row r="53" ht="20" customHeight="1" spans="1:38">
      <c r="A53" s="1566"/>
      <c r="B53" s="1579"/>
      <c r="C53" s="1579"/>
      <c r="D53" s="1576"/>
      <c r="E53" s="1579"/>
      <c r="F53" s="1579"/>
      <c r="G53" s="1576"/>
      <c r="H53" s="1576"/>
      <c r="I53" s="1576"/>
      <c r="J53" s="1566"/>
      <c r="K53" s="1566"/>
      <c r="L53" s="1566"/>
      <c r="M53" s="1566"/>
      <c r="N53" s="1566"/>
      <c r="O53" s="1586"/>
      <c r="P53" s="1566"/>
      <c r="Q53" s="1566"/>
      <c r="R53" s="1593"/>
      <c r="S53" s="1590"/>
      <c r="T53" s="1590"/>
      <c r="U53" s="1591"/>
      <c r="V53" s="1579"/>
      <c r="W53" s="1579"/>
      <c r="X53" s="1576"/>
      <c r="Y53" s="1579"/>
      <c r="Z53" s="1579"/>
      <c r="AA53" s="1576"/>
      <c r="AB53" s="1576"/>
      <c r="AC53" s="1576"/>
      <c r="AD53" s="1566"/>
      <c r="AE53" s="1566"/>
      <c r="AF53" s="1566"/>
      <c r="AG53" s="1566"/>
      <c r="AH53" s="1566"/>
      <c r="AI53" s="1586"/>
      <c r="AJ53" s="1566"/>
      <c r="AK53" s="1566"/>
      <c r="AL53" s="1593"/>
    </row>
    <row r="54" ht="20" customHeight="1" spans="1:38">
      <c r="A54" s="1566"/>
      <c r="B54" s="1580" t="s">
        <v>127</v>
      </c>
      <c r="C54" s="1569"/>
      <c r="D54" s="1569"/>
      <c r="E54" s="1569"/>
      <c r="F54" s="1566"/>
      <c r="G54" s="1566"/>
      <c r="H54" s="1566"/>
      <c r="I54" s="1566"/>
      <c r="J54" s="1566"/>
      <c r="K54" s="1566"/>
      <c r="L54" s="1566"/>
      <c r="M54" s="1566"/>
      <c r="N54" s="1566"/>
      <c r="O54" s="1586"/>
      <c r="P54" s="1566"/>
      <c r="Q54" s="1566"/>
      <c r="R54" s="1593"/>
      <c r="S54" s="1590"/>
      <c r="T54" s="1590"/>
      <c r="U54" s="1591"/>
      <c r="V54" s="1580" t="s">
        <v>128</v>
      </c>
      <c r="W54" s="1569"/>
      <c r="X54" s="1569"/>
      <c r="Y54" s="1569"/>
      <c r="Z54" s="1566"/>
      <c r="AA54" s="1566"/>
      <c r="AB54" s="1566"/>
      <c r="AC54" s="1566"/>
      <c r="AD54" s="1566"/>
      <c r="AE54" s="1566"/>
      <c r="AF54" s="1566"/>
      <c r="AG54" s="1566"/>
      <c r="AH54" s="1566"/>
      <c r="AI54" s="1586"/>
      <c r="AJ54" s="1566"/>
      <c r="AK54" s="1566"/>
      <c r="AL54" s="1593"/>
    </row>
    <row r="55" ht="20" customHeight="1" spans="1:38">
      <c r="A55" s="1566"/>
      <c r="B55" s="1580" t="s">
        <v>129</v>
      </c>
      <c r="C55" s="1569"/>
      <c r="D55" s="1569"/>
      <c r="E55" s="1569"/>
      <c r="F55" s="1566"/>
      <c r="G55" s="1566"/>
      <c r="H55" s="1566"/>
      <c r="I55" s="1566"/>
      <c r="J55" s="1566"/>
      <c r="K55" s="1566"/>
      <c r="L55" s="1566"/>
      <c r="M55" s="1566"/>
      <c r="N55" s="1566"/>
      <c r="O55" s="1586"/>
      <c r="P55" s="1566"/>
      <c r="Q55" s="1566"/>
      <c r="R55" s="1593"/>
      <c r="S55" s="1590"/>
      <c r="T55" s="1590"/>
      <c r="U55" s="1591"/>
      <c r="V55" s="1580" t="s">
        <v>130</v>
      </c>
      <c r="W55" s="1569"/>
      <c r="X55" s="1569"/>
      <c r="Y55" s="1569"/>
      <c r="Z55" s="1566"/>
      <c r="AA55" s="1566"/>
      <c r="AB55" s="1566"/>
      <c r="AC55" s="1566"/>
      <c r="AD55" s="1566"/>
      <c r="AE55" s="1566"/>
      <c r="AF55" s="1566"/>
      <c r="AG55" s="1566"/>
      <c r="AH55" s="1566"/>
      <c r="AI55" s="1586"/>
      <c r="AJ55" s="1566"/>
      <c r="AK55" s="1566"/>
      <c r="AL55" s="1593"/>
    </row>
    <row r="56" ht="20" customHeight="1" spans="1:38">
      <c r="A56" s="1566"/>
      <c r="B56" s="1580" t="s">
        <v>131</v>
      </c>
      <c r="C56" s="1569"/>
      <c r="D56" s="1569"/>
      <c r="E56" s="1569"/>
      <c r="F56" s="1581"/>
      <c r="G56" s="1581"/>
      <c r="H56" s="1581"/>
      <c r="I56" s="1581"/>
      <c r="J56" s="1566"/>
      <c r="K56" s="1566"/>
      <c r="L56" s="1566"/>
      <c r="M56" s="1566"/>
      <c r="N56" s="1566"/>
      <c r="O56" s="1586"/>
      <c r="P56" s="1566"/>
      <c r="Q56" s="1566"/>
      <c r="R56" s="1593"/>
      <c r="S56" s="1590"/>
      <c r="T56" s="1590"/>
      <c r="U56" s="1591"/>
      <c r="V56" s="1580" t="s">
        <v>132</v>
      </c>
      <c r="W56" s="1569"/>
      <c r="X56" s="1569"/>
      <c r="Y56" s="1569"/>
      <c r="Z56" s="1566"/>
      <c r="AA56" s="1566"/>
      <c r="AB56" s="1566"/>
      <c r="AC56" s="1566"/>
      <c r="AD56" s="1566"/>
      <c r="AE56" s="1566"/>
      <c r="AF56" s="1566"/>
      <c r="AG56" s="1566"/>
      <c r="AH56" s="1566"/>
      <c r="AI56" s="1586"/>
      <c r="AJ56" s="1566"/>
      <c r="AK56" s="1566"/>
      <c r="AL56" s="1593"/>
    </row>
    <row r="57" ht="20" customHeight="1" spans="1:38">
      <c r="A57" s="1566"/>
      <c r="B57" s="1581" t="s">
        <v>133</v>
      </c>
      <c r="C57" s="1581"/>
      <c r="D57" s="1581"/>
      <c r="E57" s="1581"/>
      <c r="F57" s="1581"/>
      <c r="G57" s="1581"/>
      <c r="H57" s="1581"/>
      <c r="I57" s="1581"/>
      <c r="J57" s="1566"/>
      <c r="K57" s="1566"/>
      <c r="L57" s="1566"/>
      <c r="M57" s="1566"/>
      <c r="N57" s="1566"/>
      <c r="O57" s="1586"/>
      <c r="P57" s="1566"/>
      <c r="Q57" s="1566"/>
      <c r="R57" s="1593"/>
      <c r="S57" s="1590"/>
      <c r="T57" s="1590"/>
      <c r="U57" s="1591"/>
      <c r="V57" s="1580" t="s">
        <v>134</v>
      </c>
      <c r="W57" s="1569"/>
      <c r="X57" s="1569"/>
      <c r="Y57" s="1569"/>
      <c r="Z57" s="1566"/>
      <c r="AA57" s="1566"/>
      <c r="AB57" s="1566"/>
      <c r="AC57" s="1566"/>
      <c r="AD57" s="1566"/>
      <c r="AE57" s="1566"/>
      <c r="AF57" s="1566"/>
      <c r="AG57" s="1566"/>
      <c r="AH57" s="1566"/>
      <c r="AI57" s="1586"/>
      <c r="AJ57" s="1566"/>
      <c r="AK57" s="1566"/>
      <c r="AL57" s="1593"/>
    </row>
    <row r="58" ht="20" customHeight="1" spans="1:38">
      <c r="A58" s="1566"/>
      <c r="B58" s="1572" t="s">
        <v>42</v>
      </c>
      <c r="C58" s="1573"/>
      <c r="D58" s="1573"/>
      <c r="E58" s="1573"/>
      <c r="F58" s="1573"/>
      <c r="G58" s="1573"/>
      <c r="H58" s="1573"/>
      <c r="I58" s="1573"/>
      <c r="J58" s="1573"/>
      <c r="K58" s="1573"/>
      <c r="L58" s="1573"/>
      <c r="M58" s="1573"/>
      <c r="N58" s="1566"/>
      <c r="O58" s="1586"/>
      <c r="P58" s="1566"/>
      <c r="Q58" s="1566"/>
      <c r="R58" s="1593"/>
      <c r="S58" s="1590"/>
      <c r="T58" s="1590"/>
      <c r="U58" s="1591"/>
      <c r="V58" s="1572" t="s">
        <v>42</v>
      </c>
      <c r="W58" s="1573"/>
      <c r="X58" s="1573"/>
      <c r="Y58" s="1573"/>
      <c r="Z58" s="1573"/>
      <c r="AA58" s="1573"/>
      <c r="AB58" s="1573"/>
      <c r="AC58" s="1573"/>
      <c r="AD58" s="1573"/>
      <c r="AE58" s="1573"/>
      <c r="AF58" s="1573"/>
      <c r="AG58" s="1573"/>
      <c r="AH58" s="1566"/>
      <c r="AI58" s="1586"/>
      <c r="AJ58" s="1566"/>
      <c r="AK58" s="1566"/>
      <c r="AL58" s="1593"/>
    </row>
    <row r="59" ht="20" customHeight="1" spans="1:38">
      <c r="A59" s="1566"/>
      <c r="B59" s="1569" t="s">
        <v>135</v>
      </c>
      <c r="C59" s="1569"/>
      <c r="D59" s="1569"/>
      <c r="E59" s="1569"/>
      <c r="F59" s="1566"/>
      <c r="G59" s="1566"/>
      <c r="H59" s="1566"/>
      <c r="I59" s="1566"/>
      <c r="J59" s="1566"/>
      <c r="K59" s="1566"/>
      <c r="L59" s="1566"/>
      <c r="M59" s="1566"/>
      <c r="N59" s="1566"/>
      <c r="O59" s="1586"/>
      <c r="P59" s="1566"/>
      <c r="Q59" s="1566"/>
      <c r="R59" s="1593"/>
      <c r="S59" s="1590"/>
      <c r="T59" s="1590"/>
      <c r="U59" s="1591"/>
      <c r="V59" s="1594" t="s">
        <v>136</v>
      </c>
      <c r="W59" s="1594"/>
      <c r="X59" s="1594"/>
      <c r="Y59" s="1594"/>
      <c r="Z59" s="1594"/>
      <c r="AA59" s="1594"/>
      <c r="AB59" s="1594"/>
      <c r="AC59" s="1571"/>
      <c r="AD59" s="1566"/>
      <c r="AE59" s="1566"/>
      <c r="AF59" s="1566"/>
      <c r="AG59" s="1566"/>
      <c r="AH59" s="1566"/>
      <c r="AI59" s="1586"/>
      <c r="AJ59" s="1566"/>
      <c r="AK59" s="1566"/>
      <c r="AL59" s="1593"/>
    </row>
    <row r="60" ht="20" customHeight="1" spans="1:38">
      <c r="A60" s="1566"/>
      <c r="B60" s="1566"/>
      <c r="C60" s="1566"/>
      <c r="D60" s="1566"/>
      <c r="E60" s="1566"/>
      <c r="F60" s="1566"/>
      <c r="G60" s="1566"/>
      <c r="H60" s="1566"/>
      <c r="I60" s="1566"/>
      <c r="J60" s="1589" t="s">
        <v>137</v>
      </c>
      <c r="K60" s="1589"/>
      <c r="L60" s="1589"/>
      <c r="M60" s="1589"/>
      <c r="N60" s="1566"/>
      <c r="O60" s="1586"/>
      <c r="P60" s="1566"/>
      <c r="Q60" s="1566"/>
      <c r="R60" s="1593"/>
      <c r="S60" s="1590"/>
      <c r="T60" s="1590"/>
      <c r="U60" s="1591"/>
      <c r="V60" s="1566"/>
      <c r="W60" s="1566"/>
      <c r="X60" s="1566"/>
      <c r="Y60" s="1566"/>
      <c r="Z60" s="1566"/>
      <c r="AA60" s="1566"/>
      <c r="AB60" s="1566"/>
      <c r="AC60" s="1566"/>
      <c r="AD60" s="1579" t="s">
        <v>138</v>
      </c>
      <c r="AE60" s="1579"/>
      <c r="AF60" s="1579"/>
      <c r="AG60" s="1579"/>
      <c r="AH60" s="1566"/>
      <c r="AI60" s="1586"/>
      <c r="AJ60" s="1566"/>
      <c r="AK60" s="1566"/>
      <c r="AL60" s="1593"/>
    </row>
    <row r="61" ht="20" customHeight="1" spans="1:38">
      <c r="A61" s="1566"/>
      <c r="B61" s="1569"/>
      <c r="C61" s="1569"/>
      <c r="D61" s="1569"/>
      <c r="E61" s="1569"/>
      <c r="F61" s="1569"/>
      <c r="G61" s="1569"/>
      <c r="H61" s="1569"/>
      <c r="I61" s="1569"/>
      <c r="J61" s="1566"/>
      <c r="K61" s="1566"/>
      <c r="L61" s="1566"/>
      <c r="M61" s="1566"/>
      <c r="N61" s="1566"/>
      <c r="O61" s="1586"/>
      <c r="P61" s="1566"/>
      <c r="Q61" s="1566"/>
      <c r="R61" s="1593"/>
      <c r="S61" s="1590"/>
      <c r="T61" s="1590"/>
      <c r="U61" s="1591"/>
      <c r="V61" s="1569"/>
      <c r="W61" s="1569"/>
      <c r="X61" s="1569"/>
      <c r="Y61" s="1569"/>
      <c r="Z61" s="1569"/>
      <c r="AA61" s="1569"/>
      <c r="AB61" s="1569"/>
      <c r="AC61" s="1569"/>
      <c r="AD61" s="1566"/>
      <c r="AE61" s="1566"/>
      <c r="AF61" s="1566"/>
      <c r="AG61" s="1566"/>
      <c r="AH61" s="1566"/>
      <c r="AI61" s="1586"/>
      <c r="AJ61" s="1566"/>
      <c r="AK61" s="1566"/>
      <c r="AL61" s="1593"/>
    </row>
    <row r="62" ht="20" customHeight="1" spans="1:38">
      <c r="A62" s="1566"/>
      <c r="B62" s="1572" t="s">
        <v>42</v>
      </c>
      <c r="C62" s="1573"/>
      <c r="D62" s="1573"/>
      <c r="E62" s="1573"/>
      <c r="F62" s="1573"/>
      <c r="G62" s="1573"/>
      <c r="H62" s="1573"/>
      <c r="I62" s="1573"/>
      <c r="J62" s="1573"/>
      <c r="K62" s="1573"/>
      <c r="L62" s="1573"/>
      <c r="M62" s="1573"/>
      <c r="N62" s="1566"/>
      <c r="O62" s="1586"/>
      <c r="P62" s="1566"/>
      <c r="Q62" s="1566"/>
      <c r="R62" s="1593"/>
      <c r="S62" s="1590"/>
      <c r="T62" s="1590"/>
      <c r="U62" s="1591"/>
      <c r="V62" s="1572" t="s">
        <v>42</v>
      </c>
      <c r="W62" s="1573"/>
      <c r="X62" s="1573"/>
      <c r="Y62" s="1573"/>
      <c r="Z62" s="1573"/>
      <c r="AA62" s="1573"/>
      <c r="AB62" s="1573"/>
      <c r="AC62" s="1573"/>
      <c r="AD62" s="1573"/>
      <c r="AE62" s="1573"/>
      <c r="AF62" s="1573"/>
      <c r="AG62" s="1573"/>
      <c r="AH62" s="1566"/>
      <c r="AI62" s="1586"/>
      <c r="AJ62" s="1566"/>
      <c r="AK62" s="1566"/>
      <c r="AL62" s="1593"/>
    </row>
    <row r="63" ht="20" customHeight="1" spans="1:38">
      <c r="A63" s="1566"/>
      <c r="B63" s="1569" t="s">
        <v>139</v>
      </c>
      <c r="C63" s="1569"/>
      <c r="D63" s="1569"/>
      <c r="E63" s="1569"/>
      <c r="F63" s="1566"/>
      <c r="G63" s="1566"/>
      <c r="H63" s="1566"/>
      <c r="I63" s="1566"/>
      <c r="J63" s="1566"/>
      <c r="K63" s="1566"/>
      <c r="L63" s="1566"/>
      <c r="M63" s="1566"/>
      <c r="N63" s="1566"/>
      <c r="O63" s="1586"/>
      <c r="P63" s="1566"/>
      <c r="Q63" s="1566"/>
      <c r="R63" s="1593"/>
      <c r="S63" s="1590"/>
      <c r="T63" s="1590"/>
      <c r="U63" s="1591"/>
      <c r="V63" s="1569" t="s">
        <v>140</v>
      </c>
      <c r="W63" s="1569"/>
      <c r="X63" s="1569"/>
      <c r="Y63" s="1569"/>
      <c r="Z63" s="1566"/>
      <c r="AA63" s="1566"/>
      <c r="AB63" s="1566"/>
      <c r="AC63" s="1566"/>
      <c r="AD63" s="1566"/>
      <c r="AE63" s="1566"/>
      <c r="AF63" s="1566"/>
      <c r="AG63" s="1566"/>
      <c r="AH63" s="1566"/>
      <c r="AI63" s="1586"/>
      <c r="AJ63" s="1566"/>
      <c r="AK63" s="1566"/>
      <c r="AL63" s="1593"/>
    </row>
    <row r="64" ht="20" customHeight="1" spans="1:38">
      <c r="A64" s="1566"/>
      <c r="B64" s="1569"/>
      <c r="C64" s="1569"/>
      <c r="D64" s="1569"/>
      <c r="E64" s="1569"/>
      <c r="F64" s="1566"/>
      <c r="G64" s="1566"/>
      <c r="H64" s="1566"/>
      <c r="I64" s="1566"/>
      <c r="J64" s="1566"/>
      <c r="K64" s="1566"/>
      <c r="L64" s="1566"/>
      <c r="M64" s="1566"/>
      <c r="N64" s="1566"/>
      <c r="O64" s="1586"/>
      <c r="P64" s="1566"/>
      <c r="Q64" s="1566"/>
      <c r="R64" s="1593"/>
      <c r="S64" s="1590"/>
      <c r="T64" s="1590"/>
      <c r="U64" s="1591"/>
      <c r="V64" s="1569"/>
      <c r="W64" s="1569"/>
      <c r="X64" s="1569"/>
      <c r="Y64" s="1569"/>
      <c r="Z64" s="1566"/>
      <c r="AA64" s="1566"/>
      <c r="AB64" s="1566"/>
      <c r="AC64" s="1566"/>
      <c r="AD64" s="1566"/>
      <c r="AE64" s="1566"/>
      <c r="AF64" s="1566"/>
      <c r="AG64" s="1566"/>
      <c r="AH64" s="1566"/>
      <c r="AI64" s="1586"/>
      <c r="AJ64" s="1566"/>
      <c r="AK64" s="1566"/>
      <c r="AL64" s="1593"/>
    </row>
    <row r="65" ht="20" customHeight="1" spans="1:38">
      <c r="A65" s="1566"/>
      <c r="B65" s="1569"/>
      <c r="C65" s="1569"/>
      <c r="D65" s="1569"/>
      <c r="E65" s="1569"/>
      <c r="F65" s="1566"/>
      <c r="G65" s="1566"/>
      <c r="H65" s="1566"/>
      <c r="I65" s="1566"/>
      <c r="J65" s="1566"/>
      <c r="K65" s="1566"/>
      <c r="L65" s="1566"/>
      <c r="M65" s="1566"/>
      <c r="N65" s="1566"/>
      <c r="O65" s="1586"/>
      <c r="P65" s="1566"/>
      <c r="Q65" s="1566"/>
      <c r="R65" s="1593"/>
      <c r="S65" s="1590"/>
      <c r="T65" s="1590"/>
      <c r="U65" s="1591"/>
      <c r="V65" s="1569"/>
      <c r="W65" s="1569"/>
      <c r="X65" s="1569"/>
      <c r="Y65" s="1569"/>
      <c r="Z65" s="1566"/>
      <c r="AA65" s="1566"/>
      <c r="AB65" s="1566"/>
      <c r="AC65" s="1566"/>
      <c r="AD65" s="1566"/>
      <c r="AE65" s="1566"/>
      <c r="AF65" s="1566"/>
      <c r="AG65" s="1566"/>
      <c r="AH65" s="1566"/>
      <c r="AI65" s="1586"/>
      <c r="AJ65" s="1566"/>
      <c r="AK65" s="1566"/>
      <c r="AL65" s="1593"/>
    </row>
    <row r="66" ht="20" customHeight="1" spans="1:38">
      <c r="A66" s="1566"/>
      <c r="B66" s="1566" t="s">
        <v>141</v>
      </c>
      <c r="C66" s="1576"/>
      <c r="D66" s="1576"/>
      <c r="E66" s="1576"/>
      <c r="F66" s="1576"/>
      <c r="G66" s="1576"/>
      <c r="H66" s="1576"/>
      <c r="I66" s="1576"/>
      <c r="J66" s="1576"/>
      <c r="K66" s="1576"/>
      <c r="L66" s="1576"/>
      <c r="M66" s="1576"/>
      <c r="N66" s="1566"/>
      <c r="O66" s="1586"/>
      <c r="P66" s="1566"/>
      <c r="Q66" s="1566"/>
      <c r="R66" s="1593"/>
      <c r="S66" s="1590"/>
      <c r="T66" s="1590"/>
      <c r="U66" s="1591"/>
      <c r="V66" s="1566" t="s">
        <v>141</v>
      </c>
      <c r="W66" s="1576"/>
      <c r="X66" s="1576"/>
      <c r="Y66" s="1576"/>
      <c r="Z66" s="1576"/>
      <c r="AA66" s="1576"/>
      <c r="AB66" s="1576"/>
      <c r="AC66" s="1576"/>
      <c r="AD66" s="1576"/>
      <c r="AE66" s="1576"/>
      <c r="AF66" s="1576"/>
      <c r="AG66" s="1576"/>
      <c r="AH66" s="1566"/>
      <c r="AI66" s="1586"/>
      <c r="AJ66" s="1566"/>
      <c r="AK66" s="1566"/>
      <c r="AL66" s="1593"/>
    </row>
    <row r="67" ht="20" customHeight="1" spans="1:38">
      <c r="A67" s="1566"/>
      <c r="B67" s="1569"/>
      <c r="C67" s="1569"/>
      <c r="D67" s="1569"/>
      <c r="E67" s="1569"/>
      <c r="F67" s="1566"/>
      <c r="G67" s="1566"/>
      <c r="H67" s="1566"/>
      <c r="I67" s="1566"/>
      <c r="J67" s="1566" t="s">
        <v>142</v>
      </c>
      <c r="K67" s="1566"/>
      <c r="L67" s="1566"/>
      <c r="M67" s="1566"/>
      <c r="N67" s="1566"/>
      <c r="O67" s="1586"/>
      <c r="P67" s="1566"/>
      <c r="Q67" s="1566"/>
      <c r="R67" s="1593"/>
      <c r="S67" s="1590"/>
      <c r="T67" s="1590"/>
      <c r="U67" s="1591"/>
      <c r="V67" s="1569"/>
      <c r="W67" s="1569"/>
      <c r="X67" s="1569"/>
      <c r="Y67" s="1569"/>
      <c r="Z67" s="1566"/>
      <c r="AA67" s="1566"/>
      <c r="AB67" s="1566"/>
      <c r="AC67" s="1566"/>
      <c r="AD67" s="1566" t="s">
        <v>143</v>
      </c>
      <c r="AE67" s="1566"/>
      <c r="AF67" s="1566"/>
      <c r="AG67" s="1566"/>
      <c r="AH67" s="1566"/>
      <c r="AI67" s="1586"/>
      <c r="AJ67" s="1566"/>
      <c r="AK67" s="1566"/>
      <c r="AL67" s="1593"/>
    </row>
    <row r="68" ht="20" customHeight="1" spans="1:38">
      <c r="A68" s="1566"/>
      <c r="B68" s="1569"/>
      <c r="C68" s="1569"/>
      <c r="D68" s="1569"/>
      <c r="E68" s="1569"/>
      <c r="F68" s="1569"/>
      <c r="G68" s="1569"/>
      <c r="H68" s="1569"/>
      <c r="I68" s="1569"/>
      <c r="J68" s="1566"/>
      <c r="K68" s="1566"/>
      <c r="L68" s="1566"/>
      <c r="M68" s="1566"/>
      <c r="N68" s="1566"/>
      <c r="O68" s="1586"/>
      <c r="P68" s="1566"/>
      <c r="Q68" s="1566"/>
      <c r="R68" s="1593"/>
      <c r="S68" s="1590"/>
      <c r="T68" s="1590"/>
      <c r="U68" s="1591"/>
      <c r="V68" s="1569"/>
      <c r="W68" s="1569"/>
      <c r="X68" s="1569"/>
      <c r="Y68" s="1569"/>
      <c r="Z68" s="1569"/>
      <c r="AA68" s="1569"/>
      <c r="AB68" s="1569"/>
      <c r="AC68" s="1569"/>
      <c r="AD68" s="1566"/>
      <c r="AE68" s="1566"/>
      <c r="AF68" s="1566"/>
      <c r="AG68" s="1566"/>
      <c r="AH68" s="1566"/>
      <c r="AI68" s="1586"/>
      <c r="AJ68" s="1566"/>
      <c r="AK68" s="1566"/>
      <c r="AL68" s="1593"/>
    </row>
    <row r="69" ht="20" customHeight="1" spans="1:38">
      <c r="A69" s="1566"/>
      <c r="B69" s="1572" t="s">
        <v>42</v>
      </c>
      <c r="C69" s="1573"/>
      <c r="D69" s="1573"/>
      <c r="E69" s="1573"/>
      <c r="F69" s="1573"/>
      <c r="G69" s="1573"/>
      <c r="H69" s="1573"/>
      <c r="I69" s="1573"/>
      <c r="J69" s="1573"/>
      <c r="K69" s="1573"/>
      <c r="L69" s="1573"/>
      <c r="M69" s="1573"/>
      <c r="N69" s="1566"/>
      <c r="O69" s="1586"/>
      <c r="P69" s="1566"/>
      <c r="Q69" s="1566"/>
      <c r="R69" s="1593"/>
      <c r="S69" s="1590"/>
      <c r="T69" s="1590"/>
      <c r="U69" s="1591"/>
      <c r="V69" s="1572" t="s">
        <v>42</v>
      </c>
      <c r="W69" s="1573"/>
      <c r="X69" s="1573"/>
      <c r="Y69" s="1573"/>
      <c r="Z69" s="1573"/>
      <c r="AA69" s="1573"/>
      <c r="AB69" s="1573"/>
      <c r="AC69" s="1573"/>
      <c r="AD69" s="1573"/>
      <c r="AE69" s="1573"/>
      <c r="AF69" s="1573"/>
      <c r="AG69" s="1573"/>
      <c r="AH69" s="1566"/>
      <c r="AI69" s="1586"/>
      <c r="AJ69" s="1566"/>
      <c r="AK69" s="1566"/>
      <c r="AL69" s="1593"/>
    </row>
    <row r="70" ht="20" customHeight="1" spans="1:38">
      <c r="A70" s="1566"/>
      <c r="B70" s="1569" t="s">
        <v>144</v>
      </c>
      <c r="C70" s="1569"/>
      <c r="D70" s="1569"/>
      <c r="E70" s="1569"/>
      <c r="F70" s="1566"/>
      <c r="G70" s="1566"/>
      <c r="H70" s="1566"/>
      <c r="I70" s="1566"/>
      <c r="J70" s="1566"/>
      <c r="K70" s="1566"/>
      <c r="L70" s="1566"/>
      <c r="M70" s="1566"/>
      <c r="N70" s="1566"/>
      <c r="O70" s="1586"/>
      <c r="P70" s="1566"/>
      <c r="Q70" s="1566"/>
      <c r="R70" s="1593"/>
      <c r="S70" s="1590"/>
      <c r="T70" s="1590"/>
      <c r="U70" s="1591"/>
      <c r="V70" s="1569" t="s">
        <v>145</v>
      </c>
      <c r="W70" s="1569"/>
      <c r="X70" s="1569"/>
      <c r="Y70" s="1569"/>
      <c r="Z70" s="1566"/>
      <c r="AA70" s="1566"/>
      <c r="AB70" s="1566"/>
      <c r="AC70" s="1566"/>
      <c r="AD70" s="1566"/>
      <c r="AE70" s="1566"/>
      <c r="AF70" s="1566"/>
      <c r="AG70" s="1566"/>
      <c r="AH70" s="1566"/>
      <c r="AI70" s="1586"/>
      <c r="AJ70" s="1566"/>
      <c r="AK70" s="1566"/>
      <c r="AL70" s="1593"/>
    </row>
    <row r="71" ht="20" customHeight="1" spans="1:38">
      <c r="A71" s="1566"/>
      <c r="B71" s="1569"/>
      <c r="C71" s="1569"/>
      <c r="D71" s="1569"/>
      <c r="E71" s="1569"/>
      <c r="F71" s="1569"/>
      <c r="G71" s="1569"/>
      <c r="H71" s="1569"/>
      <c r="I71" s="1569"/>
      <c r="J71" s="1566"/>
      <c r="K71" s="1566"/>
      <c r="L71" s="1566"/>
      <c r="M71" s="1566"/>
      <c r="N71" s="1566"/>
      <c r="O71" s="1586"/>
      <c r="P71" s="1566"/>
      <c r="Q71" s="1566"/>
      <c r="R71" s="1593"/>
      <c r="S71" s="1590"/>
      <c r="T71" s="1590"/>
      <c r="U71" s="1591"/>
      <c r="V71" s="1569"/>
      <c r="W71" s="1569"/>
      <c r="X71" s="1569"/>
      <c r="Y71" s="1569"/>
      <c r="Z71" s="1569"/>
      <c r="AA71" s="1569"/>
      <c r="AB71" s="1569"/>
      <c r="AC71" s="1569"/>
      <c r="AD71" s="1566"/>
      <c r="AE71" s="1566"/>
      <c r="AF71" s="1566"/>
      <c r="AG71" s="1566"/>
      <c r="AH71" s="1566"/>
      <c r="AI71" s="1586"/>
      <c r="AJ71" s="1566"/>
      <c r="AK71" s="1566"/>
      <c r="AL71" s="1593"/>
    </row>
    <row r="72" ht="20" customHeight="1" spans="1:38">
      <c r="A72" s="1566"/>
      <c r="B72" s="1569"/>
      <c r="C72" s="1569"/>
      <c r="D72" s="1569"/>
      <c r="E72" s="1569"/>
      <c r="F72" s="1569"/>
      <c r="G72" s="1569"/>
      <c r="H72" s="1569"/>
      <c r="I72" s="1569"/>
      <c r="J72" s="1566"/>
      <c r="K72" s="1566"/>
      <c r="L72" s="1566"/>
      <c r="M72" s="1566"/>
      <c r="N72" s="1566"/>
      <c r="O72" s="1586"/>
      <c r="P72" s="1566"/>
      <c r="Q72" s="1566"/>
      <c r="R72" s="1593"/>
      <c r="S72" s="1590"/>
      <c r="T72" s="1590"/>
      <c r="U72" s="1591"/>
      <c r="V72" s="1569"/>
      <c r="W72" s="1569"/>
      <c r="X72" s="1569"/>
      <c r="Y72" s="1569"/>
      <c r="Z72" s="1569"/>
      <c r="AA72" s="1569"/>
      <c r="AB72" s="1569"/>
      <c r="AC72" s="1569"/>
      <c r="AD72" s="1566"/>
      <c r="AE72" s="1566"/>
      <c r="AF72" s="1566"/>
      <c r="AG72" s="1566"/>
      <c r="AH72" s="1566"/>
      <c r="AI72" s="1586"/>
      <c r="AJ72" s="1566"/>
      <c r="AK72" s="1566"/>
      <c r="AL72" s="1593"/>
    </row>
    <row r="73" ht="20" customHeight="1" spans="1:38">
      <c r="A73" s="1566"/>
      <c r="B73" s="1569" t="s">
        <v>146</v>
      </c>
      <c r="C73" s="1569"/>
      <c r="D73" s="1569"/>
      <c r="E73" s="1569"/>
      <c r="F73" s="1566"/>
      <c r="G73" s="1566"/>
      <c r="H73" s="1566"/>
      <c r="I73" s="1566"/>
      <c r="J73" s="1566"/>
      <c r="K73" s="1566"/>
      <c r="L73" s="1566"/>
      <c r="M73" s="1566"/>
      <c r="N73" s="1566"/>
      <c r="O73" s="1586"/>
      <c r="P73" s="1566"/>
      <c r="Q73" s="1566"/>
      <c r="R73" s="1593"/>
      <c r="S73" s="1590"/>
      <c r="T73" s="1590"/>
      <c r="U73" s="1591"/>
      <c r="V73" s="1569" t="s">
        <v>147</v>
      </c>
      <c r="W73" s="1569"/>
      <c r="X73" s="1569"/>
      <c r="Y73" s="1569"/>
      <c r="Z73" s="1566"/>
      <c r="AA73" s="1566"/>
      <c r="AB73" s="1566"/>
      <c r="AC73" s="1566"/>
      <c r="AD73" s="1566"/>
      <c r="AE73" s="1566"/>
      <c r="AF73" s="1566"/>
      <c r="AG73" s="1566"/>
      <c r="AH73" s="1566"/>
      <c r="AI73" s="1586"/>
      <c r="AJ73" s="1566"/>
      <c r="AK73" s="1566"/>
      <c r="AL73" s="1593"/>
    </row>
    <row r="74" ht="20" customHeight="1" spans="1:38">
      <c r="A74" s="1566"/>
      <c r="B74" s="1566"/>
      <c r="C74" s="1566"/>
      <c r="D74" s="1566"/>
      <c r="E74" s="1566"/>
      <c r="F74" s="1566"/>
      <c r="G74" s="1566"/>
      <c r="H74" s="1566"/>
      <c r="I74" s="1566"/>
      <c r="J74" s="1566"/>
      <c r="K74" s="1566"/>
      <c r="L74" s="1566"/>
      <c r="M74" s="1566"/>
      <c r="N74" s="1566"/>
      <c r="O74" s="1586"/>
      <c r="P74" s="1566"/>
      <c r="Q74" s="1566"/>
      <c r="R74" s="1593"/>
      <c r="S74" s="1590"/>
      <c r="T74" s="1590"/>
      <c r="U74" s="1591"/>
      <c r="V74" s="1566"/>
      <c r="W74" s="1566"/>
      <c r="X74" s="1566"/>
      <c r="Y74" s="1566"/>
      <c r="Z74" s="1566"/>
      <c r="AA74" s="1566"/>
      <c r="AB74" s="1566"/>
      <c r="AC74" s="1566"/>
      <c r="AD74" s="1566"/>
      <c r="AE74" s="1566"/>
      <c r="AF74" s="1566"/>
      <c r="AG74" s="1566"/>
      <c r="AH74" s="1566"/>
      <c r="AI74" s="1586"/>
      <c r="AJ74" s="1566"/>
      <c r="AK74" s="1566"/>
      <c r="AL74" s="1593"/>
    </row>
    <row r="75" ht="20" customHeight="1" spans="1:38">
      <c r="A75" s="1566"/>
      <c r="B75" s="1566"/>
      <c r="C75" s="1566"/>
      <c r="D75" s="1566" t="s">
        <v>148</v>
      </c>
      <c r="E75" s="1566"/>
      <c r="F75" s="1566"/>
      <c r="G75" s="1566"/>
      <c r="H75" s="1566"/>
      <c r="I75" s="1566"/>
      <c r="J75" s="1566"/>
      <c r="K75" s="1566"/>
      <c r="L75" s="1566"/>
      <c r="M75" s="1566"/>
      <c r="N75" s="1566"/>
      <c r="O75" s="1586"/>
      <c r="P75" s="1566"/>
      <c r="Q75" s="1566"/>
      <c r="R75" s="1593"/>
      <c r="S75" s="1590"/>
      <c r="T75" s="1590"/>
      <c r="U75" s="1591"/>
      <c r="V75" s="1566"/>
      <c r="W75" s="1566"/>
      <c r="X75" s="1566" t="s">
        <v>149</v>
      </c>
      <c r="Y75" s="1566"/>
      <c r="Z75" s="1566"/>
      <c r="AA75" s="1566"/>
      <c r="AB75" s="1566"/>
      <c r="AC75" s="1566"/>
      <c r="AD75" s="1566"/>
      <c r="AE75" s="1566"/>
      <c r="AF75" s="1566"/>
      <c r="AG75" s="1566"/>
      <c r="AH75" s="1566"/>
      <c r="AI75" s="1586"/>
      <c r="AJ75" s="1566"/>
      <c r="AK75" s="1566"/>
      <c r="AL75" s="1593"/>
    </row>
    <row r="76" ht="20" customHeight="1" spans="1:38">
      <c r="A76" s="1566"/>
      <c r="B76" s="1566"/>
      <c r="C76" s="1566"/>
      <c r="D76" s="1566" t="s">
        <v>148</v>
      </c>
      <c r="E76" s="1566"/>
      <c r="F76" s="1566"/>
      <c r="G76" s="1566"/>
      <c r="H76" s="1566"/>
      <c r="I76" s="1566"/>
      <c r="J76" s="1566"/>
      <c r="K76" s="1566"/>
      <c r="L76" s="1566"/>
      <c r="M76" s="1566"/>
      <c r="N76" s="1566"/>
      <c r="O76" s="1600"/>
      <c r="P76" s="1601"/>
      <c r="Q76" s="1601"/>
      <c r="R76" s="1604"/>
      <c r="S76" s="1590"/>
      <c r="T76" s="1590"/>
      <c r="U76" s="1591"/>
      <c r="V76" s="1566"/>
      <c r="W76" s="1566"/>
      <c r="X76" s="1566" t="s">
        <v>150</v>
      </c>
      <c r="Y76" s="1566"/>
      <c r="Z76" s="1566"/>
      <c r="AA76" s="1566"/>
      <c r="AB76" s="1566"/>
      <c r="AC76" s="1566"/>
      <c r="AD76" s="1566"/>
      <c r="AE76" s="1566"/>
      <c r="AF76" s="1566"/>
      <c r="AG76" s="1566"/>
      <c r="AH76" s="1566"/>
      <c r="AI76" s="1600"/>
      <c r="AJ76" s="1601"/>
      <c r="AK76" s="1601"/>
      <c r="AL76" s="1604"/>
    </row>
    <row r="77" ht="20" customHeight="1" spans="1:38">
      <c r="A77" s="1566"/>
      <c r="B77" s="1566"/>
      <c r="C77" s="1566"/>
      <c r="D77" s="1566"/>
      <c r="E77" s="1566"/>
      <c r="F77" s="1566"/>
      <c r="G77" s="1566"/>
      <c r="H77" s="1566"/>
      <c r="I77" s="1566"/>
      <c r="J77" s="1566"/>
      <c r="K77" s="1566"/>
      <c r="L77" s="1566"/>
      <c r="M77" s="1566"/>
      <c r="N77" s="1566"/>
      <c r="O77" s="1566"/>
      <c r="P77" s="1566"/>
      <c r="Q77" s="1566"/>
      <c r="R77" s="1566"/>
      <c r="S77" s="1590"/>
      <c r="T77" s="1590"/>
      <c r="U77" s="1591"/>
      <c r="V77" s="1566"/>
      <c r="W77" s="1566"/>
      <c r="X77" s="1566"/>
      <c r="Y77" s="1566"/>
      <c r="Z77" s="1566"/>
      <c r="AA77" s="1566"/>
      <c r="AB77" s="1566"/>
      <c r="AC77" s="1566"/>
      <c r="AD77" s="1566"/>
      <c r="AE77" s="1566"/>
      <c r="AF77" s="1566"/>
      <c r="AG77" s="1566"/>
      <c r="AH77" s="1566"/>
      <c r="AI77" s="1566"/>
      <c r="AJ77" s="1566"/>
      <c r="AK77" s="1566"/>
      <c r="AL77" s="1566"/>
    </row>
    <row r="78" ht="20" customHeight="1" spans="1:38">
      <c r="A78" s="1595"/>
      <c r="B78" s="1595"/>
      <c r="C78" s="1595"/>
      <c r="D78" s="1595"/>
      <c r="E78" s="1595"/>
      <c r="F78" s="1595"/>
      <c r="G78" s="1595"/>
      <c r="H78" s="1595"/>
      <c r="I78" s="1595"/>
      <c r="J78" s="1595"/>
      <c r="K78" s="1595"/>
      <c r="L78" s="1595"/>
      <c r="M78" s="1595"/>
      <c r="N78" s="1595"/>
      <c r="O78" s="1595"/>
      <c r="P78" s="1595"/>
      <c r="Q78" s="1595"/>
      <c r="R78" s="1595"/>
      <c r="S78" s="1590"/>
      <c r="T78" s="1590"/>
      <c r="U78" s="1591"/>
      <c r="V78" s="1595"/>
      <c r="W78" s="1595"/>
      <c r="X78" s="1595"/>
      <c r="Y78" s="1595"/>
      <c r="Z78" s="1595"/>
      <c r="AA78" s="1595"/>
      <c r="AB78" s="1595"/>
      <c r="AC78" s="1595"/>
      <c r="AD78" s="1595"/>
      <c r="AE78" s="1595"/>
      <c r="AF78" s="1595"/>
      <c r="AG78" s="1595"/>
      <c r="AH78" s="1595"/>
      <c r="AI78" s="1595"/>
      <c r="AJ78" s="1595"/>
      <c r="AK78" s="1595"/>
      <c r="AL78" s="1595"/>
    </row>
    <row r="79" ht="20" customHeight="1" spans="1:39">
      <c r="A79" s="1596" t="s">
        <v>151</v>
      </c>
      <c r="B79" s="1597"/>
      <c r="C79" s="1597"/>
      <c r="D79" s="1597"/>
      <c r="E79" s="1598"/>
      <c r="F79" s="1598"/>
      <c r="G79" s="1598"/>
      <c r="H79" s="1598"/>
      <c r="I79" s="1598"/>
      <c r="J79" s="1602" t="s">
        <v>35</v>
      </c>
      <c r="K79" s="1603"/>
      <c r="L79" s="1603"/>
      <c r="M79" s="1603"/>
      <c r="N79" s="1595"/>
      <c r="O79" s="1595"/>
      <c r="P79" s="1595"/>
      <c r="Q79" s="1595"/>
      <c r="R79" s="1595"/>
      <c r="S79" s="1605"/>
      <c r="T79" s="1605"/>
      <c r="U79" s="1605" t="s">
        <v>152</v>
      </c>
      <c r="V79" s="1597"/>
      <c r="W79" s="1597"/>
      <c r="X79" s="1597"/>
      <c r="Y79" s="1598"/>
      <c r="Z79" s="1598"/>
      <c r="AA79" s="1598"/>
      <c r="AB79" s="1598"/>
      <c r="AC79" s="1598"/>
      <c r="AD79" s="1602" t="s">
        <v>35</v>
      </c>
      <c r="AE79" s="1595"/>
      <c r="AF79" s="1595"/>
      <c r="AG79" s="1595"/>
      <c r="AH79" s="1595"/>
      <c r="AI79" s="1595"/>
      <c r="AJ79" s="1595"/>
      <c r="AK79" s="1595"/>
      <c r="AL79" s="1595"/>
      <c r="AM79" s="1595"/>
    </row>
    <row r="80" ht="20" customHeight="1" spans="1:39">
      <c r="A80" s="1566"/>
      <c r="B80" s="1566"/>
      <c r="C80" s="1566"/>
      <c r="D80" s="1566"/>
      <c r="E80" s="1566"/>
      <c r="F80" s="1566"/>
      <c r="G80" s="1566"/>
      <c r="H80" s="1566"/>
      <c r="I80" s="1566"/>
      <c r="J80" s="1566"/>
      <c r="K80" s="1595"/>
      <c r="L80" s="1595"/>
      <c r="M80" s="1595"/>
      <c r="N80" s="1595"/>
      <c r="O80" s="1595"/>
      <c r="P80" s="1595"/>
      <c r="Q80" s="1595"/>
      <c r="R80" s="1595"/>
      <c r="S80" s="1590"/>
      <c r="T80" s="1590"/>
      <c r="U80" s="1591"/>
      <c r="V80" s="1566"/>
      <c r="W80" s="1566"/>
      <c r="X80" s="1566"/>
      <c r="Y80" s="1566"/>
      <c r="Z80" s="1566"/>
      <c r="AA80" s="1566"/>
      <c r="AB80" s="1566"/>
      <c r="AC80" s="1566"/>
      <c r="AD80" s="1566"/>
      <c r="AE80" s="1595"/>
      <c r="AF80" s="1595"/>
      <c r="AG80" s="1595"/>
      <c r="AH80" s="1595"/>
      <c r="AI80" s="1595"/>
      <c r="AJ80" s="1595"/>
      <c r="AK80" s="1595"/>
      <c r="AL80" s="1595"/>
      <c r="AM80" s="1595"/>
    </row>
    <row r="81" ht="20" customHeight="1" spans="1:39">
      <c r="A81" s="1566"/>
      <c r="B81" s="1566" t="s">
        <v>153</v>
      </c>
      <c r="C81" s="1566"/>
      <c r="D81" s="1566"/>
      <c r="E81" s="1566"/>
      <c r="F81" s="1566"/>
      <c r="G81" s="1599" t="s">
        <v>154</v>
      </c>
      <c r="H81" s="1566" t="s">
        <v>155</v>
      </c>
      <c r="I81" s="1566"/>
      <c r="J81" s="1566"/>
      <c r="K81" s="1595"/>
      <c r="L81" s="1595"/>
      <c r="M81" s="1595"/>
      <c r="N81" s="1595"/>
      <c r="O81" s="1595"/>
      <c r="P81" s="1595"/>
      <c r="Q81" s="1595"/>
      <c r="R81" s="1595"/>
      <c r="S81" s="1590"/>
      <c r="T81" s="1590"/>
      <c r="U81" s="1591"/>
      <c r="V81" s="1566" t="s">
        <v>156</v>
      </c>
      <c r="W81" s="1566"/>
      <c r="X81" s="1566"/>
      <c r="Y81" s="1566"/>
      <c r="Z81" s="1566"/>
      <c r="AA81" s="1599" t="s">
        <v>157</v>
      </c>
      <c r="AB81" s="1566" t="s">
        <v>158</v>
      </c>
      <c r="AC81" s="1566"/>
      <c r="AD81" s="1566"/>
      <c r="AE81" s="1595"/>
      <c r="AF81" s="1595"/>
      <c r="AG81" s="1595"/>
      <c r="AH81" s="1595"/>
      <c r="AI81" s="1595"/>
      <c r="AJ81" s="1595"/>
      <c r="AK81" s="1595"/>
      <c r="AL81" s="1595"/>
      <c r="AM81" s="1595"/>
    </row>
    <row r="82" ht="20" customHeight="1" spans="1:39">
      <c r="A82" s="1566"/>
      <c r="B82" s="1566" t="s">
        <v>159</v>
      </c>
      <c r="C82" s="1566"/>
      <c r="D82" s="1566"/>
      <c r="E82" s="1566"/>
      <c r="F82" s="1566"/>
      <c r="G82" s="1599" t="s">
        <v>154</v>
      </c>
      <c r="H82" s="1566" t="s">
        <v>155</v>
      </c>
      <c r="I82" s="1566"/>
      <c r="J82" s="1566"/>
      <c r="K82" s="1595"/>
      <c r="L82" s="1595"/>
      <c r="M82" s="1595"/>
      <c r="N82" s="1595"/>
      <c r="O82" s="1595"/>
      <c r="P82" s="1595"/>
      <c r="Q82" s="1595"/>
      <c r="R82" s="1595"/>
      <c r="S82" s="1590"/>
      <c r="T82" s="1590"/>
      <c r="U82" s="1591"/>
      <c r="V82" s="1566" t="s">
        <v>160</v>
      </c>
      <c r="W82" s="1566"/>
      <c r="X82" s="1566"/>
      <c r="Y82" s="1566"/>
      <c r="Z82" s="1566"/>
      <c r="AA82" s="1599" t="s">
        <v>157</v>
      </c>
      <c r="AB82" s="1566" t="s">
        <v>158</v>
      </c>
      <c r="AC82" s="1566"/>
      <c r="AD82" s="1566"/>
      <c r="AE82" s="1595"/>
      <c r="AF82" s="1595"/>
      <c r="AG82" s="1595"/>
      <c r="AH82" s="1595"/>
      <c r="AI82" s="1595"/>
      <c r="AJ82" s="1595"/>
      <c r="AK82" s="1595"/>
      <c r="AL82" s="1595"/>
      <c r="AM82" s="1595"/>
    </row>
    <row r="83" ht="20" customHeight="1" spans="1:39">
      <c r="A83" s="1566"/>
      <c r="B83" s="1566" t="s">
        <v>161</v>
      </c>
      <c r="C83" s="1566"/>
      <c r="D83" s="1566"/>
      <c r="E83" s="1566"/>
      <c r="F83" s="1566"/>
      <c r="G83" s="1599" t="s">
        <v>154</v>
      </c>
      <c r="H83" s="1566" t="s">
        <v>155</v>
      </c>
      <c r="I83" s="1566"/>
      <c r="J83" s="1566"/>
      <c r="K83" s="1595"/>
      <c r="L83" s="1595"/>
      <c r="M83" s="1595"/>
      <c r="N83" s="1595"/>
      <c r="O83" s="1595"/>
      <c r="P83" s="1595"/>
      <c r="Q83" s="1595"/>
      <c r="R83" s="1595"/>
      <c r="S83" s="1590"/>
      <c r="T83" s="1590"/>
      <c r="U83" s="1591"/>
      <c r="V83" s="1566" t="s">
        <v>162</v>
      </c>
      <c r="W83" s="1566"/>
      <c r="X83" s="1566"/>
      <c r="Y83" s="1566"/>
      <c r="Z83" s="1566"/>
      <c r="AA83" s="1599" t="s">
        <v>157</v>
      </c>
      <c r="AB83" s="1566" t="s">
        <v>158</v>
      </c>
      <c r="AC83" s="1566"/>
      <c r="AD83" s="1566"/>
      <c r="AE83" s="1595"/>
      <c r="AF83" s="1595"/>
      <c r="AG83" s="1595"/>
      <c r="AH83" s="1595"/>
      <c r="AI83" s="1595"/>
      <c r="AJ83" s="1595"/>
      <c r="AK83" s="1595"/>
      <c r="AL83" s="1595"/>
      <c r="AM83" s="1595"/>
    </row>
    <row r="84" ht="20" customHeight="1" spans="1:39">
      <c r="A84" s="1566"/>
      <c r="B84" s="1566" t="s">
        <v>163</v>
      </c>
      <c r="C84" s="1566"/>
      <c r="D84" s="1566"/>
      <c r="E84" s="1566"/>
      <c r="F84" s="1566"/>
      <c r="G84" s="1599" t="s">
        <v>154</v>
      </c>
      <c r="H84" s="1566" t="s">
        <v>155</v>
      </c>
      <c r="I84" s="1566"/>
      <c r="J84" s="1566"/>
      <c r="K84" s="1595"/>
      <c r="L84" s="1595"/>
      <c r="M84" s="1595"/>
      <c r="N84" s="1595"/>
      <c r="O84" s="1595"/>
      <c r="P84" s="1595"/>
      <c r="Q84" s="1595"/>
      <c r="R84" s="1595"/>
      <c r="S84" s="1590"/>
      <c r="T84" s="1590"/>
      <c r="U84" s="1591"/>
      <c r="V84" s="1566" t="s">
        <v>164</v>
      </c>
      <c r="W84" s="1566"/>
      <c r="X84" s="1566"/>
      <c r="Y84" s="1566"/>
      <c r="Z84" s="1566"/>
      <c r="AA84" s="1599" t="s">
        <v>157</v>
      </c>
      <c r="AB84" s="1566" t="s">
        <v>158</v>
      </c>
      <c r="AC84" s="1566"/>
      <c r="AD84" s="1566"/>
      <c r="AE84" s="1595"/>
      <c r="AF84" s="1595"/>
      <c r="AG84" s="1595"/>
      <c r="AH84" s="1595"/>
      <c r="AI84" s="1595"/>
      <c r="AJ84" s="1595"/>
      <c r="AK84" s="1595"/>
      <c r="AL84" s="1595"/>
      <c r="AM84" s="1595"/>
    </row>
    <row r="85" ht="20" customHeight="1" spans="1:39">
      <c r="A85" s="1566"/>
      <c r="B85" s="1566" t="s">
        <v>165</v>
      </c>
      <c r="C85" s="1566"/>
      <c r="D85" s="1566"/>
      <c r="E85" s="1566"/>
      <c r="F85" s="1566"/>
      <c r="G85" s="1599" t="s">
        <v>154</v>
      </c>
      <c r="H85" s="1566" t="s">
        <v>155</v>
      </c>
      <c r="I85" s="1566"/>
      <c r="J85" s="1566"/>
      <c r="K85" s="1595"/>
      <c r="L85" s="1595"/>
      <c r="M85" s="1595"/>
      <c r="N85" s="1595"/>
      <c r="O85" s="1595"/>
      <c r="P85" s="1595"/>
      <c r="Q85" s="1595"/>
      <c r="R85" s="1595"/>
      <c r="S85" s="1590"/>
      <c r="T85" s="1590"/>
      <c r="U85" s="1591"/>
      <c r="V85" s="1566" t="s">
        <v>166</v>
      </c>
      <c r="W85" s="1566"/>
      <c r="X85" s="1566"/>
      <c r="Y85" s="1566"/>
      <c r="Z85" s="1566"/>
      <c r="AA85" s="1599" t="s">
        <v>157</v>
      </c>
      <c r="AB85" s="1566" t="s">
        <v>158</v>
      </c>
      <c r="AC85" s="1566"/>
      <c r="AD85" s="1566"/>
      <c r="AE85" s="1595"/>
      <c r="AF85" s="1595"/>
      <c r="AG85" s="1595"/>
      <c r="AH85" s="1595"/>
      <c r="AI85" s="1595"/>
      <c r="AJ85" s="1595"/>
      <c r="AK85" s="1595"/>
      <c r="AL85" s="1595"/>
      <c r="AM85" s="1595"/>
    </row>
    <row r="86" ht="20" customHeight="1" spans="1:39">
      <c r="A86" s="1566"/>
      <c r="B86" s="1566" t="s">
        <v>167</v>
      </c>
      <c r="C86" s="1566"/>
      <c r="D86" s="1566"/>
      <c r="E86" s="1566"/>
      <c r="F86" s="1566"/>
      <c r="G86" s="1599" t="s">
        <v>154</v>
      </c>
      <c r="H86" s="1566" t="s">
        <v>155</v>
      </c>
      <c r="I86" s="1566"/>
      <c r="J86" s="1566"/>
      <c r="K86" s="1595"/>
      <c r="L86" s="1595"/>
      <c r="M86" s="1595"/>
      <c r="N86" s="1595"/>
      <c r="O86" s="1595"/>
      <c r="P86" s="1595"/>
      <c r="Q86" s="1595"/>
      <c r="R86" s="1595"/>
      <c r="S86" s="1590"/>
      <c r="T86" s="1590"/>
      <c r="U86" s="1591"/>
      <c r="V86" s="1566" t="s">
        <v>168</v>
      </c>
      <c r="W86" s="1566"/>
      <c r="X86" s="1566"/>
      <c r="Y86" s="1566"/>
      <c r="Z86" s="1566"/>
      <c r="AA86" s="1599" t="s">
        <v>157</v>
      </c>
      <c r="AB86" s="1566" t="s">
        <v>158</v>
      </c>
      <c r="AC86" s="1566"/>
      <c r="AD86" s="1566"/>
      <c r="AE86" s="1595"/>
      <c r="AF86" s="1595"/>
      <c r="AG86" s="1595"/>
      <c r="AH86" s="1595"/>
      <c r="AI86" s="1595"/>
      <c r="AJ86" s="1595"/>
      <c r="AK86" s="1595"/>
      <c r="AL86" s="1595"/>
      <c r="AM86" s="1595"/>
    </row>
    <row r="87" ht="20" customHeight="1" spans="1:39">
      <c r="A87" s="1566"/>
      <c r="B87" s="1566" t="s">
        <v>169</v>
      </c>
      <c r="C87" s="1566"/>
      <c r="D87" s="1566"/>
      <c r="E87" s="1566"/>
      <c r="F87" s="1566"/>
      <c r="G87" s="1599" t="s">
        <v>154</v>
      </c>
      <c r="H87" s="1566" t="s">
        <v>155</v>
      </c>
      <c r="I87" s="1566"/>
      <c r="J87" s="1566"/>
      <c r="K87" s="1595"/>
      <c r="L87" s="1595"/>
      <c r="M87" s="1595"/>
      <c r="N87" s="1595"/>
      <c r="O87" s="1595"/>
      <c r="P87" s="1595"/>
      <c r="Q87" s="1595"/>
      <c r="R87" s="1595"/>
      <c r="S87" s="1590"/>
      <c r="T87" s="1590"/>
      <c r="U87" s="1591"/>
      <c r="V87" s="1566" t="s">
        <v>170</v>
      </c>
      <c r="W87" s="1566"/>
      <c r="X87" s="1566"/>
      <c r="Y87" s="1566"/>
      <c r="Z87" s="1566"/>
      <c r="AA87" s="1599" t="s">
        <v>157</v>
      </c>
      <c r="AB87" s="1566" t="s">
        <v>158</v>
      </c>
      <c r="AC87" s="1566"/>
      <c r="AD87" s="1566"/>
      <c r="AE87" s="1595"/>
      <c r="AF87" s="1595"/>
      <c r="AG87" s="1595"/>
      <c r="AH87" s="1595"/>
      <c r="AI87" s="1595"/>
      <c r="AJ87" s="1595"/>
      <c r="AK87" s="1595"/>
      <c r="AL87" s="1595"/>
      <c r="AM87" s="1595"/>
    </row>
    <row r="88" ht="20" customHeight="1" spans="1:39">
      <c r="A88" s="1566"/>
      <c r="B88" s="1566" t="s">
        <v>171</v>
      </c>
      <c r="C88" s="1566"/>
      <c r="D88" s="1566"/>
      <c r="E88" s="1566"/>
      <c r="F88" s="1566"/>
      <c r="G88" s="1599" t="s">
        <v>154</v>
      </c>
      <c r="H88" s="1566" t="s">
        <v>155</v>
      </c>
      <c r="I88" s="1566"/>
      <c r="J88" s="1566"/>
      <c r="K88" s="1595"/>
      <c r="L88" s="1595"/>
      <c r="M88" s="1595"/>
      <c r="N88" s="1595"/>
      <c r="O88" s="1595"/>
      <c r="P88" s="1595"/>
      <c r="Q88" s="1595"/>
      <c r="R88" s="1595"/>
      <c r="S88" s="1590"/>
      <c r="T88" s="1590"/>
      <c r="U88" s="1591"/>
      <c r="V88" s="1566" t="s">
        <v>172</v>
      </c>
      <c r="W88" s="1566"/>
      <c r="X88" s="1566"/>
      <c r="Y88" s="1566"/>
      <c r="Z88" s="1566"/>
      <c r="AA88" s="1599" t="s">
        <v>157</v>
      </c>
      <c r="AB88" s="1566" t="s">
        <v>158</v>
      </c>
      <c r="AC88" s="1566"/>
      <c r="AD88" s="1566"/>
      <c r="AE88" s="1595"/>
      <c r="AF88" s="1595"/>
      <c r="AG88" s="1595"/>
      <c r="AH88" s="1595"/>
      <c r="AI88" s="1595"/>
      <c r="AJ88" s="1595"/>
      <c r="AK88" s="1595"/>
      <c r="AL88" s="1595"/>
      <c r="AM88" s="1595"/>
    </row>
    <row r="89" ht="20" customHeight="1" spans="1:39">
      <c r="A89" s="1566"/>
      <c r="B89" s="1566" t="s">
        <v>173</v>
      </c>
      <c r="C89" s="1566"/>
      <c r="D89" s="1566"/>
      <c r="E89" s="1566"/>
      <c r="F89" s="1566"/>
      <c r="G89" s="1599" t="s">
        <v>154</v>
      </c>
      <c r="H89" s="1566" t="s">
        <v>155</v>
      </c>
      <c r="I89" s="1566"/>
      <c r="J89" s="1566"/>
      <c r="K89" s="1595"/>
      <c r="L89" s="1595"/>
      <c r="M89" s="1595"/>
      <c r="N89" s="1595"/>
      <c r="O89" s="1595"/>
      <c r="P89" s="1595"/>
      <c r="Q89" s="1595"/>
      <c r="R89" s="1595"/>
      <c r="S89" s="1590"/>
      <c r="T89" s="1590"/>
      <c r="U89" s="1591"/>
      <c r="V89" s="1566" t="s">
        <v>174</v>
      </c>
      <c r="W89" s="1566"/>
      <c r="X89" s="1566"/>
      <c r="Y89" s="1566"/>
      <c r="Z89" s="1566"/>
      <c r="AA89" s="1599" t="s">
        <v>157</v>
      </c>
      <c r="AB89" s="1566" t="s">
        <v>158</v>
      </c>
      <c r="AC89" s="1566"/>
      <c r="AD89" s="1566"/>
      <c r="AE89" s="1595"/>
      <c r="AF89" s="1595"/>
      <c r="AG89" s="1595"/>
      <c r="AH89" s="1595"/>
      <c r="AI89" s="1595"/>
      <c r="AJ89" s="1595"/>
      <c r="AK89" s="1595"/>
      <c r="AL89" s="1595"/>
      <c r="AM89" s="1595"/>
    </row>
    <row r="90" ht="20" customHeight="1" spans="1:39">
      <c r="A90" s="1566"/>
      <c r="B90" s="1566" t="s">
        <v>175</v>
      </c>
      <c r="C90" s="1566"/>
      <c r="D90" s="1566"/>
      <c r="E90" s="1566"/>
      <c r="F90" s="1566"/>
      <c r="G90" s="1599" t="s">
        <v>154</v>
      </c>
      <c r="H90" s="1566" t="s">
        <v>155</v>
      </c>
      <c r="I90" s="1566"/>
      <c r="J90" s="1566"/>
      <c r="K90" s="1595"/>
      <c r="L90" s="1595"/>
      <c r="M90" s="1595"/>
      <c r="N90" s="1595"/>
      <c r="O90" s="1595"/>
      <c r="P90" s="1595"/>
      <c r="Q90" s="1595"/>
      <c r="R90" s="1595"/>
      <c r="S90" s="1590"/>
      <c r="T90" s="1590"/>
      <c r="U90" s="1591"/>
      <c r="V90" s="1566" t="s">
        <v>176</v>
      </c>
      <c r="W90" s="1566"/>
      <c r="X90" s="1566"/>
      <c r="Y90" s="1566"/>
      <c r="Z90" s="1566"/>
      <c r="AA90" s="1599" t="s">
        <v>157</v>
      </c>
      <c r="AB90" s="1566" t="s">
        <v>158</v>
      </c>
      <c r="AC90" s="1566"/>
      <c r="AD90" s="1566"/>
      <c r="AE90" s="1595"/>
      <c r="AF90" s="1595"/>
      <c r="AG90" s="1595"/>
      <c r="AH90" s="1595"/>
      <c r="AI90" s="1595"/>
      <c r="AJ90" s="1595"/>
      <c r="AK90" s="1595"/>
      <c r="AL90" s="1595"/>
      <c r="AM90" s="1595"/>
    </row>
    <row r="91" ht="20" customHeight="1" spans="1:39">
      <c r="A91" s="1566"/>
      <c r="B91" s="1566" t="s">
        <v>177</v>
      </c>
      <c r="C91" s="1566"/>
      <c r="D91" s="1566"/>
      <c r="E91" s="1566"/>
      <c r="F91" s="1566"/>
      <c r="G91" s="1599" t="s">
        <v>154</v>
      </c>
      <c r="H91" s="1566" t="s">
        <v>155</v>
      </c>
      <c r="I91" s="1566"/>
      <c r="J91" s="1566"/>
      <c r="K91" s="1595"/>
      <c r="L91" s="1595"/>
      <c r="M91" s="1595"/>
      <c r="N91" s="1595"/>
      <c r="O91" s="1595"/>
      <c r="P91" s="1595"/>
      <c r="Q91" s="1595"/>
      <c r="R91" s="1595"/>
      <c r="S91" s="1590"/>
      <c r="T91" s="1590"/>
      <c r="U91" s="1591"/>
      <c r="V91" s="1566" t="s">
        <v>178</v>
      </c>
      <c r="W91" s="1566"/>
      <c r="X91" s="1566"/>
      <c r="Y91" s="1566"/>
      <c r="Z91" s="1566"/>
      <c r="AA91" s="1599" t="s">
        <v>157</v>
      </c>
      <c r="AB91" s="1566" t="s">
        <v>158</v>
      </c>
      <c r="AC91" s="1566"/>
      <c r="AD91" s="1566"/>
      <c r="AE91" s="1595"/>
      <c r="AF91" s="1595"/>
      <c r="AG91" s="1595"/>
      <c r="AH91" s="1595"/>
      <c r="AI91" s="1595"/>
      <c r="AJ91" s="1595"/>
      <c r="AK91" s="1595"/>
      <c r="AL91" s="1595"/>
      <c r="AM91" s="1595"/>
    </row>
    <row r="92" ht="20" customHeight="1" spans="1:39">
      <c r="A92" s="1566"/>
      <c r="B92" s="1566" t="s">
        <v>179</v>
      </c>
      <c r="C92" s="1566"/>
      <c r="D92" s="1566"/>
      <c r="E92" s="1566"/>
      <c r="F92" s="1566"/>
      <c r="G92" s="1599" t="s">
        <v>154</v>
      </c>
      <c r="H92" s="1566" t="s">
        <v>155</v>
      </c>
      <c r="I92" s="1566"/>
      <c r="J92" s="1566"/>
      <c r="K92" s="1595"/>
      <c r="L92" s="1595"/>
      <c r="M92" s="1595"/>
      <c r="N92" s="1595"/>
      <c r="O92" s="1595"/>
      <c r="P92" s="1595"/>
      <c r="Q92" s="1595"/>
      <c r="R92" s="1595"/>
      <c r="S92" s="1590"/>
      <c r="T92" s="1590"/>
      <c r="U92" s="1591"/>
      <c r="V92" s="1566" t="s">
        <v>180</v>
      </c>
      <c r="W92" s="1566"/>
      <c r="X92" s="1566"/>
      <c r="Y92" s="1566"/>
      <c r="Z92" s="1566"/>
      <c r="AA92" s="1599" t="s">
        <v>157</v>
      </c>
      <c r="AB92" s="1566" t="s">
        <v>158</v>
      </c>
      <c r="AC92" s="1566"/>
      <c r="AD92" s="1566"/>
      <c r="AE92" s="1595"/>
      <c r="AF92" s="1595"/>
      <c r="AG92" s="1595"/>
      <c r="AH92" s="1595"/>
      <c r="AI92" s="1595"/>
      <c r="AJ92" s="1595"/>
      <c r="AK92" s="1595"/>
      <c r="AL92" s="1595"/>
      <c r="AM92" s="1595"/>
    </row>
    <row r="93" ht="20" customHeight="1" spans="1:39">
      <c r="A93" s="1566"/>
      <c r="B93" s="1566" t="s">
        <v>181</v>
      </c>
      <c r="C93" s="1566"/>
      <c r="D93" s="1566"/>
      <c r="E93" s="1566"/>
      <c r="F93" s="1566"/>
      <c r="G93" s="1599" t="s">
        <v>154</v>
      </c>
      <c r="H93" s="1566" t="s">
        <v>155</v>
      </c>
      <c r="I93" s="1566"/>
      <c r="J93" s="1566"/>
      <c r="K93" s="1595"/>
      <c r="L93" s="1595"/>
      <c r="M93" s="1595"/>
      <c r="N93" s="1595"/>
      <c r="O93" s="1595"/>
      <c r="P93" s="1595"/>
      <c r="Q93" s="1595"/>
      <c r="R93" s="1595"/>
      <c r="S93" s="1590"/>
      <c r="T93" s="1590"/>
      <c r="U93" s="1591"/>
      <c r="V93" s="1566" t="s">
        <v>182</v>
      </c>
      <c r="W93" s="1566"/>
      <c r="X93" s="1566"/>
      <c r="Y93" s="1566"/>
      <c r="Z93" s="1566"/>
      <c r="AA93" s="1599" t="s">
        <v>157</v>
      </c>
      <c r="AB93" s="1566" t="s">
        <v>158</v>
      </c>
      <c r="AC93" s="1566"/>
      <c r="AD93" s="1566"/>
      <c r="AE93" s="1595"/>
      <c r="AF93" s="1595"/>
      <c r="AG93" s="1595"/>
      <c r="AH93" s="1595"/>
      <c r="AI93" s="1595"/>
      <c r="AJ93" s="1595"/>
      <c r="AK93" s="1595"/>
      <c r="AL93" s="1595"/>
      <c r="AM93" s="1595"/>
    </row>
    <row r="94" ht="20" customHeight="1" spans="1:39">
      <c r="A94" s="1566"/>
      <c r="B94" s="1566" t="s">
        <v>183</v>
      </c>
      <c r="C94" s="1566"/>
      <c r="D94" s="1566"/>
      <c r="E94" s="1566"/>
      <c r="F94" s="1566"/>
      <c r="G94" s="1599" t="s">
        <v>154</v>
      </c>
      <c r="H94" s="1566" t="s">
        <v>155</v>
      </c>
      <c r="I94" s="1566"/>
      <c r="J94" s="1566"/>
      <c r="K94" s="1595"/>
      <c r="L94" s="1595"/>
      <c r="M94" s="1595"/>
      <c r="N94" s="1595"/>
      <c r="O94" s="1595"/>
      <c r="P94" s="1595"/>
      <c r="Q94" s="1595"/>
      <c r="R94" s="1595"/>
      <c r="S94" s="1590"/>
      <c r="T94" s="1590"/>
      <c r="U94" s="1591"/>
      <c r="V94" s="1566" t="s">
        <v>184</v>
      </c>
      <c r="W94" s="1566"/>
      <c r="X94" s="1566"/>
      <c r="Y94" s="1566"/>
      <c r="Z94" s="1566"/>
      <c r="AA94" s="1599" t="s">
        <v>157</v>
      </c>
      <c r="AB94" s="1566" t="s">
        <v>158</v>
      </c>
      <c r="AC94" s="1566"/>
      <c r="AD94" s="1566"/>
      <c r="AE94" s="1595"/>
      <c r="AF94" s="1595"/>
      <c r="AG94" s="1595"/>
      <c r="AH94" s="1595"/>
      <c r="AI94" s="1595"/>
      <c r="AJ94" s="1595"/>
      <c r="AK94" s="1595"/>
      <c r="AL94" s="1595"/>
      <c r="AM94" s="1595"/>
    </row>
    <row r="95" ht="20" customHeight="1" spans="1:39">
      <c r="A95" s="1566"/>
      <c r="B95" s="1566" t="s">
        <v>185</v>
      </c>
      <c r="C95" s="1566"/>
      <c r="D95" s="1566"/>
      <c r="E95" s="1566"/>
      <c r="F95" s="1566"/>
      <c r="G95" s="1599" t="s">
        <v>154</v>
      </c>
      <c r="H95" s="1566" t="s">
        <v>155</v>
      </c>
      <c r="I95" s="1566"/>
      <c r="J95" s="1566"/>
      <c r="K95" s="1595"/>
      <c r="L95" s="1595"/>
      <c r="M95" s="1595"/>
      <c r="N95" s="1595"/>
      <c r="O95" s="1595"/>
      <c r="P95" s="1595"/>
      <c r="Q95" s="1595"/>
      <c r="R95" s="1595"/>
      <c r="S95" s="1590"/>
      <c r="T95" s="1590"/>
      <c r="U95" s="1591"/>
      <c r="V95" s="1566" t="s">
        <v>186</v>
      </c>
      <c r="W95" s="1566"/>
      <c r="X95" s="1566"/>
      <c r="Y95" s="1566"/>
      <c r="Z95" s="1566"/>
      <c r="AA95" s="1599" t="s">
        <v>157</v>
      </c>
      <c r="AB95" s="1566" t="s">
        <v>158</v>
      </c>
      <c r="AC95" s="1566"/>
      <c r="AD95" s="1566"/>
      <c r="AE95" s="1595"/>
      <c r="AF95" s="1595"/>
      <c r="AG95" s="1595"/>
      <c r="AH95" s="1595"/>
      <c r="AI95" s="1595"/>
      <c r="AJ95" s="1595"/>
      <c r="AK95" s="1595"/>
      <c r="AL95" s="1595"/>
      <c r="AM95" s="1595"/>
    </row>
    <row r="96" ht="20" customHeight="1" spans="1:39">
      <c r="A96" s="1566"/>
      <c r="B96" s="1566" t="s">
        <v>187</v>
      </c>
      <c r="C96" s="1566"/>
      <c r="D96" s="1566"/>
      <c r="E96" s="1566"/>
      <c r="F96" s="1566"/>
      <c r="G96" s="1599" t="s">
        <v>154</v>
      </c>
      <c r="H96" s="1566" t="s">
        <v>155</v>
      </c>
      <c r="I96" s="1566"/>
      <c r="J96" s="1566"/>
      <c r="K96" s="1595"/>
      <c r="L96" s="1595"/>
      <c r="M96" s="1595"/>
      <c r="N96" s="1595"/>
      <c r="O96" s="1595"/>
      <c r="P96" s="1595"/>
      <c r="Q96" s="1595"/>
      <c r="R96" s="1595"/>
      <c r="S96" s="1590"/>
      <c r="T96" s="1590"/>
      <c r="U96" s="1591"/>
      <c r="V96" s="1566" t="s">
        <v>188</v>
      </c>
      <c r="W96" s="1566"/>
      <c r="X96" s="1566"/>
      <c r="Y96" s="1566"/>
      <c r="Z96" s="1566"/>
      <c r="AA96" s="1599" t="s">
        <v>157</v>
      </c>
      <c r="AB96" s="1566" t="s">
        <v>158</v>
      </c>
      <c r="AC96" s="1566"/>
      <c r="AD96" s="1566"/>
      <c r="AE96" s="1595"/>
      <c r="AF96" s="1595"/>
      <c r="AG96" s="1595"/>
      <c r="AH96" s="1595"/>
      <c r="AI96" s="1595"/>
      <c r="AJ96" s="1595"/>
      <c r="AK96" s="1595"/>
      <c r="AL96" s="1595"/>
      <c r="AM96" s="1595"/>
    </row>
    <row r="97" ht="20" customHeight="1" spans="1:38">
      <c r="A97" s="1566"/>
      <c r="B97" s="1566"/>
      <c r="C97" s="1566"/>
      <c r="D97" s="1566"/>
      <c r="E97" s="1566"/>
      <c r="F97" s="1566"/>
      <c r="G97" s="1566"/>
      <c r="H97" s="1566"/>
      <c r="I97" s="1566"/>
      <c r="J97" s="1566"/>
      <c r="K97" s="1595"/>
      <c r="L97" s="1595"/>
      <c r="M97" s="1595"/>
      <c r="N97" s="1595"/>
      <c r="O97" s="1595"/>
      <c r="P97" s="1595"/>
      <c r="Q97" s="1595"/>
      <c r="R97" s="1595"/>
      <c r="S97" s="1590"/>
      <c r="T97" s="1590"/>
      <c r="U97" s="1591"/>
      <c r="V97" s="1566"/>
      <c r="W97" s="1566"/>
      <c r="X97" s="1566"/>
      <c r="Y97" s="1566"/>
      <c r="Z97" s="1566"/>
      <c r="AA97" s="1566"/>
      <c r="AB97" s="1566"/>
      <c r="AC97" s="1566"/>
      <c r="AD97" s="1566"/>
      <c r="AE97" s="1595"/>
      <c r="AF97" s="1595"/>
      <c r="AG97" s="1595"/>
      <c r="AH97" s="1595"/>
      <c r="AI97" s="1595"/>
      <c r="AJ97" s="1595"/>
      <c r="AK97" s="1595"/>
      <c r="AL97" s="1595"/>
    </row>
    <row r="98" ht="20" customHeight="1" spans="1:38">
      <c r="A98" s="1566"/>
      <c r="B98" s="1566"/>
      <c r="C98" s="1566"/>
      <c r="D98" s="1566"/>
      <c r="E98" s="1566"/>
      <c r="F98" s="1566"/>
      <c r="G98" s="1566"/>
      <c r="H98" s="1566"/>
      <c r="I98" s="1566"/>
      <c r="J98" s="1566"/>
      <c r="K98" s="1595"/>
      <c r="L98" s="1595"/>
      <c r="M98" s="1595"/>
      <c r="N98" s="1595"/>
      <c r="O98" s="1595"/>
      <c r="P98" s="1595"/>
      <c r="Q98" s="1595"/>
      <c r="R98" s="1595"/>
      <c r="S98" s="1590"/>
      <c r="T98" s="1590"/>
      <c r="U98" s="1591"/>
      <c r="V98" s="1566"/>
      <c r="W98" s="1566"/>
      <c r="X98" s="1566"/>
      <c r="Y98" s="1566"/>
      <c r="Z98" s="1566"/>
      <c r="AA98" s="1566"/>
      <c r="AB98" s="1566"/>
      <c r="AC98" s="1566"/>
      <c r="AD98" s="1566"/>
      <c r="AE98" s="1595"/>
      <c r="AF98" s="1595"/>
      <c r="AG98" s="1595"/>
      <c r="AH98" s="1595" t="s">
        <v>189</v>
      </c>
      <c r="AI98" s="1595"/>
      <c r="AJ98" s="1595"/>
      <c r="AK98" s="1595"/>
      <c r="AL98" s="1595"/>
    </row>
    <row r="99" ht="20" customHeight="1" spans="1:38">
      <c r="A99" s="1566"/>
      <c r="B99" s="1566"/>
      <c r="C99" s="1566"/>
      <c r="D99" s="1566"/>
      <c r="E99" s="1566"/>
      <c r="F99" s="1566"/>
      <c r="G99" s="1566"/>
      <c r="H99" s="1566"/>
      <c r="I99" s="1566"/>
      <c r="J99" s="1566"/>
      <c r="K99" s="1595"/>
      <c r="L99" s="1595"/>
      <c r="M99" s="1595"/>
      <c r="N99" s="1595"/>
      <c r="O99" s="1595"/>
      <c r="P99" s="1595"/>
      <c r="Q99" s="1595"/>
      <c r="R99" s="1595"/>
      <c r="S99" s="1590"/>
      <c r="T99" s="1590"/>
      <c r="U99" s="1591"/>
      <c r="V99" s="1566"/>
      <c r="W99" s="1566"/>
      <c r="X99" s="1566"/>
      <c r="Y99" s="1566"/>
      <c r="Z99" s="1566"/>
      <c r="AA99" s="1566"/>
      <c r="AB99" s="1566"/>
      <c r="AC99" s="1566"/>
      <c r="AD99" s="1566"/>
      <c r="AE99" s="1595"/>
      <c r="AF99" s="1595"/>
      <c r="AG99" s="1595"/>
      <c r="AH99" s="1595"/>
      <c r="AI99" s="1595"/>
      <c r="AJ99" s="1595"/>
      <c r="AK99" s="1595"/>
      <c r="AL99" s="1595"/>
    </row>
  </sheetData>
  <mergeCells count="243">
    <mergeCell ref="B2:E2"/>
    <mergeCell ref="O2:P2"/>
    <mergeCell ref="V2:Y2"/>
    <mergeCell ref="AI2:AJ2"/>
    <mergeCell ref="B3:E3"/>
    <mergeCell ref="V3:Y3"/>
    <mergeCell ref="B4:F4"/>
    <mergeCell ref="V4:Z4"/>
    <mergeCell ref="B5:M5"/>
    <mergeCell ref="V5:AG5"/>
    <mergeCell ref="B6:E6"/>
    <mergeCell ref="F6:I6"/>
    <mergeCell ref="J6:M6"/>
    <mergeCell ref="V6:Y6"/>
    <mergeCell ref="Z6:AC6"/>
    <mergeCell ref="AD6:AG6"/>
    <mergeCell ref="B7:E7"/>
    <mergeCell ref="F7:I7"/>
    <mergeCell ref="J7:M7"/>
    <mergeCell ref="V7:Y7"/>
    <mergeCell ref="Z7:AC7"/>
    <mergeCell ref="AD7:AG7"/>
    <mergeCell ref="B8:E8"/>
    <mergeCell ref="F8:I8"/>
    <mergeCell ref="J8:N8"/>
    <mergeCell ref="V8:Y8"/>
    <mergeCell ref="Z8:AC8"/>
    <mergeCell ref="AD8:AG8"/>
    <mergeCell ref="B9:E9"/>
    <mergeCell ref="V9:Y9"/>
    <mergeCell ref="Z9:AC9"/>
    <mergeCell ref="B10:E10"/>
    <mergeCell ref="F10:I10"/>
    <mergeCell ref="J10:M10"/>
    <mergeCell ref="V10:Y10"/>
    <mergeCell ref="AD10:AG10"/>
    <mergeCell ref="F11:I11"/>
    <mergeCell ref="Z11:AC11"/>
    <mergeCell ref="B12:E12"/>
    <mergeCell ref="F12:I12"/>
    <mergeCell ref="J12:M12"/>
    <mergeCell ref="V12:Y12"/>
    <mergeCell ref="Z12:AC12"/>
    <mergeCell ref="AD12:AG12"/>
    <mergeCell ref="B13:E13"/>
    <mergeCell ref="F13:I13"/>
    <mergeCell ref="J13:M13"/>
    <mergeCell ref="V13:Y13"/>
    <mergeCell ref="Z13:AC13"/>
    <mergeCell ref="AD13:AG13"/>
    <mergeCell ref="B14:E14"/>
    <mergeCell ref="F14:I14"/>
    <mergeCell ref="J14:M14"/>
    <mergeCell ref="V14:Y14"/>
    <mergeCell ref="Z14:AC14"/>
    <mergeCell ref="AD14:AG14"/>
    <mergeCell ref="B15:E15"/>
    <mergeCell ref="F15:I15"/>
    <mergeCell ref="J15:M15"/>
    <mergeCell ref="V15:Y15"/>
    <mergeCell ref="Z15:AC15"/>
    <mergeCell ref="AD15:AG15"/>
    <mergeCell ref="B16:E16"/>
    <mergeCell ref="F16:I16"/>
    <mergeCell ref="J16:M16"/>
    <mergeCell ref="V16:Y16"/>
    <mergeCell ref="Z16:AC16"/>
    <mergeCell ref="AD16:AG16"/>
    <mergeCell ref="B17:E17"/>
    <mergeCell ref="F17:I17"/>
    <mergeCell ref="J17:M17"/>
    <mergeCell ref="V17:Y17"/>
    <mergeCell ref="Z17:AC17"/>
    <mergeCell ref="AD17:AG17"/>
    <mergeCell ref="B18:E18"/>
    <mergeCell ref="F18:I18"/>
    <mergeCell ref="J18:M18"/>
    <mergeCell ref="V18:Y18"/>
    <mergeCell ref="Z18:AC18"/>
    <mergeCell ref="AD18:AG18"/>
    <mergeCell ref="B19:M19"/>
    <mergeCell ref="V19:AG19"/>
    <mergeCell ref="B20:E20"/>
    <mergeCell ref="F20:I20"/>
    <mergeCell ref="J20:M20"/>
    <mergeCell ref="V20:Y20"/>
    <mergeCell ref="Z20:AC20"/>
    <mergeCell ref="AD20:AG20"/>
    <mergeCell ref="B21:E21"/>
    <mergeCell ref="F21:I21"/>
    <mergeCell ref="J21:M21"/>
    <mergeCell ref="V21:Y21"/>
    <mergeCell ref="Z21:AC21"/>
    <mergeCell ref="AD21:AG21"/>
    <mergeCell ref="J22:M22"/>
    <mergeCell ref="V22:Y22"/>
    <mergeCell ref="B23:E23"/>
    <mergeCell ref="V23:Y23"/>
    <mergeCell ref="B24:E24"/>
    <mergeCell ref="V24:Y24"/>
    <mergeCell ref="B25:E25"/>
    <mergeCell ref="V25:Y25"/>
    <mergeCell ref="B26:E26"/>
    <mergeCell ref="V26:Y26"/>
    <mergeCell ref="B27:E27"/>
    <mergeCell ref="V27:Y27"/>
    <mergeCell ref="B28:E28"/>
    <mergeCell ref="V28:Y28"/>
    <mergeCell ref="B29:E29"/>
    <mergeCell ref="V29:Y29"/>
    <mergeCell ref="V30:Y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50:M50"/>
    <mergeCell ref="V50:AG50"/>
    <mergeCell ref="B51:E51"/>
    <mergeCell ref="F51:I51"/>
    <mergeCell ref="J51:M51"/>
    <mergeCell ref="V51:Y51"/>
    <mergeCell ref="Z51:AC51"/>
    <mergeCell ref="AD51:AG51"/>
    <mergeCell ref="B52:C52"/>
    <mergeCell ref="E52:F52"/>
    <mergeCell ref="J52:M52"/>
    <mergeCell ref="V52:W52"/>
    <mergeCell ref="Y52:Z52"/>
    <mergeCell ref="AD52:AG52"/>
    <mergeCell ref="B53:C53"/>
    <mergeCell ref="E53:F53"/>
    <mergeCell ref="J53:M53"/>
    <mergeCell ref="V53:W53"/>
    <mergeCell ref="Y53:Z53"/>
    <mergeCell ref="AD53:AG53"/>
    <mergeCell ref="B54:E54"/>
    <mergeCell ref="F54:I54"/>
    <mergeCell ref="J54:M54"/>
    <mergeCell ref="V54:Y54"/>
    <mergeCell ref="Z54:AC54"/>
    <mergeCell ref="AD54:AG54"/>
    <mergeCell ref="B55:E55"/>
    <mergeCell ref="F55:I55"/>
    <mergeCell ref="J55:M55"/>
    <mergeCell ref="V55:Y55"/>
    <mergeCell ref="Z55:AC55"/>
    <mergeCell ref="AD55:AG55"/>
    <mergeCell ref="B56:E56"/>
    <mergeCell ref="V56:Y56"/>
    <mergeCell ref="B57:I57"/>
    <mergeCell ref="J57:M57"/>
    <mergeCell ref="V57:Y57"/>
    <mergeCell ref="Z57:AC57"/>
    <mergeCell ref="AD57:AG57"/>
    <mergeCell ref="B58:M58"/>
    <mergeCell ref="V58:AG58"/>
    <mergeCell ref="B59:E59"/>
    <mergeCell ref="F59:I59"/>
    <mergeCell ref="J59:M59"/>
    <mergeCell ref="V59:AB59"/>
    <mergeCell ref="AD59:AG59"/>
    <mergeCell ref="B60:E60"/>
    <mergeCell ref="F60:I60"/>
    <mergeCell ref="J60:M60"/>
    <mergeCell ref="V60:Y60"/>
    <mergeCell ref="Z60:AC60"/>
    <mergeCell ref="AD60:AG60"/>
    <mergeCell ref="B61:E61"/>
    <mergeCell ref="F61:I61"/>
    <mergeCell ref="J61:M61"/>
    <mergeCell ref="V61:Y61"/>
    <mergeCell ref="Z61:AC61"/>
    <mergeCell ref="AD61:AG61"/>
    <mergeCell ref="B62:M62"/>
    <mergeCell ref="V62:AG62"/>
    <mergeCell ref="B63:E63"/>
    <mergeCell ref="F63:I63"/>
    <mergeCell ref="J63:M63"/>
    <mergeCell ref="V63:Y63"/>
    <mergeCell ref="Z63:AC63"/>
    <mergeCell ref="AD63:AG63"/>
    <mergeCell ref="B64:E64"/>
    <mergeCell ref="F64:I64"/>
    <mergeCell ref="J64:M64"/>
    <mergeCell ref="V64:Y64"/>
    <mergeCell ref="Z64:AC64"/>
    <mergeCell ref="AD64:AG64"/>
    <mergeCell ref="B65:E65"/>
    <mergeCell ref="F65:I65"/>
    <mergeCell ref="J65:M65"/>
    <mergeCell ref="V65:Y65"/>
    <mergeCell ref="Z65:AC65"/>
    <mergeCell ref="AD65:AG65"/>
    <mergeCell ref="B67:E67"/>
    <mergeCell ref="F67:I67"/>
    <mergeCell ref="J67:M67"/>
    <mergeCell ref="V67:Y67"/>
    <mergeCell ref="Z67:AC67"/>
    <mergeCell ref="AD67:AG67"/>
    <mergeCell ref="B68:E68"/>
    <mergeCell ref="F68:I68"/>
    <mergeCell ref="J68:M68"/>
    <mergeCell ref="V68:Y68"/>
    <mergeCell ref="Z68:AC68"/>
    <mergeCell ref="AD68:AG68"/>
    <mergeCell ref="B69:M69"/>
    <mergeCell ref="V69:AG69"/>
    <mergeCell ref="B70:E70"/>
    <mergeCell ref="F70:I70"/>
    <mergeCell ref="J70:M70"/>
    <mergeCell ref="V70:Y70"/>
    <mergeCell ref="Z70:AC70"/>
    <mergeCell ref="AD70:AG70"/>
    <mergeCell ref="B71:E71"/>
    <mergeCell ref="F71:I71"/>
    <mergeCell ref="J71:M71"/>
    <mergeCell ref="V71:Y71"/>
    <mergeCell ref="Z71:AC71"/>
    <mergeCell ref="AD71:AG71"/>
    <mergeCell ref="B72:E72"/>
    <mergeCell ref="F72:I72"/>
    <mergeCell ref="J72:M72"/>
    <mergeCell ref="V72:Y72"/>
    <mergeCell ref="Z72:AC72"/>
    <mergeCell ref="AD72:AG72"/>
    <mergeCell ref="B73:E73"/>
    <mergeCell ref="F73:I73"/>
    <mergeCell ref="J73:M73"/>
    <mergeCell ref="V73:Y73"/>
    <mergeCell ref="Z73:AC73"/>
    <mergeCell ref="AD73:AG73"/>
    <mergeCell ref="A79:D79"/>
    <mergeCell ref="U79:X79"/>
  </mergeCells>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797"/>
  <sheetViews>
    <sheetView workbookViewId="0">
      <pane ySplit="7" topLeftCell="A8" activePane="bottomLeft" state="frozen"/>
      <selection/>
      <selection pane="bottomLeft" activeCell="G344" sqref="G344"/>
    </sheetView>
  </sheetViews>
  <sheetFormatPr defaultColWidth="9" defaultRowHeight="13.5"/>
  <cols>
    <col min="1" max="1" width="11.75" customWidth="1"/>
    <col min="2" max="5" width="30.625" customWidth="1"/>
    <col min="6" max="6" width="30.625" style="10" customWidth="1"/>
    <col min="7" max="7" width="29.8" customWidth="1"/>
    <col min="8" max="8" width="29.9" customWidth="1"/>
  </cols>
  <sheetData>
    <row r="1" ht="50" customHeight="1" spans="1:6">
      <c r="A1" s="58" t="s">
        <v>190</v>
      </c>
      <c r="B1" s="1370"/>
      <c r="C1" s="1370"/>
      <c r="D1" s="1370"/>
      <c r="E1" s="1370"/>
      <c r="F1" s="1371"/>
    </row>
    <row r="2" ht="30" customHeight="1" spans="1:6">
      <c r="A2" s="1372" t="s">
        <v>191</v>
      </c>
      <c r="B2" s="1373"/>
      <c r="C2" s="1373"/>
      <c r="D2" s="1373"/>
      <c r="E2" s="1373"/>
      <c r="F2" s="1374"/>
    </row>
    <row r="3" ht="20" customHeight="1" spans="1:6">
      <c r="A3" s="1375" t="s">
        <v>192</v>
      </c>
      <c r="B3" s="1376" t="str" cm="1">
        <f t="array" ref="B3">HYPERLINK("#"&amp;ADDRESS(MATCH("玩家",A:A,0),COLUMN(A:A)),"玩家")</f>
        <v>玩家</v>
      </c>
      <c r="C3" s="1377" t="str" cm="1">
        <f t="array" ref="C3">HYPERLINK("#"&amp;ADDRESS(MATCH("联邦",A:A,0),COLUMN(A:A)),"联邦")</f>
        <v>联邦</v>
      </c>
      <c r="D3" s="1378" t="str" cm="1">
        <f t="array" ref="D3">HYPERLINK("#"&amp;ADDRESS(MATCH("星海共同体",A:A,0),COLUMN(A:A)),"星海共同体")</f>
        <v>星海共同体</v>
      </c>
      <c r="E3" s="1378" t="str" cm="1">
        <f t="array" ref="E3">HYPERLINK("#"&amp;ADDRESS(MATCH("星球决议",A:A,0),COLUMN(A:A)),"星球决议")</f>
        <v>星球决议</v>
      </c>
      <c r="F3" s="1379" t="str" cm="1">
        <f t="array" ref="F3">HYPERLINK("#"&amp;ADDRESS(MATCH("陆军",A:A,0),COLUMN(A:A)),"陆军")</f>
        <v>陆军</v>
      </c>
    </row>
    <row r="4" ht="20" customHeight="1" spans="1:6">
      <c r="A4" s="1380"/>
      <c r="B4" s="1381" t="str" cm="1">
        <f t="array" ref="B4">HYPERLINK("#"&amp;ADDRESS(MATCH("法令",A:A,0),COLUMN(A:A)),"法令")</f>
        <v>法令</v>
      </c>
      <c r="C4" s="1382" t="str" cm="1">
        <f t="array" ref="C4">HYPERLINK("#"&amp;ADDRESS(MATCH("领袖",A:A,0),COLUMN(A:A)),"领袖")</f>
        <v>领袖</v>
      </c>
      <c r="D4" s="1382" t="str" cm="1">
        <f t="array" ref="D4">HYPERLINK("#"&amp;ADDRESS(MATCH("物种特质",A:A,0),COLUMN(A:A)),"物种特质")</f>
        <v>物种特质</v>
      </c>
      <c r="E4" s="1383" t="str" cm="1">
        <f t="array" ref="E4">HYPERLINK("#"&amp;ADDRESS(MATCH("建筑",A:A,0),COLUMN(A:A)),"建筑")</f>
        <v>建筑</v>
      </c>
      <c r="F4" s="1384" t="str" cm="1">
        <f t="array" ref="F4">HYPERLINK("#"&amp;ADDRESS(MATCH("先驱者",A:A,0),COLUMN(A:A)),"先驱者")</f>
        <v>先驱者</v>
      </c>
    </row>
    <row r="5" ht="20" customHeight="1" spans="1:6">
      <c r="A5" s="1380"/>
      <c r="B5" s="1385" t="str" cm="1">
        <f t="array" ref="B5">HYPERLINK("#"&amp;ADDRESS(MATCH("数量",A:A,0),COLUMN(A:A)),"数量")</f>
        <v>数量</v>
      </c>
      <c r="C5" s="1383" t="str" cm="1">
        <f t="array" ref="C5">HYPERLINK("#"&amp;ADDRESS(MATCH("高级政体",A:A,0),COLUMN(A:A)),"高级政体")</f>
        <v>高级政体</v>
      </c>
      <c r="D5" s="1383" t="str" cm="1">
        <f t="array" ref="D5">HYPERLINK("#"&amp;ADDRESS(MATCH("噬天巨兽行动",A:A,0),COLUMN(A:A)),"噬天巨兽行动")</f>
        <v>噬天巨兽行动</v>
      </c>
      <c r="E5" s="1383" t="str" cm="1">
        <f t="array" ref="E5">HYPERLINK("#"&amp;ADDRESS(MATCH("顶级掠食者特质",A:A,0),COLUMN(A:A)),"顶级掠食者特质")</f>
        <v>顶级掠食者特质</v>
      </c>
      <c r="F5" s="1384" t="str" cm="1">
        <f t="array" ref="F5">HYPERLINK("#"&amp;ADDRESS(MATCH("外交",A:A,0),COLUMN(A:A)),"外交")</f>
        <v>外交</v>
      </c>
    </row>
    <row r="6" ht="20" customHeight="1" spans="1:6">
      <c r="A6" s="1380"/>
      <c r="B6" s="1386" t="str" cm="1">
        <f t="array" ref="B6">HYPERLINK("#"&amp;ADDRESS(MATCH("其他",A:A,0),COLUMN(A:A)),"其他")</f>
        <v>其他</v>
      </c>
      <c r="C6" s="1387"/>
      <c r="D6" s="1388"/>
      <c r="E6" s="1388"/>
      <c r="F6" s="1389" t="s">
        <v>193</v>
      </c>
    </row>
    <row r="7" ht="30" customHeight="1" spans="1:6">
      <c r="A7" s="62" t="s">
        <v>194</v>
      </c>
      <c r="B7" s="1390" t="s">
        <v>195</v>
      </c>
      <c r="C7" s="1391" t="s">
        <v>196</v>
      </c>
      <c r="D7" s="1392"/>
      <c r="E7" s="1393"/>
      <c r="F7" s="1394" t="s">
        <v>197</v>
      </c>
    </row>
    <row r="8" ht="20" customHeight="1" spans="1:6">
      <c r="A8" s="662" t="s">
        <v>198</v>
      </c>
      <c r="B8" s="1395" t="s">
        <v>199</v>
      </c>
      <c r="C8" s="1396" t="s">
        <v>200</v>
      </c>
      <c r="D8" s="1397"/>
      <c r="E8" s="1398"/>
      <c r="F8" s="1399"/>
    </row>
    <row r="9" ht="20" customHeight="1" spans="1:6">
      <c r="A9" s="1400"/>
      <c r="B9" s="1395" t="s">
        <v>201</v>
      </c>
      <c r="C9" s="1396" t="s">
        <v>202</v>
      </c>
      <c r="D9" s="1397"/>
      <c r="E9" s="1398"/>
      <c r="F9" s="1399"/>
    </row>
    <row r="10" ht="20" customHeight="1" spans="1:6">
      <c r="A10" s="1400"/>
      <c r="B10" s="1395" t="s">
        <v>203</v>
      </c>
      <c r="C10" s="1396" t="s">
        <v>204</v>
      </c>
      <c r="D10" s="1397"/>
      <c r="E10" s="1398"/>
      <c r="F10" s="1399"/>
    </row>
    <row r="11" ht="20" customHeight="1" spans="1:6">
      <c r="A11" s="1400"/>
      <c r="B11" s="1395" t="s">
        <v>205</v>
      </c>
      <c r="C11" s="1396" t="s">
        <v>206</v>
      </c>
      <c r="D11" s="1397"/>
      <c r="E11" s="1398"/>
      <c r="F11" s="1399"/>
    </row>
    <row r="12" ht="20" customHeight="1" spans="1:6">
      <c r="A12" s="1400"/>
      <c r="B12" s="1395" t="s">
        <v>207</v>
      </c>
      <c r="C12" s="1396" t="s">
        <v>208</v>
      </c>
      <c r="D12" s="1397"/>
      <c r="E12" s="1398"/>
      <c r="F12" s="1399"/>
    </row>
    <row r="13" ht="20" customHeight="1" spans="1:6">
      <c r="A13" s="1400"/>
      <c r="B13" s="1395" t="s">
        <v>209</v>
      </c>
      <c r="C13" s="1396" t="s">
        <v>210</v>
      </c>
      <c r="D13" s="1397"/>
      <c r="E13" s="1398"/>
      <c r="F13" s="1399"/>
    </row>
    <row r="14" ht="20" customHeight="1" spans="1:6">
      <c r="A14" s="1400"/>
      <c r="B14" s="1395" t="s">
        <v>211</v>
      </c>
      <c r="C14" s="1396" t="s">
        <v>212</v>
      </c>
      <c r="D14" s="1397"/>
      <c r="E14" s="1398"/>
      <c r="F14" s="1399"/>
    </row>
    <row r="15" ht="20" customHeight="1" spans="1:6">
      <c r="A15" s="1400"/>
      <c r="B15" s="1395" t="s">
        <v>213</v>
      </c>
      <c r="C15" s="1396" t="s">
        <v>214</v>
      </c>
      <c r="D15" s="1397"/>
      <c r="E15" s="1398"/>
      <c r="F15" s="1399"/>
    </row>
    <row r="16" ht="20" customHeight="1" spans="1:6">
      <c r="A16" s="1400"/>
      <c r="B16" s="1395" t="s">
        <v>215</v>
      </c>
      <c r="C16" s="1396" t="s">
        <v>216</v>
      </c>
      <c r="D16" s="1397"/>
      <c r="E16" s="1398"/>
      <c r="F16" s="1399"/>
    </row>
    <row r="17" ht="20" customHeight="1" spans="1:6">
      <c r="A17" s="1400"/>
      <c r="B17" s="1395" t="s">
        <v>217</v>
      </c>
      <c r="C17" s="1396" t="s">
        <v>218</v>
      </c>
      <c r="D17" s="1397"/>
      <c r="E17" s="1398"/>
      <c r="F17" s="1399"/>
    </row>
    <row r="18" ht="20" customHeight="1" spans="1:6">
      <c r="A18" s="1400"/>
      <c r="B18" s="1395" t="s">
        <v>219</v>
      </c>
      <c r="C18" s="1396" t="s">
        <v>220</v>
      </c>
      <c r="D18" s="1397"/>
      <c r="E18" s="1398"/>
      <c r="F18" s="1399" t="s">
        <v>221</v>
      </c>
    </row>
    <row r="19" ht="20" customHeight="1" spans="1:6">
      <c r="A19" s="1400"/>
      <c r="B19" s="1395" t="s">
        <v>222</v>
      </c>
      <c r="C19" s="1396" t="s">
        <v>223</v>
      </c>
      <c r="D19" s="1397"/>
      <c r="E19" s="1398"/>
      <c r="F19" s="1399" t="s">
        <v>224</v>
      </c>
    </row>
    <row r="20" ht="20" customHeight="1" spans="1:6">
      <c r="A20" s="1400"/>
      <c r="B20" s="1395" t="s">
        <v>225</v>
      </c>
      <c r="C20" s="1396" t="s">
        <v>226</v>
      </c>
      <c r="D20" s="1397"/>
      <c r="E20" s="1398"/>
      <c r="F20" s="1399"/>
    </row>
    <row r="21" ht="20" customHeight="1" spans="1:6">
      <c r="A21" s="1400"/>
      <c r="B21" s="1395" t="s">
        <v>227</v>
      </c>
      <c r="C21" s="1396" t="s">
        <v>228</v>
      </c>
      <c r="D21" s="1397"/>
      <c r="E21" s="1398"/>
      <c r="F21" s="1399"/>
    </row>
    <row r="22" ht="20" customHeight="1" spans="1:6">
      <c r="A22" s="1400"/>
      <c r="B22" s="1395" t="s">
        <v>229</v>
      </c>
      <c r="C22" s="1396" t="s">
        <v>230</v>
      </c>
      <c r="D22" s="1397"/>
      <c r="E22" s="1398"/>
      <c r="F22" s="1399"/>
    </row>
    <row r="23" ht="20" customHeight="1" spans="1:6">
      <c r="A23" s="1400"/>
      <c r="B23" s="1395" t="s">
        <v>231</v>
      </c>
      <c r="C23" s="1396" t="s">
        <v>232</v>
      </c>
      <c r="D23" s="1397"/>
      <c r="E23" s="1398"/>
      <c r="F23" s="1399"/>
    </row>
    <row r="24" ht="20" customHeight="1" spans="1:6">
      <c r="A24" s="1400"/>
      <c r="B24" s="1395" t="s">
        <v>233</v>
      </c>
      <c r="C24" s="1396" t="s">
        <v>234</v>
      </c>
      <c r="D24" s="1397"/>
      <c r="E24" s="1398"/>
      <c r="F24" s="1399"/>
    </row>
    <row r="25" ht="20" customHeight="1" spans="1:6">
      <c r="A25" s="1400"/>
      <c r="B25" s="1395" t="s">
        <v>235</v>
      </c>
      <c r="C25" s="1396" t="s">
        <v>236</v>
      </c>
      <c r="D25" s="1397"/>
      <c r="E25" s="1398"/>
      <c r="F25" s="1399"/>
    </row>
    <row r="26" ht="20" customHeight="1" spans="1:6">
      <c r="A26" s="1400"/>
      <c r="B26" s="1395" t="s">
        <v>237</v>
      </c>
      <c r="C26" s="1396" t="s">
        <v>238</v>
      </c>
      <c r="D26" s="1397"/>
      <c r="E26" s="1398"/>
      <c r="F26" s="1399"/>
    </row>
    <row r="27" ht="20" customHeight="1" spans="1:6">
      <c r="A27" s="1400"/>
      <c r="B27" s="1395" t="s">
        <v>239</v>
      </c>
      <c r="C27" s="1396" t="s">
        <v>240</v>
      </c>
      <c r="D27" s="1397"/>
      <c r="E27" s="1398"/>
      <c r="F27" s="1399"/>
    </row>
    <row r="28" ht="20" customHeight="1" spans="1:6">
      <c r="A28" s="1400"/>
      <c r="B28" s="1395" t="s">
        <v>241</v>
      </c>
      <c r="C28" s="1396" t="s">
        <v>242</v>
      </c>
      <c r="D28" s="1397"/>
      <c r="E28" s="1398"/>
      <c r="F28" s="1399"/>
    </row>
    <row r="29" ht="20" customHeight="1" spans="1:6">
      <c r="A29" s="1400"/>
      <c r="B29" s="1395" t="s">
        <v>243</v>
      </c>
      <c r="C29" s="1396" t="s">
        <v>244</v>
      </c>
      <c r="D29" s="1397"/>
      <c r="E29" s="1398"/>
      <c r="F29" s="1399"/>
    </row>
    <row r="30" ht="20" customHeight="1" spans="1:6">
      <c r="A30" s="1400"/>
      <c r="B30" s="1395" t="s">
        <v>245</v>
      </c>
      <c r="C30" s="1396" t="s">
        <v>246</v>
      </c>
      <c r="D30" s="1397"/>
      <c r="E30" s="1398"/>
      <c r="F30" s="1399"/>
    </row>
    <row r="31" ht="20" customHeight="1" spans="1:6">
      <c r="A31" s="1400"/>
      <c r="B31" s="1395" t="s">
        <v>247</v>
      </c>
      <c r="C31" s="1396" t="s">
        <v>248</v>
      </c>
      <c r="D31" s="1397"/>
      <c r="E31" s="1398"/>
      <c r="F31" s="1399"/>
    </row>
    <row r="32" ht="20" customHeight="1" spans="1:6">
      <c r="A32" s="1400"/>
      <c r="B32" s="1395" t="s">
        <v>249</v>
      </c>
      <c r="C32" s="1396" t="s">
        <v>250</v>
      </c>
      <c r="D32" s="1397"/>
      <c r="E32" s="1398"/>
      <c r="F32" s="1399"/>
    </row>
    <row r="33" ht="20" customHeight="1" spans="1:6">
      <c r="A33" s="1400"/>
      <c r="B33" s="1395" t="s">
        <v>251</v>
      </c>
      <c r="C33" s="1396" t="s">
        <v>244</v>
      </c>
      <c r="D33" s="1397"/>
      <c r="E33" s="1398"/>
      <c r="F33" s="1399"/>
    </row>
    <row r="34" ht="20" customHeight="1" spans="1:6">
      <c r="A34" s="1400"/>
      <c r="B34" s="1395" t="s">
        <v>252</v>
      </c>
      <c r="C34" s="1396" t="s">
        <v>253</v>
      </c>
      <c r="D34" s="1397"/>
      <c r="E34" s="1398"/>
      <c r="F34" s="1399"/>
    </row>
    <row r="35" ht="20" customHeight="1" spans="1:6">
      <c r="A35" s="1400"/>
      <c r="B35" s="1395" t="s">
        <v>254</v>
      </c>
      <c r="C35" s="1396" t="s">
        <v>255</v>
      </c>
      <c r="D35" s="1397"/>
      <c r="E35" s="1398"/>
      <c r="F35" s="1399"/>
    </row>
    <row r="36" ht="20" customHeight="1" spans="1:6">
      <c r="A36" s="1400"/>
      <c r="B36" s="1395" t="s">
        <v>256</v>
      </c>
      <c r="C36" s="1396" t="s">
        <v>257</v>
      </c>
      <c r="D36" s="1397"/>
      <c r="E36" s="1398"/>
      <c r="F36" s="1399"/>
    </row>
    <row r="37" ht="20" customHeight="1" spans="1:6">
      <c r="A37" s="1400"/>
      <c r="B37" s="1395" t="s">
        <v>258</v>
      </c>
      <c r="C37" s="1396" t="s">
        <v>259</v>
      </c>
      <c r="D37" s="1397"/>
      <c r="E37" s="1398"/>
      <c r="F37" s="1399"/>
    </row>
    <row r="38" ht="20" customHeight="1" spans="1:6">
      <c r="A38" s="1400"/>
      <c r="B38" s="1395" t="s">
        <v>260</v>
      </c>
      <c r="C38" s="1396" t="s">
        <v>261</v>
      </c>
      <c r="D38" s="1397"/>
      <c r="E38" s="1398"/>
      <c r="F38" s="1399" t="s">
        <v>262</v>
      </c>
    </row>
    <row r="39" ht="20" customHeight="1" spans="1:6">
      <c r="A39" s="1400"/>
      <c r="B39" s="1395" t="s">
        <v>263</v>
      </c>
      <c r="C39" s="1396" t="s">
        <v>264</v>
      </c>
      <c r="D39" s="1397"/>
      <c r="E39" s="1398"/>
      <c r="F39" s="1399"/>
    </row>
    <row r="40" ht="20" customHeight="1" spans="1:6">
      <c r="A40" s="1400"/>
      <c r="B40" s="1395" t="s">
        <v>265</v>
      </c>
      <c r="C40" s="1396" t="s">
        <v>266</v>
      </c>
      <c r="D40" s="1397"/>
      <c r="E40" s="1398"/>
      <c r="F40" s="1399"/>
    </row>
    <row r="41" ht="20" customHeight="1" spans="1:6">
      <c r="A41" s="1400"/>
      <c r="B41" s="1395" t="s">
        <v>267</v>
      </c>
      <c r="C41" s="1396" t="s">
        <v>268</v>
      </c>
      <c r="D41" s="1397"/>
      <c r="E41" s="1398"/>
      <c r="F41" s="1399"/>
    </row>
    <row r="42" ht="20" customHeight="1" spans="1:6">
      <c r="A42" s="1400"/>
      <c r="B42" s="1395" t="s">
        <v>269</v>
      </c>
      <c r="C42" s="1396" t="s">
        <v>270</v>
      </c>
      <c r="D42" s="1397"/>
      <c r="E42" s="1398"/>
      <c r="F42" s="1399"/>
    </row>
    <row r="43" ht="20" customHeight="1" spans="1:6">
      <c r="A43" s="1400"/>
      <c r="B43" s="1395" t="s">
        <v>271</v>
      </c>
      <c r="C43" s="1396" t="s">
        <v>272</v>
      </c>
      <c r="D43" s="1397"/>
      <c r="E43" s="1398"/>
      <c r="F43" s="1399"/>
    </row>
    <row r="44" ht="20" customHeight="1" spans="1:6">
      <c r="A44" s="1400"/>
      <c r="B44" s="1395" t="s">
        <v>273</v>
      </c>
      <c r="C44" s="1396" t="s">
        <v>274</v>
      </c>
      <c r="D44" s="1397"/>
      <c r="E44" s="1398"/>
      <c r="F44" s="1399"/>
    </row>
    <row r="45" ht="20" customHeight="1" spans="1:6">
      <c r="A45" s="1400"/>
      <c r="B45" s="1395" t="s">
        <v>275</v>
      </c>
      <c r="C45" s="1396" t="s">
        <v>276</v>
      </c>
      <c r="D45" s="1397"/>
      <c r="E45" s="1398"/>
      <c r="F45" s="1399"/>
    </row>
    <row r="46" ht="20" customHeight="1" spans="1:6">
      <c r="A46" s="1400"/>
      <c r="B46" s="1395" t="s">
        <v>277</v>
      </c>
      <c r="C46" s="1396" t="s">
        <v>278</v>
      </c>
      <c r="D46" s="1397"/>
      <c r="E46" s="1398"/>
      <c r="F46" s="1399"/>
    </row>
    <row r="47" ht="20" customHeight="1" spans="1:6">
      <c r="A47" s="1400"/>
      <c r="B47" s="1395" t="s">
        <v>279</v>
      </c>
      <c r="C47" s="1396" t="s">
        <v>280</v>
      </c>
      <c r="D47" s="1397"/>
      <c r="E47" s="1398"/>
      <c r="F47" s="1399"/>
    </row>
    <row r="48" ht="20" customHeight="1" spans="1:6">
      <c r="A48" s="1400"/>
      <c r="B48" s="1395" t="s">
        <v>281</v>
      </c>
      <c r="C48" s="1396" t="s">
        <v>282</v>
      </c>
      <c r="D48" s="1397"/>
      <c r="E48" s="1398"/>
      <c r="F48" s="1399"/>
    </row>
    <row r="49" ht="20" customHeight="1" spans="1:6">
      <c r="A49" s="1400"/>
      <c r="B49" s="1395" t="s">
        <v>283</v>
      </c>
      <c r="C49" s="1396" t="s">
        <v>284</v>
      </c>
      <c r="D49" s="1397"/>
      <c r="E49" s="1398"/>
      <c r="F49" s="1399"/>
    </row>
    <row r="50" ht="20" customHeight="1" spans="1:6">
      <c r="A50" s="1400"/>
      <c r="B50" s="1395" t="s">
        <v>285</v>
      </c>
      <c r="C50" s="1396" t="s">
        <v>286</v>
      </c>
      <c r="D50" s="1397"/>
      <c r="E50" s="1398"/>
      <c r="F50" s="1399"/>
    </row>
    <row r="51" ht="20" customHeight="1" spans="1:6">
      <c r="A51" s="1400"/>
      <c r="B51" s="1395" t="s">
        <v>287</v>
      </c>
      <c r="C51" s="1396" t="s">
        <v>288</v>
      </c>
      <c r="D51" s="1397"/>
      <c r="E51" s="1398"/>
      <c r="F51" s="1399"/>
    </row>
    <row r="52" ht="20" customHeight="1" spans="1:6">
      <c r="A52" s="1400"/>
      <c r="B52" s="1395" t="s">
        <v>289</v>
      </c>
      <c r="C52" s="1396" t="s">
        <v>290</v>
      </c>
      <c r="D52" s="1397"/>
      <c r="E52" s="1398"/>
      <c r="F52" s="1399"/>
    </row>
    <row r="53" ht="20" customHeight="1" spans="1:6">
      <c r="A53" s="1400"/>
      <c r="B53" s="1395" t="s">
        <v>291</v>
      </c>
      <c r="C53" s="1396" t="s">
        <v>292</v>
      </c>
      <c r="D53" s="1397"/>
      <c r="E53" s="1398"/>
      <c r="F53" s="1399"/>
    </row>
    <row r="54" ht="20" customHeight="1" spans="1:6">
      <c r="A54" s="1400"/>
      <c r="B54" s="1395" t="s">
        <v>293</v>
      </c>
      <c r="C54" s="1396" t="s">
        <v>294</v>
      </c>
      <c r="D54" s="1397"/>
      <c r="E54" s="1398"/>
      <c r="F54" s="1399"/>
    </row>
    <row r="55" ht="20" customHeight="1" spans="1:6">
      <c r="A55" s="1400"/>
      <c r="B55" s="1395" t="s">
        <v>295</v>
      </c>
      <c r="C55" s="1396" t="s">
        <v>296</v>
      </c>
      <c r="D55" s="1397"/>
      <c r="E55" s="1398"/>
      <c r="F55" s="1399"/>
    </row>
    <row r="56" ht="20" customHeight="1" spans="1:6">
      <c r="A56" s="1400"/>
      <c r="B56" s="1395" t="s">
        <v>297</v>
      </c>
      <c r="C56" s="1396" t="s">
        <v>298</v>
      </c>
      <c r="D56" s="1397"/>
      <c r="E56" s="1398"/>
      <c r="F56" s="1399"/>
    </row>
    <row r="57" ht="20" customHeight="1" spans="1:6">
      <c r="A57" s="1400"/>
      <c r="B57" s="1401" t="s">
        <v>299</v>
      </c>
      <c r="C57" s="1402" t="s">
        <v>300</v>
      </c>
      <c r="D57" s="1403"/>
      <c r="E57" s="1404"/>
      <c r="F57" s="1405"/>
    </row>
    <row r="58" ht="20" customHeight="1" spans="1:6">
      <c r="A58" s="1400"/>
      <c r="B58" s="1401" t="s">
        <v>301</v>
      </c>
      <c r="C58" s="1402" t="s">
        <v>302</v>
      </c>
      <c r="D58" s="1403"/>
      <c r="E58" s="1404"/>
      <c r="F58" s="1405"/>
    </row>
    <row r="59" ht="20" customHeight="1" spans="1:6">
      <c r="A59" s="1400"/>
      <c r="B59" s="1401" t="s">
        <v>303</v>
      </c>
      <c r="C59" s="1402" t="s">
        <v>304</v>
      </c>
      <c r="D59" s="1403"/>
      <c r="E59" s="1404"/>
      <c r="F59" s="1405"/>
    </row>
    <row r="60" ht="20" customHeight="1" spans="1:6">
      <c r="A60" s="1400"/>
      <c r="B60" s="1401" t="s">
        <v>305</v>
      </c>
      <c r="C60" s="1402" t="s">
        <v>306</v>
      </c>
      <c r="D60" s="1403"/>
      <c r="E60" s="1404"/>
      <c r="F60" s="1405"/>
    </row>
    <row r="61" ht="20" customHeight="1" spans="1:6">
      <c r="A61" s="1400"/>
      <c r="B61" s="1401" t="s">
        <v>307</v>
      </c>
      <c r="C61" s="1402" t="s">
        <v>308</v>
      </c>
      <c r="D61" s="1403"/>
      <c r="E61" s="1404"/>
      <c r="F61" s="1405"/>
    </row>
    <row r="62" ht="20" customHeight="1" spans="1:6">
      <c r="A62" s="1400"/>
      <c r="B62" s="1401" t="s">
        <v>309</v>
      </c>
      <c r="C62" s="1402" t="s">
        <v>310</v>
      </c>
      <c r="D62" s="1403"/>
      <c r="E62" s="1404"/>
      <c r="F62" s="1405" t="s">
        <v>311</v>
      </c>
    </row>
    <row r="63" ht="20" customHeight="1" spans="1:6">
      <c r="A63" s="1400"/>
      <c r="B63" s="1401" t="s">
        <v>312</v>
      </c>
      <c r="C63" s="1402" t="s">
        <v>313</v>
      </c>
      <c r="D63" s="1403"/>
      <c r="E63" s="1404"/>
      <c r="F63" s="1405" t="s">
        <v>311</v>
      </c>
    </row>
    <row r="64" ht="20" customHeight="1" spans="1:6">
      <c r="A64" s="1400"/>
      <c r="B64" s="1401" t="s">
        <v>314</v>
      </c>
      <c r="C64" s="1402" t="s">
        <v>315</v>
      </c>
      <c r="D64" s="1403"/>
      <c r="E64" s="1404"/>
      <c r="F64" s="1405" t="s">
        <v>316</v>
      </c>
    </row>
    <row r="65" ht="20" customHeight="1" spans="1:6">
      <c r="A65" s="1400"/>
      <c r="B65" s="1401" t="s">
        <v>317</v>
      </c>
      <c r="C65" s="1402" t="s">
        <v>318</v>
      </c>
      <c r="D65" s="1403"/>
      <c r="E65" s="1404"/>
      <c r="F65" s="1405" t="s">
        <v>311</v>
      </c>
    </row>
    <row r="66" ht="20" customHeight="1" spans="1:6">
      <c r="A66" s="1400"/>
      <c r="B66" s="1401" t="s">
        <v>319</v>
      </c>
      <c r="C66" s="1402" t="s">
        <v>320</v>
      </c>
      <c r="D66" s="1403"/>
      <c r="E66" s="1404"/>
      <c r="F66" s="1406" t="s">
        <v>321</v>
      </c>
    </row>
    <row r="67" ht="20" customHeight="1" spans="1:6">
      <c r="A67" s="1400"/>
      <c r="B67" s="1401" t="s">
        <v>322</v>
      </c>
      <c r="C67" s="1402" t="s">
        <v>323</v>
      </c>
      <c r="D67" s="1403"/>
      <c r="E67" s="1404"/>
      <c r="F67" s="1407"/>
    </row>
    <row r="68" ht="20" customHeight="1" spans="1:6">
      <c r="A68" s="1408" t="s">
        <v>324</v>
      </c>
      <c r="B68" s="44" t="s">
        <v>325</v>
      </c>
      <c r="C68" s="1409" t="s">
        <v>326</v>
      </c>
      <c r="D68" s="1410"/>
      <c r="E68" s="1411"/>
      <c r="F68" s="45" t="s">
        <v>327</v>
      </c>
    </row>
    <row r="69" ht="20" customHeight="1" spans="1:6">
      <c r="A69" s="1412"/>
      <c r="B69" s="44" t="s">
        <v>328</v>
      </c>
      <c r="C69" s="1409" t="s">
        <v>329</v>
      </c>
      <c r="D69" s="1410"/>
      <c r="E69" s="1411"/>
      <c r="F69" s="45" t="s">
        <v>327</v>
      </c>
    </row>
    <row r="70" ht="20" customHeight="1" spans="1:6">
      <c r="A70" s="1412"/>
      <c r="B70" s="44" t="s">
        <v>330</v>
      </c>
      <c r="C70" s="1409" t="s">
        <v>331</v>
      </c>
      <c r="D70" s="1410"/>
      <c r="E70" s="1411"/>
      <c r="F70" s="45" t="s">
        <v>327</v>
      </c>
    </row>
    <row r="71" ht="20" customHeight="1" spans="1:6">
      <c r="A71" s="1412"/>
      <c r="B71" s="44" t="s">
        <v>332</v>
      </c>
      <c r="C71" s="1409" t="s">
        <v>333</v>
      </c>
      <c r="D71" s="1410"/>
      <c r="E71" s="1411"/>
      <c r="F71" s="45" t="s">
        <v>327</v>
      </c>
    </row>
    <row r="72" ht="20" customHeight="1" spans="1:6">
      <c r="A72" s="1412"/>
      <c r="B72" s="44" t="s">
        <v>334</v>
      </c>
      <c r="C72" s="1409" t="s">
        <v>335</v>
      </c>
      <c r="D72" s="1410"/>
      <c r="E72" s="1411"/>
      <c r="F72" s="45" t="s">
        <v>327</v>
      </c>
    </row>
    <row r="73" ht="20" customHeight="1" spans="1:6">
      <c r="A73" s="1412"/>
      <c r="B73" s="44" t="s">
        <v>336</v>
      </c>
      <c r="C73" s="1409" t="s">
        <v>337</v>
      </c>
      <c r="D73" s="1410"/>
      <c r="E73" s="1411"/>
      <c r="F73" s="45"/>
    </row>
    <row r="74" ht="20" customHeight="1" spans="1:6">
      <c r="A74" s="1412"/>
      <c r="B74" s="44" t="s">
        <v>338</v>
      </c>
      <c r="C74" s="1409" t="s">
        <v>339</v>
      </c>
      <c r="D74" s="1410"/>
      <c r="E74" s="1411"/>
      <c r="F74" s="45" t="s">
        <v>327</v>
      </c>
    </row>
    <row r="75" ht="20" customHeight="1" spans="1:6">
      <c r="A75" s="1412"/>
      <c r="B75" s="44" t="s">
        <v>340</v>
      </c>
      <c r="C75" s="1409" t="s">
        <v>341</v>
      </c>
      <c r="D75" s="1410"/>
      <c r="E75" s="1411"/>
      <c r="F75" s="45"/>
    </row>
    <row r="76" ht="20" customHeight="1" spans="1:6">
      <c r="A76" s="1412"/>
      <c r="B76" s="44" t="s">
        <v>342</v>
      </c>
      <c r="C76" s="1409" t="s">
        <v>343</v>
      </c>
      <c r="D76" s="1410"/>
      <c r="E76" s="1411"/>
      <c r="F76" s="45" t="s">
        <v>344</v>
      </c>
    </row>
    <row r="77" ht="20" customHeight="1" spans="1:6">
      <c r="A77" s="1412"/>
      <c r="B77" s="44" t="s">
        <v>345</v>
      </c>
      <c r="C77" s="1413" t="s">
        <v>346</v>
      </c>
      <c r="D77" s="1414" t="str">
        <f>_xlfn.CONCAT("effect set_federation_type = ",_xlfn.XLOOKUP(C77,G602:G607,H602:H607,))</f>
        <v>effect set_federation_type = trade_federation</v>
      </c>
      <c r="E77" s="1415"/>
      <c r="F77" s="45" t="s">
        <v>327</v>
      </c>
    </row>
    <row r="78" ht="20" customHeight="1" spans="1:6">
      <c r="A78" s="1416" t="s">
        <v>347</v>
      </c>
      <c r="B78" s="806" t="s">
        <v>348</v>
      </c>
      <c r="C78" s="806" t="s">
        <v>349</v>
      </c>
      <c r="D78" s="806"/>
      <c r="E78" s="806"/>
      <c r="F78" s="1417"/>
    </row>
    <row r="79" ht="20" customHeight="1" spans="1:6">
      <c r="A79" s="1416"/>
      <c r="B79" s="806" t="s">
        <v>350</v>
      </c>
      <c r="C79" s="806" t="s">
        <v>351</v>
      </c>
      <c r="D79" s="806"/>
      <c r="E79" s="806"/>
      <c r="F79" s="1417"/>
    </row>
    <row r="80" ht="20" customHeight="1" spans="1:6">
      <c r="A80" s="1416"/>
      <c r="B80" s="806" t="s">
        <v>352</v>
      </c>
      <c r="C80" s="806" t="s">
        <v>353</v>
      </c>
      <c r="D80" s="806"/>
      <c r="E80" s="806"/>
      <c r="F80" s="1418"/>
    </row>
    <row r="81" ht="20" customHeight="1" spans="1:6">
      <c r="A81" s="1416"/>
      <c r="B81" s="806" t="s">
        <v>354</v>
      </c>
      <c r="C81" s="806" t="s">
        <v>355</v>
      </c>
      <c r="D81" s="806"/>
      <c r="E81" s="806"/>
      <c r="F81" s="1418"/>
    </row>
    <row r="82" ht="20" customHeight="1" spans="1:6">
      <c r="A82" s="1416"/>
      <c r="B82" s="806" t="s">
        <v>356</v>
      </c>
      <c r="C82" s="806" t="s">
        <v>357</v>
      </c>
      <c r="D82" s="806"/>
      <c r="E82" s="806"/>
      <c r="F82" s="1418"/>
    </row>
    <row r="83" ht="20" customHeight="1" spans="1:6">
      <c r="A83" s="1416"/>
      <c r="B83" s="806" t="s">
        <v>358</v>
      </c>
      <c r="C83" s="806" t="s">
        <v>359</v>
      </c>
      <c r="D83" s="806"/>
      <c r="E83" s="806"/>
      <c r="F83" s="1418"/>
    </row>
    <row r="84" ht="20" customHeight="1" spans="1:6">
      <c r="A84" s="1416"/>
      <c r="B84" s="806" t="s">
        <v>360</v>
      </c>
      <c r="C84" s="1419" t="s">
        <v>361</v>
      </c>
      <c r="D84" s="1420"/>
      <c r="E84" s="1421"/>
      <c r="F84" s="1418"/>
    </row>
    <row r="85" ht="20" customHeight="1" spans="1:6">
      <c r="A85" s="1416"/>
      <c r="B85" s="806" t="s">
        <v>362</v>
      </c>
      <c r="C85" s="806" t="s">
        <v>363</v>
      </c>
      <c r="D85" s="806"/>
      <c r="E85" s="806"/>
      <c r="F85" s="1418"/>
    </row>
    <row r="86" ht="20" customHeight="1" spans="1:6">
      <c r="A86" s="1416"/>
      <c r="B86" s="806" t="s">
        <v>364</v>
      </c>
      <c r="C86" s="806" t="s">
        <v>365</v>
      </c>
      <c r="D86" s="806"/>
      <c r="E86" s="806"/>
      <c r="F86" s="1418"/>
    </row>
    <row r="87" ht="20" customHeight="1" spans="1:6">
      <c r="A87" s="1416"/>
      <c r="B87" s="806" t="s">
        <v>366</v>
      </c>
      <c r="C87" s="806" t="s">
        <v>367</v>
      </c>
      <c r="D87" s="806"/>
      <c r="E87" s="806"/>
      <c r="F87" s="1418"/>
    </row>
    <row r="88" ht="20" customHeight="1" spans="1:6">
      <c r="A88" s="1416"/>
      <c r="B88" s="806" t="s">
        <v>368</v>
      </c>
      <c r="C88" s="806" t="s">
        <v>369</v>
      </c>
      <c r="D88" s="806"/>
      <c r="E88" s="806"/>
      <c r="F88" s="1418"/>
    </row>
    <row r="89" ht="20" customHeight="1" spans="1:6">
      <c r="A89" s="1416"/>
      <c r="B89" s="806" t="s">
        <v>370</v>
      </c>
      <c r="C89" s="806" t="s">
        <v>371</v>
      </c>
      <c r="D89" s="806"/>
      <c r="E89" s="806"/>
      <c r="F89" s="1418"/>
    </row>
    <row r="90" ht="20" customHeight="1" spans="1:6">
      <c r="A90" s="1422" t="s">
        <v>372</v>
      </c>
      <c r="B90" s="1423" t="s">
        <v>373</v>
      </c>
      <c r="C90" s="1423" t="s">
        <v>374</v>
      </c>
      <c r="D90" s="1423"/>
      <c r="E90" s="1423"/>
      <c r="F90" s="1424"/>
    </row>
    <row r="91" ht="20" customHeight="1" spans="1:6">
      <c r="A91" s="1422"/>
      <c r="B91" s="1423" t="s">
        <v>375</v>
      </c>
      <c r="C91" s="1423" t="s">
        <v>376</v>
      </c>
      <c r="D91" s="1423"/>
      <c r="E91" s="1423"/>
      <c r="F91" s="1424"/>
    </row>
    <row r="92" ht="20" customHeight="1" spans="1:6">
      <c r="A92" s="1422"/>
      <c r="B92" s="1423" t="s">
        <v>377</v>
      </c>
      <c r="C92" s="1423" t="s">
        <v>378</v>
      </c>
      <c r="D92" s="1423"/>
      <c r="E92" s="1423"/>
      <c r="F92" s="1424"/>
    </row>
    <row r="93" ht="20" customHeight="1" spans="1:6">
      <c r="A93" s="1422"/>
      <c r="B93" s="1423" t="s">
        <v>379</v>
      </c>
      <c r="C93" s="869" t="s">
        <v>380</v>
      </c>
      <c r="D93" s="869"/>
      <c r="E93" s="869"/>
      <c r="F93" s="1424"/>
    </row>
    <row r="94" ht="20" customHeight="1" spans="1:6">
      <c r="A94" s="1422"/>
      <c r="B94" s="1423" t="s">
        <v>381</v>
      </c>
      <c r="C94" s="869" t="s">
        <v>382</v>
      </c>
      <c r="D94" s="869"/>
      <c r="E94" s="869"/>
      <c r="F94" s="1424"/>
    </row>
    <row r="95" ht="20" customHeight="1" spans="1:6">
      <c r="A95" s="1422"/>
      <c r="B95" s="1423" t="s">
        <v>383</v>
      </c>
      <c r="C95" s="869" t="s">
        <v>384</v>
      </c>
      <c r="D95" s="869"/>
      <c r="E95" s="869"/>
      <c r="F95" s="1424"/>
    </row>
    <row r="96" ht="20" customHeight="1" spans="1:6">
      <c r="A96" s="1422"/>
      <c r="B96" s="1423" t="s">
        <v>385</v>
      </c>
      <c r="C96" s="869" t="s">
        <v>386</v>
      </c>
      <c r="D96" s="869"/>
      <c r="E96" s="869"/>
      <c r="F96" s="1424"/>
    </row>
    <row r="97" ht="20" customHeight="1" spans="1:6">
      <c r="A97" s="1422"/>
      <c r="B97" s="1423" t="s">
        <v>387</v>
      </c>
      <c r="C97" s="869" t="s">
        <v>388</v>
      </c>
      <c r="D97" s="869"/>
      <c r="E97" s="869"/>
      <c r="F97" s="1424"/>
    </row>
    <row r="98" ht="20" customHeight="1" spans="1:6">
      <c r="A98" s="1422"/>
      <c r="B98" s="1423" t="s">
        <v>389</v>
      </c>
      <c r="C98" s="869" t="s">
        <v>390</v>
      </c>
      <c r="D98" s="869"/>
      <c r="E98" s="869"/>
      <c r="F98" s="1424"/>
    </row>
    <row r="99" ht="20" customHeight="1" spans="1:6">
      <c r="A99" s="1422"/>
      <c r="B99" s="1423" t="s">
        <v>391</v>
      </c>
      <c r="C99" s="869" t="s">
        <v>392</v>
      </c>
      <c r="D99" s="869"/>
      <c r="E99" s="869"/>
      <c r="F99" s="1424"/>
    </row>
    <row r="100" ht="20" customHeight="1" spans="1:6">
      <c r="A100" s="1425" t="s">
        <v>393</v>
      </c>
      <c r="B100" s="860" t="s">
        <v>394</v>
      </c>
      <c r="C100" s="1426" t="s">
        <v>395</v>
      </c>
      <c r="D100" s="1426"/>
      <c r="E100" s="1426"/>
      <c r="F100" s="1427"/>
    </row>
    <row r="101" ht="20" customHeight="1" spans="1:6">
      <c r="A101" s="1425"/>
      <c r="B101" s="860" t="s">
        <v>396</v>
      </c>
      <c r="C101" s="1426" t="s">
        <v>397</v>
      </c>
      <c r="D101" s="1426"/>
      <c r="E101" s="1426"/>
      <c r="F101" s="1427"/>
    </row>
    <row r="102" ht="20" customHeight="1" spans="1:6">
      <c r="A102" s="1425"/>
      <c r="B102" s="860" t="s">
        <v>398</v>
      </c>
      <c r="C102" s="1426" t="s">
        <v>399</v>
      </c>
      <c r="D102" s="1426"/>
      <c r="E102" s="1426"/>
      <c r="F102" s="1427"/>
    </row>
    <row r="103" ht="20" customHeight="1" spans="1:6">
      <c r="A103" s="1425"/>
      <c r="B103" s="860" t="s">
        <v>400</v>
      </c>
      <c r="C103" s="1426" t="s">
        <v>401</v>
      </c>
      <c r="D103" s="1426"/>
      <c r="E103" s="1426"/>
      <c r="F103" s="1427"/>
    </row>
    <row r="104" ht="20" customHeight="1" spans="1:6">
      <c r="A104" s="1425"/>
      <c r="B104" s="860" t="s">
        <v>402</v>
      </c>
      <c r="C104" s="1426" t="s">
        <v>403</v>
      </c>
      <c r="D104" s="1426"/>
      <c r="E104" s="1426"/>
      <c r="F104" s="1427"/>
    </row>
    <row r="105" ht="20" customHeight="1" spans="1:6">
      <c r="A105" s="1425"/>
      <c r="B105" s="860" t="s">
        <v>404</v>
      </c>
      <c r="C105" s="1426" t="s">
        <v>405</v>
      </c>
      <c r="D105" s="1426"/>
      <c r="E105" s="1426"/>
      <c r="F105" s="1427"/>
    </row>
    <row r="106" ht="20" customHeight="1" spans="1:6">
      <c r="A106" s="1425"/>
      <c r="B106" s="860" t="s">
        <v>400</v>
      </c>
      <c r="C106" s="1426" t="s">
        <v>406</v>
      </c>
      <c r="D106" s="1426"/>
      <c r="E106" s="1426"/>
      <c r="F106" s="1427"/>
    </row>
    <row r="107" ht="20" customHeight="1" spans="1:6">
      <c r="A107" s="1425"/>
      <c r="B107" s="860" t="s">
        <v>402</v>
      </c>
      <c r="C107" s="1426" t="s">
        <v>407</v>
      </c>
      <c r="D107" s="1426"/>
      <c r="E107" s="1426"/>
      <c r="F107" s="1427"/>
    </row>
    <row r="108" ht="20" customHeight="1" spans="1:6">
      <c r="A108" s="62" t="s">
        <v>408</v>
      </c>
      <c r="B108" s="1428" t="s">
        <v>409</v>
      </c>
      <c r="C108" s="1429" t="s">
        <v>410</v>
      </c>
      <c r="D108" s="1430"/>
      <c r="E108" s="1431"/>
      <c r="F108" s="349"/>
    </row>
    <row r="109" ht="20" customHeight="1" spans="1:6">
      <c r="A109" s="62"/>
      <c r="B109" s="1428" t="s">
        <v>411</v>
      </c>
      <c r="C109" s="1429" t="s">
        <v>412</v>
      </c>
      <c r="D109" s="1430"/>
      <c r="E109" s="1431"/>
      <c r="F109" s="349"/>
    </row>
    <row r="110" ht="20" customHeight="1" spans="1:6">
      <c r="A110" s="62"/>
      <c r="B110" s="1428" t="s">
        <v>413</v>
      </c>
      <c r="C110" s="1429" t="s">
        <v>414</v>
      </c>
      <c r="D110" s="1430"/>
      <c r="E110" s="1431"/>
      <c r="F110" s="349"/>
    </row>
    <row r="111" ht="20" customHeight="1" spans="1:6">
      <c r="A111" s="62"/>
      <c r="B111" s="1428" t="s">
        <v>415</v>
      </c>
      <c r="C111" s="1429" t="s">
        <v>416</v>
      </c>
      <c r="D111" s="1430"/>
      <c r="E111" s="1431"/>
      <c r="F111" s="349"/>
    </row>
    <row r="112" ht="20" customHeight="1" spans="1:6">
      <c r="A112" s="62"/>
      <c r="B112" s="1428" t="s">
        <v>417</v>
      </c>
      <c r="C112" s="1429" t="s">
        <v>418</v>
      </c>
      <c r="D112" s="1430"/>
      <c r="E112" s="1431"/>
      <c r="F112" s="349"/>
    </row>
    <row r="113" ht="20" customHeight="1" spans="1:6">
      <c r="A113" s="62"/>
      <c r="B113" s="1428" t="s">
        <v>419</v>
      </c>
      <c r="C113" s="1429" t="s">
        <v>420</v>
      </c>
      <c r="D113" s="1430"/>
      <c r="E113" s="1431"/>
      <c r="F113" s="349"/>
    </row>
    <row r="114" ht="20" customHeight="1" spans="1:6">
      <c r="A114" s="62"/>
      <c r="B114" s="1428" t="s">
        <v>421</v>
      </c>
      <c r="C114" s="1429" t="s">
        <v>422</v>
      </c>
      <c r="D114" s="1430"/>
      <c r="E114" s="1431"/>
      <c r="F114" s="349"/>
    </row>
    <row r="115" ht="20" customHeight="1" spans="1:6">
      <c r="A115" s="62"/>
      <c r="B115" s="1428" t="s">
        <v>423</v>
      </c>
      <c r="C115" s="1429" t="s">
        <v>424</v>
      </c>
      <c r="D115" s="1430"/>
      <c r="E115" s="1431"/>
      <c r="F115" s="349"/>
    </row>
    <row r="116" ht="20" customHeight="1" spans="1:6">
      <c r="A116" s="62"/>
      <c r="B116" s="1428" t="s">
        <v>425</v>
      </c>
      <c r="C116" s="1429" t="s">
        <v>426</v>
      </c>
      <c r="D116" s="1430"/>
      <c r="E116" s="1431"/>
      <c r="F116" s="349"/>
    </row>
    <row r="117" ht="20" customHeight="1" spans="1:6">
      <c r="A117" s="62"/>
      <c r="B117" s="1428" t="s">
        <v>427</v>
      </c>
      <c r="C117" s="1429" t="s">
        <v>428</v>
      </c>
      <c r="D117" s="1430"/>
      <c r="E117" s="1431"/>
      <c r="F117" s="349"/>
    </row>
    <row r="118" ht="20" customHeight="1" spans="1:6">
      <c r="A118" s="62"/>
      <c r="B118" s="1428" t="s">
        <v>429</v>
      </c>
      <c r="C118" s="1429" t="s">
        <v>430</v>
      </c>
      <c r="D118" s="1430"/>
      <c r="E118" s="1431"/>
      <c r="F118" s="349"/>
    </row>
    <row r="119" ht="20" customHeight="1" spans="1:6">
      <c r="A119" s="1432" t="s">
        <v>431</v>
      </c>
      <c r="B119" s="1433" t="s">
        <v>432</v>
      </c>
      <c r="C119" s="1434" t="s">
        <v>433</v>
      </c>
      <c r="D119" s="1435"/>
      <c r="E119" s="1436"/>
      <c r="F119" s="1437" t="s">
        <v>434</v>
      </c>
    </row>
    <row r="120" ht="20" customHeight="1" spans="1:6">
      <c r="A120" s="1438"/>
      <c r="B120" s="1433" t="s">
        <v>435</v>
      </c>
      <c r="C120" s="1434" t="s">
        <v>436</v>
      </c>
      <c r="D120" s="1435"/>
      <c r="E120" s="1436"/>
      <c r="F120" s="1437" t="s">
        <v>434</v>
      </c>
    </row>
    <row r="121" ht="20" customHeight="1" spans="1:6">
      <c r="A121" s="1438"/>
      <c r="B121" s="1433" t="s">
        <v>437</v>
      </c>
      <c r="C121" s="1434" t="s">
        <v>438</v>
      </c>
      <c r="D121" s="1435"/>
      <c r="E121" s="1436"/>
      <c r="F121" s="1437" t="s">
        <v>434</v>
      </c>
    </row>
    <row r="122" ht="20" customHeight="1" spans="1:6">
      <c r="A122" s="1438"/>
      <c r="B122" s="1433" t="s">
        <v>439</v>
      </c>
      <c r="C122" s="1434" t="s">
        <v>440</v>
      </c>
      <c r="D122" s="1435"/>
      <c r="E122" s="1436"/>
      <c r="F122" s="1437" t="s">
        <v>434</v>
      </c>
    </row>
    <row r="123" ht="20" customHeight="1" spans="1:6">
      <c r="A123" s="1438"/>
      <c r="B123" s="1433" t="s">
        <v>441</v>
      </c>
      <c r="C123" s="1434" t="s">
        <v>442</v>
      </c>
      <c r="D123" s="1435"/>
      <c r="E123" s="1436"/>
      <c r="F123" s="1437" t="s">
        <v>434</v>
      </c>
    </row>
    <row r="124" ht="20" customHeight="1" spans="1:6">
      <c r="A124" s="1438"/>
      <c r="B124" s="1433" t="s">
        <v>443</v>
      </c>
      <c r="C124" s="1434" t="s">
        <v>444</v>
      </c>
      <c r="D124" s="1435"/>
      <c r="E124" s="1436"/>
      <c r="F124" s="1437" t="s">
        <v>434</v>
      </c>
    </row>
    <row r="125" ht="20" customHeight="1" spans="1:6">
      <c r="A125" s="1438"/>
      <c r="B125" s="1433" t="s">
        <v>445</v>
      </c>
      <c r="C125" s="1439" t="s">
        <v>446</v>
      </c>
      <c r="D125" s="1440"/>
      <c r="E125" s="1441"/>
      <c r="F125" s="1437" t="s">
        <v>434</v>
      </c>
    </row>
    <row r="126" ht="20" customHeight="1" spans="1:6">
      <c r="A126" s="1438"/>
      <c r="B126" s="1433" t="s">
        <v>447</v>
      </c>
      <c r="C126" s="1434" t="s">
        <v>448</v>
      </c>
      <c r="D126" s="1435"/>
      <c r="E126" s="1436"/>
      <c r="F126" s="1437" t="s">
        <v>434</v>
      </c>
    </row>
    <row r="127" ht="20" customHeight="1" spans="1:6">
      <c r="A127" s="1438"/>
      <c r="B127" s="1433" t="s">
        <v>449</v>
      </c>
      <c r="C127" s="1434" t="s">
        <v>450</v>
      </c>
      <c r="D127" s="1435"/>
      <c r="E127" s="1436"/>
      <c r="F127" s="1437" t="s">
        <v>434</v>
      </c>
    </row>
    <row r="128" ht="20" customHeight="1" spans="1:6">
      <c r="A128" s="1438"/>
      <c r="B128" s="1433" t="s">
        <v>451</v>
      </c>
      <c r="C128" s="1434" t="s">
        <v>452</v>
      </c>
      <c r="D128" s="1435"/>
      <c r="E128" s="1436"/>
      <c r="F128" s="1437" t="s">
        <v>434</v>
      </c>
    </row>
    <row r="129" ht="20" customHeight="1" spans="1:6">
      <c r="A129" s="1442"/>
      <c r="B129" s="1433" t="s">
        <v>453</v>
      </c>
      <c r="C129" s="1434" t="s">
        <v>454</v>
      </c>
      <c r="D129" s="1435"/>
      <c r="E129" s="1436"/>
      <c r="F129" s="1437" t="s">
        <v>455</v>
      </c>
    </row>
    <row r="130" ht="20" customHeight="1" spans="1:6">
      <c r="A130" s="662" t="s">
        <v>456</v>
      </c>
      <c r="B130" s="1395" t="s">
        <v>457</v>
      </c>
      <c r="C130" s="1443" t="s">
        <v>458</v>
      </c>
      <c r="D130" s="1444"/>
      <c r="E130" s="1445"/>
      <c r="F130" s="1399"/>
    </row>
    <row r="131" ht="20" customHeight="1" spans="1:6">
      <c r="A131" s="1400"/>
      <c r="B131" s="1395" t="s">
        <v>459</v>
      </c>
      <c r="C131" s="1443" t="s">
        <v>460</v>
      </c>
      <c r="D131" s="1444"/>
      <c r="E131" s="1445"/>
      <c r="F131" s="1399"/>
    </row>
    <row r="132" ht="20" customHeight="1" spans="1:6">
      <c r="A132" s="1400"/>
      <c r="B132" s="1395" t="s">
        <v>461</v>
      </c>
      <c r="C132" s="1443" t="s">
        <v>462</v>
      </c>
      <c r="D132" s="1444"/>
      <c r="E132" s="1445"/>
      <c r="F132" s="1399"/>
    </row>
    <row r="133" ht="20" customHeight="1" spans="1:6">
      <c r="A133" s="1400"/>
      <c r="B133" s="1395" t="s">
        <v>463</v>
      </c>
      <c r="C133" s="1443" t="s">
        <v>464</v>
      </c>
      <c r="D133" s="1444"/>
      <c r="E133" s="1445"/>
      <c r="F133" s="1399"/>
    </row>
    <row r="134" ht="20" customHeight="1" spans="1:6">
      <c r="A134" s="1400"/>
      <c r="B134" s="1395" t="s">
        <v>465</v>
      </c>
      <c r="C134" s="1443" t="s">
        <v>466</v>
      </c>
      <c r="D134" s="1444"/>
      <c r="E134" s="1445"/>
      <c r="F134" s="1399"/>
    </row>
    <row r="135" ht="20" customHeight="1" spans="1:6">
      <c r="A135" s="1400"/>
      <c r="B135" s="1395" t="s">
        <v>467</v>
      </c>
      <c r="C135" s="1443" t="s">
        <v>468</v>
      </c>
      <c r="D135" s="1444"/>
      <c r="E135" s="1445"/>
      <c r="F135" s="1399"/>
    </row>
    <row r="136" ht="20" customHeight="1" spans="1:6">
      <c r="A136" s="1400"/>
      <c r="B136" s="1395" t="s">
        <v>469</v>
      </c>
      <c r="C136" s="1443" t="s">
        <v>470</v>
      </c>
      <c r="D136" s="1444"/>
      <c r="E136" s="1445"/>
      <c r="F136" s="1399"/>
    </row>
    <row r="137" ht="20" customHeight="1" spans="1:6">
      <c r="A137" s="1400"/>
      <c r="B137" s="1395" t="s">
        <v>471</v>
      </c>
      <c r="C137" s="1443" t="s">
        <v>472</v>
      </c>
      <c r="D137" s="1444"/>
      <c r="E137" s="1445"/>
      <c r="F137" s="1399"/>
    </row>
    <row r="138" ht="20" customHeight="1" spans="1:6">
      <c r="A138" s="1400"/>
      <c r="B138" s="1395" t="s">
        <v>473</v>
      </c>
      <c r="C138" s="1443" t="s">
        <v>474</v>
      </c>
      <c r="D138" s="1444"/>
      <c r="E138" s="1445"/>
      <c r="F138" s="1399"/>
    </row>
    <row r="139" ht="20" customHeight="1" spans="1:6">
      <c r="A139" s="1400"/>
      <c r="B139" s="1395" t="s">
        <v>475</v>
      </c>
      <c r="C139" s="1443" t="s">
        <v>476</v>
      </c>
      <c r="D139" s="1444"/>
      <c r="E139" s="1445"/>
      <c r="F139" s="1399"/>
    </row>
    <row r="140" ht="20" customHeight="1" spans="1:6">
      <c r="A140" s="1400"/>
      <c r="B140" s="1395" t="s">
        <v>477</v>
      </c>
      <c r="C140" s="1443" t="s">
        <v>478</v>
      </c>
      <c r="D140" s="1444"/>
      <c r="E140" s="1445"/>
      <c r="F140" s="1399"/>
    </row>
    <row r="141" ht="20" customHeight="1" spans="1:6">
      <c r="A141" s="1408" t="s">
        <v>479</v>
      </c>
      <c r="B141" s="44" t="s">
        <v>480</v>
      </c>
      <c r="C141" s="1409" t="s">
        <v>481</v>
      </c>
      <c r="D141" s="1410"/>
      <c r="E141" s="1411"/>
      <c r="F141" s="45"/>
    </row>
    <row r="142" ht="20" customHeight="1" spans="1:6">
      <c r="A142" s="1412"/>
      <c r="B142" s="44" t="s">
        <v>482</v>
      </c>
      <c r="C142" s="1446" t="s">
        <v>483</v>
      </c>
      <c r="D142" s="1447"/>
      <c r="E142" s="1448"/>
      <c r="F142" s="45"/>
    </row>
    <row r="143" ht="20" customHeight="1" spans="1:6">
      <c r="A143" s="1412"/>
      <c r="B143" s="44" t="s">
        <v>484</v>
      </c>
      <c r="C143" s="1446" t="s">
        <v>485</v>
      </c>
      <c r="D143" s="1447"/>
      <c r="E143" s="1448"/>
      <c r="F143" s="45"/>
    </row>
    <row r="144" ht="20" customHeight="1" spans="1:6">
      <c r="A144" s="1412"/>
      <c r="B144" s="44" t="s">
        <v>486</v>
      </c>
      <c r="C144" s="1446" t="s">
        <v>487</v>
      </c>
      <c r="D144" s="1447"/>
      <c r="E144" s="1448"/>
      <c r="F144" s="45"/>
    </row>
    <row r="145" ht="20" customHeight="1" spans="1:6">
      <c r="A145" s="1412"/>
      <c r="B145" s="44" t="s">
        <v>488</v>
      </c>
      <c r="C145" s="1446" t="s">
        <v>489</v>
      </c>
      <c r="D145" s="1447"/>
      <c r="E145" s="1448"/>
      <c r="F145" s="45"/>
    </row>
    <row r="146" ht="20" customHeight="1" spans="1:6">
      <c r="A146" s="1412"/>
      <c r="B146" s="1449" t="s">
        <v>490</v>
      </c>
      <c r="C146" s="1446" t="s">
        <v>491</v>
      </c>
      <c r="D146" s="1447"/>
      <c r="E146" s="1448"/>
      <c r="F146" s="45"/>
    </row>
    <row r="147" ht="20" customHeight="1" spans="1:6">
      <c r="A147" s="1412"/>
      <c r="B147" s="1450"/>
      <c r="C147" s="1446" t="s">
        <v>492</v>
      </c>
      <c r="D147" s="1447"/>
      <c r="E147" s="1448"/>
      <c r="F147" s="45"/>
    </row>
    <row r="148" ht="20" customHeight="1" spans="1:6">
      <c r="A148" s="1412"/>
      <c r="B148" s="44" t="s">
        <v>493</v>
      </c>
      <c r="C148" s="1446" t="s">
        <v>494</v>
      </c>
      <c r="D148" s="1447"/>
      <c r="E148" s="1448"/>
      <c r="F148" s="45"/>
    </row>
    <row r="149" ht="20" customHeight="1" spans="1:6">
      <c r="A149" s="1412"/>
      <c r="B149" s="44" t="s">
        <v>495</v>
      </c>
      <c r="C149" s="1446" t="s">
        <v>496</v>
      </c>
      <c r="D149" s="1447"/>
      <c r="E149" s="1448"/>
      <c r="F149" s="45"/>
    </row>
    <row r="150" ht="20" customHeight="1" spans="1:6">
      <c r="A150" s="1412"/>
      <c r="B150" s="44" t="s">
        <v>497</v>
      </c>
      <c r="C150" s="1446" t="s">
        <v>498</v>
      </c>
      <c r="D150" s="1447"/>
      <c r="E150" s="1448"/>
      <c r="F150" s="45"/>
    </row>
    <row r="151" ht="20" customHeight="1" spans="1:6">
      <c r="A151" s="1412"/>
      <c r="B151" s="44" t="s">
        <v>499</v>
      </c>
      <c r="C151" s="1446" t="s">
        <v>500</v>
      </c>
      <c r="D151" s="1447"/>
      <c r="E151" s="1448"/>
      <c r="F151" s="45"/>
    </row>
    <row r="152" ht="20" customHeight="1" spans="1:6">
      <c r="A152" s="1412"/>
      <c r="B152" s="44" t="s">
        <v>501</v>
      </c>
      <c r="C152" s="1446" t="s">
        <v>502</v>
      </c>
      <c r="D152" s="1447"/>
      <c r="E152" s="1448"/>
      <c r="F152" s="45"/>
    </row>
    <row r="153" ht="20" customHeight="1" spans="1:6">
      <c r="A153" s="1412"/>
      <c r="B153" s="44" t="s">
        <v>503</v>
      </c>
      <c r="C153" s="1446" t="s">
        <v>504</v>
      </c>
      <c r="D153" s="1447"/>
      <c r="E153" s="1448"/>
      <c r="F153" s="45" t="s">
        <v>505</v>
      </c>
    </row>
    <row r="154" ht="20" customHeight="1" spans="1:6">
      <c r="A154" s="1412"/>
      <c r="B154" s="44" t="s">
        <v>506</v>
      </c>
      <c r="C154" s="1446" t="s">
        <v>507</v>
      </c>
      <c r="D154" s="1447"/>
      <c r="E154" s="1448"/>
      <c r="F154" s="45"/>
    </row>
    <row r="155" ht="20" customHeight="1" spans="1:6">
      <c r="A155" s="1412"/>
      <c r="B155" s="44" t="s">
        <v>508</v>
      </c>
      <c r="C155" s="1446" t="s">
        <v>509</v>
      </c>
      <c r="D155" s="1447"/>
      <c r="E155" s="1448"/>
      <c r="F155" s="45"/>
    </row>
    <row r="156" ht="20" customHeight="1" spans="1:6">
      <c r="A156" s="1412"/>
      <c r="B156" s="44" t="s">
        <v>510</v>
      </c>
      <c r="C156" s="1446" t="s">
        <v>511</v>
      </c>
      <c r="D156" s="1447"/>
      <c r="E156" s="1448"/>
      <c r="F156" s="45"/>
    </row>
    <row r="157" ht="20" customHeight="1" spans="1:6">
      <c r="A157" s="1412"/>
      <c r="B157" s="44" t="s">
        <v>512</v>
      </c>
      <c r="C157" s="1446" t="s">
        <v>513</v>
      </c>
      <c r="D157" s="1447"/>
      <c r="E157" s="1448"/>
      <c r="F157" s="45"/>
    </row>
    <row r="158" ht="20" customHeight="1" spans="1:6">
      <c r="A158" s="1412"/>
      <c r="B158" s="44" t="s">
        <v>514</v>
      </c>
      <c r="C158" s="1446" t="s">
        <v>515</v>
      </c>
      <c r="D158" s="1447"/>
      <c r="E158" s="1448"/>
      <c r="F158" s="45"/>
    </row>
    <row r="159" ht="20" customHeight="1" spans="1:6">
      <c r="A159" s="1412"/>
      <c r="B159" s="44" t="s">
        <v>516</v>
      </c>
      <c r="C159" s="1446" t="s">
        <v>517</v>
      </c>
      <c r="D159" s="1447"/>
      <c r="E159" s="1448"/>
      <c r="F159" s="45"/>
    </row>
    <row r="160" ht="20" customHeight="1" spans="1:6">
      <c r="A160" s="1412"/>
      <c r="B160" s="44" t="s">
        <v>518</v>
      </c>
      <c r="C160" s="1446" t="s">
        <v>519</v>
      </c>
      <c r="D160" s="1447"/>
      <c r="E160" s="1448"/>
      <c r="F160" s="45"/>
    </row>
    <row r="161" ht="20" customHeight="1" spans="1:6">
      <c r="A161" s="1412"/>
      <c r="B161" s="1451" t="s">
        <v>520</v>
      </c>
      <c r="C161" s="1452"/>
      <c r="D161" s="1452"/>
      <c r="E161" s="1452"/>
      <c r="F161" s="1453"/>
    </row>
    <row r="162" ht="20" customHeight="1" spans="1:6">
      <c r="A162" s="1412"/>
      <c r="B162" s="1454" t="s">
        <v>521</v>
      </c>
      <c r="C162" s="1409" t="s">
        <v>522</v>
      </c>
      <c r="D162" s="1410"/>
      <c r="E162" s="1411"/>
      <c r="F162" s="45" t="s">
        <v>523</v>
      </c>
    </row>
    <row r="163" ht="20" customHeight="1" spans="1:6">
      <c r="A163" s="1412"/>
      <c r="B163" s="1455"/>
      <c r="C163" s="1409" t="s">
        <v>524</v>
      </c>
      <c r="D163" s="1410"/>
      <c r="E163" s="1411"/>
      <c r="F163" s="45" t="s">
        <v>525</v>
      </c>
    </row>
    <row r="164" ht="20" customHeight="1" spans="1:6">
      <c r="A164" s="1412"/>
      <c r="B164" s="1455"/>
      <c r="C164" s="1409" t="s">
        <v>526</v>
      </c>
      <c r="D164" s="1410"/>
      <c r="E164" s="1411"/>
      <c r="F164" s="45" t="s">
        <v>527</v>
      </c>
    </row>
    <row r="165" ht="20" customHeight="1" spans="1:6">
      <c r="A165" s="1412"/>
      <c r="B165" s="1455"/>
      <c r="C165" s="1409" t="s">
        <v>528</v>
      </c>
      <c r="D165" s="1410"/>
      <c r="E165" s="1411"/>
      <c r="F165" s="45" t="s">
        <v>529</v>
      </c>
    </row>
    <row r="166" ht="20" customHeight="1" spans="1:6">
      <c r="A166" s="1412"/>
      <c r="B166" s="1455"/>
      <c r="C166" s="1456" t="s">
        <v>530</v>
      </c>
      <c r="D166" s="1457"/>
      <c r="E166" s="1458"/>
      <c r="F166" s="45" t="s">
        <v>531</v>
      </c>
    </row>
    <row r="167" ht="20" customHeight="1" spans="1:6">
      <c r="A167" s="1412"/>
      <c r="B167" s="1455"/>
      <c r="C167" s="1456" t="s">
        <v>532</v>
      </c>
      <c r="D167" s="1457"/>
      <c r="E167" s="1458"/>
      <c r="F167" s="45" t="s">
        <v>533</v>
      </c>
    </row>
    <row r="168" ht="20" customHeight="1" spans="1:6">
      <c r="A168" s="1412"/>
      <c r="B168" s="1459"/>
      <c r="C168" s="1456" t="s">
        <v>534</v>
      </c>
      <c r="D168" s="1457"/>
      <c r="E168" s="1458"/>
      <c r="F168" s="45" t="s">
        <v>535</v>
      </c>
    </row>
    <row r="169" ht="20" customHeight="1" spans="1:6">
      <c r="A169" s="1412"/>
      <c r="B169" s="1454" t="s">
        <v>536</v>
      </c>
      <c r="C169" s="1456" t="s">
        <v>537</v>
      </c>
      <c r="D169" s="1457"/>
      <c r="E169" s="1458"/>
      <c r="F169" s="45" t="s">
        <v>538</v>
      </c>
    </row>
    <row r="170" ht="20" customHeight="1" spans="1:6">
      <c r="A170" s="1412"/>
      <c r="B170" s="1455"/>
      <c r="C170" s="1456" t="s">
        <v>539</v>
      </c>
      <c r="D170" s="1457"/>
      <c r="E170" s="1458"/>
      <c r="F170" s="45" t="s">
        <v>540</v>
      </c>
    </row>
    <row r="171" ht="20" customHeight="1" spans="1:6">
      <c r="A171" s="1412"/>
      <c r="B171" s="1455"/>
      <c r="C171" s="1456" t="s">
        <v>541</v>
      </c>
      <c r="D171" s="1457"/>
      <c r="E171" s="1458"/>
      <c r="F171" s="45" t="s">
        <v>542</v>
      </c>
    </row>
    <row r="172" ht="20" customHeight="1" spans="1:6">
      <c r="A172" s="1412"/>
      <c r="B172" s="1455"/>
      <c r="C172" s="1456" t="s">
        <v>543</v>
      </c>
      <c r="D172" s="1457"/>
      <c r="E172" s="1458"/>
      <c r="F172" s="45" t="s">
        <v>544</v>
      </c>
    </row>
    <row r="173" ht="20" customHeight="1" spans="1:6">
      <c r="A173" s="1412"/>
      <c r="B173" s="1455"/>
      <c r="C173" s="1456" t="s">
        <v>545</v>
      </c>
      <c r="D173" s="1457"/>
      <c r="E173" s="1458"/>
      <c r="F173" s="45" t="s">
        <v>546</v>
      </c>
    </row>
    <row r="174" ht="20" customHeight="1" spans="1:6">
      <c r="A174" s="1412"/>
      <c r="B174" s="1459"/>
      <c r="C174" s="1456" t="s">
        <v>547</v>
      </c>
      <c r="D174" s="1457"/>
      <c r="E174" s="1458"/>
      <c r="F174" s="45" t="s">
        <v>548</v>
      </c>
    </row>
    <row r="175" ht="20" customHeight="1" spans="1:6">
      <c r="A175" s="1412"/>
      <c r="B175" s="1454" t="s">
        <v>549</v>
      </c>
      <c r="C175" s="1456" t="s">
        <v>550</v>
      </c>
      <c r="D175" s="1457"/>
      <c r="E175" s="1458"/>
      <c r="F175" s="45" t="s">
        <v>551</v>
      </c>
    </row>
    <row r="176" ht="20" customHeight="1" spans="1:6">
      <c r="A176" s="1412"/>
      <c r="B176" s="1455"/>
      <c r="C176" s="1456" t="s">
        <v>552</v>
      </c>
      <c r="D176" s="1457"/>
      <c r="E176" s="1458"/>
      <c r="F176" s="45" t="s">
        <v>553</v>
      </c>
    </row>
    <row r="177" ht="20" customHeight="1" spans="1:6">
      <c r="A177" s="1412"/>
      <c r="B177" s="1455"/>
      <c r="C177" s="1409" t="s">
        <v>554</v>
      </c>
      <c r="D177" s="1410"/>
      <c r="E177" s="1411"/>
      <c r="F177" s="45" t="s">
        <v>555</v>
      </c>
    </row>
    <row r="178" ht="20" customHeight="1" spans="1:6">
      <c r="A178" s="1412"/>
      <c r="B178" s="1455"/>
      <c r="C178" s="1409" t="s">
        <v>556</v>
      </c>
      <c r="D178" s="1410"/>
      <c r="E178" s="1411"/>
      <c r="F178" s="45" t="s">
        <v>557</v>
      </c>
    </row>
    <row r="179" ht="20" customHeight="1" spans="1:6">
      <c r="A179" s="1412"/>
      <c r="B179" s="1459"/>
      <c r="C179" s="1409" t="s">
        <v>558</v>
      </c>
      <c r="D179" s="1410"/>
      <c r="E179" s="1411"/>
      <c r="F179" s="45" t="s">
        <v>559</v>
      </c>
    </row>
    <row r="180" ht="20" customHeight="1" spans="1:7">
      <c r="A180" s="1412"/>
      <c r="B180" s="1454" t="s">
        <v>560</v>
      </c>
      <c r="C180" s="1409" t="s">
        <v>561</v>
      </c>
      <c r="D180" s="1410"/>
      <c r="E180" s="1411"/>
      <c r="F180" s="45" t="s">
        <v>562</v>
      </c>
      <c r="G180" s="1460" t="s">
        <v>563</v>
      </c>
    </row>
    <row r="181" ht="20" customHeight="1" spans="1:7">
      <c r="A181" s="1412"/>
      <c r="B181" s="1455"/>
      <c r="C181" s="1409" t="s">
        <v>564</v>
      </c>
      <c r="D181" s="1410"/>
      <c r="E181" s="1411"/>
      <c r="F181" s="45" t="s">
        <v>565</v>
      </c>
      <c r="G181" s="1461"/>
    </row>
    <row r="182" ht="20" customHeight="1" spans="1:7">
      <c r="A182" s="1412"/>
      <c r="B182" s="1455"/>
      <c r="C182" s="1409" t="s">
        <v>566</v>
      </c>
      <c r="D182" s="1410"/>
      <c r="E182" s="1411"/>
      <c r="F182" s="45" t="s">
        <v>567</v>
      </c>
      <c r="G182" s="1461"/>
    </row>
    <row r="183" ht="20" customHeight="1" spans="1:7">
      <c r="A183" s="1412"/>
      <c r="B183" s="1455"/>
      <c r="C183" s="1409" t="s">
        <v>568</v>
      </c>
      <c r="D183" s="1410"/>
      <c r="E183" s="1411"/>
      <c r="F183" s="45" t="s">
        <v>569</v>
      </c>
      <c r="G183" s="1462"/>
    </row>
    <row r="184" ht="20" customHeight="1" spans="1:6">
      <c r="A184" s="1412"/>
      <c r="B184" s="1455"/>
      <c r="C184" s="1409" t="s">
        <v>507</v>
      </c>
      <c r="D184" s="1410"/>
      <c r="E184" s="1411"/>
      <c r="F184" s="45" t="s">
        <v>570</v>
      </c>
    </row>
    <row r="185" ht="20" customHeight="1" spans="1:6">
      <c r="A185" s="1412"/>
      <c r="B185" s="1455"/>
      <c r="C185" s="1409" t="s">
        <v>509</v>
      </c>
      <c r="D185" s="1410"/>
      <c r="E185" s="1411"/>
      <c r="F185" s="45" t="s">
        <v>571</v>
      </c>
    </row>
    <row r="186" ht="20" customHeight="1" spans="1:6">
      <c r="A186" s="1412"/>
      <c r="B186" s="1455"/>
      <c r="C186" s="1409" t="s">
        <v>511</v>
      </c>
      <c r="D186" s="1410"/>
      <c r="E186" s="1411"/>
      <c r="F186" s="45" t="s">
        <v>572</v>
      </c>
    </row>
    <row r="187" ht="20" customHeight="1" spans="1:6">
      <c r="A187" s="1412"/>
      <c r="B187" s="1459"/>
      <c r="C187" s="1409" t="s">
        <v>513</v>
      </c>
      <c r="D187" s="1410"/>
      <c r="E187" s="1411"/>
      <c r="F187" s="45" t="s">
        <v>569</v>
      </c>
    </row>
    <row r="188" ht="20" customHeight="1" spans="1:6">
      <c r="A188" s="1412"/>
      <c r="B188" s="1454" t="s">
        <v>573</v>
      </c>
      <c r="C188" s="1409" t="s">
        <v>574</v>
      </c>
      <c r="D188" s="1410"/>
      <c r="E188" s="1411"/>
      <c r="F188" s="45" t="s">
        <v>575</v>
      </c>
    </row>
    <row r="189" ht="20" customHeight="1" spans="1:6">
      <c r="A189" s="1412"/>
      <c r="B189" s="1455"/>
      <c r="C189" s="1409" t="s">
        <v>576</v>
      </c>
      <c r="D189" s="1410"/>
      <c r="E189" s="1411"/>
      <c r="F189" s="45" t="s">
        <v>575</v>
      </c>
    </row>
    <row r="190" ht="20" customHeight="1" spans="1:6">
      <c r="A190" s="1412"/>
      <c r="B190" s="1455"/>
      <c r="C190" s="1409" t="s">
        <v>577</v>
      </c>
      <c r="D190" s="1410"/>
      <c r="E190" s="1411"/>
      <c r="F190" s="45" t="s">
        <v>575</v>
      </c>
    </row>
    <row r="191" ht="20" customHeight="1" spans="1:6">
      <c r="A191" s="1412"/>
      <c r="B191" s="1455"/>
      <c r="C191" s="1409" t="s">
        <v>578</v>
      </c>
      <c r="D191" s="1410"/>
      <c r="E191" s="1411"/>
      <c r="F191" s="45" t="s">
        <v>575</v>
      </c>
    </row>
    <row r="192" ht="20" customHeight="1" spans="1:6">
      <c r="A192" s="1412"/>
      <c r="B192" s="1455"/>
      <c r="C192" s="1409" t="s">
        <v>579</v>
      </c>
      <c r="D192" s="1410"/>
      <c r="E192" s="1411"/>
      <c r="F192" s="45" t="s">
        <v>575</v>
      </c>
    </row>
    <row r="193" ht="20" customHeight="1" spans="1:6">
      <c r="A193" s="1412"/>
      <c r="B193" s="1455"/>
      <c r="C193" s="1409" t="s">
        <v>580</v>
      </c>
      <c r="D193" s="1410"/>
      <c r="E193" s="1411"/>
      <c r="F193" s="45" t="s">
        <v>575</v>
      </c>
    </row>
    <row r="194" ht="20" customHeight="1" spans="1:6">
      <c r="A194" s="1412"/>
      <c r="B194" s="1455"/>
      <c r="C194" s="1409" t="s">
        <v>581</v>
      </c>
      <c r="D194" s="1410"/>
      <c r="E194" s="1411"/>
      <c r="F194" s="45" t="s">
        <v>582</v>
      </c>
    </row>
    <row r="195" ht="20" customHeight="1" spans="1:6">
      <c r="A195" s="1412"/>
      <c r="B195" s="1455"/>
      <c r="C195" s="1409" t="s">
        <v>583</v>
      </c>
      <c r="D195" s="1410"/>
      <c r="E195" s="1411"/>
      <c r="F195" s="45" t="s">
        <v>584</v>
      </c>
    </row>
    <row r="196" ht="20" customHeight="1" spans="1:6">
      <c r="A196" s="1412"/>
      <c r="B196" s="1455"/>
      <c r="C196" s="1409" t="s">
        <v>585</v>
      </c>
      <c r="D196" s="1410"/>
      <c r="E196" s="1411"/>
      <c r="F196" s="45" t="s">
        <v>586</v>
      </c>
    </row>
    <row r="197" ht="20" customHeight="1" spans="1:6">
      <c r="A197" s="1412"/>
      <c r="B197" s="1455"/>
      <c r="C197" s="1409" t="s">
        <v>587</v>
      </c>
      <c r="D197" s="1410"/>
      <c r="E197" s="1411"/>
      <c r="F197" s="45" t="s">
        <v>584</v>
      </c>
    </row>
    <row r="198" ht="20" customHeight="1" spans="1:6">
      <c r="A198" s="1412"/>
      <c r="B198" s="1455"/>
      <c r="C198" s="1409" t="s">
        <v>588</v>
      </c>
      <c r="D198" s="1410"/>
      <c r="E198" s="1411"/>
      <c r="F198" s="45" t="s">
        <v>586</v>
      </c>
    </row>
    <row r="199" ht="20" customHeight="1" spans="1:6">
      <c r="A199" s="1412"/>
      <c r="B199" s="1455"/>
      <c r="C199" s="1409" t="s">
        <v>589</v>
      </c>
      <c r="D199" s="1410"/>
      <c r="E199" s="1411"/>
      <c r="F199" s="45" t="s">
        <v>586</v>
      </c>
    </row>
    <row r="200" ht="20" customHeight="1" spans="1:6">
      <c r="A200" s="1412"/>
      <c r="B200" s="1455"/>
      <c r="C200" s="1409" t="s">
        <v>590</v>
      </c>
      <c r="D200" s="1410"/>
      <c r="E200" s="1411"/>
      <c r="F200" s="45" t="s">
        <v>584</v>
      </c>
    </row>
    <row r="201" ht="20" customHeight="1" spans="1:6">
      <c r="A201" s="1412"/>
      <c r="B201" s="1455"/>
      <c r="C201" s="1409" t="s">
        <v>591</v>
      </c>
      <c r="D201" s="1410"/>
      <c r="E201" s="1411"/>
      <c r="F201" s="45" t="s">
        <v>586</v>
      </c>
    </row>
    <row r="202" ht="20" customHeight="1" spans="1:6">
      <c r="A202" s="1412"/>
      <c r="B202" s="1455"/>
      <c r="C202" s="1409" t="s">
        <v>581</v>
      </c>
      <c r="D202" s="1410"/>
      <c r="E202" s="1411"/>
      <c r="F202" s="45" t="s">
        <v>592</v>
      </c>
    </row>
    <row r="203" ht="20" customHeight="1" spans="1:6">
      <c r="A203" s="1412"/>
      <c r="B203" s="1455"/>
      <c r="C203" s="1409" t="s">
        <v>593</v>
      </c>
      <c r="D203" s="1410"/>
      <c r="E203" s="1411"/>
      <c r="F203" s="45" t="s">
        <v>594</v>
      </c>
    </row>
    <row r="204" ht="20" customHeight="1" spans="1:6">
      <c r="A204" s="1463"/>
      <c r="B204" s="1459"/>
      <c r="C204" s="1409" t="s">
        <v>595</v>
      </c>
      <c r="D204" s="1410"/>
      <c r="E204" s="1411"/>
      <c r="F204" s="45" t="s">
        <v>596</v>
      </c>
    </row>
    <row r="205" ht="20" customHeight="1" spans="1:6">
      <c r="A205" s="1464" t="s">
        <v>597</v>
      </c>
      <c r="B205" s="1465" t="s">
        <v>598</v>
      </c>
      <c r="C205" s="851" t="s">
        <v>599</v>
      </c>
      <c r="D205" s="1466"/>
      <c r="E205" s="1467"/>
      <c r="F205" s="1468" t="s">
        <v>600</v>
      </c>
    </row>
    <row r="206" ht="20" customHeight="1" spans="1:6">
      <c r="A206" s="1469"/>
      <c r="B206" s="1465" t="s">
        <v>601</v>
      </c>
      <c r="C206" s="851" t="s">
        <v>602</v>
      </c>
      <c r="D206" s="1466"/>
      <c r="E206" s="1467"/>
      <c r="F206" s="1470"/>
    </row>
    <row r="207" ht="20" customHeight="1" spans="1:6">
      <c r="A207" s="1469"/>
      <c r="B207" s="1465" t="s">
        <v>603</v>
      </c>
      <c r="C207" s="851" t="s">
        <v>604</v>
      </c>
      <c r="D207" s="1466"/>
      <c r="E207" s="1467"/>
      <c r="F207" s="1470"/>
    </row>
    <row r="208" ht="20" customHeight="1" spans="1:6">
      <c r="A208" s="1469"/>
      <c r="B208" s="1465" t="s">
        <v>605</v>
      </c>
      <c r="C208" s="851" t="s">
        <v>606</v>
      </c>
      <c r="D208" s="1466"/>
      <c r="E208" s="1467"/>
      <c r="F208" s="1470"/>
    </row>
    <row r="209" ht="20" customHeight="1" spans="1:6">
      <c r="A209" s="1469"/>
      <c r="B209" s="816" t="s">
        <v>607</v>
      </c>
      <c r="C209" s="851" t="s">
        <v>608</v>
      </c>
      <c r="D209" s="1466"/>
      <c r="E209" s="1467"/>
      <c r="F209" s="1470"/>
    </row>
    <row r="210" ht="20" customHeight="1" spans="1:6">
      <c r="A210" s="1469"/>
      <c r="B210" s="816" t="s">
        <v>609</v>
      </c>
      <c r="C210" s="851" t="s">
        <v>610</v>
      </c>
      <c r="D210" s="1466"/>
      <c r="E210" s="1467"/>
      <c r="F210" s="1470"/>
    </row>
    <row r="211" ht="20" customHeight="1" spans="1:6">
      <c r="A211" s="1469"/>
      <c r="B211" s="816" t="s">
        <v>611</v>
      </c>
      <c r="C211" s="851" t="s">
        <v>612</v>
      </c>
      <c r="D211" s="1466"/>
      <c r="E211" s="1467"/>
      <c r="F211" s="1470"/>
    </row>
    <row r="212" ht="20" customHeight="1" spans="1:6">
      <c r="A212" s="1469"/>
      <c r="B212" s="816" t="s">
        <v>613</v>
      </c>
      <c r="C212" s="851" t="s">
        <v>614</v>
      </c>
      <c r="D212" s="1466"/>
      <c r="E212" s="1467"/>
      <c r="F212" s="1470"/>
    </row>
    <row r="213" ht="20" customHeight="1" spans="1:6">
      <c r="A213" s="1469"/>
      <c r="B213" s="816" t="s">
        <v>615</v>
      </c>
      <c r="C213" s="851" t="s">
        <v>616</v>
      </c>
      <c r="D213" s="1466"/>
      <c r="E213" s="1467"/>
      <c r="F213" s="1471"/>
    </row>
    <row r="214" ht="20" customHeight="1" spans="1:6">
      <c r="A214" s="1469"/>
      <c r="B214" s="816" t="s">
        <v>617</v>
      </c>
      <c r="C214" s="1472" t="s">
        <v>618</v>
      </c>
      <c r="D214" s="1473"/>
      <c r="E214" s="1474"/>
      <c r="F214" s="1470" t="s">
        <v>619</v>
      </c>
    </row>
    <row r="215" ht="20" customHeight="1" spans="1:6">
      <c r="A215" s="1469"/>
      <c r="B215" s="816" t="s">
        <v>620</v>
      </c>
      <c r="C215" s="1472" t="s">
        <v>621</v>
      </c>
      <c r="D215" s="1473"/>
      <c r="E215" s="1474"/>
      <c r="F215" s="1470"/>
    </row>
    <row r="216" ht="20" customHeight="1" spans="1:6">
      <c r="A216" s="1469"/>
      <c r="B216" s="816" t="s">
        <v>622</v>
      </c>
      <c r="C216" s="1472" t="s">
        <v>623</v>
      </c>
      <c r="D216" s="1473"/>
      <c r="E216" s="1474"/>
      <c r="F216" s="1470"/>
    </row>
    <row r="217" ht="20" customHeight="1" spans="1:6">
      <c r="A217" s="1469"/>
      <c r="B217" s="816" t="s">
        <v>624</v>
      </c>
      <c r="C217" s="1472" t="s">
        <v>625</v>
      </c>
      <c r="D217" s="1473"/>
      <c r="E217" s="1474"/>
      <c r="F217" s="1470"/>
    </row>
    <row r="218" ht="20" customHeight="1" spans="1:6">
      <c r="A218" s="1469"/>
      <c r="B218" s="816" t="s">
        <v>626</v>
      </c>
      <c r="C218" s="1472" t="s">
        <v>627</v>
      </c>
      <c r="D218" s="1473"/>
      <c r="E218" s="1474"/>
      <c r="F218" s="1470"/>
    </row>
    <row r="219" ht="20" customHeight="1" spans="1:6">
      <c r="A219" s="1469"/>
      <c r="B219" s="816" t="s">
        <v>628</v>
      </c>
      <c r="C219" s="1472" t="s">
        <v>629</v>
      </c>
      <c r="D219" s="1473"/>
      <c r="E219" s="1474"/>
      <c r="F219" s="1470"/>
    </row>
    <row r="220" ht="20" customHeight="1" spans="1:6">
      <c r="A220" s="1469"/>
      <c r="B220" s="816" t="s">
        <v>630</v>
      </c>
      <c r="C220" s="1472" t="s">
        <v>631</v>
      </c>
      <c r="D220" s="1473"/>
      <c r="E220" s="1474"/>
      <c r="F220" s="1470"/>
    </row>
    <row r="221" ht="20" customHeight="1" spans="1:6">
      <c r="A221" s="1469"/>
      <c r="B221" s="816" t="s">
        <v>632</v>
      </c>
      <c r="C221" s="1472" t="s">
        <v>633</v>
      </c>
      <c r="D221" s="1473"/>
      <c r="E221" s="1474"/>
      <c r="F221" s="1470"/>
    </row>
    <row r="222" ht="20" customHeight="1" spans="1:6">
      <c r="A222" s="1469"/>
      <c r="B222" s="816" t="s">
        <v>634</v>
      </c>
      <c r="C222" s="1472" t="s">
        <v>635</v>
      </c>
      <c r="D222" s="1473"/>
      <c r="E222" s="1474"/>
      <c r="F222" s="1471"/>
    </row>
    <row r="223" ht="20" customHeight="1" spans="1:6">
      <c r="A223" s="1469"/>
      <c r="B223" s="1475" t="s">
        <v>636</v>
      </c>
      <c r="C223" s="1475"/>
      <c r="D223" s="1475"/>
      <c r="E223" s="1475"/>
      <c r="F223" s="1476"/>
    </row>
    <row r="224" ht="20" customHeight="1" spans="1:6">
      <c r="A224" s="1469"/>
      <c r="B224" s="1477" t="s">
        <v>637</v>
      </c>
      <c r="C224" s="851" t="s">
        <v>638</v>
      </c>
      <c r="D224" s="1466"/>
      <c r="E224" s="1467"/>
      <c r="F224" s="1417" t="s">
        <v>639</v>
      </c>
    </row>
    <row r="225" ht="20" customHeight="1" spans="1:6">
      <c r="A225" s="1469"/>
      <c r="B225" s="1477"/>
      <c r="C225" s="851" t="s">
        <v>640</v>
      </c>
      <c r="D225" s="1466"/>
      <c r="E225" s="1467"/>
      <c r="F225" s="1417" t="s">
        <v>641</v>
      </c>
    </row>
    <row r="226" ht="20" customHeight="1" spans="1:6">
      <c r="A226" s="1469"/>
      <c r="B226" s="1477"/>
      <c r="C226" s="851" t="s">
        <v>642</v>
      </c>
      <c r="D226" s="1466"/>
      <c r="E226" s="1467"/>
      <c r="F226" s="1417" t="s">
        <v>400</v>
      </c>
    </row>
    <row r="227" ht="20" customHeight="1" spans="1:6">
      <c r="A227" s="1469"/>
      <c r="B227" s="1477" t="s">
        <v>643</v>
      </c>
      <c r="C227" s="851" t="s">
        <v>644</v>
      </c>
      <c r="D227" s="1466"/>
      <c r="E227" s="1467"/>
      <c r="F227" s="1417" t="s">
        <v>639</v>
      </c>
    </row>
    <row r="228" ht="20" customHeight="1" spans="1:6">
      <c r="A228" s="1469"/>
      <c r="B228" s="1477"/>
      <c r="C228" s="851" t="s">
        <v>645</v>
      </c>
      <c r="D228" s="1466"/>
      <c r="E228" s="1467"/>
      <c r="F228" s="1417" t="s">
        <v>641</v>
      </c>
    </row>
    <row r="229" ht="20" customHeight="1" spans="1:6">
      <c r="A229" s="1478"/>
      <c r="B229" s="1477"/>
      <c r="C229" s="851" t="s">
        <v>646</v>
      </c>
      <c r="D229" s="1466"/>
      <c r="E229" s="1467"/>
      <c r="F229" s="1417" t="s">
        <v>400</v>
      </c>
    </row>
    <row r="230" ht="20" customHeight="1" spans="1:6">
      <c r="A230" s="1422" t="s">
        <v>647</v>
      </c>
      <c r="B230" s="1423" t="s">
        <v>648</v>
      </c>
      <c r="C230" s="1479" t="s">
        <v>649</v>
      </c>
      <c r="D230" s="1480"/>
      <c r="E230" s="1481"/>
      <c r="F230" s="1424"/>
    </row>
    <row r="231" ht="20" customHeight="1" spans="1:6">
      <c r="A231" s="1422"/>
      <c r="B231" s="1423" t="s">
        <v>650</v>
      </c>
      <c r="C231" s="1482" t="s">
        <v>651</v>
      </c>
      <c r="D231" s="1483"/>
      <c r="E231" s="1484"/>
      <c r="F231" s="1424"/>
    </row>
    <row r="232" ht="20" customHeight="1" spans="1:6">
      <c r="A232" s="1422"/>
      <c r="B232" s="1423" t="s">
        <v>652</v>
      </c>
      <c r="C232" s="1482" t="s">
        <v>653</v>
      </c>
      <c r="D232" s="1483"/>
      <c r="E232" s="1484"/>
      <c r="F232" s="1424"/>
    </row>
    <row r="233" ht="20" customHeight="1" spans="1:6">
      <c r="A233" s="1422"/>
      <c r="B233" s="1423" t="s">
        <v>654</v>
      </c>
      <c r="C233" s="1482" t="s">
        <v>655</v>
      </c>
      <c r="D233" s="1483"/>
      <c r="E233" s="1484"/>
      <c r="F233" s="1424"/>
    </row>
    <row r="234" ht="20" customHeight="1" spans="1:6">
      <c r="A234" s="1422"/>
      <c r="B234" s="1423" t="s">
        <v>656</v>
      </c>
      <c r="C234" s="1482" t="s">
        <v>657</v>
      </c>
      <c r="D234" s="1483"/>
      <c r="E234" s="1484"/>
      <c r="F234" s="1424"/>
    </row>
    <row r="235" ht="20" customHeight="1" spans="1:6">
      <c r="A235" s="1422"/>
      <c r="B235" s="1423" t="s">
        <v>658</v>
      </c>
      <c r="C235" s="1482" t="s">
        <v>659</v>
      </c>
      <c r="D235" s="1483"/>
      <c r="E235" s="1484"/>
      <c r="F235" s="1424"/>
    </row>
    <row r="236" ht="20" customHeight="1" spans="1:6">
      <c r="A236" s="1422"/>
      <c r="B236" s="1423" t="s">
        <v>660</v>
      </c>
      <c r="C236" s="1482" t="s">
        <v>661</v>
      </c>
      <c r="D236" s="1483"/>
      <c r="E236" s="1484"/>
      <c r="F236" s="1424"/>
    </row>
    <row r="237" ht="20" customHeight="1" spans="1:6">
      <c r="A237" s="1422"/>
      <c r="B237" s="1423" t="s">
        <v>662</v>
      </c>
      <c r="C237" s="1482" t="s">
        <v>663</v>
      </c>
      <c r="D237" s="1483"/>
      <c r="E237" s="1484"/>
      <c r="F237" s="1424"/>
    </row>
    <row r="238" ht="20" customHeight="1" spans="1:6">
      <c r="A238" s="1422"/>
      <c r="B238" s="1423" t="s">
        <v>664</v>
      </c>
      <c r="C238" s="1482" t="s">
        <v>665</v>
      </c>
      <c r="D238" s="1483"/>
      <c r="E238" s="1484"/>
      <c r="F238" s="1424"/>
    </row>
    <row r="239" ht="20" customHeight="1" spans="1:6">
      <c r="A239" s="1422"/>
      <c r="B239" s="1423" t="s">
        <v>666</v>
      </c>
      <c r="C239" s="1482" t="s">
        <v>667</v>
      </c>
      <c r="D239" s="1483"/>
      <c r="E239" s="1484"/>
      <c r="F239" s="1424"/>
    </row>
    <row r="240" ht="20" customHeight="1" spans="1:6">
      <c r="A240" s="1422"/>
      <c r="B240" s="1423" t="s">
        <v>668</v>
      </c>
      <c r="C240" s="1482" t="s">
        <v>669</v>
      </c>
      <c r="D240" s="1483"/>
      <c r="E240" s="1484"/>
      <c r="F240" s="1424"/>
    </row>
    <row r="241" ht="40" customHeight="1" spans="1:6">
      <c r="A241" s="1485" t="s">
        <v>670</v>
      </c>
      <c r="B241" s="1486" t="s">
        <v>671</v>
      </c>
      <c r="C241" s="1487"/>
      <c r="D241" s="1487"/>
      <c r="E241" s="1487"/>
      <c r="F241" s="1488"/>
    </row>
    <row r="242" ht="40" customHeight="1" spans="1:6">
      <c r="A242" s="1485"/>
      <c r="B242" s="860" t="s">
        <v>672</v>
      </c>
      <c r="C242" s="1489" t="s">
        <v>673</v>
      </c>
      <c r="D242" s="1490"/>
      <c r="E242" s="1491"/>
      <c r="F242" s="1427" t="s">
        <v>674</v>
      </c>
    </row>
    <row r="243" ht="40" customHeight="1" spans="1:6">
      <c r="A243" s="1485"/>
      <c r="B243" s="860" t="s">
        <v>675</v>
      </c>
      <c r="C243" s="1489" t="s">
        <v>676</v>
      </c>
      <c r="D243" s="1490"/>
      <c r="E243" s="1491"/>
      <c r="F243" s="1427" t="s">
        <v>677</v>
      </c>
    </row>
    <row r="244" ht="40" customHeight="1" spans="1:6">
      <c r="A244" s="1485"/>
      <c r="B244" s="860" t="s">
        <v>678</v>
      </c>
      <c r="C244" s="1489" t="s">
        <v>679</v>
      </c>
      <c r="D244" s="1490"/>
      <c r="E244" s="1491"/>
      <c r="F244" s="1427" t="s">
        <v>680</v>
      </c>
    </row>
    <row r="245" ht="40" customHeight="1" spans="1:6">
      <c r="A245" s="1485"/>
      <c r="B245" s="860" t="s">
        <v>681</v>
      </c>
      <c r="C245" s="1489" t="s">
        <v>682</v>
      </c>
      <c r="D245" s="1490"/>
      <c r="E245" s="1491"/>
      <c r="F245" s="1427" t="s">
        <v>683</v>
      </c>
    </row>
    <row r="246" ht="40" customHeight="1" spans="1:6">
      <c r="A246" s="1485"/>
      <c r="B246" s="860" t="s">
        <v>684</v>
      </c>
      <c r="C246" s="1489" t="s">
        <v>685</v>
      </c>
      <c r="D246" s="1490"/>
      <c r="E246" s="1491"/>
      <c r="F246" s="1427" t="s">
        <v>686</v>
      </c>
    </row>
    <row r="247" ht="40" customHeight="1" spans="1:6">
      <c r="A247" s="1485"/>
      <c r="B247" s="860" t="s">
        <v>687</v>
      </c>
      <c r="C247" s="1489" t="s">
        <v>688</v>
      </c>
      <c r="D247" s="1490"/>
      <c r="E247" s="1491"/>
      <c r="F247" s="1427" t="s">
        <v>689</v>
      </c>
    </row>
    <row r="248" ht="40" customHeight="1" spans="1:6">
      <c r="A248" s="1485"/>
      <c r="B248" s="860" t="s">
        <v>690</v>
      </c>
      <c r="C248" s="1489" t="s">
        <v>691</v>
      </c>
      <c r="D248" s="1490"/>
      <c r="E248" s="1491"/>
      <c r="F248" s="1427" t="s">
        <v>692</v>
      </c>
    </row>
    <row r="249" ht="40" customHeight="1" spans="1:6">
      <c r="A249" s="1485"/>
      <c r="B249" s="860" t="s">
        <v>693</v>
      </c>
      <c r="C249" s="1489" t="s">
        <v>694</v>
      </c>
      <c r="D249" s="1490"/>
      <c r="E249" s="1491"/>
      <c r="F249" s="1427" t="s">
        <v>695</v>
      </c>
    </row>
    <row r="250" ht="40" customHeight="1" spans="1:6">
      <c r="A250" s="1485"/>
      <c r="B250" s="860" t="s">
        <v>696</v>
      </c>
      <c r="C250" s="1489" t="s">
        <v>697</v>
      </c>
      <c r="D250" s="1490"/>
      <c r="E250" s="1491"/>
      <c r="F250" s="1427" t="s">
        <v>698</v>
      </c>
    </row>
    <row r="251" ht="40" customHeight="1" spans="1:6">
      <c r="A251" s="1485"/>
      <c r="B251" s="1486" t="s">
        <v>699</v>
      </c>
      <c r="C251" s="1487"/>
      <c r="D251" s="1487"/>
      <c r="E251" s="1487"/>
      <c r="F251" s="1488"/>
    </row>
    <row r="252" ht="40" customHeight="1" spans="1:15">
      <c r="A252" s="1485"/>
      <c r="B252" s="860" t="s">
        <v>700</v>
      </c>
      <c r="C252" s="1489" t="s">
        <v>701</v>
      </c>
      <c r="D252" s="1490"/>
      <c r="E252" s="1491"/>
      <c r="F252" s="1427"/>
      <c r="O252" s="1492"/>
    </row>
    <row r="253" ht="40" customHeight="1" spans="1:15">
      <c r="A253" s="1485"/>
      <c r="B253" s="860" t="s">
        <v>702</v>
      </c>
      <c r="C253" s="1489" t="s">
        <v>703</v>
      </c>
      <c r="D253" s="1490"/>
      <c r="E253" s="1491"/>
      <c r="F253" s="1427"/>
      <c r="N253" s="1493"/>
      <c r="O253" s="1493"/>
    </row>
    <row r="254" ht="40" customHeight="1" spans="1:14">
      <c r="A254" s="1485"/>
      <c r="B254" s="860" t="s">
        <v>704</v>
      </c>
      <c r="C254" s="1489" t="s">
        <v>705</v>
      </c>
      <c r="D254" s="1490"/>
      <c r="E254" s="1491"/>
      <c r="F254" s="1427"/>
      <c r="N254" s="1493"/>
    </row>
    <row r="255" ht="40" customHeight="1" spans="1:14">
      <c r="A255" s="1485"/>
      <c r="B255" s="860" t="s">
        <v>690</v>
      </c>
      <c r="C255" s="1489" t="s">
        <v>706</v>
      </c>
      <c r="D255" s="1490"/>
      <c r="E255" s="1491"/>
      <c r="F255" s="1427" t="s">
        <v>707</v>
      </c>
      <c r="N255" s="1493"/>
    </row>
    <row r="256" ht="40" customHeight="1" spans="1:15">
      <c r="A256" s="1485"/>
      <c r="B256" s="860" t="s">
        <v>693</v>
      </c>
      <c r="C256" s="1489" t="s">
        <v>708</v>
      </c>
      <c r="D256" s="1490"/>
      <c r="E256" s="1491"/>
      <c r="F256" s="1427" t="s">
        <v>709</v>
      </c>
      <c r="L256" s="1493"/>
      <c r="M256" s="1493"/>
      <c r="N256" s="1493"/>
      <c r="O256" s="1493"/>
    </row>
    <row r="257" ht="40" customHeight="1" spans="1:13">
      <c r="A257" s="1485"/>
      <c r="B257" s="860" t="s">
        <v>696</v>
      </c>
      <c r="C257" s="1489" t="s">
        <v>710</v>
      </c>
      <c r="D257" s="1490"/>
      <c r="E257" s="1491"/>
      <c r="F257" s="1427" t="s">
        <v>711</v>
      </c>
      <c r="L257" s="1493"/>
      <c r="M257" s="1493"/>
    </row>
    <row r="258" ht="40" customHeight="1" spans="1:13">
      <c r="A258" s="1485"/>
      <c r="B258" s="1486" t="s">
        <v>712</v>
      </c>
      <c r="C258" s="1487"/>
      <c r="D258" s="1487"/>
      <c r="E258" s="1487"/>
      <c r="F258" s="1488"/>
      <c r="L258" s="1493"/>
      <c r="M258" s="1493"/>
    </row>
    <row r="259" ht="40" customHeight="1" spans="1:6">
      <c r="A259" s="1485"/>
      <c r="B259" s="860" t="s">
        <v>713</v>
      </c>
      <c r="C259" s="1489" t="s">
        <v>714</v>
      </c>
      <c r="D259" s="1490"/>
      <c r="E259" s="1491"/>
      <c r="F259" s="1427"/>
    </row>
    <row r="260" ht="40" customHeight="1" spans="1:6">
      <c r="A260" s="1485"/>
      <c r="B260" s="860" t="s">
        <v>715</v>
      </c>
      <c r="C260" s="1489" t="s">
        <v>716</v>
      </c>
      <c r="D260" s="1490"/>
      <c r="E260" s="1491"/>
      <c r="F260" s="1427"/>
    </row>
    <row r="261" ht="40" customHeight="1" spans="1:6">
      <c r="A261" s="1485"/>
      <c r="B261" s="1494" t="s">
        <v>717</v>
      </c>
      <c r="C261" s="1495" t="s">
        <v>718</v>
      </c>
      <c r="D261" s="1496"/>
      <c r="E261" s="1497"/>
      <c r="F261" s="1498"/>
    </row>
    <row r="262" ht="30" customHeight="1" spans="1:6">
      <c r="A262" s="1499" t="s">
        <v>719</v>
      </c>
      <c r="B262" s="1500" t="s">
        <v>720</v>
      </c>
      <c r="C262" s="1501"/>
      <c r="D262" s="1501"/>
      <c r="E262" s="1501"/>
      <c r="F262" s="1502"/>
    </row>
    <row r="263" ht="20" customHeight="1" spans="1:6">
      <c r="A263" s="1499"/>
      <c r="B263" s="1428" t="s">
        <v>721</v>
      </c>
      <c r="C263" s="1503" t="s">
        <v>722</v>
      </c>
      <c r="D263" s="1504"/>
      <c r="E263" s="1505"/>
      <c r="F263" s="349" t="s">
        <v>723</v>
      </c>
    </row>
    <row r="264" ht="20" customHeight="1" spans="1:6">
      <c r="A264" s="1499"/>
      <c r="B264" s="1428" t="s">
        <v>724</v>
      </c>
      <c r="C264" s="1503" t="s">
        <v>725</v>
      </c>
      <c r="D264" s="1504"/>
      <c r="E264" s="1505"/>
      <c r="F264" s="349" t="s">
        <v>723</v>
      </c>
    </row>
    <row r="265" ht="20" customHeight="1" spans="1:6">
      <c r="A265" s="1499"/>
      <c r="B265" s="1428" t="s">
        <v>726</v>
      </c>
      <c r="C265" s="1503" t="s">
        <v>727</v>
      </c>
      <c r="D265" s="1504"/>
      <c r="E265" s="1505"/>
      <c r="F265" s="349" t="s">
        <v>723</v>
      </c>
    </row>
    <row r="266" ht="20" customHeight="1" spans="1:6">
      <c r="A266" s="1499"/>
      <c r="B266" s="1428" t="s">
        <v>728</v>
      </c>
      <c r="C266" s="1503" t="s">
        <v>729</v>
      </c>
      <c r="D266" s="1504"/>
      <c r="E266" s="1505"/>
      <c r="F266" s="349" t="s">
        <v>730</v>
      </c>
    </row>
    <row r="267" ht="20" customHeight="1" spans="1:6">
      <c r="A267" s="1499"/>
      <c r="B267" s="1428" t="s">
        <v>731</v>
      </c>
      <c r="C267" s="1503" t="s">
        <v>732</v>
      </c>
      <c r="D267" s="1504"/>
      <c r="E267" s="1505"/>
      <c r="F267" s="349" t="s">
        <v>730</v>
      </c>
    </row>
    <row r="268" ht="20" customHeight="1" spans="1:6">
      <c r="A268" s="1499"/>
      <c r="B268" s="1428" t="s">
        <v>733</v>
      </c>
      <c r="C268" s="1503" t="s">
        <v>734</v>
      </c>
      <c r="D268" s="1504"/>
      <c r="E268" s="1505"/>
      <c r="F268" s="349" t="s">
        <v>735</v>
      </c>
    </row>
    <row r="269" ht="20" customHeight="1" spans="1:6">
      <c r="A269" s="1499"/>
      <c r="B269" s="1428" t="s">
        <v>736</v>
      </c>
      <c r="C269" s="1503" t="s">
        <v>737</v>
      </c>
      <c r="D269" s="1504"/>
      <c r="E269" s="1505"/>
      <c r="F269" s="349" t="s">
        <v>738</v>
      </c>
    </row>
    <row r="270" ht="20" customHeight="1" spans="1:6">
      <c r="A270" s="1499"/>
      <c r="B270" s="1428" t="s">
        <v>739</v>
      </c>
      <c r="C270" s="1503" t="s">
        <v>740</v>
      </c>
      <c r="D270" s="1504"/>
      <c r="E270" s="1505"/>
      <c r="F270" s="349" t="s">
        <v>741</v>
      </c>
    </row>
    <row r="271" ht="20" customHeight="1" spans="1:6">
      <c r="A271" s="1499"/>
      <c r="B271" s="1428" t="s">
        <v>742</v>
      </c>
      <c r="C271" s="1503" t="s">
        <v>743</v>
      </c>
      <c r="D271" s="1504"/>
      <c r="E271" s="1505"/>
      <c r="F271" s="349" t="s">
        <v>744</v>
      </c>
    </row>
    <row r="272" ht="20" customHeight="1" spans="1:6">
      <c r="A272" s="1499"/>
      <c r="B272" s="1428" t="s">
        <v>745</v>
      </c>
      <c r="C272" s="1503" t="s">
        <v>746</v>
      </c>
      <c r="D272" s="1504"/>
      <c r="E272" s="1505"/>
      <c r="F272" s="349" t="s">
        <v>747</v>
      </c>
    </row>
    <row r="273" ht="20" customHeight="1" spans="1:6">
      <c r="A273" s="1499"/>
      <c r="B273" s="1428" t="s">
        <v>748</v>
      </c>
      <c r="C273" s="1503" t="s">
        <v>749</v>
      </c>
      <c r="D273" s="1504"/>
      <c r="E273" s="1505"/>
      <c r="F273" s="349" t="s">
        <v>750</v>
      </c>
    </row>
    <row r="274" ht="20" customHeight="1" spans="1:6">
      <c r="A274" s="1499"/>
      <c r="B274" s="1428" t="s">
        <v>751</v>
      </c>
      <c r="C274" s="1503" t="s">
        <v>752</v>
      </c>
      <c r="D274" s="1504"/>
      <c r="E274" s="1505"/>
      <c r="F274" s="349" t="s">
        <v>753</v>
      </c>
    </row>
    <row r="275" ht="20" customHeight="1" spans="1:6">
      <c r="A275" s="1499"/>
      <c r="B275" s="1428" t="s">
        <v>754</v>
      </c>
      <c r="C275" s="1503" t="s">
        <v>755</v>
      </c>
      <c r="D275" s="1504"/>
      <c r="E275" s="1505"/>
      <c r="F275" s="349" t="s">
        <v>753</v>
      </c>
    </row>
    <row r="276" ht="20" customHeight="1" spans="1:6">
      <c r="A276" s="1499"/>
      <c r="B276" s="1428" t="s">
        <v>756</v>
      </c>
      <c r="C276" s="1503" t="s">
        <v>757</v>
      </c>
      <c r="D276" s="1504"/>
      <c r="E276" s="1505"/>
      <c r="F276" s="349" t="s">
        <v>753</v>
      </c>
    </row>
    <row r="277" ht="20" customHeight="1" spans="1:6">
      <c r="A277" s="1499"/>
      <c r="B277" s="1428" t="s">
        <v>758</v>
      </c>
      <c r="C277" s="1503" t="s">
        <v>759</v>
      </c>
      <c r="D277" s="1504"/>
      <c r="E277" s="1505"/>
      <c r="F277" s="349" t="s">
        <v>760</v>
      </c>
    </row>
    <row r="278" ht="20" customHeight="1" spans="1:6">
      <c r="A278" s="1499"/>
      <c r="B278" s="1428" t="s">
        <v>761</v>
      </c>
      <c r="C278" s="1503" t="s">
        <v>762</v>
      </c>
      <c r="D278" s="1504"/>
      <c r="E278" s="1505"/>
      <c r="F278" s="349" t="s">
        <v>763</v>
      </c>
    </row>
    <row r="279" ht="20" customHeight="1" spans="1:6">
      <c r="A279" s="1499"/>
      <c r="B279" s="1428" t="s">
        <v>764</v>
      </c>
      <c r="C279" s="1503" t="s">
        <v>765</v>
      </c>
      <c r="D279" s="1504"/>
      <c r="E279" s="1505"/>
      <c r="F279" s="349" t="s">
        <v>766</v>
      </c>
    </row>
    <row r="280" ht="20" customHeight="1" spans="1:6">
      <c r="A280" s="1499"/>
      <c r="B280" s="1428" t="s">
        <v>767</v>
      </c>
      <c r="C280" s="1503" t="s">
        <v>768</v>
      </c>
      <c r="D280" s="1504"/>
      <c r="E280" s="1505"/>
      <c r="F280" s="349" t="s">
        <v>769</v>
      </c>
    </row>
    <row r="281" ht="20" customHeight="1" spans="1:6">
      <c r="A281" s="1499"/>
      <c r="B281" s="1428" t="s">
        <v>770</v>
      </c>
      <c r="C281" s="1503" t="s">
        <v>771</v>
      </c>
      <c r="D281" s="1504"/>
      <c r="E281" s="1505"/>
      <c r="F281" s="349" t="s">
        <v>769</v>
      </c>
    </row>
    <row r="282" ht="20" customHeight="1" spans="1:6">
      <c r="A282" s="1499"/>
      <c r="B282" s="1428" t="s">
        <v>772</v>
      </c>
      <c r="C282" s="1503" t="s">
        <v>773</v>
      </c>
      <c r="D282" s="1504"/>
      <c r="E282" s="1505"/>
      <c r="F282" s="349" t="s">
        <v>769</v>
      </c>
    </row>
    <row r="283" ht="20" customHeight="1" spans="1:6">
      <c r="A283" s="1499"/>
      <c r="B283" s="1428" t="s">
        <v>774</v>
      </c>
      <c r="C283" s="1503" t="s">
        <v>775</v>
      </c>
      <c r="D283" s="1504"/>
      <c r="E283" s="1505"/>
      <c r="F283" s="349" t="s">
        <v>776</v>
      </c>
    </row>
    <row r="284" ht="20" customHeight="1" spans="1:6">
      <c r="A284" s="1499"/>
      <c r="B284" s="1428" t="s">
        <v>777</v>
      </c>
      <c r="C284" s="1503" t="s">
        <v>778</v>
      </c>
      <c r="D284" s="1504"/>
      <c r="E284" s="1505"/>
      <c r="F284" s="349" t="s">
        <v>779</v>
      </c>
    </row>
    <row r="285" ht="20" customHeight="1" spans="1:6">
      <c r="A285" s="1499"/>
      <c r="B285" s="1428" t="s">
        <v>780</v>
      </c>
      <c r="C285" s="1503" t="s">
        <v>781</v>
      </c>
      <c r="D285" s="1504"/>
      <c r="E285" s="1505"/>
      <c r="F285" s="349" t="s">
        <v>782</v>
      </c>
    </row>
    <row r="286" ht="20" customHeight="1" spans="1:6">
      <c r="A286" s="1506" t="s">
        <v>783</v>
      </c>
      <c r="B286" s="1433" t="s">
        <v>784</v>
      </c>
      <c r="C286" s="1434" t="s">
        <v>785</v>
      </c>
      <c r="D286" s="1435"/>
      <c r="E286" s="1436"/>
      <c r="F286" s="1507"/>
    </row>
    <row r="287" ht="20" customHeight="1" spans="1:6">
      <c r="A287" s="1506"/>
      <c r="B287" s="1433" t="s">
        <v>786</v>
      </c>
      <c r="C287" s="1434" t="s">
        <v>787</v>
      </c>
      <c r="D287" s="1435"/>
      <c r="E287" s="1436"/>
      <c r="F287" s="1507"/>
    </row>
    <row r="288" ht="20" customHeight="1" spans="1:6">
      <c r="A288" s="1506"/>
      <c r="B288" s="1433" t="s">
        <v>788</v>
      </c>
      <c r="C288" s="1434" t="s">
        <v>789</v>
      </c>
      <c r="D288" s="1435"/>
      <c r="E288" s="1436"/>
      <c r="F288" s="1507"/>
    </row>
    <row r="289" ht="20" customHeight="1" spans="1:6">
      <c r="A289" s="1506"/>
      <c r="B289" s="1433" t="s">
        <v>790</v>
      </c>
      <c r="C289" s="1434" t="s">
        <v>791</v>
      </c>
      <c r="D289" s="1435"/>
      <c r="E289" s="1436"/>
      <c r="F289" s="1507"/>
    </row>
    <row r="290" ht="20" customHeight="1" spans="1:6">
      <c r="A290" s="1506"/>
      <c r="B290" s="1433" t="s">
        <v>792</v>
      </c>
      <c r="C290" s="1434" t="s">
        <v>793</v>
      </c>
      <c r="D290" s="1435"/>
      <c r="E290" s="1436"/>
      <c r="F290" s="1507"/>
    </row>
    <row r="291" ht="20" customHeight="1" spans="1:6">
      <c r="A291" s="1506"/>
      <c r="B291" s="1433" t="s">
        <v>794</v>
      </c>
      <c r="C291" s="1434" t="s">
        <v>795</v>
      </c>
      <c r="D291" s="1435"/>
      <c r="E291" s="1436"/>
      <c r="F291" s="1507"/>
    </row>
    <row r="292" ht="20" customHeight="1" spans="1:6">
      <c r="A292" s="1506"/>
      <c r="B292" s="1433" t="s">
        <v>796</v>
      </c>
      <c r="C292" s="1434" t="s">
        <v>797</v>
      </c>
      <c r="D292" s="1435"/>
      <c r="E292" s="1436"/>
      <c r="F292" s="1507"/>
    </row>
    <row r="293" ht="20" customHeight="1" spans="1:6">
      <c r="A293" s="1506"/>
      <c r="B293" s="1433" t="s">
        <v>798</v>
      </c>
      <c r="C293" s="1434" t="s">
        <v>799</v>
      </c>
      <c r="D293" s="1435"/>
      <c r="E293" s="1436"/>
      <c r="F293" s="1507"/>
    </row>
    <row r="294" ht="20" customHeight="1" spans="1:6">
      <c r="A294" s="1506"/>
      <c r="B294" s="1433" t="s">
        <v>800</v>
      </c>
      <c r="C294" s="1434" t="s">
        <v>801</v>
      </c>
      <c r="D294" s="1435"/>
      <c r="E294" s="1436"/>
      <c r="F294" s="1507"/>
    </row>
    <row r="295" ht="20" customHeight="1" spans="1:6">
      <c r="A295" s="1506"/>
      <c r="B295" s="1433" t="s">
        <v>802</v>
      </c>
      <c r="C295" s="1434" t="s">
        <v>803</v>
      </c>
      <c r="D295" s="1435"/>
      <c r="E295" s="1436"/>
      <c r="F295" s="1507"/>
    </row>
    <row r="296" ht="20" customHeight="1" spans="1:6">
      <c r="A296" s="1506"/>
      <c r="B296" s="1433" t="s">
        <v>804</v>
      </c>
      <c r="C296" s="1434" t="s">
        <v>805</v>
      </c>
      <c r="D296" s="1435"/>
      <c r="E296" s="1436"/>
      <c r="F296" s="1507"/>
    </row>
    <row r="297" ht="20" customHeight="1" spans="1:6">
      <c r="A297" s="1506"/>
      <c r="B297" s="1433" t="s">
        <v>806</v>
      </c>
      <c r="C297" s="1434" t="s">
        <v>807</v>
      </c>
      <c r="D297" s="1435"/>
      <c r="E297" s="1436"/>
      <c r="F297" s="1507"/>
    </row>
    <row r="298" ht="20" customHeight="1" spans="1:6">
      <c r="A298" s="1508"/>
      <c r="B298" s="1509" t="s">
        <v>808</v>
      </c>
      <c r="C298" s="1510" t="s">
        <v>809</v>
      </c>
      <c r="D298" s="1511"/>
      <c r="E298" s="1512"/>
      <c r="F298" s="1513"/>
    </row>
    <row r="299" ht="20" customHeight="1" spans="1:6">
      <c r="A299" s="1359" t="s">
        <v>810</v>
      </c>
      <c r="B299" s="1514" t="s">
        <v>811</v>
      </c>
      <c r="C299" s="1360"/>
      <c r="D299" s="1360"/>
      <c r="E299" s="1360"/>
      <c r="F299" s="1360"/>
    </row>
    <row r="300" ht="30" customHeight="1" spans="1:6">
      <c r="A300" s="1363"/>
      <c r="B300" s="32" t="s">
        <v>812</v>
      </c>
      <c r="C300" s="1399" t="s">
        <v>813</v>
      </c>
      <c r="D300" s="1399" t="s">
        <v>341</v>
      </c>
      <c r="E300" s="1399"/>
      <c r="F300" s="1399"/>
    </row>
    <row r="301" ht="30" customHeight="1" spans="1:6">
      <c r="A301" s="1363"/>
      <c r="B301" s="657" t="s">
        <v>814</v>
      </c>
      <c r="C301" s="1399" t="s">
        <v>815</v>
      </c>
      <c r="D301" s="817">
        <v>1</v>
      </c>
      <c r="E301" s="1395" t="s">
        <v>816</v>
      </c>
      <c r="F301" s="1395" t="s">
        <v>817</v>
      </c>
    </row>
    <row r="302" ht="30" customHeight="1" spans="1:6">
      <c r="A302" s="1363"/>
      <c r="B302" s="657"/>
      <c r="C302" s="1515" t="s">
        <v>818</v>
      </c>
      <c r="D302" s="1516" t="str">
        <f>_xlfn.CONCAT("force_attitude ",D301," ",_xlfn.XLOOKUP(F301,B504:B517,C504:C517))</f>
        <v>force_attitude 1 neutral</v>
      </c>
      <c r="E302" s="1516"/>
      <c r="F302" s="1516"/>
    </row>
    <row r="303" ht="30" customHeight="1" spans="1:6">
      <c r="A303" s="1363"/>
      <c r="B303" s="324" t="s">
        <v>819</v>
      </c>
      <c r="C303" s="1399" t="s">
        <v>815</v>
      </c>
      <c r="D303" s="817">
        <v>1</v>
      </c>
      <c r="E303" s="1395" t="s">
        <v>816</v>
      </c>
      <c r="F303" s="1395" t="s">
        <v>820</v>
      </c>
    </row>
    <row r="304" ht="30" customHeight="1" spans="1:6">
      <c r="A304" s="1363"/>
      <c r="B304" s="657"/>
      <c r="C304" s="1515" t="s">
        <v>818</v>
      </c>
      <c r="D304" s="1516" t="str">
        <f>_xlfn.CONCAT("force_attitude ",D303," ",_xlfn.XLOOKUP(F303,E504:E513,F504:F513))</f>
        <v>force_attitude 1 dismissive</v>
      </c>
      <c r="E304" s="1516"/>
      <c r="F304" s="1516"/>
    </row>
    <row r="305" ht="30" customHeight="1" spans="1:6">
      <c r="A305" s="1363"/>
      <c r="B305" s="657" t="s">
        <v>821</v>
      </c>
      <c r="C305" s="1515" t="s">
        <v>822</v>
      </c>
      <c r="D305" s="1515" t="s">
        <v>823</v>
      </c>
      <c r="E305" s="1515"/>
      <c r="F305" s="1515"/>
    </row>
    <row r="306" ht="30" customHeight="1" spans="1:6">
      <c r="A306" s="1363"/>
      <c r="B306" s="657"/>
      <c r="C306" s="1515" t="s">
        <v>824</v>
      </c>
      <c r="D306" s="1517" t="s">
        <v>825</v>
      </c>
      <c r="E306" s="1517"/>
      <c r="F306" s="1517"/>
    </row>
    <row r="307" ht="30" customHeight="1" spans="1:6">
      <c r="A307" s="1363"/>
      <c r="B307" s="657"/>
      <c r="C307" s="1399" t="s">
        <v>826</v>
      </c>
      <c r="D307" s="818" t="s">
        <v>827</v>
      </c>
      <c r="E307" s="818"/>
      <c r="F307" s="818"/>
    </row>
    <row r="308" ht="30" customHeight="1" spans="1:6">
      <c r="A308" s="1363"/>
      <c r="B308" s="657"/>
      <c r="C308" s="1515" t="s">
        <v>828</v>
      </c>
      <c r="D308" s="1517" t="str">
        <f>_xlfn.CONCAT("effect = { root.owner = { set_pre_ftl_age = ",_xlfn.XLOOKUP(D307,B525:B534,C525:C534)," }")</f>
        <v>effect = { root.owner = { set_pre_ftl_age = atomic_age }</v>
      </c>
      <c r="E308" s="1517"/>
      <c r="F308" s="1517"/>
    </row>
    <row r="309" ht="30" customHeight="1" spans="1:6">
      <c r="A309" s="1363"/>
      <c r="B309" s="657" t="s">
        <v>829</v>
      </c>
      <c r="C309" s="1515" t="s">
        <v>830</v>
      </c>
      <c r="D309" s="1515" t="s">
        <v>831</v>
      </c>
      <c r="E309" s="1515"/>
      <c r="F309" s="1515"/>
    </row>
    <row r="310" ht="30" customHeight="1" spans="1:6">
      <c r="A310" s="1363"/>
      <c r="B310" s="657"/>
      <c r="C310" s="1515" t="s">
        <v>832</v>
      </c>
      <c r="D310" s="1515" t="s">
        <v>833</v>
      </c>
      <c r="E310" s="1515"/>
      <c r="F310" s="1515"/>
    </row>
    <row r="311" ht="30" customHeight="1" spans="1:6">
      <c r="A311" s="1363"/>
      <c r="B311" s="657"/>
      <c r="C311" s="1515" t="s">
        <v>834</v>
      </c>
      <c r="D311" s="1515" t="s">
        <v>835</v>
      </c>
      <c r="E311" s="1515"/>
      <c r="F311" s="1515"/>
    </row>
    <row r="312" ht="30" customHeight="1" spans="1:6">
      <c r="A312" s="1363"/>
      <c r="B312" s="657"/>
      <c r="C312" s="1515" t="s">
        <v>836</v>
      </c>
      <c r="D312" s="1515" t="s">
        <v>837</v>
      </c>
      <c r="E312" s="1515"/>
      <c r="F312" s="1515"/>
    </row>
    <row r="313" ht="30" customHeight="1" spans="1:6">
      <c r="A313" s="1363"/>
      <c r="B313" s="657"/>
      <c r="C313" s="1515" t="s">
        <v>838</v>
      </c>
      <c r="D313" s="1515" t="s">
        <v>839</v>
      </c>
      <c r="E313" s="1515"/>
      <c r="F313" s="1515"/>
    </row>
    <row r="314" ht="30" customHeight="1" spans="1:6">
      <c r="A314" s="1363"/>
      <c r="B314" s="657" t="s">
        <v>840</v>
      </c>
      <c r="C314" s="1399" t="s">
        <v>841</v>
      </c>
      <c r="D314" s="818" t="s">
        <v>842</v>
      </c>
      <c r="E314" s="818"/>
      <c r="F314" s="818"/>
    </row>
    <row r="315" ht="30" customHeight="1" spans="1:6">
      <c r="A315" s="1363"/>
      <c r="B315" s="657"/>
      <c r="C315" s="1515" t="s">
        <v>344</v>
      </c>
      <c r="D315" s="1517" t="str">
        <f>_xlfn.CONCAT("effect = { event_target:playercountry = { declare_war = { target = root.owner attacker_war_goal = ",_xlfn.XLOOKUP(D314,E517:E586,F517:F586)," }")</f>
        <v>effect = { event_target:playercountry = { declare_war = { target = root.owner attacker_war_goal = wg_colossus }</v>
      </c>
      <c r="E315" s="1517"/>
      <c r="F315" s="1517"/>
    </row>
    <row r="316" ht="30" customHeight="1" spans="1:6">
      <c r="A316" s="1363"/>
      <c r="B316" s="657" t="s">
        <v>843</v>
      </c>
      <c r="C316" s="1515" t="s">
        <v>844</v>
      </c>
      <c r="D316" s="1515" t="s">
        <v>845</v>
      </c>
      <c r="E316" s="1515"/>
      <c r="F316" s="1515"/>
    </row>
    <row r="317" ht="30" customHeight="1" spans="1:6">
      <c r="A317" s="1363"/>
      <c r="B317" s="657"/>
      <c r="C317" s="1399" t="s">
        <v>846</v>
      </c>
      <c r="D317" s="818" t="s">
        <v>843</v>
      </c>
      <c r="E317" s="818"/>
      <c r="F317" s="818"/>
    </row>
    <row r="318" ht="30" customHeight="1" spans="1:6">
      <c r="A318" s="1363"/>
      <c r="B318" s="657"/>
      <c r="C318" s="1515" t="s">
        <v>847</v>
      </c>
      <c r="D318" s="1517" t="str">
        <f>_xlfn.CONCAT("effect = { root.owner = { set_subject_of = { who = event_target:playercountry allow_instant_negotiation = yes preset = ",_xlfn.XLOOKUP(D317,B539:B555,C539:C555)," }")</f>
        <v>effect = { root.owner = { set_subject_of = { who = event_target:playercountry allow_instant_negotiation = yes preset = preset_vassal }</v>
      </c>
      <c r="E318" s="1517"/>
      <c r="F318" s="1517"/>
    </row>
    <row r="319" ht="30" customHeight="1" spans="1:6">
      <c r="A319" s="1363"/>
      <c r="B319" s="324" t="s">
        <v>848</v>
      </c>
      <c r="C319" s="1399" t="s">
        <v>849</v>
      </c>
      <c r="D319" s="817">
        <v>0.15</v>
      </c>
      <c r="E319" s="818" t="s">
        <v>850</v>
      </c>
      <c r="F319" s="818">
        <v>0.15</v>
      </c>
    </row>
    <row r="320" ht="30" customHeight="1" spans="1:6">
      <c r="A320" s="1363"/>
      <c r="B320" s="657"/>
      <c r="C320" s="1399" t="s">
        <v>851</v>
      </c>
      <c r="D320" s="817">
        <v>0.15</v>
      </c>
      <c r="E320" s="818" t="s">
        <v>852</v>
      </c>
      <c r="F320" s="818">
        <v>0.15</v>
      </c>
    </row>
    <row r="321" ht="30" customHeight="1" spans="1:6">
      <c r="A321" s="1363"/>
      <c r="B321" s="657"/>
      <c r="C321" s="1399" t="s">
        <v>853</v>
      </c>
      <c r="D321" s="817" t="s">
        <v>854</v>
      </c>
      <c r="E321" s="818" t="s">
        <v>855</v>
      </c>
      <c r="F321" s="817" t="s">
        <v>854</v>
      </c>
    </row>
    <row r="322" ht="30" customHeight="1" spans="1:6">
      <c r="A322" s="1363"/>
      <c r="B322" s="657"/>
      <c r="C322" s="1399" t="s">
        <v>856</v>
      </c>
      <c r="D322" s="817" t="s">
        <v>857</v>
      </c>
      <c r="E322" s="818" t="s">
        <v>858</v>
      </c>
      <c r="F322" s="818" t="s">
        <v>859</v>
      </c>
    </row>
    <row r="323" ht="30" customHeight="1" spans="1:6">
      <c r="A323" s="1363"/>
      <c r="B323" s="657"/>
      <c r="C323" s="1399" t="s">
        <v>860</v>
      </c>
      <c r="D323" s="817" t="s">
        <v>861</v>
      </c>
      <c r="E323" s="818" t="s">
        <v>862</v>
      </c>
      <c r="F323" s="818" t="s">
        <v>854</v>
      </c>
    </row>
    <row r="324" ht="30" customHeight="1" spans="1:6">
      <c r="A324" s="1363"/>
      <c r="B324" s="657"/>
      <c r="C324" s="1399" t="s">
        <v>863</v>
      </c>
      <c r="D324" s="817" t="s">
        <v>864</v>
      </c>
      <c r="E324" s="818" t="s">
        <v>865</v>
      </c>
      <c r="F324" s="818" t="s">
        <v>866</v>
      </c>
    </row>
    <row r="325" ht="100" customHeight="1" spans="1:6">
      <c r="A325" s="1364"/>
      <c r="B325" s="657"/>
      <c r="C325" s="1515" t="s">
        <v>867</v>
      </c>
      <c r="D325" s="1517" t="str">
        <f>_xlfn.CONCAT("effect = { root.owner = { random_agreement = {limit = { owner = { is_same_value = root.owner.overlord }target = { is_same_value = root.owner }}set_agreement_terms = { resource_subsidies_basic = ",D319," resource_subsidies_advanced = ",F319," resource_subsidies_advanced = ",D320," resource_subsidies_strategic = ",F320," joins_overlord_wars = ",_xlfn.XLOOKUP(D321,D606:D609,E606:E609)," joins_subject_wars = ",_xlfn.XLOOKUP(F321,D610:D613,E610:E613)," subject_integration = ",_xlfn.XLOOKUP(D322,D614:D615,E614:E615)," subject_diplomacy = ",_xlfn.XLOOKUP(F322,D616:D618,E616:E618)," subject_expand = ",_xlfn.XLOOKUP(D323,D619:D621,E619:E621)," subject_holdings_limit = ",_xlfn.XLOOKUP(F323,D622:D626,E622:E626)," subject_sensors = ",_xlfn.XLOOKUP(D324,D627:D628,E627:E628)," subject_dna = ",_xlfn.XLOOKUP(F324,D629:D630,E629:E630)," }")</f>
        <v>effect = { root.owner = { random_agreement = {limit = { owner = { is_same_value = root.owner.overlord }target = { is_same_value = root.owner }}set_agreement_terms = { resource_subsidies_basic = 0.15 resource_subsidies_advanced = 0.15 resource_subsidies_advanced = 0.15 resource_subsidies_strategic = 0.15 joins_overlord_wars = joins_overlord_wars_none joins_subject_wars = joins_subject_wars_none subject_integration = subject_can_not_be_integrated subject_diplomacy = subject_can_do_diplomacy_but_not_vote subject_expand = subject_can_expand_with_tithe subject_holdings_limit = subject_holdings_limit_0 subject_sensors = subject_does_not_get_sensors subject_dna = subject_gives_no_evopred_dna }</v>
      </c>
      <c r="E325" s="1517"/>
      <c r="F325" s="1517"/>
    </row>
    <row r="326" ht="30" customHeight="1" spans="1:7">
      <c r="A326" s="389" t="s">
        <v>829</v>
      </c>
      <c r="B326" s="812" t="s">
        <v>868</v>
      </c>
      <c r="C326" s="44" t="s">
        <v>869</v>
      </c>
      <c r="D326" s="802">
        <v>100000</v>
      </c>
      <c r="E326" s="44" t="s">
        <v>870</v>
      </c>
      <c r="F326" s="44" t="s">
        <v>871</v>
      </c>
      <c r="G326" s="10"/>
    </row>
    <row r="327" ht="30" customHeight="1" spans="1:6">
      <c r="A327" s="389"/>
      <c r="B327" s="812"/>
      <c r="C327" s="1518" t="s">
        <v>872</v>
      </c>
      <c r="D327" s="1519" t="str">
        <f>_xlfn.CONCAT(_xlfn.XLOOKUP(F326,B563:B586,C563:C586)," ",D326)</f>
        <v>resource energy 100000</v>
      </c>
      <c r="E327" s="1520"/>
      <c r="F327" s="1521"/>
    </row>
    <row r="328" ht="30" customHeight="1" spans="1:6">
      <c r="A328" s="389"/>
      <c r="B328" s="812" t="s">
        <v>873</v>
      </c>
      <c r="C328" s="44" t="s">
        <v>874</v>
      </c>
      <c r="D328" s="1414" t="s">
        <v>875</v>
      </c>
      <c r="E328" s="1415"/>
      <c r="F328" s="1522"/>
    </row>
    <row r="329" ht="30" customHeight="1" spans="1:6">
      <c r="A329" s="389"/>
      <c r="B329" s="812"/>
      <c r="C329" s="1518" t="s">
        <v>876</v>
      </c>
      <c r="D329" s="1523" t="str">
        <f>_xlfn.CONCAT("effect = {solar_system = {spawn_random_storm = {type = ",_xlfn.XLOOKUP(D328,G611:G618,H611:H618)," immediate = yes cosmic_storm_start_position = this.solar_system}}}")</f>
        <v>effect = {solar_system = {spawn_random_storm = {type = electric_storm immediate = yes cosmic_storm_start_position = this.solar_system}}}</v>
      </c>
      <c r="E329" s="1524"/>
      <c r="F329" s="1525"/>
    </row>
    <row r="330" ht="30" customHeight="1" spans="1:6">
      <c r="A330" s="389"/>
      <c r="B330" s="812"/>
      <c r="C330" s="1518" t="s">
        <v>877</v>
      </c>
      <c r="D330" s="1523" t="s">
        <v>878</v>
      </c>
      <c r="E330" s="1524"/>
      <c r="F330" s="1525"/>
    </row>
    <row r="331" ht="30" customHeight="1" spans="1:6">
      <c r="A331" s="389"/>
      <c r="B331" s="812"/>
      <c r="C331" s="1518" t="s">
        <v>879</v>
      </c>
      <c r="D331" s="1526" t="s">
        <v>880</v>
      </c>
      <c r="E331" s="1527"/>
      <c r="F331" s="1528"/>
    </row>
    <row r="332" ht="30" customHeight="1" spans="1:6">
      <c r="A332" s="389"/>
      <c r="B332" s="812" t="s">
        <v>881</v>
      </c>
      <c r="C332" s="44" t="s">
        <v>882</v>
      </c>
      <c r="D332" s="44" t="s">
        <v>883</v>
      </c>
      <c r="E332" s="44" t="s">
        <v>884</v>
      </c>
      <c r="F332" s="44" t="s">
        <v>885</v>
      </c>
    </row>
    <row r="333" ht="30" customHeight="1" spans="1:6">
      <c r="A333" s="389"/>
      <c r="B333" s="812"/>
      <c r="C333" s="44" t="s">
        <v>886</v>
      </c>
      <c r="D333" s="44" t="s">
        <v>887</v>
      </c>
      <c r="E333" s="44" t="s">
        <v>647</v>
      </c>
      <c r="F333" s="802">
        <v>10</v>
      </c>
    </row>
    <row r="334" ht="30" customHeight="1" spans="1:6">
      <c r="A334" s="389"/>
      <c r="B334" s="812"/>
      <c r="C334" s="1518" t="s">
        <v>882</v>
      </c>
      <c r="D334" s="1526" t="str">
        <f>_xlfn.CONCAT("effect add_to_vivarium = { design = ",_xlfn.XLOOKUP(D332,B645:B661,C645:C661)," rarity = ",_xlfn.XLOOKUP(D333,G622:G626,H622:H626)," amount = ",F333,"}")</f>
        <v>effect add_to_vivarium = { design = NAME_Large_Space_Organism_Blue rarity = exceptional amount = 10}</v>
      </c>
      <c r="E334" s="1527"/>
      <c r="F334" s="1528"/>
    </row>
    <row r="335" ht="30" customHeight="1" spans="1:6">
      <c r="A335" s="389"/>
      <c r="B335" s="812"/>
      <c r="C335" s="1518" t="s">
        <v>884</v>
      </c>
      <c r="D335" s="1526" t="str">
        <f>_xlfn.CONCAT("effect add_to_vivarium = { design = ",_xlfn.XLOOKUP(F332,E645:E655,F645:F655)," rarity = ",_xlfn.XLOOKUP(D333,G622:G626,H622:H626)," amount = ",F333,"}")</f>
        <v>effect add_to_vivarium = { design = NAME_Cloud_Entity rarity = exceptional amount = 10}</v>
      </c>
      <c r="E335" s="1527"/>
      <c r="F335" s="1528"/>
    </row>
    <row r="336" ht="30" customHeight="1" spans="1:6">
      <c r="A336" s="389"/>
      <c r="B336" s="812"/>
      <c r="C336" s="44" t="s">
        <v>888</v>
      </c>
      <c r="D336" s="44" t="s">
        <v>889</v>
      </c>
      <c r="E336" s="44" t="s">
        <v>886</v>
      </c>
      <c r="F336" s="44" t="s">
        <v>887</v>
      </c>
    </row>
    <row r="337" ht="30" customHeight="1" spans="1:6">
      <c r="A337" s="389"/>
      <c r="B337" s="812"/>
      <c r="C337" s="1518" t="s">
        <v>890</v>
      </c>
      <c r="D337" s="1519" t="str">
        <f>_xlfn.CONCAT("effect give_dna = { ship_category = ",_xlfn.XLOOKUP(D336,G630:G634,H630:H634)," rarity = ",_xlfn.XLOOKUP(F336,G622:G626,H622:H626)," }")</f>
        <v>effect give_dna = { ship_category = space_amoeba rarity = exceptional }</v>
      </c>
      <c r="E337" s="1520"/>
      <c r="F337" s="1521"/>
    </row>
    <row r="338" ht="30" customHeight="1" spans="1:6">
      <c r="A338" s="389"/>
      <c r="B338" s="812" t="s">
        <v>891</v>
      </c>
      <c r="C338" s="44" t="s">
        <v>892</v>
      </c>
      <c r="D338" s="44" t="s">
        <v>893</v>
      </c>
      <c r="E338" s="44"/>
      <c r="F338" s="44"/>
    </row>
    <row r="339" ht="30" customHeight="1" spans="1:6">
      <c r="A339" s="389"/>
      <c r="B339" s="812"/>
      <c r="C339" s="1518" t="s">
        <v>894</v>
      </c>
      <c r="D339" s="1519" t="str">
        <f>_xlfn.CONCAT("effect set_graphical_culture = ",_xlfn.XLOOKUP(D338,B670:B686,C670:C686))</f>
        <v>effect set_graphical_culture = avian_01</v>
      </c>
      <c r="E339" s="1520"/>
      <c r="F339" s="1521"/>
    </row>
    <row r="340" ht="30" customHeight="1" spans="1:6">
      <c r="A340" s="389"/>
      <c r="B340" s="812"/>
      <c r="C340" s="44" t="s">
        <v>895</v>
      </c>
      <c r="D340" s="802" t="s">
        <v>896</v>
      </c>
      <c r="E340" s="802"/>
      <c r="F340" s="802"/>
    </row>
    <row r="341" ht="30" customHeight="1" spans="1:6">
      <c r="A341" s="389"/>
      <c r="B341" s="812"/>
      <c r="C341" s="1518" t="s">
        <v>894</v>
      </c>
      <c r="D341" s="1519" t="str">
        <f>_xlfn.CONCAT("effect set_graphical_culture = ",_xlfn.XLOOKUP(D340,E670:E697,F670:F697))</f>
        <v>effect set_graphical_culture = synth_queen_01</v>
      </c>
      <c r="E341" s="1520"/>
      <c r="F341" s="1521"/>
    </row>
    <row r="342" ht="30" customHeight="1" spans="1:6">
      <c r="A342" s="389"/>
      <c r="B342" s="812"/>
      <c r="C342" s="44" t="s">
        <v>897</v>
      </c>
      <c r="D342" s="45" t="s">
        <v>898</v>
      </c>
      <c r="E342" s="45" t="s">
        <v>899</v>
      </c>
      <c r="F342" s="45" t="s">
        <v>900</v>
      </c>
    </row>
    <row r="343" ht="30" customHeight="1" spans="1:8">
      <c r="A343" s="389"/>
      <c r="B343" s="812"/>
      <c r="C343" s="1529" t="s">
        <v>901</v>
      </c>
      <c r="D343" s="1530" t="str">
        <f>_xlfn.CONCAT("effect set room_name_override = ",_xlfn.XLOOKUP(F342,A694:A753,B694:B753))</f>
        <v>effect set room_name_override = "galactic_custodian_room"</v>
      </c>
      <c r="E343" s="1530"/>
      <c r="F343" s="1530"/>
      <c r="H343" s="10"/>
    </row>
    <row r="344" ht="30" customHeight="1" spans="1:6">
      <c r="A344" s="389"/>
      <c r="B344" s="812" t="s">
        <v>902</v>
      </c>
      <c r="C344" s="1518" t="s">
        <v>903</v>
      </c>
      <c r="D344" s="1531" t="s">
        <v>904</v>
      </c>
      <c r="E344" s="1532"/>
      <c r="F344" s="1533"/>
    </row>
    <row r="345" ht="30" customHeight="1" spans="1:6">
      <c r="A345" s="389"/>
      <c r="B345" s="812"/>
      <c r="C345" s="1518" t="s">
        <v>905</v>
      </c>
      <c r="D345" s="1523" t="s">
        <v>906</v>
      </c>
      <c r="E345" s="1524"/>
      <c r="F345" s="1525"/>
    </row>
    <row r="346" ht="30" customHeight="1" spans="1:6">
      <c r="A346" s="389"/>
      <c r="B346" s="812" t="s">
        <v>907</v>
      </c>
      <c r="C346" s="1518" t="s">
        <v>908</v>
      </c>
      <c r="D346" s="1523" t="s">
        <v>909</v>
      </c>
      <c r="E346" s="1524"/>
      <c r="F346" s="1525"/>
    </row>
    <row r="347" ht="30" customHeight="1" spans="1:6">
      <c r="A347" s="389"/>
      <c r="B347" s="812"/>
      <c r="C347" s="1518" t="s">
        <v>910</v>
      </c>
      <c r="D347" s="1523" t="s">
        <v>911</v>
      </c>
      <c r="E347" s="1524"/>
      <c r="F347" s="1525"/>
    </row>
    <row r="348" ht="30" customHeight="1" spans="1:6">
      <c r="A348" s="389"/>
      <c r="B348" s="812"/>
      <c r="C348" s="1518" t="s">
        <v>912</v>
      </c>
      <c r="D348" s="1523" t="s">
        <v>913</v>
      </c>
      <c r="E348" s="1524"/>
      <c r="F348" s="1525"/>
    </row>
    <row r="349" ht="30" customHeight="1" spans="1:6">
      <c r="A349" s="389"/>
      <c r="B349" s="812"/>
      <c r="C349" s="1518" t="s">
        <v>914</v>
      </c>
      <c r="D349" s="1523" t="s">
        <v>915</v>
      </c>
      <c r="E349" s="1524"/>
      <c r="F349" s="1525"/>
    </row>
    <row r="350" ht="30" customHeight="1" spans="1:6">
      <c r="A350" s="389"/>
      <c r="B350" s="812" t="s">
        <v>916</v>
      </c>
      <c r="C350" s="1518" t="s">
        <v>917</v>
      </c>
      <c r="D350" s="1518" t="s">
        <v>918</v>
      </c>
      <c r="E350" s="1518"/>
      <c r="F350" s="1518" t="s">
        <v>919</v>
      </c>
    </row>
    <row r="351" ht="30" customHeight="1" spans="1:6">
      <c r="A351" s="389"/>
      <c r="B351" s="812"/>
      <c r="C351" s="1518" t="s">
        <v>920</v>
      </c>
      <c r="D351" s="1518" t="s">
        <v>921</v>
      </c>
      <c r="E351" s="1518"/>
      <c r="F351" s="1518" t="s">
        <v>919</v>
      </c>
    </row>
    <row r="352" ht="30" customHeight="1" spans="1:6">
      <c r="A352" s="389"/>
      <c r="B352" s="812"/>
      <c r="C352" s="1518" t="s">
        <v>922</v>
      </c>
      <c r="D352" s="1518" t="s">
        <v>923</v>
      </c>
      <c r="E352" s="1518"/>
      <c r="F352" s="1518" t="s">
        <v>919</v>
      </c>
    </row>
    <row r="353" ht="30" customHeight="1" spans="1:6">
      <c r="A353" s="389"/>
      <c r="B353" s="812"/>
      <c r="C353" s="1518" t="s">
        <v>924</v>
      </c>
      <c r="D353" s="1518" t="s">
        <v>925</v>
      </c>
      <c r="E353" s="1518"/>
      <c r="F353" s="1518" t="s">
        <v>919</v>
      </c>
    </row>
    <row r="354" ht="20" customHeight="1" spans="1:6">
      <c r="A354" s="389"/>
      <c r="B354" s="812" t="s">
        <v>926</v>
      </c>
      <c r="C354" s="44" t="s">
        <v>927</v>
      </c>
      <c r="D354" s="44" t="s">
        <v>928</v>
      </c>
      <c r="E354" s="44" t="s">
        <v>929</v>
      </c>
      <c r="F354" s="45" t="s">
        <v>930</v>
      </c>
    </row>
    <row r="355" ht="20" customHeight="1" spans="1:6">
      <c r="A355" s="389"/>
      <c r="B355" s="812"/>
      <c r="C355" s="52" t="s">
        <v>931</v>
      </c>
      <c r="D355" s="52" t="s">
        <v>932</v>
      </c>
      <c r="E355" s="52" t="s">
        <v>869</v>
      </c>
      <c r="F355" s="802">
        <v>100000</v>
      </c>
    </row>
    <row r="356" ht="30" customHeight="1" spans="1:6">
      <c r="A356" s="389"/>
      <c r="B356" s="812"/>
      <c r="C356" s="1518" t="s">
        <v>933</v>
      </c>
      <c r="D356" s="1530" t="str">
        <f>_xlfn.CONCAT("effect ",D355,"_event_chain_counter = {event_chain = ",_xlfn.XLOOKUP(D354,A762:A786,B762:B786)," counter = ",_xlfn.XLOOKUP(F354,C762:C786,D762:D786)," amount = ",F355,"}")</f>
        <v>effect add_event_chain_counter = {event_chain = "prethoryn_scourge_chain" counter = "prethoryn_kills_us" amount = 100000}</v>
      </c>
      <c r="E356" s="1530"/>
      <c r="F356" s="1530"/>
    </row>
    <row r="357" ht="20" customHeight="1"/>
    <row r="358" ht="20" customHeight="1"/>
    <row r="359" ht="20" customHeight="1"/>
    <row r="360" ht="20" customHeight="1"/>
    <row r="361" ht="20" customHeight="1"/>
    <row r="362" ht="20" customHeight="1"/>
    <row r="363" ht="20" customHeight="1"/>
    <row r="364" ht="20" customHeight="1"/>
    <row r="365" ht="20" customHeight="1"/>
    <row r="366" ht="20" customHeight="1"/>
    <row r="367" ht="20" customHeight="1"/>
    <row r="368" ht="20" customHeight="1" spans="2:4">
      <c r="B368" t="s">
        <v>934</v>
      </c>
      <c r="C368" t="s">
        <v>935</v>
      </c>
      <c r="D368" t="s">
        <v>936</v>
      </c>
    </row>
    <row r="369" ht="20" customHeight="1" spans="3:6">
      <c r="C369" t="s">
        <v>937</v>
      </c>
      <c r="D369" t="s">
        <v>938</v>
      </c>
      <c r="F369"/>
    </row>
    <row r="370" ht="20" customHeight="1" spans="3:6">
      <c r="C370" t="s">
        <v>939</v>
      </c>
      <c r="D370" t="s">
        <v>940</v>
      </c>
      <c r="F370"/>
    </row>
    <row r="371" ht="20" customHeight="1" spans="6:6">
      <c r="F371"/>
    </row>
    <row r="372" ht="20" customHeight="1" spans="6:6">
      <c r="F372"/>
    </row>
    <row r="373" ht="20" customHeight="1" spans="6:6">
      <c r="F373"/>
    </row>
    <row r="374" ht="20" customHeight="1" spans="6:6">
      <c r="F374"/>
    </row>
    <row r="375" ht="20" customHeight="1" spans="6:6">
      <c r="F375"/>
    </row>
    <row r="376" ht="20" customHeight="1" spans="6:6">
      <c r="F376"/>
    </row>
    <row r="377" ht="20" customHeight="1" spans="6:6">
      <c r="F377"/>
    </row>
    <row r="378" ht="20" customHeight="1" spans="6:6">
      <c r="F378"/>
    </row>
    <row r="379" ht="20" customHeight="1" spans="6:6">
      <c r="F379"/>
    </row>
    <row r="380" ht="20" customHeight="1" spans="6:6">
      <c r="F380"/>
    </row>
    <row r="381" ht="20" customHeight="1" spans="6:6">
      <c r="F381"/>
    </row>
    <row r="382" ht="20" customHeight="1" spans="6:6">
      <c r="F382"/>
    </row>
    <row r="383" ht="20" customHeight="1" spans="6:6">
      <c r="F383"/>
    </row>
    <row r="384" ht="20" customHeight="1" spans="6:6">
      <c r="F384"/>
    </row>
    <row r="385" ht="20" customHeight="1" spans="6:6">
      <c r="F385"/>
    </row>
    <row r="386" ht="20" customHeight="1" spans="6:6">
      <c r="F386"/>
    </row>
    <row r="387" ht="20" customHeight="1" spans="6:6">
      <c r="F387"/>
    </row>
    <row r="388" ht="20" customHeight="1" spans="6:6">
      <c r="F388"/>
    </row>
    <row r="389" ht="20" customHeight="1" spans="6:6">
      <c r="F389"/>
    </row>
    <row r="390" ht="20" customHeight="1" spans="6:6">
      <c r="F390"/>
    </row>
    <row r="391" ht="20" customHeight="1" spans="6:6">
      <c r="F391"/>
    </row>
    <row r="392" ht="20" customHeight="1" spans="6:6">
      <c r="F392"/>
    </row>
    <row r="393" ht="20" customHeight="1" spans="6:6">
      <c r="F393"/>
    </row>
    <row r="394" ht="20" customHeight="1" spans="6:6">
      <c r="F394"/>
    </row>
    <row r="395" ht="20" customHeight="1" spans="6:6">
      <c r="F395"/>
    </row>
    <row r="396" ht="20" customHeight="1" spans="6:6">
      <c r="F396"/>
    </row>
    <row r="397" ht="20" customHeight="1" spans="6:6">
      <c r="F397"/>
    </row>
    <row r="398" s="10" customFormat="1" ht="40" customHeight="1" spans="1:8">
      <c r="A398"/>
      <c r="B398"/>
      <c r="C398"/>
      <c r="D398"/>
      <c r="E398"/>
      <c r="F398"/>
      <c r="H398" s="55"/>
    </row>
    <row r="399" s="10" customFormat="1" ht="20" customHeight="1" spans="1:8">
      <c r="A399"/>
      <c r="B399"/>
      <c r="C399"/>
      <c r="D399"/>
      <c r="E399"/>
      <c r="F399"/>
      <c r="G399" s="10"/>
      <c r="H399" s="55"/>
    </row>
    <row r="400" s="10" customFormat="1" ht="20" customHeight="1" spans="1:8">
      <c r="A400"/>
      <c r="B400"/>
      <c r="C400"/>
      <c r="D400"/>
      <c r="E400"/>
      <c r="F400"/>
      <c r="H400" s="55"/>
    </row>
    <row r="401" s="10" customFormat="1" ht="20" customHeight="1" spans="1:6">
      <c r="A401"/>
      <c r="B401"/>
      <c r="C401"/>
      <c r="D401"/>
      <c r="E401"/>
      <c r="F401"/>
    </row>
    <row r="402" s="10" customFormat="1" ht="20" customHeight="1" spans="1:6">
      <c r="A402"/>
      <c r="B402"/>
      <c r="C402"/>
      <c r="D402"/>
      <c r="E402"/>
      <c r="F402"/>
    </row>
    <row r="403" s="10" customFormat="1" ht="20" customHeight="1" spans="1:6">
      <c r="A403"/>
      <c r="B403"/>
      <c r="C403"/>
      <c r="D403"/>
      <c r="E403"/>
      <c r="F403"/>
    </row>
    <row r="404" s="10" customFormat="1" ht="20" customHeight="1" spans="1:6">
      <c r="A404"/>
      <c r="B404"/>
      <c r="C404"/>
      <c r="D404"/>
      <c r="E404"/>
      <c r="F404"/>
    </row>
    <row r="405" s="10" customFormat="1" ht="20" customHeight="1" spans="1:6">
      <c r="A405"/>
      <c r="B405"/>
      <c r="C405"/>
      <c r="D405"/>
      <c r="E405"/>
      <c r="F405"/>
    </row>
    <row r="406" s="10" customFormat="1" ht="20" customHeight="1" spans="1:1">
      <c r="A406"/>
    </row>
    <row r="407" s="10" customFormat="1" ht="20" customHeight="1" spans="1:1">
      <c r="A407"/>
    </row>
    <row r="408" s="10" customFormat="1" ht="20" customHeight="1" spans="1:1">
      <c r="A408"/>
    </row>
    <row r="409" s="10" customFormat="1" ht="20" customHeight="1" spans="1:1">
      <c r="A409"/>
    </row>
    <row r="410" s="10" customFormat="1" ht="20" customHeight="1" spans="1:1">
      <c r="A410"/>
    </row>
    <row r="411" s="10" customFormat="1" ht="20" customHeight="1" spans="1:1">
      <c r="A411"/>
    </row>
    <row r="412" s="10" customFormat="1" ht="20" customHeight="1" spans="1:1">
      <c r="A412"/>
    </row>
    <row r="413" s="10" customFormat="1" ht="20" customHeight="1" spans="1:1">
      <c r="A413"/>
    </row>
    <row r="414" s="10" customFormat="1" ht="20" customHeight="1" spans="1:7">
      <c r="A414"/>
      <c r="G414" s="1534"/>
    </row>
    <row r="415" s="10" customFormat="1" ht="20" customHeight="1" spans="1:7">
      <c r="A415"/>
      <c r="G415" s="1534"/>
    </row>
    <row r="416" s="10" customFormat="1" ht="20" customHeight="1" spans="1:7">
      <c r="A416"/>
      <c r="G416" s="1534"/>
    </row>
    <row r="417" s="10" customFormat="1" ht="20" customHeight="1" spans="1:7">
      <c r="A417"/>
      <c r="G417" s="1534"/>
    </row>
    <row r="418" s="10" customFormat="1" ht="20" customHeight="1" spans="1:1">
      <c r="A418"/>
    </row>
    <row r="419" s="10" customFormat="1" ht="20" customHeight="1" spans="1:1">
      <c r="A419"/>
    </row>
    <row r="420" s="10" customFormat="1" ht="20" customHeight="1" spans="1:1">
      <c r="A420"/>
    </row>
    <row r="421" s="10" customFormat="1" ht="20" customHeight="1" spans="1:1">
      <c r="A421"/>
    </row>
    <row r="422" s="10" customFormat="1" ht="20" customHeight="1" spans="1:6">
      <c r="A422"/>
      <c r="B422"/>
      <c r="C422"/>
      <c r="D422"/>
      <c r="E422"/>
      <c r="F422"/>
    </row>
    <row r="423" s="10" customFormat="1" ht="20" customHeight="1" spans="1:6">
      <c r="A423"/>
      <c r="B423"/>
      <c r="C423"/>
      <c r="D423"/>
      <c r="E423"/>
      <c r="F423"/>
    </row>
    <row r="424" s="10" customFormat="1" ht="20" customHeight="1" spans="1:6">
      <c r="A424"/>
      <c r="B424"/>
      <c r="C424"/>
      <c r="D424"/>
      <c r="E424"/>
      <c r="F424"/>
    </row>
    <row r="425" s="10" customFormat="1" ht="20" customHeight="1" spans="1:6">
      <c r="A425"/>
      <c r="B425"/>
      <c r="C425"/>
      <c r="D425"/>
      <c r="E425"/>
      <c r="F425"/>
    </row>
    <row r="426" s="10" customFormat="1" ht="20" customHeight="1" spans="1:6">
      <c r="A426"/>
      <c r="B426"/>
      <c r="C426"/>
      <c r="D426"/>
      <c r="E426"/>
      <c r="F426"/>
    </row>
    <row r="427" s="10" customFormat="1" ht="20" customHeight="1" spans="1:6">
      <c r="A427"/>
      <c r="B427"/>
      <c r="C427"/>
      <c r="D427"/>
      <c r="E427"/>
      <c r="F427"/>
    </row>
    <row r="428" s="10" customFormat="1" ht="20" customHeight="1" spans="1:6">
      <c r="A428"/>
      <c r="B428"/>
      <c r="C428"/>
      <c r="D428"/>
      <c r="E428"/>
      <c r="F428"/>
    </row>
    <row r="429" s="10" customFormat="1" ht="20" customHeight="1" spans="1:6">
      <c r="A429"/>
      <c r="B429"/>
      <c r="C429"/>
      <c r="D429"/>
      <c r="E429"/>
      <c r="F429"/>
    </row>
    <row r="430" s="10" customFormat="1" ht="20" customHeight="1" spans="1:6">
      <c r="A430"/>
      <c r="B430"/>
      <c r="C430"/>
      <c r="D430"/>
      <c r="E430"/>
      <c r="F430"/>
    </row>
    <row r="431" s="10" customFormat="1" ht="20" customHeight="1" spans="1:6">
      <c r="A431"/>
      <c r="B431"/>
      <c r="C431"/>
      <c r="D431"/>
      <c r="E431"/>
      <c r="F431"/>
    </row>
    <row r="432" s="10" customFormat="1" ht="20" customHeight="1" spans="1:6">
      <c r="A432"/>
      <c r="B432"/>
      <c r="C432"/>
      <c r="D432"/>
      <c r="E432"/>
      <c r="F432"/>
    </row>
    <row r="433" s="10" customFormat="1" ht="20" customHeight="1" spans="1:6">
      <c r="A433"/>
      <c r="B433"/>
      <c r="C433"/>
      <c r="D433"/>
      <c r="E433"/>
      <c r="F433"/>
    </row>
    <row r="434" s="10" customFormat="1" ht="20" customHeight="1" spans="1:6">
      <c r="A434"/>
      <c r="B434"/>
      <c r="C434"/>
      <c r="D434"/>
      <c r="E434"/>
      <c r="F434"/>
    </row>
    <row r="435" s="10" customFormat="1" ht="20" customHeight="1" spans="1:6">
      <c r="A435"/>
      <c r="B435"/>
      <c r="C435"/>
      <c r="D435"/>
      <c r="E435"/>
      <c r="F435"/>
    </row>
    <row r="436" s="10" customFormat="1" ht="20" customHeight="1" spans="1:6">
      <c r="A436"/>
      <c r="B436"/>
      <c r="C436"/>
      <c r="D436"/>
      <c r="E436"/>
      <c r="F436"/>
    </row>
    <row r="437" s="10" customFormat="1" ht="20" customHeight="1" spans="1:6">
      <c r="A437"/>
      <c r="B437"/>
      <c r="C437"/>
      <c r="D437"/>
      <c r="E437"/>
      <c r="F437"/>
    </row>
    <row r="438" s="10" customFormat="1" ht="20" customHeight="1" spans="1:6">
      <c r="A438"/>
      <c r="B438"/>
      <c r="C438"/>
      <c r="D438"/>
      <c r="E438"/>
      <c r="F438"/>
    </row>
    <row r="439" s="10" customFormat="1" ht="20" customHeight="1" spans="1:6">
      <c r="A439"/>
      <c r="B439"/>
      <c r="C439"/>
      <c r="D439"/>
      <c r="E439"/>
      <c r="F439"/>
    </row>
    <row r="440" s="10" customFormat="1" ht="20" customHeight="1" spans="1:6">
      <c r="A440"/>
      <c r="B440"/>
      <c r="C440"/>
      <c r="D440"/>
      <c r="E440"/>
      <c r="F440"/>
    </row>
    <row r="441" s="10" customFormat="1" ht="20" customHeight="1" spans="1:6">
      <c r="A441"/>
      <c r="B441"/>
      <c r="C441"/>
      <c r="D441"/>
      <c r="E441"/>
      <c r="F441"/>
    </row>
    <row r="442" s="10" customFormat="1" ht="20" customHeight="1" spans="1:6">
      <c r="A442"/>
      <c r="B442"/>
      <c r="C442"/>
      <c r="D442"/>
      <c r="E442"/>
      <c r="F442"/>
    </row>
    <row r="443" s="10" customFormat="1" ht="20" customHeight="1" spans="1:6">
      <c r="A443"/>
      <c r="B443"/>
      <c r="C443"/>
      <c r="D443"/>
      <c r="E443"/>
      <c r="F443"/>
    </row>
    <row r="444" s="10" customFormat="1" ht="20" customHeight="1" spans="1:6">
      <c r="A444"/>
      <c r="B444"/>
      <c r="C444"/>
      <c r="D444"/>
      <c r="E444"/>
      <c r="F444"/>
    </row>
    <row r="445" s="10" customFormat="1" ht="20" customHeight="1" spans="1:6">
      <c r="A445"/>
      <c r="B445"/>
      <c r="C445"/>
      <c r="D445"/>
      <c r="E445"/>
      <c r="F445"/>
    </row>
    <row r="446" s="10" customFormat="1" ht="20" customHeight="1" spans="1:6">
      <c r="A446"/>
      <c r="B446"/>
      <c r="C446"/>
      <c r="D446"/>
      <c r="E446"/>
      <c r="F446"/>
    </row>
    <row r="447" s="10" customFormat="1" ht="20" customHeight="1" spans="1:6">
      <c r="A447"/>
      <c r="B447"/>
      <c r="C447"/>
      <c r="D447"/>
      <c r="E447"/>
      <c r="F447"/>
    </row>
    <row r="448" s="10" customFormat="1" ht="20" customHeight="1" spans="1:9">
      <c r="A448"/>
      <c r="B448"/>
      <c r="C448"/>
      <c r="D448"/>
      <c r="E448"/>
      <c r="F448"/>
      <c r="I448" s="1535"/>
    </row>
    <row r="449" s="10" customFormat="1" ht="20" customHeight="1" spans="1:9">
      <c r="A449"/>
      <c r="B449"/>
      <c r="C449"/>
      <c r="D449"/>
      <c r="E449"/>
      <c r="F449"/>
      <c r="I449" s="1535"/>
    </row>
    <row r="450" s="10" customFormat="1" ht="20" customHeight="1" spans="1:9">
      <c r="A450"/>
      <c r="B450"/>
      <c r="C450"/>
      <c r="D450"/>
      <c r="E450"/>
      <c r="F450"/>
      <c r="I450" s="1535"/>
    </row>
    <row r="451" s="10" customFormat="1" ht="20" customHeight="1" spans="1:9">
      <c r="A451"/>
      <c r="B451"/>
      <c r="C451"/>
      <c r="D451"/>
      <c r="E451"/>
      <c r="F451"/>
      <c r="I451" s="1535"/>
    </row>
    <row r="452" s="10" customFormat="1" ht="20" customHeight="1" spans="1:9">
      <c r="A452"/>
      <c r="B452"/>
      <c r="C452"/>
      <c r="D452"/>
      <c r="E452"/>
      <c r="F452"/>
      <c r="I452" s="1535"/>
    </row>
    <row r="453" s="10" customFormat="1" ht="20" customHeight="1" spans="1:9">
      <c r="A453"/>
      <c r="B453"/>
      <c r="C453"/>
      <c r="D453"/>
      <c r="E453"/>
      <c r="F453"/>
      <c r="I453" s="1535"/>
    </row>
    <row r="454" s="10" customFormat="1" ht="20" customHeight="1" spans="1:9">
      <c r="A454"/>
      <c r="B454"/>
      <c r="C454"/>
      <c r="D454"/>
      <c r="E454"/>
      <c r="F454"/>
      <c r="I454" s="1535"/>
    </row>
    <row r="455" s="10" customFormat="1" ht="20" customHeight="1" spans="1:9">
      <c r="A455"/>
      <c r="B455"/>
      <c r="C455"/>
      <c r="D455"/>
      <c r="E455"/>
      <c r="F455"/>
      <c r="I455" s="1535"/>
    </row>
    <row r="456" s="10" customFormat="1" ht="20" customHeight="1" spans="1:9">
      <c r="A456"/>
      <c r="B456"/>
      <c r="C456"/>
      <c r="D456"/>
      <c r="E456"/>
      <c r="F456"/>
      <c r="I456" s="1535"/>
    </row>
    <row r="457" s="10" customFormat="1" ht="20" customHeight="1" spans="1:9">
      <c r="A457"/>
      <c r="B457"/>
      <c r="C457"/>
      <c r="D457"/>
      <c r="E457"/>
      <c r="F457"/>
      <c r="I457" s="1535"/>
    </row>
    <row r="458" s="10" customFormat="1" ht="20" customHeight="1" spans="1:9">
      <c r="A458"/>
      <c r="B458"/>
      <c r="C458"/>
      <c r="D458"/>
      <c r="E458"/>
      <c r="F458"/>
      <c r="I458" s="1535"/>
    </row>
    <row r="459" s="10" customFormat="1" ht="20" customHeight="1" spans="1:9">
      <c r="A459"/>
      <c r="B459"/>
      <c r="C459"/>
      <c r="D459"/>
      <c r="E459"/>
      <c r="F459"/>
      <c r="I459" s="1535"/>
    </row>
    <row r="460" s="10" customFormat="1" ht="20" customHeight="1" spans="1:9">
      <c r="A460"/>
      <c r="B460"/>
      <c r="C460"/>
      <c r="D460"/>
      <c r="E460"/>
      <c r="F460"/>
      <c r="I460" s="1535"/>
    </row>
    <row r="461" s="10" customFormat="1" ht="20" customHeight="1" spans="1:9">
      <c r="A461"/>
      <c r="B461"/>
      <c r="C461"/>
      <c r="D461"/>
      <c r="E461"/>
      <c r="F461"/>
      <c r="I461" s="1535"/>
    </row>
    <row r="462" s="10" customFormat="1" ht="20" customHeight="1" spans="1:9">
      <c r="A462"/>
      <c r="B462"/>
      <c r="C462"/>
      <c r="D462"/>
      <c r="E462"/>
      <c r="F462"/>
      <c r="I462" s="1535"/>
    </row>
    <row r="463" s="10" customFormat="1" ht="20" customHeight="1" spans="1:9">
      <c r="A463"/>
      <c r="B463"/>
      <c r="C463"/>
      <c r="D463"/>
      <c r="E463"/>
      <c r="F463"/>
      <c r="I463" s="1535"/>
    </row>
    <row r="464" s="10" customFormat="1" ht="20" customHeight="1" spans="1:9">
      <c r="A464"/>
      <c r="B464"/>
      <c r="C464"/>
      <c r="D464"/>
      <c r="E464"/>
      <c r="F464"/>
      <c r="I464" s="1535"/>
    </row>
    <row r="465" s="10" customFormat="1" ht="20" customHeight="1" spans="1:9">
      <c r="A465"/>
      <c r="B465"/>
      <c r="C465"/>
      <c r="D465"/>
      <c r="E465"/>
      <c r="F465"/>
      <c r="I465" s="1535"/>
    </row>
    <row r="466" s="10" customFormat="1" ht="20" customHeight="1" spans="1:9">
      <c r="A466"/>
      <c r="B466"/>
      <c r="C466"/>
      <c r="D466"/>
      <c r="E466"/>
      <c r="F466"/>
      <c r="I466" s="1535"/>
    </row>
    <row r="467" s="10" customFormat="1" ht="20" customHeight="1" spans="1:9">
      <c r="A467"/>
      <c r="B467"/>
      <c r="C467"/>
      <c r="D467"/>
      <c r="E467"/>
      <c r="F467"/>
      <c r="I467" s="1535"/>
    </row>
    <row r="468" s="10" customFormat="1" ht="20" customHeight="1" spans="1:9">
      <c r="A468"/>
      <c r="B468"/>
      <c r="C468"/>
      <c r="D468"/>
      <c r="E468"/>
      <c r="F468"/>
      <c r="I468" s="1535"/>
    </row>
    <row r="469" s="10" customFormat="1" ht="20" customHeight="1" spans="1:9">
      <c r="A469"/>
      <c r="B469"/>
      <c r="C469"/>
      <c r="D469"/>
      <c r="E469"/>
      <c r="F469"/>
      <c r="I469" s="1535"/>
    </row>
    <row r="470" s="10" customFormat="1" ht="20" customHeight="1" spans="1:9">
      <c r="A470"/>
      <c r="B470"/>
      <c r="C470"/>
      <c r="D470"/>
      <c r="E470"/>
      <c r="F470"/>
      <c r="I470" s="1535"/>
    </row>
    <row r="471" s="10" customFormat="1" ht="20" customHeight="1" spans="1:9">
      <c r="A471"/>
      <c r="B471"/>
      <c r="C471"/>
      <c r="D471"/>
      <c r="E471"/>
      <c r="F471"/>
      <c r="I471" s="1535"/>
    </row>
    <row r="472" s="10" customFormat="1" ht="20" customHeight="1" spans="1:9">
      <c r="A472"/>
      <c r="B472"/>
      <c r="C472"/>
      <c r="D472"/>
      <c r="E472"/>
      <c r="F472"/>
      <c r="I472" s="1535"/>
    </row>
    <row r="473" s="10" customFormat="1" ht="20" customHeight="1" spans="1:9">
      <c r="A473"/>
      <c r="B473"/>
      <c r="C473"/>
      <c r="D473"/>
      <c r="E473"/>
      <c r="F473"/>
      <c r="I473" s="1535"/>
    </row>
    <row r="474" s="10" customFormat="1" ht="20" customHeight="1" spans="1:9">
      <c r="A474"/>
      <c r="B474"/>
      <c r="C474"/>
      <c r="D474"/>
      <c r="E474"/>
      <c r="F474"/>
      <c r="I474" s="1535"/>
    </row>
    <row r="475" s="10" customFormat="1" ht="20" customHeight="1" spans="1:9">
      <c r="A475"/>
      <c r="B475"/>
      <c r="C475"/>
      <c r="D475"/>
      <c r="E475"/>
      <c r="F475"/>
      <c r="I475" s="1535"/>
    </row>
    <row r="476" s="10" customFormat="1" ht="20" customHeight="1" spans="1:9">
      <c r="A476"/>
      <c r="B476"/>
      <c r="C476"/>
      <c r="D476"/>
      <c r="E476"/>
      <c r="F476"/>
      <c r="I476" s="1535"/>
    </row>
    <row r="477" s="10" customFormat="1" ht="20" customHeight="1" spans="1:9">
      <c r="A477"/>
      <c r="B477"/>
      <c r="C477"/>
      <c r="D477"/>
      <c r="E477"/>
      <c r="F477"/>
      <c r="I477" s="1535"/>
    </row>
    <row r="478" s="10" customFormat="1" ht="20" customHeight="1" spans="1:9">
      <c r="A478"/>
      <c r="B478"/>
      <c r="C478"/>
      <c r="D478"/>
      <c r="E478"/>
      <c r="F478"/>
      <c r="I478" s="1535"/>
    </row>
    <row r="479" s="10" customFormat="1" ht="20" customHeight="1" spans="1:9">
      <c r="A479"/>
      <c r="B479"/>
      <c r="C479"/>
      <c r="D479"/>
      <c r="E479"/>
      <c r="F479"/>
      <c r="I479" s="1535"/>
    </row>
    <row r="480" s="10" customFormat="1" ht="20" customHeight="1" spans="1:9">
      <c r="A480"/>
      <c r="B480"/>
      <c r="C480"/>
      <c r="D480"/>
      <c r="E480"/>
      <c r="F480"/>
      <c r="I480" s="1535"/>
    </row>
    <row r="481" s="10" customFormat="1" ht="20" customHeight="1" spans="1:9">
      <c r="A481"/>
      <c r="B481"/>
      <c r="C481"/>
      <c r="D481"/>
      <c r="E481"/>
      <c r="F481"/>
      <c r="I481" s="1535"/>
    </row>
    <row r="482" s="10" customFormat="1" ht="20" customHeight="1" spans="1:9">
      <c r="A482"/>
      <c r="B482"/>
      <c r="C482"/>
      <c r="D482"/>
      <c r="E482"/>
      <c r="F482"/>
      <c r="I482" s="1535"/>
    </row>
    <row r="483" s="10" customFormat="1" ht="20" customHeight="1" spans="1:9">
      <c r="A483"/>
      <c r="B483"/>
      <c r="C483"/>
      <c r="D483"/>
      <c r="E483"/>
      <c r="F483"/>
      <c r="I483" s="1535"/>
    </row>
    <row r="484" s="10" customFormat="1" ht="20" customHeight="1" spans="1:9">
      <c r="A484"/>
      <c r="B484"/>
      <c r="C484"/>
      <c r="D484"/>
      <c r="E484"/>
      <c r="F484"/>
      <c r="I484" s="1535"/>
    </row>
    <row r="485" s="10" customFormat="1" ht="20" customHeight="1" spans="1:9">
      <c r="A485"/>
      <c r="B485"/>
      <c r="C485"/>
      <c r="D485"/>
      <c r="E485"/>
      <c r="F485"/>
      <c r="I485" s="1535"/>
    </row>
    <row r="486" s="10" customFormat="1" ht="20" customHeight="1" spans="1:9">
      <c r="A486"/>
      <c r="D486"/>
      <c r="E486"/>
      <c r="F486"/>
      <c r="I486" s="1535"/>
    </row>
    <row r="487" s="10" customFormat="1" ht="20" customHeight="1" spans="1:9">
      <c r="A487"/>
      <c r="D487"/>
      <c r="E487"/>
      <c r="F487"/>
      <c r="I487" s="1535"/>
    </row>
    <row r="488" s="10" customFormat="1" ht="20" customHeight="1" spans="1:9">
      <c r="A488"/>
      <c r="D488"/>
      <c r="E488"/>
      <c r="F488"/>
      <c r="I488" s="1535"/>
    </row>
    <row r="489" s="10" customFormat="1" ht="20" customHeight="1" spans="1:9">
      <c r="A489"/>
      <c r="D489"/>
      <c r="E489"/>
      <c r="F489"/>
      <c r="I489" s="1535"/>
    </row>
    <row r="490" s="10" customFormat="1" ht="20" customHeight="1" spans="1:9">
      <c r="A490"/>
      <c r="D490"/>
      <c r="E490"/>
      <c r="F490"/>
      <c r="I490" s="1535"/>
    </row>
    <row r="491" s="10" customFormat="1" ht="20" customHeight="1" spans="1:9">
      <c r="A491"/>
      <c r="D491"/>
      <c r="E491"/>
      <c r="F491"/>
      <c r="I491" s="1535"/>
    </row>
    <row r="492" s="10" customFormat="1" ht="20" customHeight="1" spans="1:9">
      <c r="A492"/>
      <c r="D492"/>
      <c r="E492"/>
      <c r="F492"/>
      <c r="I492" s="1535"/>
    </row>
    <row r="493" s="10" customFormat="1" ht="20" customHeight="1" spans="1:9">
      <c r="A493"/>
      <c r="D493"/>
      <c r="E493"/>
      <c r="F493"/>
      <c r="I493" s="1535"/>
    </row>
    <row r="494" s="10" customFormat="1" ht="20" customHeight="1" spans="1:9">
      <c r="A494"/>
      <c r="D494"/>
      <c r="E494"/>
      <c r="F494"/>
      <c r="I494" s="1535"/>
    </row>
    <row r="495" s="10" customFormat="1" ht="20" customHeight="1" spans="1:9">
      <c r="A495"/>
      <c r="D495"/>
      <c r="E495"/>
      <c r="F495"/>
      <c r="I495" s="1535"/>
    </row>
    <row r="496" s="10" customFormat="1" ht="20" customHeight="1" spans="1:9">
      <c r="A496"/>
      <c r="D496"/>
      <c r="E496"/>
      <c r="F496"/>
      <c r="I496" s="1535"/>
    </row>
    <row r="497" s="10" customFormat="1" ht="20" customHeight="1" spans="1:9">
      <c r="A497"/>
      <c r="D497"/>
      <c r="E497"/>
      <c r="F497"/>
      <c r="I497" s="1535"/>
    </row>
    <row r="498" s="10" customFormat="1" ht="20" customHeight="1" spans="1:9">
      <c r="A498"/>
      <c r="D498"/>
      <c r="E498"/>
      <c r="F498"/>
      <c r="I498" s="1535"/>
    </row>
    <row r="499" s="10" customFormat="1" ht="20" customHeight="1" spans="1:9">
      <c r="A499"/>
      <c r="D499"/>
      <c r="E499"/>
      <c r="F499"/>
      <c r="I499" s="1535"/>
    </row>
    <row r="500" s="10" customFormat="1" ht="20" customHeight="1" spans="1:9">
      <c r="A500"/>
      <c r="D500"/>
      <c r="E500"/>
      <c r="F500"/>
      <c r="I500" s="1535"/>
    </row>
    <row r="501" s="10" customFormat="1" ht="20" customHeight="1" spans="1:9">
      <c r="A501"/>
      <c r="D501"/>
      <c r="E501"/>
      <c r="F501"/>
      <c r="I501" s="1535"/>
    </row>
    <row r="502" s="10" customFormat="1" ht="20" customHeight="1" spans="1:9">
      <c r="A502"/>
      <c r="I502" s="1535"/>
    </row>
    <row r="503" s="10" customFormat="1" ht="20" customHeight="1" spans="1:9">
      <c r="A503"/>
      <c r="B503" s="1536" t="s">
        <v>941</v>
      </c>
      <c r="C503" s="1536"/>
      <c r="D503"/>
      <c r="E503" s="1536" t="s">
        <v>942</v>
      </c>
      <c r="F503" s="1536"/>
      <c r="I503" s="1535"/>
    </row>
    <row r="504" s="10" customFormat="1" ht="20" customHeight="1" spans="1:9">
      <c r="A504"/>
      <c r="B504" s="1537" t="s">
        <v>817</v>
      </c>
      <c r="C504" s="1537" t="s">
        <v>943</v>
      </c>
      <c r="D504"/>
      <c r="E504" s="1537" t="s">
        <v>820</v>
      </c>
      <c r="F504" s="1537" t="s">
        <v>944</v>
      </c>
      <c r="I504" s="1535"/>
    </row>
    <row r="505" s="10" customFormat="1" ht="20" customHeight="1" spans="1:9">
      <c r="A505"/>
      <c r="B505" s="1537" t="s">
        <v>945</v>
      </c>
      <c r="C505" s="1537" t="s">
        <v>946</v>
      </c>
      <c r="D505"/>
      <c r="E505" s="1537" t="s">
        <v>947</v>
      </c>
      <c r="F505" s="1537" t="s">
        <v>948</v>
      </c>
      <c r="I505" s="1535"/>
    </row>
    <row r="506" s="10" customFormat="1" ht="20" customHeight="1" spans="1:12">
      <c r="A506"/>
      <c r="B506" s="1537" t="s">
        <v>949</v>
      </c>
      <c r="C506" s="1537" t="s">
        <v>950</v>
      </c>
      <c r="D506"/>
      <c r="E506" s="1537" t="s">
        <v>951</v>
      </c>
      <c r="F506" s="1537" t="s">
        <v>952</v>
      </c>
      <c r="G506"/>
      <c r="H506" s="1538"/>
      <c r="I506" s="1539"/>
      <c r="J506" s="1539"/>
      <c r="K506" s="1539"/>
      <c r="L506" s="1539"/>
    </row>
    <row r="507" s="10" customFormat="1" ht="20" customHeight="1" spans="2:12">
      <c r="B507" s="1537" t="s">
        <v>953</v>
      </c>
      <c r="C507" s="1537" t="s">
        <v>954</v>
      </c>
      <c r="D507"/>
      <c r="E507" s="1537" t="s">
        <v>955</v>
      </c>
      <c r="F507" s="1537" t="s">
        <v>956</v>
      </c>
      <c r="G507"/>
      <c r="H507" s="1538"/>
      <c r="I507" s="1539"/>
      <c r="J507" s="1539"/>
      <c r="K507" s="1539"/>
      <c r="L507" s="1539"/>
    </row>
    <row r="508" s="10" customFormat="1" ht="20" customHeight="1" spans="1:12">
      <c r="A508"/>
      <c r="B508" s="1537" t="s">
        <v>957</v>
      </c>
      <c r="C508" s="1537" t="s">
        <v>958</v>
      </c>
      <c r="D508"/>
      <c r="E508" s="1537" t="s">
        <v>959</v>
      </c>
      <c r="F508" s="1537" t="s">
        <v>960</v>
      </c>
      <c r="G508"/>
      <c r="H508" s="1538"/>
      <c r="I508" s="1539"/>
      <c r="J508" s="1539"/>
      <c r="K508" s="1539"/>
      <c r="L508" s="1539"/>
    </row>
    <row r="509" s="10" customFormat="1" ht="20" customHeight="1" spans="1:16">
      <c r="A509"/>
      <c r="B509" s="1537" t="s">
        <v>961</v>
      </c>
      <c r="C509" s="1537" t="s">
        <v>962</v>
      </c>
      <c r="D509"/>
      <c r="E509" s="1537" t="s">
        <v>963</v>
      </c>
      <c r="F509" s="1537" t="s">
        <v>964</v>
      </c>
      <c r="G509"/>
      <c r="H509" s="1538"/>
      <c r="I509" s="1539"/>
      <c r="J509" s="1539"/>
      <c r="K509" s="1539"/>
      <c r="L509" s="1539"/>
      <c r="P509" s="1538"/>
    </row>
    <row r="510" s="10" customFormat="1" ht="20" customHeight="1" spans="1:16">
      <c r="A510"/>
      <c r="B510" s="1537" t="s">
        <v>965</v>
      </c>
      <c r="C510" s="1537" t="s">
        <v>966</v>
      </c>
      <c r="D510"/>
      <c r="E510" s="1537" t="s">
        <v>967</v>
      </c>
      <c r="F510" s="1537" t="s">
        <v>968</v>
      </c>
      <c r="G510"/>
      <c r="L510" s="50"/>
      <c r="P510" s="1538"/>
    </row>
    <row r="511" s="10" customFormat="1" ht="20" customHeight="1" spans="1:16">
      <c r="A511"/>
      <c r="B511" s="1537" t="s">
        <v>969</v>
      </c>
      <c r="C511" s="1537" t="s">
        <v>966</v>
      </c>
      <c r="D511"/>
      <c r="E511" s="1537" t="s">
        <v>970</v>
      </c>
      <c r="F511" s="1537" t="s">
        <v>971</v>
      </c>
      <c r="G511"/>
      <c r="L511" s="50"/>
      <c r="P511" s="1538"/>
    </row>
    <row r="512" s="10" customFormat="1" ht="20" customHeight="1" spans="1:16">
      <c r="A512"/>
      <c r="B512" s="1537" t="s">
        <v>972</v>
      </c>
      <c r="C512" s="1537" t="s">
        <v>973</v>
      </c>
      <c r="D512"/>
      <c r="E512" s="1537" t="s">
        <v>974</v>
      </c>
      <c r="F512" s="1537" t="s">
        <v>975</v>
      </c>
      <c r="G512"/>
      <c r="L512" s="50"/>
      <c r="M512" s="50"/>
      <c r="N512" s="50"/>
      <c r="O512" s="50"/>
      <c r="P512" s="1538"/>
    </row>
    <row r="513" s="10" customFormat="1" ht="20" customHeight="1" spans="1:16">
      <c r="A513"/>
      <c r="B513" s="1537" t="s">
        <v>976</v>
      </c>
      <c r="C513" s="1537" t="s">
        <v>977</v>
      </c>
      <c r="D513"/>
      <c r="E513" s="1537" t="s">
        <v>854</v>
      </c>
      <c r="F513" s="1537" t="s">
        <v>978</v>
      </c>
      <c r="G513"/>
      <c r="L513" s="50"/>
      <c r="P513" s="1538"/>
    </row>
    <row r="514" s="10" customFormat="1" ht="20" customHeight="1" spans="1:16">
      <c r="A514"/>
      <c r="B514" s="1537" t="s">
        <v>979</v>
      </c>
      <c r="C514" s="1537" t="s">
        <v>980</v>
      </c>
      <c r="D514"/>
      <c r="E514"/>
      <c r="F514"/>
      <c r="G514"/>
      <c r="P514" s="1538"/>
    </row>
    <row r="515" s="10" customFormat="1" ht="20" customHeight="1" spans="1:19">
      <c r="A515"/>
      <c r="B515" s="1537" t="s">
        <v>981</v>
      </c>
      <c r="C515" s="1537" t="s">
        <v>982</v>
      </c>
      <c r="D515"/>
      <c r="E515"/>
      <c r="F515"/>
      <c r="G515"/>
      <c r="P515" s="1545"/>
      <c r="Q515" s="50"/>
      <c r="R515" s="50"/>
      <c r="S515" s="50"/>
    </row>
    <row r="516" s="10" customFormat="1" ht="20" customHeight="1" spans="1:16">
      <c r="A516"/>
      <c r="B516" s="1537" t="s">
        <v>983</v>
      </c>
      <c r="C516" s="1537" t="s">
        <v>984</v>
      </c>
      <c r="D516"/>
      <c r="E516" s="59" t="s">
        <v>985</v>
      </c>
      <c r="F516" s="59"/>
      <c r="G516"/>
      <c r="M516" s="50"/>
      <c r="N516" s="50"/>
      <c r="O516" s="50"/>
      <c r="P516" s="1546"/>
    </row>
    <row r="517" s="10" customFormat="1" ht="20" customHeight="1" spans="1:16">
      <c r="A517"/>
      <c r="B517" s="1537" t="s">
        <v>986</v>
      </c>
      <c r="C517" s="1537" t="s">
        <v>987</v>
      </c>
      <c r="D517"/>
      <c r="E517" s="1399" t="s">
        <v>988</v>
      </c>
      <c r="F517" s="1399" t="s">
        <v>989</v>
      </c>
      <c r="G517"/>
      <c r="P517" s="1546"/>
    </row>
    <row r="518" s="10" customFormat="1" ht="20" customHeight="1" spans="5:19">
      <c r="E518" s="1399" t="s">
        <v>990</v>
      </c>
      <c r="F518" s="1399" t="s">
        <v>991</v>
      </c>
      <c r="G518"/>
      <c r="P518" s="1546"/>
      <c r="Q518" s="50"/>
      <c r="R518" s="50"/>
      <c r="S518" s="50"/>
    </row>
    <row r="519" ht="20" customHeight="1" spans="5:16">
      <c r="E519" s="1399" t="s">
        <v>990</v>
      </c>
      <c r="F519" s="1399" t="s">
        <v>992</v>
      </c>
      <c r="P519" s="1546"/>
    </row>
    <row r="520" ht="20" customHeight="1" spans="5:16">
      <c r="E520" s="1399" t="s">
        <v>990</v>
      </c>
      <c r="F520" s="1399" t="s">
        <v>993</v>
      </c>
      <c r="M520" s="10"/>
      <c r="N520" s="10"/>
      <c r="O520" s="10"/>
      <c r="P520" s="1546"/>
    </row>
    <row r="521" ht="20" customHeight="1" spans="5:19">
      <c r="E521" s="1399" t="s">
        <v>994</v>
      </c>
      <c r="F521" s="1399" t="s">
        <v>995</v>
      </c>
      <c r="M521" s="10"/>
      <c r="N521" s="10"/>
      <c r="O521" s="10"/>
      <c r="P521" s="1547"/>
      <c r="Q521" s="10"/>
      <c r="R521" s="10"/>
      <c r="S521" s="10"/>
    </row>
    <row r="522" ht="20" customHeight="1" spans="5:16">
      <c r="E522" s="1399" t="s">
        <v>996</v>
      </c>
      <c r="F522" s="1399" t="s">
        <v>997</v>
      </c>
      <c r="P522" s="1547"/>
    </row>
    <row r="523" ht="20" customHeight="1" spans="5:6">
      <c r="E523" s="1399" t="s">
        <v>998</v>
      </c>
      <c r="F523" s="1399" t="s">
        <v>999</v>
      </c>
    </row>
    <row r="524" ht="20" customHeight="1" spans="2:6">
      <c r="B524" s="1540" t="s">
        <v>1000</v>
      </c>
      <c r="C524" s="1540"/>
      <c r="E524" s="1399" t="s">
        <v>994</v>
      </c>
      <c r="F524" s="1399" t="s">
        <v>1001</v>
      </c>
    </row>
    <row r="525" ht="20" customHeight="1" spans="2:6">
      <c r="B525" s="1399" t="s">
        <v>1002</v>
      </c>
      <c r="C525" s="1399" t="s">
        <v>1003</v>
      </c>
      <c r="E525" s="1399" t="s">
        <v>996</v>
      </c>
      <c r="F525" s="1399" t="s">
        <v>1004</v>
      </c>
    </row>
    <row r="526" ht="20" customHeight="1" spans="2:6">
      <c r="B526" s="1399" t="s">
        <v>1005</v>
      </c>
      <c r="C526" s="1399" t="s">
        <v>1006</v>
      </c>
      <c r="E526" s="1399" t="s">
        <v>998</v>
      </c>
      <c r="F526" s="1399" t="s">
        <v>1007</v>
      </c>
    </row>
    <row r="527" ht="20" customHeight="1" spans="2:6">
      <c r="B527" s="1399" t="s">
        <v>1008</v>
      </c>
      <c r="C527" s="1399" t="s">
        <v>1009</v>
      </c>
      <c r="E527" s="1399" t="s">
        <v>1010</v>
      </c>
      <c r="F527" s="1399" t="s">
        <v>1011</v>
      </c>
    </row>
    <row r="528" ht="20" customHeight="1" spans="2:6">
      <c r="B528" s="1399" t="s">
        <v>1012</v>
      </c>
      <c r="C528" s="1399" t="s">
        <v>1013</v>
      </c>
      <c r="E528" s="1399" t="s">
        <v>1010</v>
      </c>
      <c r="F528" s="1399" t="s">
        <v>1014</v>
      </c>
    </row>
    <row r="529" ht="20" customHeight="1" spans="2:6">
      <c r="B529" s="1399" t="s">
        <v>1015</v>
      </c>
      <c r="C529" s="1399" t="s">
        <v>1016</v>
      </c>
      <c r="E529" s="1399" t="s">
        <v>842</v>
      </c>
      <c r="F529" s="1399" t="s">
        <v>1017</v>
      </c>
    </row>
    <row r="530" ht="20" customHeight="1" spans="2:6">
      <c r="B530" s="1399" t="s">
        <v>1018</v>
      </c>
      <c r="C530" s="1399" t="s">
        <v>1019</v>
      </c>
      <c r="E530" s="1399" t="s">
        <v>990</v>
      </c>
      <c r="F530" s="1399" t="s">
        <v>1020</v>
      </c>
    </row>
    <row r="531" ht="20" customHeight="1" spans="2:6">
      <c r="B531" s="1399" t="s">
        <v>1021</v>
      </c>
      <c r="C531" s="1399" t="s">
        <v>1022</v>
      </c>
      <c r="E531" s="1399" t="s">
        <v>1023</v>
      </c>
      <c r="F531" s="1399" t="s">
        <v>1024</v>
      </c>
    </row>
    <row r="532" ht="20" customHeight="1" spans="2:6">
      <c r="B532" s="1399" t="s">
        <v>1025</v>
      </c>
      <c r="C532" s="1399" t="s">
        <v>1026</v>
      </c>
      <c r="E532" s="1399" t="s">
        <v>1027</v>
      </c>
      <c r="F532" s="1399" t="s">
        <v>1028</v>
      </c>
    </row>
    <row r="533" ht="20" customHeight="1" spans="2:6">
      <c r="B533" s="1399" t="s">
        <v>827</v>
      </c>
      <c r="C533" s="1399" t="s">
        <v>1029</v>
      </c>
      <c r="E533" s="1399" t="s">
        <v>1030</v>
      </c>
      <c r="F533" s="1399" t="s">
        <v>1031</v>
      </c>
    </row>
    <row r="534" ht="20" customHeight="1" spans="2:6">
      <c r="B534" s="1399" t="s">
        <v>1032</v>
      </c>
      <c r="C534" s="1399" t="s">
        <v>1033</v>
      </c>
      <c r="E534" s="1399" t="s">
        <v>1034</v>
      </c>
      <c r="F534" s="1399" t="s">
        <v>1035</v>
      </c>
    </row>
    <row r="535" ht="20" customHeight="1" spans="5:6">
      <c r="E535" s="1399" t="s">
        <v>1036</v>
      </c>
      <c r="F535" s="1399" t="s">
        <v>1037</v>
      </c>
    </row>
    <row r="536" ht="20" customHeight="1" spans="5:6">
      <c r="E536" s="1399" t="s">
        <v>1038</v>
      </c>
      <c r="F536" s="1399" t="s">
        <v>1039</v>
      </c>
    </row>
    <row r="537" ht="20" customHeight="1" spans="5:7">
      <c r="E537" s="1399" t="s">
        <v>1040</v>
      </c>
      <c r="F537" s="1399" t="s">
        <v>1041</v>
      </c>
      <c r="G537" s="26"/>
    </row>
    <row r="538" ht="20" customHeight="1" spans="2:7">
      <c r="B538" s="1540" t="s">
        <v>1042</v>
      </c>
      <c r="C538" s="1540"/>
      <c r="E538" s="1399" t="s">
        <v>1043</v>
      </c>
      <c r="F538" s="1399" t="s">
        <v>1044</v>
      </c>
      <c r="G538" s="26"/>
    </row>
    <row r="539" ht="20" customHeight="1" spans="2:6">
      <c r="B539" s="1399" t="s">
        <v>843</v>
      </c>
      <c r="C539" s="1399" t="s">
        <v>1045</v>
      </c>
      <c r="E539" s="1399" t="s">
        <v>1046</v>
      </c>
      <c r="F539" s="1399" t="s">
        <v>1047</v>
      </c>
    </row>
    <row r="540" ht="20" customHeight="1" spans="2:6">
      <c r="B540" s="1399" t="s">
        <v>1048</v>
      </c>
      <c r="C540" s="1399" t="s">
        <v>1049</v>
      </c>
      <c r="E540" s="1399" t="s">
        <v>1040</v>
      </c>
      <c r="F540" s="1399" t="s">
        <v>1050</v>
      </c>
    </row>
    <row r="541" ht="20" customHeight="1" spans="2:6">
      <c r="B541" s="1399" t="s">
        <v>1051</v>
      </c>
      <c r="C541" s="1399" t="s">
        <v>1052</v>
      </c>
      <c r="E541" s="1399" t="s">
        <v>1053</v>
      </c>
      <c r="F541" s="1399" t="s">
        <v>1054</v>
      </c>
    </row>
    <row r="542" ht="20" customHeight="1" spans="2:6">
      <c r="B542" s="1399" t="s">
        <v>1055</v>
      </c>
      <c r="C542" s="1399" t="s">
        <v>1056</v>
      </c>
      <c r="E542" s="1399" t="s">
        <v>1057</v>
      </c>
      <c r="F542" s="1399" t="s">
        <v>1058</v>
      </c>
    </row>
    <row r="543" ht="20" customHeight="1" spans="2:6">
      <c r="B543" s="1399" t="s">
        <v>1059</v>
      </c>
      <c r="C543" s="1399" t="s">
        <v>1060</v>
      </c>
      <c r="E543" s="1399" t="s">
        <v>1061</v>
      </c>
      <c r="F543" s="1399" t="s">
        <v>1062</v>
      </c>
    </row>
    <row r="544" ht="20" customHeight="1" spans="2:6">
      <c r="B544" s="1399" t="s">
        <v>1063</v>
      </c>
      <c r="C544" s="1399" t="s">
        <v>1064</v>
      </c>
      <c r="E544" s="1399" t="s">
        <v>1065</v>
      </c>
      <c r="F544" s="1399" t="s">
        <v>1066</v>
      </c>
    </row>
    <row r="545" ht="20" customHeight="1" spans="2:6">
      <c r="B545" s="1399" t="s">
        <v>1067</v>
      </c>
      <c r="C545" s="1399" t="s">
        <v>1068</v>
      </c>
      <c r="E545" s="1399" t="s">
        <v>1069</v>
      </c>
      <c r="F545" s="1399" t="s">
        <v>1070</v>
      </c>
    </row>
    <row r="546" ht="20" customHeight="1" spans="2:6">
      <c r="B546" s="1399" t="s">
        <v>1071</v>
      </c>
      <c r="C546" s="1399" t="s">
        <v>1072</v>
      </c>
      <c r="E546" s="1399" t="s">
        <v>990</v>
      </c>
      <c r="F546" s="1399" t="s">
        <v>1073</v>
      </c>
    </row>
    <row r="547" ht="20" customHeight="1" spans="2:6">
      <c r="B547" s="1399" t="s">
        <v>1074</v>
      </c>
      <c r="C547" s="1399" t="s">
        <v>1075</v>
      </c>
      <c r="E547" s="1399" t="s">
        <v>1076</v>
      </c>
      <c r="F547" s="1399" t="s">
        <v>1077</v>
      </c>
    </row>
    <row r="548" ht="20" customHeight="1" spans="2:7">
      <c r="B548" s="1399" t="s">
        <v>1078</v>
      </c>
      <c r="C548" s="1399" t="s">
        <v>1079</v>
      </c>
      <c r="E548" s="1399" t="s">
        <v>1080</v>
      </c>
      <c r="F548" s="1399" t="s">
        <v>1081</v>
      </c>
      <c r="G548" s="26"/>
    </row>
    <row r="549" ht="20" customHeight="1" spans="2:6">
      <c r="B549" s="1399" t="s">
        <v>1082</v>
      </c>
      <c r="C549" s="1399" t="s">
        <v>1083</v>
      </c>
      <c r="E549" s="1399" t="s">
        <v>1084</v>
      </c>
      <c r="F549" s="1399" t="s">
        <v>1085</v>
      </c>
    </row>
    <row r="550" ht="20" customHeight="1" spans="2:6">
      <c r="B550" s="1399" t="s">
        <v>1086</v>
      </c>
      <c r="C550" s="1399" t="s">
        <v>1087</v>
      </c>
      <c r="E550" s="1399" t="s">
        <v>1088</v>
      </c>
      <c r="F550" s="1399" t="s">
        <v>1089</v>
      </c>
    </row>
    <row r="551" ht="20" customHeight="1" spans="2:6">
      <c r="B551" s="1399" t="s">
        <v>1090</v>
      </c>
      <c r="C551" s="1399" t="s">
        <v>1091</v>
      </c>
      <c r="E551" s="1399" t="s">
        <v>1038</v>
      </c>
      <c r="F551" s="1399" t="s">
        <v>1092</v>
      </c>
    </row>
    <row r="552" ht="20" customHeight="1" spans="2:6">
      <c r="B552" s="1399" t="s">
        <v>1093</v>
      </c>
      <c r="C552" s="1399" t="s">
        <v>1094</v>
      </c>
      <c r="E552" s="1399" t="s">
        <v>1088</v>
      </c>
      <c r="F552" s="1399" t="s">
        <v>1095</v>
      </c>
    </row>
    <row r="553" ht="20" customHeight="1" spans="2:6">
      <c r="B553" s="1399" t="s">
        <v>1096</v>
      </c>
      <c r="C553" s="1399" t="s">
        <v>1097</v>
      </c>
      <c r="E553" s="1399" t="s">
        <v>1098</v>
      </c>
      <c r="F553" s="1399" t="s">
        <v>1099</v>
      </c>
    </row>
    <row r="554" ht="20" customHeight="1" spans="2:6">
      <c r="B554" s="1399" t="s">
        <v>1100</v>
      </c>
      <c r="C554" s="1399" t="s">
        <v>1101</v>
      </c>
      <c r="E554" s="1399" t="s">
        <v>1102</v>
      </c>
      <c r="F554" s="1399" t="s">
        <v>1103</v>
      </c>
    </row>
    <row r="555" ht="20" customHeight="1" spans="2:6">
      <c r="B555" s="1399" t="s">
        <v>1104</v>
      </c>
      <c r="C555" s="1399" t="s">
        <v>1105</v>
      </c>
      <c r="E555" s="1399" t="s">
        <v>1106</v>
      </c>
      <c r="F555" s="1399" t="s">
        <v>1107</v>
      </c>
    </row>
    <row r="556" ht="20" customHeight="1" spans="5:7">
      <c r="E556" s="1399" t="s">
        <v>1108</v>
      </c>
      <c r="F556" s="1399" t="s">
        <v>1109</v>
      </c>
      <c r="G556" s="362"/>
    </row>
    <row r="557" ht="20" customHeight="1" spans="3:7">
      <c r="C557" s="1541"/>
      <c r="E557" s="1399" t="s">
        <v>990</v>
      </c>
      <c r="F557" s="1399" t="s">
        <v>1110</v>
      </c>
      <c r="G557" s="362"/>
    </row>
    <row r="558" ht="20" customHeight="1" spans="3:7">
      <c r="C558" s="1541"/>
      <c r="E558" s="1399" t="s">
        <v>1111</v>
      </c>
      <c r="F558" s="1399" t="s">
        <v>1112</v>
      </c>
      <c r="G558" s="362"/>
    </row>
    <row r="559" ht="20" customHeight="1" spans="3:7">
      <c r="C559" s="1542"/>
      <c r="E559" s="1399" t="s">
        <v>1113</v>
      </c>
      <c r="F559" s="1399" t="s">
        <v>1114</v>
      </c>
      <c r="G559" s="362"/>
    </row>
    <row r="560" ht="20" customHeight="1" spans="3:6">
      <c r="C560" s="1543"/>
      <c r="E560" s="1399" t="s">
        <v>1115</v>
      </c>
      <c r="F560" s="1399" t="s">
        <v>1116</v>
      </c>
    </row>
    <row r="561" ht="20" customHeight="1" spans="3:24">
      <c r="C561" s="1543"/>
      <c r="E561" s="1399" t="s">
        <v>1117</v>
      </c>
      <c r="F561" s="1399" t="s">
        <v>1118</v>
      </c>
      <c r="V561" s="10"/>
      <c r="W561" s="10"/>
      <c r="X561" s="10"/>
    </row>
    <row r="562" ht="20" customHeight="1" spans="2:24">
      <c r="B562" s="1540" t="s">
        <v>1119</v>
      </c>
      <c r="C562" s="1540"/>
      <c r="E562" s="1399" t="s">
        <v>1120</v>
      </c>
      <c r="F562" s="1399" t="s">
        <v>1121</v>
      </c>
      <c r="X562" s="10"/>
    </row>
    <row r="563" ht="20" customHeight="1" spans="2:24">
      <c r="B563" s="1395" t="s">
        <v>871</v>
      </c>
      <c r="C563" s="1544" t="s">
        <v>1122</v>
      </c>
      <c r="E563" s="1399" t="s">
        <v>1123</v>
      </c>
      <c r="F563" s="1399" t="s">
        <v>1124</v>
      </c>
      <c r="X563" s="10"/>
    </row>
    <row r="564" ht="20" customHeight="1" spans="2:24">
      <c r="B564" s="1395" t="s">
        <v>78</v>
      </c>
      <c r="C564" s="1544" t="s">
        <v>1125</v>
      </c>
      <c r="E564" s="1399" t="s">
        <v>1126</v>
      </c>
      <c r="F564" s="1399" t="s">
        <v>1127</v>
      </c>
      <c r="U564" s="8"/>
      <c r="X564" s="10"/>
    </row>
    <row r="565" ht="20" customHeight="1" spans="2:24">
      <c r="B565" s="1395" t="s">
        <v>80</v>
      </c>
      <c r="C565" s="1544" t="s">
        <v>1128</v>
      </c>
      <c r="E565" s="1399" t="s">
        <v>1129</v>
      </c>
      <c r="F565" s="1399" t="s">
        <v>1130</v>
      </c>
      <c r="X565" s="10"/>
    </row>
    <row r="566" ht="20" customHeight="1" spans="2:24">
      <c r="B566" s="1395" t="s">
        <v>82</v>
      </c>
      <c r="C566" s="1544" t="s">
        <v>1131</v>
      </c>
      <c r="E566" s="1399" t="s">
        <v>1132</v>
      </c>
      <c r="F566" s="1399" t="s">
        <v>1133</v>
      </c>
      <c r="X566" s="10"/>
    </row>
    <row r="567" ht="20" customHeight="1" spans="2:24">
      <c r="B567" s="1395" t="s">
        <v>84</v>
      </c>
      <c r="C567" s="1544" t="s">
        <v>1134</v>
      </c>
      <c r="E567" s="1399" t="s">
        <v>1135</v>
      </c>
      <c r="F567" s="1399" t="s">
        <v>1136</v>
      </c>
      <c r="U567" s="1548"/>
      <c r="X567" s="10"/>
    </row>
    <row r="568" ht="20" customHeight="1" spans="2:24">
      <c r="B568" s="1395" t="s">
        <v>86</v>
      </c>
      <c r="C568" s="1544" t="s">
        <v>1137</v>
      </c>
      <c r="E568" s="1399" t="s">
        <v>990</v>
      </c>
      <c r="F568" s="1399" t="s">
        <v>1138</v>
      </c>
      <c r="X568" s="10"/>
    </row>
    <row r="569" ht="20" customHeight="1" spans="2:24">
      <c r="B569" s="1395" t="s">
        <v>88</v>
      </c>
      <c r="C569" s="1544" t="s">
        <v>1139</v>
      </c>
      <c r="E569" s="1399" t="s">
        <v>1034</v>
      </c>
      <c r="F569" s="1399" t="s">
        <v>1140</v>
      </c>
      <c r="X569" s="10"/>
    </row>
    <row r="570" ht="20" customHeight="1" spans="2:24">
      <c r="B570" s="1395" t="s">
        <v>92</v>
      </c>
      <c r="C570" s="1544" t="s">
        <v>1141</v>
      </c>
      <c r="E570" s="1399" t="s">
        <v>1027</v>
      </c>
      <c r="F570" s="1399" t="s">
        <v>1142</v>
      </c>
      <c r="X570" s="10"/>
    </row>
    <row r="571" ht="20" customHeight="1" spans="2:24">
      <c r="B571" s="1395" t="s">
        <v>94</v>
      </c>
      <c r="C571" s="1544" t="s">
        <v>1143</v>
      </c>
      <c r="E571" s="1399" t="s">
        <v>1030</v>
      </c>
      <c r="F571" s="1399" t="s">
        <v>1144</v>
      </c>
      <c r="X571" s="10"/>
    </row>
    <row r="572" ht="20" customHeight="1" spans="2:24">
      <c r="B572" s="1395" t="s">
        <v>96</v>
      </c>
      <c r="C572" s="1544" t="s">
        <v>1145</v>
      </c>
      <c r="E572" s="1399" t="s">
        <v>1146</v>
      </c>
      <c r="F572" s="1399" t="s">
        <v>1147</v>
      </c>
      <c r="U572" s="10"/>
      <c r="X572" s="10"/>
    </row>
    <row r="573" ht="20" customHeight="1" spans="2:24">
      <c r="B573" s="1395" t="s">
        <v>98</v>
      </c>
      <c r="C573" s="1544" t="s">
        <v>1148</v>
      </c>
      <c r="E573" s="1399" t="s">
        <v>1038</v>
      </c>
      <c r="F573" s="1399" t="s">
        <v>1149</v>
      </c>
      <c r="X573" s="10"/>
    </row>
    <row r="574" ht="20" customHeight="1" spans="2:24">
      <c r="B574" s="1395" t="s">
        <v>100</v>
      </c>
      <c r="C574" s="1544" t="s">
        <v>1150</v>
      </c>
      <c r="E574" s="1399" t="s">
        <v>1151</v>
      </c>
      <c r="F574" s="1399" t="s">
        <v>1152</v>
      </c>
      <c r="X574" s="10"/>
    </row>
    <row r="575" ht="20" customHeight="1" spans="2:6">
      <c r="B575" s="1395" t="s">
        <v>102</v>
      </c>
      <c r="C575" s="1544" t="s">
        <v>1153</v>
      </c>
      <c r="E575" s="1399" t="s">
        <v>1151</v>
      </c>
      <c r="F575" s="1399" t="s">
        <v>1154</v>
      </c>
    </row>
    <row r="576" ht="20" customHeight="1" spans="2:6">
      <c r="B576" s="1395" t="s">
        <v>104</v>
      </c>
      <c r="C576" s="1544" t="s">
        <v>1155</v>
      </c>
      <c r="E576" s="1399" t="s">
        <v>1156</v>
      </c>
      <c r="F576" s="1399" t="s">
        <v>1157</v>
      </c>
    </row>
    <row r="577" ht="20" customHeight="1" spans="2:6">
      <c r="B577" s="1395" t="s">
        <v>106</v>
      </c>
      <c r="C577" s="1544" t="s">
        <v>1158</v>
      </c>
      <c r="E577" s="1399" t="s">
        <v>990</v>
      </c>
      <c r="F577" s="1399" t="s">
        <v>1159</v>
      </c>
    </row>
    <row r="578" ht="20" customHeight="1" spans="2:6">
      <c r="B578" s="1395" t="s">
        <v>108</v>
      </c>
      <c r="C578" s="1544" t="s">
        <v>1160</v>
      </c>
      <c r="E578" s="1399" t="s">
        <v>1161</v>
      </c>
      <c r="F578" s="1399" t="s">
        <v>1162</v>
      </c>
    </row>
    <row r="579" ht="20" customHeight="1" spans="2:6">
      <c r="B579" s="1395" t="s">
        <v>110</v>
      </c>
      <c r="C579" s="1544" t="s">
        <v>1163</v>
      </c>
      <c r="E579" s="1399" t="s">
        <v>1164</v>
      </c>
      <c r="F579" s="1399" t="s">
        <v>1165</v>
      </c>
    </row>
    <row r="580" ht="20" customHeight="1" spans="2:6">
      <c r="B580" s="1395" t="s">
        <v>112</v>
      </c>
      <c r="C580" s="1544" t="s">
        <v>1166</v>
      </c>
      <c r="E580" s="1399" t="s">
        <v>1167</v>
      </c>
      <c r="F580" s="1399" t="s">
        <v>1168</v>
      </c>
    </row>
    <row r="581" ht="20" customHeight="1" spans="2:6">
      <c r="B581" s="1395" t="s">
        <v>114</v>
      </c>
      <c r="C581" s="1544" t="s">
        <v>1169</v>
      </c>
      <c r="E581" s="1399" t="s">
        <v>1170</v>
      </c>
      <c r="F581" s="1399" t="s">
        <v>1171</v>
      </c>
    </row>
    <row r="582" ht="20" customHeight="1" spans="2:6">
      <c r="B582" s="1395" t="s">
        <v>116</v>
      </c>
      <c r="C582" s="1544" t="s">
        <v>1172</v>
      </c>
      <c r="E582" s="1399" t="s">
        <v>1038</v>
      </c>
      <c r="F582" s="1399" t="s">
        <v>1173</v>
      </c>
    </row>
    <row r="583" ht="20" customHeight="1" spans="2:6">
      <c r="B583" s="1395" t="s">
        <v>118</v>
      </c>
      <c r="C583" s="1544" t="s">
        <v>1174</v>
      </c>
      <c r="E583" s="1399" t="s">
        <v>1040</v>
      </c>
      <c r="F583" s="1399" t="s">
        <v>1175</v>
      </c>
    </row>
    <row r="584" ht="20" customHeight="1" spans="2:6">
      <c r="B584" s="1395" t="s">
        <v>120</v>
      </c>
      <c r="C584" s="1544" t="s">
        <v>1176</v>
      </c>
      <c r="E584" s="1399" t="s">
        <v>1043</v>
      </c>
      <c r="F584" s="1399" t="s">
        <v>1177</v>
      </c>
    </row>
    <row r="585" ht="20" customHeight="1" spans="2:6">
      <c r="B585" s="1395" t="s">
        <v>122</v>
      </c>
      <c r="C585" s="1544" t="s">
        <v>1178</v>
      </c>
      <c r="E585" s="1399" t="s">
        <v>1046</v>
      </c>
      <c r="F585" s="1399" t="s">
        <v>1179</v>
      </c>
    </row>
    <row r="586" ht="20" customHeight="1" spans="2:6">
      <c r="B586" s="1395" t="s">
        <v>124</v>
      </c>
      <c r="C586" s="1544" t="s">
        <v>1180</v>
      </c>
      <c r="E586" s="1399" t="s">
        <v>1040</v>
      </c>
      <c r="F586" s="1399" t="s">
        <v>1181</v>
      </c>
    </row>
    <row r="587" ht="20" customHeight="1"/>
    <row r="588" ht="20" customHeight="1"/>
    <row r="589" ht="20" customHeight="1" spans="3:3">
      <c r="C589" s="8"/>
    </row>
    <row r="590" ht="20" customHeight="1"/>
    <row r="591" ht="20" customHeight="1"/>
    <row r="592" ht="20" customHeight="1"/>
    <row r="593" ht="20" customHeight="1"/>
    <row r="594" ht="20" customHeight="1"/>
    <row r="595" ht="20" customHeight="1"/>
    <row r="596" ht="20" customHeight="1"/>
    <row r="597" ht="20" customHeight="1"/>
    <row r="598" ht="20" customHeight="1"/>
    <row r="599" ht="20" customHeight="1"/>
    <row r="600" ht="20" customHeight="1"/>
    <row r="601" ht="20" customHeight="1" spans="2:8">
      <c r="B601" s="1540" t="s">
        <v>1182</v>
      </c>
      <c r="C601" s="1540"/>
      <c r="D601" s="1540"/>
      <c r="E601" s="1540"/>
      <c r="G601" s="1549" t="s">
        <v>1183</v>
      </c>
      <c r="H601" s="1467"/>
    </row>
    <row r="602" ht="20" customHeight="1" spans="2:8">
      <c r="B602" s="1550" t="s">
        <v>672</v>
      </c>
      <c r="C602" s="1550" t="s">
        <v>1184</v>
      </c>
      <c r="D602" s="1551"/>
      <c r="E602" s="1550"/>
      <c r="G602" s="806" t="s">
        <v>1185</v>
      </c>
      <c r="H602" s="806" t="s">
        <v>1186</v>
      </c>
    </row>
    <row r="603" ht="20" customHeight="1" spans="2:8">
      <c r="B603" s="1550" t="s">
        <v>1187</v>
      </c>
      <c r="C603" s="1550" t="s">
        <v>1188</v>
      </c>
      <c r="D603" s="1551"/>
      <c r="E603" s="1550"/>
      <c r="G603" s="806" t="s">
        <v>346</v>
      </c>
      <c r="H603" s="806" t="s">
        <v>1189</v>
      </c>
    </row>
    <row r="604" ht="20" customHeight="1" spans="2:8">
      <c r="B604" s="1550" t="s">
        <v>1190</v>
      </c>
      <c r="C604" s="1550" t="s">
        <v>1191</v>
      </c>
      <c r="D604" s="1551"/>
      <c r="E604" s="1550"/>
      <c r="G604" s="806" t="s">
        <v>1192</v>
      </c>
      <c r="H604" s="806" t="s">
        <v>1193</v>
      </c>
    </row>
    <row r="605" ht="20" customHeight="1" spans="2:8">
      <c r="B605" s="1550" t="s">
        <v>1194</v>
      </c>
      <c r="C605" s="1550" t="s">
        <v>1195</v>
      </c>
      <c r="D605" s="1551"/>
      <c r="E605" s="1550"/>
      <c r="G605" s="806" t="s">
        <v>1196</v>
      </c>
      <c r="H605" s="806" t="s">
        <v>1197</v>
      </c>
    </row>
    <row r="606" ht="20" customHeight="1" spans="2:8">
      <c r="B606" s="1550" t="s">
        <v>853</v>
      </c>
      <c r="C606" s="1550" t="s">
        <v>1198</v>
      </c>
      <c r="D606" s="1550" t="s">
        <v>854</v>
      </c>
      <c r="E606" s="1550" t="s">
        <v>1199</v>
      </c>
      <c r="G606" s="806" t="s">
        <v>1200</v>
      </c>
      <c r="H606" s="806" t="s">
        <v>1201</v>
      </c>
    </row>
    <row r="607" ht="20" customHeight="1" spans="2:8">
      <c r="B607" s="1550"/>
      <c r="C607" s="1550"/>
      <c r="D607" s="1550" t="s">
        <v>1202</v>
      </c>
      <c r="E607" s="1550" t="s">
        <v>1203</v>
      </c>
      <c r="G607" s="806" t="s">
        <v>1204</v>
      </c>
      <c r="H607" s="806" t="s">
        <v>1205</v>
      </c>
    </row>
    <row r="608" ht="20" customHeight="1" spans="2:5">
      <c r="B608" s="1550"/>
      <c r="C608" s="1550"/>
      <c r="D608" s="1550" t="s">
        <v>1206</v>
      </c>
      <c r="E608" s="1550" t="s">
        <v>1207</v>
      </c>
    </row>
    <row r="609" ht="20" customHeight="1" spans="2:5">
      <c r="B609" s="1550"/>
      <c r="C609" s="1550"/>
      <c r="D609" s="1550" t="s">
        <v>1208</v>
      </c>
      <c r="E609" s="1550" t="s">
        <v>1209</v>
      </c>
    </row>
    <row r="610" ht="20" customHeight="1" spans="2:8">
      <c r="B610" s="1550" t="s">
        <v>855</v>
      </c>
      <c r="C610" s="1550" t="s">
        <v>1210</v>
      </c>
      <c r="D610" s="1550" t="s">
        <v>854</v>
      </c>
      <c r="E610" s="1550" t="s">
        <v>1211</v>
      </c>
      <c r="G610" s="1360" t="s">
        <v>1212</v>
      </c>
      <c r="H610" s="1360"/>
    </row>
    <row r="611" ht="20" customHeight="1" spans="2:8">
      <c r="B611" s="1550"/>
      <c r="C611" s="1550"/>
      <c r="D611" s="1550" t="s">
        <v>1202</v>
      </c>
      <c r="E611" s="1550" t="s">
        <v>1213</v>
      </c>
      <c r="G611" s="1395" t="s">
        <v>875</v>
      </c>
      <c r="H611" s="1395" t="s">
        <v>1214</v>
      </c>
    </row>
    <row r="612" ht="20" customHeight="1" spans="2:8">
      <c r="B612" s="1550"/>
      <c r="C612" s="1550"/>
      <c r="D612" s="1550" t="s">
        <v>1206</v>
      </c>
      <c r="E612" s="1550" t="s">
        <v>1215</v>
      </c>
      <c r="G612" s="1395" t="s">
        <v>1216</v>
      </c>
      <c r="H612" s="1395" t="s">
        <v>1217</v>
      </c>
    </row>
    <row r="613" ht="20" customHeight="1" spans="2:8">
      <c r="B613" s="1550"/>
      <c r="C613" s="1550"/>
      <c r="D613" s="1550" t="s">
        <v>1208</v>
      </c>
      <c r="E613" s="1550" t="s">
        <v>1218</v>
      </c>
      <c r="G613" s="1395" t="s">
        <v>1219</v>
      </c>
      <c r="H613" s="1395" t="s">
        <v>1220</v>
      </c>
    </row>
    <row r="614" ht="20" customHeight="1" spans="2:8">
      <c r="B614" s="1550" t="s">
        <v>856</v>
      </c>
      <c r="C614" s="1550" t="s">
        <v>1221</v>
      </c>
      <c r="D614" s="1550" t="s">
        <v>1222</v>
      </c>
      <c r="E614" s="1550" t="s">
        <v>1223</v>
      </c>
      <c r="G614" s="1395" t="s">
        <v>1224</v>
      </c>
      <c r="H614" s="1395" t="s">
        <v>1225</v>
      </c>
    </row>
    <row r="615" ht="20" customHeight="1" spans="2:8">
      <c r="B615" s="1550"/>
      <c r="C615" s="1550"/>
      <c r="D615" s="1550" t="s">
        <v>857</v>
      </c>
      <c r="E615" s="1550" t="s">
        <v>1226</v>
      </c>
      <c r="G615" s="1395" t="s">
        <v>1227</v>
      </c>
      <c r="H615" s="1395" t="s">
        <v>1228</v>
      </c>
    </row>
    <row r="616" ht="20" customHeight="1" spans="2:8">
      <c r="B616" s="1550" t="s">
        <v>858</v>
      </c>
      <c r="C616" s="1550" t="s">
        <v>1229</v>
      </c>
      <c r="D616" s="1550" t="s">
        <v>1230</v>
      </c>
      <c r="E616" s="1550" t="s">
        <v>1231</v>
      </c>
      <c r="G616" s="1395" t="s">
        <v>1232</v>
      </c>
      <c r="H616" s="1395" t="s">
        <v>1233</v>
      </c>
    </row>
    <row r="617" ht="20" customHeight="1" spans="2:8">
      <c r="B617" s="1550"/>
      <c r="C617" s="1550"/>
      <c r="D617" s="1550" t="s">
        <v>859</v>
      </c>
      <c r="E617" s="1550" t="s">
        <v>1234</v>
      </c>
      <c r="G617" s="1395" t="s">
        <v>1235</v>
      </c>
      <c r="H617" s="1395" t="s">
        <v>1236</v>
      </c>
    </row>
    <row r="618" ht="20" customHeight="1" spans="2:8">
      <c r="B618" s="1550"/>
      <c r="C618" s="1550"/>
      <c r="D618" s="1550" t="s">
        <v>1237</v>
      </c>
      <c r="E618" s="1550" t="s">
        <v>1238</v>
      </c>
      <c r="G618" s="1395" t="s">
        <v>1239</v>
      </c>
      <c r="H618" s="1395" t="s">
        <v>1240</v>
      </c>
    </row>
    <row r="619" ht="20" customHeight="1" spans="2:8">
      <c r="B619" s="1550" t="s">
        <v>860</v>
      </c>
      <c r="C619" s="1550" t="s">
        <v>1241</v>
      </c>
      <c r="D619" s="1550" t="s">
        <v>1242</v>
      </c>
      <c r="E619" s="1550" t="s">
        <v>1243</v>
      </c>
      <c r="G619" s="17"/>
      <c r="H619" s="17"/>
    </row>
    <row r="620" ht="20" customHeight="1" spans="2:8">
      <c r="B620" s="1550"/>
      <c r="C620" s="1550"/>
      <c r="D620" s="1550" t="s">
        <v>861</v>
      </c>
      <c r="E620" s="1550" t="s">
        <v>1244</v>
      </c>
      <c r="G620" s="17"/>
      <c r="H620" s="17"/>
    </row>
    <row r="621" ht="20" customHeight="1" spans="2:8">
      <c r="B621" s="1550"/>
      <c r="C621" s="1550"/>
      <c r="D621" s="1550" t="s">
        <v>1245</v>
      </c>
      <c r="E621" s="1550" t="s">
        <v>1246</v>
      </c>
      <c r="G621" s="1360" t="s">
        <v>1247</v>
      </c>
      <c r="H621" s="1360"/>
    </row>
    <row r="622" ht="20" customHeight="1" spans="2:8">
      <c r="B622" s="1550" t="s">
        <v>862</v>
      </c>
      <c r="C622" s="1550" t="s">
        <v>1248</v>
      </c>
      <c r="D622" s="1550" t="s">
        <v>854</v>
      </c>
      <c r="E622" s="1550" t="s">
        <v>1249</v>
      </c>
      <c r="G622" s="1395" t="s">
        <v>854</v>
      </c>
      <c r="H622" s="1395" t="s">
        <v>1250</v>
      </c>
    </row>
    <row r="623" ht="20" customHeight="1" spans="2:8">
      <c r="B623" s="1550"/>
      <c r="C623" s="1550"/>
      <c r="D623" s="1550">
        <v>1</v>
      </c>
      <c r="E623" s="1550" t="s">
        <v>1251</v>
      </c>
      <c r="G623" s="1399" t="s">
        <v>1252</v>
      </c>
      <c r="H623" s="1395" t="s">
        <v>1253</v>
      </c>
    </row>
    <row r="624" ht="20" customHeight="1" spans="2:8">
      <c r="B624" s="1550"/>
      <c r="C624" s="1550"/>
      <c r="D624" s="1550">
        <v>2</v>
      </c>
      <c r="E624" s="1550" t="s">
        <v>1254</v>
      </c>
      <c r="G624" s="1399" t="s">
        <v>1255</v>
      </c>
      <c r="H624" s="1395" t="s">
        <v>1256</v>
      </c>
    </row>
    <row r="625" ht="20" customHeight="1" spans="2:8">
      <c r="B625" s="1550"/>
      <c r="C625" s="1550"/>
      <c r="D625" s="1550">
        <v>3</v>
      </c>
      <c r="E625" s="1550" t="s">
        <v>1257</v>
      </c>
      <c r="G625" s="1399" t="s">
        <v>1258</v>
      </c>
      <c r="H625" s="1395" t="s">
        <v>1259</v>
      </c>
    </row>
    <row r="626" ht="20" customHeight="1" spans="2:8">
      <c r="B626" s="1550"/>
      <c r="C626" s="1550"/>
      <c r="D626" s="1550">
        <v>4</v>
      </c>
      <c r="E626" s="1550" t="s">
        <v>1260</v>
      </c>
      <c r="G626" s="1399" t="s">
        <v>887</v>
      </c>
      <c r="H626" s="1395" t="s">
        <v>1261</v>
      </c>
    </row>
    <row r="627" ht="20" customHeight="1" spans="2:8">
      <c r="B627" s="1550" t="s">
        <v>863</v>
      </c>
      <c r="C627" s="1550" t="s">
        <v>1262</v>
      </c>
      <c r="D627" s="1550" t="s">
        <v>864</v>
      </c>
      <c r="E627" s="1550" t="s">
        <v>1263</v>
      </c>
      <c r="G627" s="17"/>
      <c r="H627" s="17"/>
    </row>
    <row r="628" ht="20" customHeight="1" spans="2:8">
      <c r="B628" s="1550"/>
      <c r="C628" s="1550"/>
      <c r="D628" s="1550" t="s">
        <v>1264</v>
      </c>
      <c r="E628" s="1550" t="s">
        <v>1265</v>
      </c>
      <c r="G628" s="17"/>
      <c r="H628" s="17"/>
    </row>
    <row r="629" ht="20" customHeight="1" spans="2:8">
      <c r="B629" s="1550" t="s">
        <v>865</v>
      </c>
      <c r="C629" s="1550" t="s">
        <v>1266</v>
      </c>
      <c r="D629" s="1550" t="s">
        <v>866</v>
      </c>
      <c r="E629" s="1550" t="s">
        <v>1267</v>
      </c>
      <c r="G629" s="1360" t="s">
        <v>1268</v>
      </c>
      <c r="H629" s="1360"/>
    </row>
    <row r="630" ht="20" customHeight="1" spans="2:8">
      <c r="B630" s="357"/>
      <c r="C630" s="1550"/>
      <c r="D630" s="1550" t="s">
        <v>865</v>
      </c>
      <c r="E630" s="1550" t="s">
        <v>1269</v>
      </c>
      <c r="G630" s="1395" t="s">
        <v>889</v>
      </c>
      <c r="H630" s="1395" t="s">
        <v>1270</v>
      </c>
    </row>
    <row r="631" ht="20" customHeight="1" spans="3:8">
      <c r="C631" s="55"/>
      <c r="E631" s="55"/>
      <c r="G631" s="1395" t="s">
        <v>1271</v>
      </c>
      <c r="H631" s="1395" t="s">
        <v>1272</v>
      </c>
    </row>
    <row r="632" ht="20" customHeight="1" spans="5:8">
      <c r="E632" s="55"/>
      <c r="G632" s="1395" t="s">
        <v>1273</v>
      </c>
      <c r="H632" s="1395" t="s">
        <v>1274</v>
      </c>
    </row>
    <row r="633" ht="20" customHeight="1" spans="5:8">
      <c r="E633" s="55"/>
      <c r="G633" s="1395" t="s">
        <v>1275</v>
      </c>
      <c r="H633" s="1395" t="s">
        <v>1276</v>
      </c>
    </row>
    <row r="634" ht="20" customHeight="1" spans="3:8">
      <c r="C634" s="55"/>
      <c r="E634" s="55"/>
      <c r="G634" s="1395" t="s">
        <v>1277</v>
      </c>
      <c r="H634" s="1395" t="s">
        <v>1278</v>
      </c>
    </row>
    <row r="635" ht="20" customHeight="1" spans="5:5">
      <c r="E635" s="55"/>
    </row>
    <row r="636" ht="20" customHeight="1" spans="5:5">
      <c r="E636" s="55"/>
    </row>
    <row r="637" ht="20" customHeight="1" spans="5:5">
      <c r="E637" s="55"/>
    </row>
    <row r="638" ht="20" customHeight="1" spans="5:5">
      <c r="E638" s="55"/>
    </row>
    <row r="639" ht="20" customHeight="1" spans="5:5">
      <c r="E639" s="55"/>
    </row>
    <row r="640" ht="20" customHeight="1" spans="4:5">
      <c r="D640" s="10"/>
      <c r="E640" s="10"/>
    </row>
    <row r="641" ht="20" customHeight="1" spans="5:5">
      <c r="E641" s="55"/>
    </row>
    <row r="642" ht="20" customHeight="1" spans="5:5">
      <c r="E642" s="55"/>
    </row>
    <row r="643" ht="20" customHeight="1" spans="5:5">
      <c r="E643" s="55"/>
    </row>
    <row r="644" ht="20" customHeight="1" spans="2:6">
      <c r="B644" s="1552" t="s">
        <v>1279</v>
      </c>
      <c r="C644" s="1550"/>
      <c r="E644" s="1360" t="s">
        <v>1280</v>
      </c>
      <c r="F644" s="1395"/>
    </row>
    <row r="645" ht="20" customHeight="1" spans="2:6">
      <c r="B645" s="597" t="s">
        <v>1281</v>
      </c>
      <c r="C645" s="1553" t="s">
        <v>1282</v>
      </c>
      <c r="E645" s="597" t="s">
        <v>885</v>
      </c>
      <c r="F645" s="1553" t="s">
        <v>1283</v>
      </c>
    </row>
    <row r="646" ht="20" customHeight="1" spans="2:6">
      <c r="B646" s="597" t="s">
        <v>1284</v>
      </c>
      <c r="C646" s="1553" t="s">
        <v>1285</v>
      </c>
      <c r="E646" s="597" t="s">
        <v>1286</v>
      </c>
      <c r="F646" s="1553" t="s">
        <v>1287</v>
      </c>
    </row>
    <row r="647" ht="20" customHeight="1" spans="2:6">
      <c r="B647" s="597" t="s">
        <v>1288</v>
      </c>
      <c r="C647" s="1553" t="s">
        <v>1289</v>
      </c>
      <c r="D647" s="54"/>
      <c r="E647" s="357" t="s">
        <v>1290</v>
      </c>
      <c r="F647" s="357" t="s">
        <v>1291</v>
      </c>
    </row>
    <row r="648" ht="20" customHeight="1" spans="2:6">
      <c r="B648" s="597" t="s">
        <v>889</v>
      </c>
      <c r="C648" s="1553" t="s">
        <v>1292</v>
      </c>
      <c r="E648" s="597" t="s">
        <v>1293</v>
      </c>
      <c r="F648" s="1553" t="s">
        <v>1294</v>
      </c>
    </row>
    <row r="649" ht="20" customHeight="1" spans="2:6">
      <c r="B649" s="597" t="s">
        <v>883</v>
      </c>
      <c r="C649" s="1553" t="s">
        <v>1295</v>
      </c>
      <c r="E649" s="597" t="s">
        <v>1296</v>
      </c>
      <c r="F649" s="1553" t="s">
        <v>1297</v>
      </c>
    </row>
    <row r="650" ht="20" customHeight="1" spans="2:6">
      <c r="B650" s="597" t="s">
        <v>1298</v>
      </c>
      <c r="C650" s="1553" t="s">
        <v>1299</v>
      </c>
      <c r="E650" s="597" t="s">
        <v>1300</v>
      </c>
      <c r="F650" s="1553" t="s">
        <v>1301</v>
      </c>
    </row>
    <row r="651" ht="20" customHeight="1" spans="2:6">
      <c r="B651" s="597" t="s">
        <v>1302</v>
      </c>
      <c r="C651" s="1553" t="s">
        <v>1303</v>
      </c>
      <c r="E651" s="597" t="s">
        <v>1304</v>
      </c>
      <c r="F651" s="1553" t="s">
        <v>1305</v>
      </c>
    </row>
    <row r="652" ht="20" customHeight="1" spans="2:6">
      <c r="B652" s="597" t="s">
        <v>1306</v>
      </c>
      <c r="C652" s="1553" t="s">
        <v>1307</v>
      </c>
      <c r="E652" s="597" t="s">
        <v>1308</v>
      </c>
      <c r="F652" s="1554" t="s">
        <v>1309</v>
      </c>
    </row>
    <row r="653" ht="20" customHeight="1" spans="2:6">
      <c r="B653" s="597" t="s">
        <v>1310</v>
      </c>
      <c r="C653" s="1553" t="s">
        <v>1311</v>
      </c>
      <c r="E653" s="597" t="s">
        <v>1312</v>
      </c>
      <c r="F653" s="1554" t="s">
        <v>1313</v>
      </c>
    </row>
    <row r="654" ht="20" customHeight="1" spans="2:6">
      <c r="B654" s="597" t="s">
        <v>1314</v>
      </c>
      <c r="C654" s="1553" t="s">
        <v>1315</v>
      </c>
      <c r="E654" s="1555" t="s">
        <v>1316</v>
      </c>
      <c r="F654" s="1553" t="s">
        <v>1317</v>
      </c>
    </row>
    <row r="655" ht="20" customHeight="1" spans="2:6">
      <c r="B655" s="597" t="s">
        <v>1318</v>
      </c>
      <c r="C655" s="1553" t="s">
        <v>1319</v>
      </c>
      <c r="E655" s="597" t="s">
        <v>1320</v>
      </c>
      <c r="F655" s="1553" t="s">
        <v>1321</v>
      </c>
    </row>
    <row r="656" ht="20" customHeight="1" spans="2:5">
      <c r="B656" s="597" t="s">
        <v>1322</v>
      </c>
      <c r="C656" s="1553" t="s">
        <v>1323</v>
      </c>
      <c r="E656" s="55"/>
    </row>
    <row r="657" ht="20" customHeight="1" spans="2:3">
      <c r="B657" s="597" t="s">
        <v>1324</v>
      </c>
      <c r="C657" s="1553" t="s">
        <v>1325</v>
      </c>
    </row>
    <row r="658" ht="20" customHeight="1" spans="2:3">
      <c r="B658" s="597" t="s">
        <v>1326</v>
      </c>
      <c r="C658" s="1553" t="s">
        <v>1327</v>
      </c>
    </row>
    <row r="659" ht="20" customHeight="1" spans="2:3">
      <c r="B659" s="597" t="s">
        <v>1328</v>
      </c>
      <c r="C659" s="1553" t="s">
        <v>1329</v>
      </c>
    </row>
    <row r="660" ht="20" customHeight="1" spans="2:3">
      <c r="B660" s="597" t="s">
        <v>1330</v>
      </c>
      <c r="C660" s="1553" t="s">
        <v>1331</v>
      </c>
    </row>
    <row r="661" ht="20" customHeight="1" spans="2:3">
      <c r="B661" s="597" t="s">
        <v>1277</v>
      </c>
      <c r="C661" s="1553" t="s">
        <v>1332</v>
      </c>
    </row>
    <row r="662" ht="20" customHeight="1"/>
    <row r="663" ht="20" customHeight="1"/>
    <row r="664" ht="20" customHeight="1"/>
    <row r="665" ht="20" customHeight="1"/>
    <row r="666" ht="20" customHeight="1"/>
    <row r="667" ht="20" customHeight="1"/>
    <row r="668" ht="20" customHeight="1"/>
    <row r="669" ht="20" customHeight="1" spans="2:6">
      <c r="B669" s="1536" t="s">
        <v>1333</v>
      </c>
      <c r="C669" s="1536"/>
      <c r="E669" s="1536" t="s">
        <v>1334</v>
      </c>
      <c r="F669" s="1536"/>
    </row>
    <row r="670" ht="20" customHeight="1" spans="2:6">
      <c r="B670" s="1395" t="s">
        <v>1335</v>
      </c>
      <c r="C670" s="1537" t="s">
        <v>1336</v>
      </c>
      <c r="E670" s="1395" t="s">
        <v>1337</v>
      </c>
      <c r="F670" s="1537" t="s">
        <v>1338</v>
      </c>
    </row>
    <row r="671" ht="20" customHeight="1" spans="2:6">
      <c r="B671" s="1395" t="s">
        <v>1339</v>
      </c>
      <c r="C671" s="1537" t="s">
        <v>1340</v>
      </c>
      <c r="E671" s="1395" t="s">
        <v>1341</v>
      </c>
      <c r="F671" s="1537" t="s">
        <v>1342</v>
      </c>
    </row>
    <row r="672" ht="20" customHeight="1" spans="2:6">
      <c r="B672" s="1395" t="s">
        <v>1343</v>
      </c>
      <c r="C672" s="1537" t="s">
        <v>1344</v>
      </c>
      <c r="E672" s="1395" t="s">
        <v>607</v>
      </c>
      <c r="F672" s="1537" t="s">
        <v>1345</v>
      </c>
    </row>
    <row r="673" ht="20" customHeight="1" spans="2:6">
      <c r="B673" s="1395" t="s">
        <v>1346</v>
      </c>
      <c r="C673" s="1537" t="s">
        <v>1347</v>
      </c>
      <c r="E673" s="1395" t="s">
        <v>1348</v>
      </c>
      <c r="F673" s="1537" t="s">
        <v>1349</v>
      </c>
    </row>
    <row r="674" ht="20" customHeight="1" spans="2:6">
      <c r="B674" s="1395" t="s">
        <v>893</v>
      </c>
      <c r="C674" s="1537" t="s">
        <v>1350</v>
      </c>
      <c r="E674" s="1395" t="s">
        <v>1351</v>
      </c>
      <c r="F674" s="1537" t="s">
        <v>1352</v>
      </c>
    </row>
    <row r="675" ht="20" customHeight="1" spans="2:6">
      <c r="B675" s="1395" t="s">
        <v>1353</v>
      </c>
      <c r="C675" s="1537" t="s">
        <v>1354</v>
      </c>
      <c r="E675" s="1395" t="s">
        <v>1355</v>
      </c>
      <c r="F675" s="1537" t="s">
        <v>1356</v>
      </c>
    </row>
    <row r="676" ht="20" customHeight="1" spans="2:6">
      <c r="B676" s="1395" t="s">
        <v>1357</v>
      </c>
      <c r="C676" s="1537" t="s">
        <v>1358</v>
      </c>
      <c r="E676" s="1395" t="s">
        <v>1359</v>
      </c>
      <c r="F676" s="1537" t="s">
        <v>1360</v>
      </c>
    </row>
    <row r="677" ht="20" customHeight="1" spans="2:6">
      <c r="B677" s="1395" t="s">
        <v>1361</v>
      </c>
      <c r="C677" s="1537" t="s">
        <v>1362</v>
      </c>
      <c r="E677" s="1395" t="s">
        <v>1363</v>
      </c>
      <c r="F677" s="1537" t="s">
        <v>1364</v>
      </c>
    </row>
    <row r="678" ht="20" customHeight="1" spans="2:6">
      <c r="B678" s="1395" t="s">
        <v>1365</v>
      </c>
      <c r="C678" s="1537" t="s">
        <v>1366</v>
      </c>
      <c r="E678" s="1395" t="s">
        <v>1367</v>
      </c>
      <c r="F678" s="1537" t="s">
        <v>1368</v>
      </c>
    </row>
    <row r="679" ht="20" customHeight="1" spans="2:6">
      <c r="B679" s="1395" t="s">
        <v>1369</v>
      </c>
      <c r="C679" s="1537" t="s">
        <v>1370</v>
      </c>
      <c r="E679" s="1395" t="s">
        <v>1371</v>
      </c>
      <c r="F679" s="1537" t="s">
        <v>1372</v>
      </c>
    </row>
    <row r="680" ht="20" customHeight="1" spans="2:6">
      <c r="B680" s="1395" t="s">
        <v>1373</v>
      </c>
      <c r="C680" s="1537" t="s">
        <v>1374</v>
      </c>
      <c r="E680" s="1395" t="s">
        <v>1375</v>
      </c>
      <c r="F680" s="1537" t="s">
        <v>1376</v>
      </c>
    </row>
    <row r="681" ht="20" customHeight="1" spans="2:6">
      <c r="B681" s="1395" t="s">
        <v>1377</v>
      </c>
      <c r="C681" s="1537" t="s">
        <v>1378</v>
      </c>
      <c r="E681" s="1395" t="s">
        <v>1379</v>
      </c>
      <c r="F681" s="1537" t="s">
        <v>1380</v>
      </c>
    </row>
    <row r="682" ht="20" customHeight="1" spans="2:6">
      <c r="B682" s="1395" t="s">
        <v>1381</v>
      </c>
      <c r="C682" s="1537" t="s">
        <v>1382</v>
      </c>
      <c r="E682" s="1395" t="s">
        <v>1383</v>
      </c>
      <c r="F682" s="1537" t="s">
        <v>1384</v>
      </c>
    </row>
    <row r="683" ht="20" customHeight="1" spans="2:6">
      <c r="B683" s="1395" t="s">
        <v>1385</v>
      </c>
      <c r="C683" s="1537" t="s">
        <v>1386</v>
      </c>
      <c r="E683" s="1395" t="s">
        <v>821</v>
      </c>
      <c r="F683" s="1537" t="s">
        <v>1387</v>
      </c>
    </row>
    <row r="684" ht="20" customHeight="1" spans="2:6">
      <c r="B684" s="1395" t="s">
        <v>1388</v>
      </c>
      <c r="C684" s="1537" t="s">
        <v>1389</v>
      </c>
      <c r="E684" s="1395" t="s">
        <v>821</v>
      </c>
      <c r="F684" s="1537" t="s">
        <v>1390</v>
      </c>
    </row>
    <row r="685" ht="20" customHeight="1" spans="2:6">
      <c r="B685" s="1395" t="s">
        <v>1391</v>
      </c>
      <c r="C685" s="1537" t="s">
        <v>1392</v>
      </c>
      <c r="E685" s="1395" t="s">
        <v>1393</v>
      </c>
      <c r="F685" s="1537" t="s">
        <v>1394</v>
      </c>
    </row>
    <row r="686" ht="20" customHeight="1" spans="2:6">
      <c r="B686" s="1395" t="s">
        <v>1395</v>
      </c>
      <c r="C686" s="1537" t="s">
        <v>1396</v>
      </c>
      <c r="E686" s="1395" t="s">
        <v>1397</v>
      </c>
      <c r="F686" s="1537" t="s">
        <v>1398</v>
      </c>
    </row>
    <row r="687" ht="20" customHeight="1" spans="5:6">
      <c r="E687" s="1395" t="s">
        <v>1399</v>
      </c>
      <c r="F687" s="1537" t="s">
        <v>1400</v>
      </c>
    </row>
    <row r="688" ht="20" customHeight="1" spans="5:6">
      <c r="E688" s="1395" t="s">
        <v>1401</v>
      </c>
      <c r="F688" s="1537" t="s">
        <v>1402</v>
      </c>
    </row>
    <row r="689" ht="20" customHeight="1" spans="5:6">
      <c r="E689" s="1395" t="s">
        <v>1403</v>
      </c>
      <c r="F689" s="1537" t="s">
        <v>1404</v>
      </c>
    </row>
    <row r="690" ht="20" customHeight="1" spans="5:6">
      <c r="E690" s="1395" t="s">
        <v>1405</v>
      </c>
      <c r="F690" s="1537" t="s">
        <v>1406</v>
      </c>
    </row>
    <row r="691" ht="20" customHeight="1" spans="5:6">
      <c r="E691" s="1395" t="s">
        <v>1407</v>
      </c>
      <c r="F691" s="1537" t="s">
        <v>1408</v>
      </c>
    </row>
    <row r="692" ht="20" customHeight="1" spans="5:6">
      <c r="E692" s="1395" t="s">
        <v>1409</v>
      </c>
      <c r="F692" s="1537" t="s">
        <v>1410</v>
      </c>
    </row>
    <row r="693" ht="20" customHeight="1" spans="1:6">
      <c r="A693" s="1556" t="s">
        <v>1411</v>
      </c>
      <c r="B693" s="1557"/>
      <c r="C693" s="1557"/>
      <c r="D693" s="1558"/>
      <c r="E693" s="1445" t="s">
        <v>1412</v>
      </c>
      <c r="F693" s="1537" t="s">
        <v>1413</v>
      </c>
    </row>
    <row r="694" ht="20" customHeight="1" spans="1:6">
      <c r="A694" s="925" t="s">
        <v>1414</v>
      </c>
      <c r="B694" s="1559" t="s">
        <v>1415</v>
      </c>
      <c r="C694" s="925" t="s">
        <v>1416</v>
      </c>
      <c r="D694" s="1518" t="str" cm="1">
        <f t="array" ref="D694:D717">_xlfn._xlws.FILTER(A694:A753,C694:C753=D342)</f>
        <v>上古看护者</v>
      </c>
      <c r="E694" s="1445" t="s">
        <v>1417</v>
      </c>
      <c r="F694" s="1537" t="s">
        <v>1418</v>
      </c>
    </row>
    <row r="695" ht="20" customHeight="1" spans="1:6">
      <c r="A695" s="925" t="s">
        <v>1419</v>
      </c>
      <c r="B695" s="1559" t="s">
        <v>1420</v>
      </c>
      <c r="C695" s="925" t="s">
        <v>1416</v>
      </c>
      <c r="D695" s="1518" t="str">
        <v>神秘观察者</v>
      </c>
      <c r="E695" s="1445" t="s">
        <v>1421</v>
      </c>
      <c r="F695" s="1537" t="s">
        <v>1422</v>
      </c>
    </row>
    <row r="696" ht="20" customHeight="1" spans="1:6">
      <c r="A696" s="925" t="s">
        <v>1423</v>
      </c>
      <c r="B696" s="1559" t="s">
        <v>1424</v>
      </c>
      <c r="C696" s="925" t="s">
        <v>1416</v>
      </c>
      <c r="D696" s="1518" t="str">
        <v>知识管理者</v>
      </c>
      <c r="E696" s="1445" t="s">
        <v>1425</v>
      </c>
      <c r="F696" s="1537" t="s">
        <v>1426</v>
      </c>
    </row>
    <row r="697" ht="20" customHeight="1" spans="1:6">
      <c r="A697" s="925" t="s">
        <v>1427</v>
      </c>
      <c r="B697" s="1559" t="s">
        <v>1428</v>
      </c>
      <c r="C697" s="925" t="s">
        <v>1416</v>
      </c>
      <c r="D697" s="1518" t="str">
        <v>军事孤立者</v>
      </c>
      <c r="E697" s="1445" t="s">
        <v>896</v>
      </c>
      <c r="F697" s="1537" t="s">
        <v>1429</v>
      </c>
    </row>
    <row r="698" ht="20" customHeight="1" spans="1:4">
      <c r="A698" s="925" t="s">
        <v>1430</v>
      </c>
      <c r="B698" s="1559" t="s">
        <v>1431</v>
      </c>
      <c r="C698" s="925" t="s">
        <v>1416</v>
      </c>
      <c r="D698" s="1518" t="str">
        <v>圣地守护者</v>
      </c>
    </row>
    <row r="699" ht="20" customHeight="1" spans="1:6">
      <c r="A699" s="925" t="s">
        <v>1432</v>
      </c>
      <c r="B699" s="1559" t="s">
        <v>1433</v>
      </c>
      <c r="C699" s="925" t="s">
        <v>1416</v>
      </c>
      <c r="D699" s="1518" t="str">
        <v>战争蜂巢</v>
      </c>
      <c r="F699"/>
    </row>
    <row r="700" ht="20" customHeight="1" spans="1:6">
      <c r="A700" s="925" t="s">
        <v>1434</v>
      </c>
      <c r="B700" s="1559" t="s">
        <v>1435</v>
      </c>
      <c r="C700" s="925" t="s">
        <v>1416</v>
      </c>
      <c r="D700" s="1518" t="str">
        <v>生长蜂巢</v>
      </c>
      <c r="F700"/>
    </row>
    <row r="701" ht="20" customHeight="1" spans="1:6">
      <c r="A701" s="925" t="s">
        <v>1436</v>
      </c>
      <c r="B701" s="1559" t="s">
        <v>1437</v>
      </c>
      <c r="C701" s="925" t="s">
        <v>1416</v>
      </c>
      <c r="D701" s="1518" t="str">
        <v>管控蜂巢</v>
      </c>
      <c r="F701"/>
    </row>
    <row r="702" ht="20" customHeight="1" spans="1:6">
      <c r="A702" s="925" t="s">
        <v>1438</v>
      </c>
      <c r="B702" s="1559" t="s">
        <v>1439</v>
      </c>
      <c r="C702" s="925" t="s">
        <v>1416</v>
      </c>
      <c r="D702" s="1518" t="str">
        <v>星海天罚</v>
      </c>
      <c r="F702"/>
    </row>
    <row r="703" ht="20" customHeight="1" spans="1:6">
      <c r="A703" s="925" t="s">
        <v>1440</v>
      </c>
      <c r="B703" s="1559" t="s">
        <v>1441</v>
      </c>
      <c r="C703" s="925" t="s">
        <v>1416</v>
      </c>
      <c r="D703" s="1518" t="str">
        <v>宇宙创生</v>
      </c>
      <c r="F703"/>
    </row>
    <row r="704" ht="20" customHeight="1" spans="1:6">
      <c r="A704" s="925" t="s">
        <v>1442</v>
      </c>
      <c r="B704" s="1559" t="s">
        <v>1443</v>
      </c>
      <c r="C704" s="925" t="s">
        <v>1416</v>
      </c>
      <c r="D704" s="1518" t="str">
        <v>星海帝皇</v>
      </c>
      <c r="F704"/>
    </row>
    <row r="705" ht="20" customHeight="1" spans="1:6">
      <c r="A705" s="925" t="s">
        <v>1444</v>
      </c>
      <c r="B705" s="1559" t="s">
        <v>1445</v>
      </c>
      <c r="C705" s="925" t="s">
        <v>1416</v>
      </c>
      <c r="D705" s="1518" t="str">
        <v>星海监管人</v>
      </c>
      <c r="F705"/>
    </row>
    <row r="706" ht="20" customHeight="1" spans="1:6">
      <c r="A706" s="925" t="s">
        <v>1446</v>
      </c>
      <c r="B706" s="1559" t="s">
        <v>1447</v>
      </c>
      <c r="C706" s="925" t="s">
        <v>1416</v>
      </c>
      <c r="D706" s="1518" t="str">
        <v>戍邦</v>
      </c>
      <c r="F706"/>
    </row>
    <row r="707" ht="20" customHeight="1" spans="1:6">
      <c r="A707" s="925" t="s">
        <v>1448</v>
      </c>
      <c r="B707" s="1559" t="s">
        <v>1449</v>
      </c>
      <c r="C707" s="925" t="s">
        <v>1416</v>
      </c>
      <c r="D707" s="1518" t="str">
        <v>勘探邦</v>
      </c>
      <c r="F707"/>
    </row>
    <row r="708" ht="20" customHeight="1" spans="1:6">
      <c r="A708" s="925" t="s">
        <v>1450</v>
      </c>
      <c r="B708" s="1559" t="s">
        <v>1451</v>
      </c>
      <c r="C708" s="925" t="s">
        <v>1416</v>
      </c>
      <c r="D708" s="1518" t="str">
        <v>学邦</v>
      </c>
      <c r="F708"/>
    </row>
    <row r="709" ht="20" customHeight="1" spans="1:6">
      <c r="A709" s="925" t="s">
        <v>1452</v>
      </c>
      <c r="B709" s="1559" t="s">
        <v>1453</v>
      </c>
      <c r="C709" s="925" t="s">
        <v>1416</v>
      </c>
      <c r="D709" s="1518" t="str">
        <v>艾莎琳</v>
      </c>
      <c r="F709"/>
    </row>
    <row r="710" ht="20" customHeight="1" spans="1:6">
      <c r="A710" s="925" t="s">
        <v>1454</v>
      </c>
      <c r="B710" s="1559" t="s">
        <v>1455</v>
      </c>
      <c r="C710" s="925" t="s">
        <v>1416</v>
      </c>
      <c r="D710" s="1518" t="str">
        <v>斯克兰德</v>
      </c>
      <c r="F710"/>
    </row>
    <row r="711" ht="20" customHeight="1" spans="1:6">
      <c r="A711" s="925" t="s">
        <v>1456</v>
      </c>
      <c r="B711" s="1559" t="s">
        <v>1457</v>
      </c>
      <c r="C711" s="925" t="s">
        <v>1416</v>
      </c>
      <c r="D711" s="1518" t="str">
        <v>凯德斯</v>
      </c>
      <c r="F711"/>
    </row>
    <row r="712" ht="20" customHeight="1" spans="1:6">
      <c r="A712" s="925" t="s">
        <v>1458</v>
      </c>
      <c r="B712" s="1559" t="s">
        <v>1459</v>
      </c>
      <c r="C712" s="925" t="s">
        <v>1416</v>
      </c>
      <c r="D712" s="1518" t="str">
        <v>塞塔娜</v>
      </c>
      <c r="F712"/>
    </row>
    <row r="713" ht="20" customHeight="1" spans="1:6">
      <c r="A713" s="925" t="s">
        <v>1460</v>
      </c>
      <c r="B713" s="1559" t="s">
        <v>1461</v>
      </c>
      <c r="C713" s="925" t="s">
        <v>1416</v>
      </c>
      <c r="D713" s="1518" t="str">
        <v>通天之梯</v>
      </c>
      <c r="F713"/>
    </row>
    <row r="714" ht="20" customHeight="1" spans="1:6">
      <c r="A714" s="925" t="s">
        <v>1462</v>
      </c>
      <c r="B714" s="1559" t="s">
        <v>1463</v>
      </c>
      <c r="C714" s="925" t="s">
        <v>1416</v>
      </c>
      <c r="D714" s="1518" t="str">
        <v>前超光速文明古代房间</v>
      </c>
      <c r="F714"/>
    </row>
    <row r="715" ht="20" customHeight="1" spans="1:6">
      <c r="A715" s="925" t="s">
        <v>1464</v>
      </c>
      <c r="B715" s="1559" t="s">
        <v>1465</v>
      </c>
      <c r="C715" s="925" t="s">
        <v>1416</v>
      </c>
      <c r="D715" s="1518" t="str">
        <v>前超光速文明中世纪房间</v>
      </c>
      <c r="F715"/>
    </row>
    <row r="716" ht="20" customHeight="1" spans="1:6">
      <c r="A716" s="925" t="s">
        <v>1466</v>
      </c>
      <c r="B716" s="1559" t="s">
        <v>1467</v>
      </c>
      <c r="C716" s="925" t="s">
        <v>1416</v>
      </c>
      <c r="D716" s="1518" t="str">
        <v>前超光速文明维多利亚房间</v>
      </c>
      <c r="F716"/>
    </row>
    <row r="717" ht="20" customHeight="1" spans="1:6">
      <c r="A717" s="925" t="s">
        <v>1468</v>
      </c>
      <c r="B717" s="1559" t="s">
        <v>1469</v>
      </c>
      <c r="C717" s="925" t="s">
        <v>1416</v>
      </c>
      <c r="D717" s="1518" t="str">
        <v>前超光速文明现代房间</v>
      </c>
      <c r="F717"/>
    </row>
    <row r="718" ht="20" customHeight="1" spans="1:6">
      <c r="A718" s="925" t="s">
        <v>1470</v>
      </c>
      <c r="B718" s="1559" t="s">
        <v>1471</v>
      </c>
      <c r="C718" s="925" t="s">
        <v>1416</v>
      </c>
      <c r="D718" s="1518"/>
      <c r="F718"/>
    </row>
    <row r="719" ht="20" customHeight="1" spans="1:6">
      <c r="A719" s="925" t="s">
        <v>1472</v>
      </c>
      <c r="B719" s="1559" t="s">
        <v>1473</v>
      </c>
      <c r="C719" s="925" t="s">
        <v>1416</v>
      </c>
      <c r="D719" s="1518"/>
      <c r="F719"/>
    </row>
    <row r="720" ht="20" customHeight="1" spans="1:6">
      <c r="A720" s="925" t="s">
        <v>1474</v>
      </c>
      <c r="B720" s="1559" t="s">
        <v>1475</v>
      </c>
      <c r="C720" s="925" t="s">
        <v>1416</v>
      </c>
      <c r="D720" s="1518"/>
      <c r="F720"/>
    </row>
    <row r="721" ht="20" customHeight="1" spans="1:6">
      <c r="A721" s="925" t="s">
        <v>1476</v>
      </c>
      <c r="B721" s="1559" t="s">
        <v>1477</v>
      </c>
      <c r="C721" s="925" t="s">
        <v>1416</v>
      </c>
      <c r="D721" s="1518"/>
      <c r="F721"/>
    </row>
    <row r="722" ht="20" customHeight="1" spans="1:6">
      <c r="A722" s="925" t="s">
        <v>1478</v>
      </c>
      <c r="B722" s="1559" t="s">
        <v>1479</v>
      </c>
      <c r="C722" s="925" t="s">
        <v>1416</v>
      </c>
      <c r="D722" s="1518"/>
      <c r="F722"/>
    </row>
    <row r="723" ht="20" customHeight="1" spans="1:6">
      <c r="A723" s="925" t="s">
        <v>1480</v>
      </c>
      <c r="B723" s="1559" t="s">
        <v>1481</v>
      </c>
      <c r="C723" s="925" t="s">
        <v>1416</v>
      </c>
      <c r="D723" s="1518"/>
      <c r="F723"/>
    </row>
    <row r="724" ht="20" customHeight="1" spans="1:6">
      <c r="A724" s="925" t="s">
        <v>1482</v>
      </c>
      <c r="B724" s="1559" t="s">
        <v>1483</v>
      </c>
      <c r="C724" s="925" t="s">
        <v>1416</v>
      </c>
      <c r="D724" s="1518"/>
      <c r="F724"/>
    </row>
    <row r="725" ht="20" customHeight="1" spans="1:6">
      <c r="A725" s="925" t="s">
        <v>1484</v>
      </c>
      <c r="B725" s="1559" t="s">
        <v>1485</v>
      </c>
      <c r="C725" s="925" t="s">
        <v>1416</v>
      </c>
      <c r="D725" s="1518"/>
      <c r="F725"/>
    </row>
    <row r="726" ht="20" customHeight="1" spans="1:6">
      <c r="A726" s="925" t="s">
        <v>1486</v>
      </c>
      <c r="B726" s="1559" t="s">
        <v>1487</v>
      </c>
      <c r="C726" s="925" t="s">
        <v>1416</v>
      </c>
      <c r="D726" s="1518"/>
      <c r="F726"/>
    </row>
    <row r="727" ht="20" customHeight="1" spans="1:6">
      <c r="A727" s="925" t="s">
        <v>1488</v>
      </c>
      <c r="B727" s="1559" t="s">
        <v>1489</v>
      </c>
      <c r="C727" s="925" t="s">
        <v>1416</v>
      </c>
      <c r="D727" s="1518"/>
      <c r="F727"/>
    </row>
    <row r="728" ht="20" customHeight="1" spans="1:6">
      <c r="A728" s="925" t="s">
        <v>1490</v>
      </c>
      <c r="B728" s="1559" t="s">
        <v>1491</v>
      </c>
      <c r="C728" s="925" t="s">
        <v>1416</v>
      </c>
      <c r="D728" s="1518"/>
      <c r="F728"/>
    </row>
    <row r="729" ht="20" customHeight="1" spans="1:6">
      <c r="A729" s="925" t="s">
        <v>1492</v>
      </c>
      <c r="B729" s="1559" t="s">
        <v>1493</v>
      </c>
      <c r="C729" s="925" t="s">
        <v>1416</v>
      </c>
      <c r="D729" s="1518"/>
      <c r="F729"/>
    </row>
    <row r="730" ht="20" customHeight="1" spans="1:6">
      <c r="A730" s="925" t="s">
        <v>1494</v>
      </c>
      <c r="B730" s="925" t="s">
        <v>1495</v>
      </c>
      <c r="C730" s="925" t="s">
        <v>898</v>
      </c>
      <c r="D730" s="1518"/>
      <c r="F730"/>
    </row>
    <row r="731" ht="20" customHeight="1" spans="1:6">
      <c r="A731" s="925" t="s">
        <v>1496</v>
      </c>
      <c r="B731" s="925" t="s">
        <v>1497</v>
      </c>
      <c r="C731" s="925" t="s">
        <v>898</v>
      </c>
      <c r="D731" s="1518"/>
      <c r="F731"/>
    </row>
    <row r="732" ht="20" customHeight="1" spans="1:6">
      <c r="A732" s="925" t="s">
        <v>1498</v>
      </c>
      <c r="B732" s="925" t="s">
        <v>1499</v>
      </c>
      <c r="C732" s="925" t="s">
        <v>898</v>
      </c>
      <c r="D732" s="1518"/>
      <c r="F732"/>
    </row>
    <row r="733" ht="20" customHeight="1" spans="1:6">
      <c r="A733" s="925" t="s">
        <v>1500</v>
      </c>
      <c r="B733" s="925" t="s">
        <v>1501</v>
      </c>
      <c r="C733" s="925" t="s">
        <v>898</v>
      </c>
      <c r="D733" s="1518"/>
      <c r="F733"/>
    </row>
    <row r="734" ht="20" customHeight="1" spans="1:6">
      <c r="A734" s="925" t="s">
        <v>1502</v>
      </c>
      <c r="B734" s="925" t="s">
        <v>1503</v>
      </c>
      <c r="C734" s="925" t="s">
        <v>898</v>
      </c>
      <c r="D734" s="1518"/>
      <c r="F734"/>
    </row>
    <row r="735" ht="20" customHeight="1" spans="1:6">
      <c r="A735" s="925" t="s">
        <v>1504</v>
      </c>
      <c r="B735" s="925" t="s">
        <v>1505</v>
      </c>
      <c r="C735" s="925" t="s">
        <v>898</v>
      </c>
      <c r="D735" s="1518"/>
      <c r="F735"/>
    </row>
    <row r="736" ht="20" customHeight="1" spans="1:6">
      <c r="A736" s="925" t="s">
        <v>1506</v>
      </c>
      <c r="B736" s="925" t="s">
        <v>1507</v>
      </c>
      <c r="C736" s="925" t="s">
        <v>898</v>
      </c>
      <c r="D736" s="1518"/>
      <c r="F736"/>
    </row>
    <row r="737" ht="20" customHeight="1" spans="1:6">
      <c r="A737" s="925" t="s">
        <v>1508</v>
      </c>
      <c r="B737" s="925" t="s">
        <v>1509</v>
      </c>
      <c r="C737" s="925" t="s">
        <v>898</v>
      </c>
      <c r="D737" s="1518"/>
      <c r="F737"/>
    </row>
    <row r="738" ht="20" customHeight="1" spans="1:6">
      <c r="A738" s="925" t="s">
        <v>1510</v>
      </c>
      <c r="B738" s="925" t="s">
        <v>1511</v>
      </c>
      <c r="C738" s="925" t="s">
        <v>898</v>
      </c>
      <c r="D738" s="1518"/>
      <c r="F738"/>
    </row>
    <row r="739" ht="20" customHeight="1" spans="1:6">
      <c r="A739" s="925" t="s">
        <v>1512</v>
      </c>
      <c r="B739" s="925" t="s">
        <v>1513</v>
      </c>
      <c r="C739" s="925" t="s">
        <v>898</v>
      </c>
      <c r="D739" s="1518"/>
      <c r="F739"/>
    </row>
    <row r="740" ht="20" customHeight="1" spans="1:6">
      <c r="A740" s="925" t="s">
        <v>1514</v>
      </c>
      <c r="B740" s="925" t="s">
        <v>1515</v>
      </c>
      <c r="C740" s="925" t="s">
        <v>898</v>
      </c>
      <c r="D740" s="1518"/>
      <c r="F740"/>
    </row>
    <row r="741" ht="20" customHeight="1" spans="1:6">
      <c r="A741" s="925" t="s">
        <v>900</v>
      </c>
      <c r="B741" s="925" t="s">
        <v>1516</v>
      </c>
      <c r="C741" s="925" t="s">
        <v>898</v>
      </c>
      <c r="D741" s="1518"/>
      <c r="F741"/>
    </row>
    <row r="742" ht="20" customHeight="1" spans="1:6">
      <c r="A742" s="925" t="s">
        <v>1055</v>
      </c>
      <c r="B742" s="925" t="s">
        <v>1517</v>
      </c>
      <c r="C742" s="925" t="s">
        <v>898</v>
      </c>
      <c r="D742" s="1518"/>
      <c r="F742"/>
    </row>
    <row r="743" ht="20" customHeight="1" spans="1:6">
      <c r="A743" s="925" t="s">
        <v>1063</v>
      </c>
      <c r="B743" s="925" t="s">
        <v>1518</v>
      </c>
      <c r="C743" s="925" t="s">
        <v>898</v>
      </c>
      <c r="D743" s="1518"/>
      <c r="F743"/>
    </row>
    <row r="744" ht="20" customHeight="1" spans="1:6">
      <c r="A744" s="925" t="s">
        <v>1059</v>
      </c>
      <c r="B744" s="925" t="s">
        <v>1519</v>
      </c>
      <c r="C744" s="925" t="s">
        <v>898</v>
      </c>
      <c r="D744" s="1518"/>
      <c r="F744"/>
    </row>
    <row r="745" ht="20" customHeight="1" spans="1:6">
      <c r="A745" s="925" t="s">
        <v>1520</v>
      </c>
      <c r="B745" s="925" t="s">
        <v>1521</v>
      </c>
      <c r="C745" s="925" t="s">
        <v>898</v>
      </c>
      <c r="D745" s="1518"/>
      <c r="F745"/>
    </row>
    <row r="746" ht="20" customHeight="1" spans="1:6">
      <c r="A746" s="925" t="s">
        <v>1522</v>
      </c>
      <c r="B746" s="925" t="s">
        <v>1523</v>
      </c>
      <c r="C746" s="925" t="s">
        <v>898</v>
      </c>
      <c r="D746" s="1518"/>
      <c r="F746"/>
    </row>
    <row r="747" ht="20" customHeight="1" spans="1:6">
      <c r="A747" s="925" t="s">
        <v>1524</v>
      </c>
      <c r="B747" s="925" t="s">
        <v>1525</v>
      </c>
      <c r="C747" s="925" t="s">
        <v>898</v>
      </c>
      <c r="D747" s="1518"/>
      <c r="F747"/>
    </row>
    <row r="748" ht="20" customHeight="1" spans="1:6">
      <c r="A748" s="925" t="s">
        <v>1526</v>
      </c>
      <c r="B748" s="925" t="s">
        <v>1527</v>
      </c>
      <c r="C748" s="925" t="s">
        <v>898</v>
      </c>
      <c r="D748" s="1518"/>
      <c r="F748"/>
    </row>
    <row r="749" ht="20" customHeight="1" spans="1:6">
      <c r="A749" s="925" t="s">
        <v>1528</v>
      </c>
      <c r="B749" s="925" t="s">
        <v>1529</v>
      </c>
      <c r="C749" s="925" t="s">
        <v>898</v>
      </c>
      <c r="D749" s="1518"/>
      <c r="F749"/>
    </row>
    <row r="750" ht="20" customHeight="1" spans="1:6">
      <c r="A750" s="925" t="s">
        <v>1530</v>
      </c>
      <c r="B750" s="925" t="s">
        <v>1531</v>
      </c>
      <c r="C750" s="925" t="s">
        <v>898</v>
      </c>
      <c r="D750" s="1518"/>
      <c r="F750"/>
    </row>
    <row r="751" ht="20" customHeight="1" spans="1:6">
      <c r="A751" s="925" t="s">
        <v>1532</v>
      </c>
      <c r="B751" s="925" t="s">
        <v>1533</v>
      </c>
      <c r="C751" s="925" t="s">
        <v>898</v>
      </c>
      <c r="D751" s="1518"/>
      <c r="F751"/>
    </row>
    <row r="752" ht="20" customHeight="1" spans="1:6">
      <c r="A752" s="925" t="s">
        <v>1534</v>
      </c>
      <c r="B752" s="925" t="s">
        <v>1535</v>
      </c>
      <c r="C752" s="925" t="s">
        <v>898</v>
      </c>
      <c r="D752" s="1518"/>
      <c r="F752"/>
    </row>
    <row r="753" ht="20" customHeight="1" spans="1:6">
      <c r="A753" s="925" t="s">
        <v>1536</v>
      </c>
      <c r="B753" s="925" t="s">
        <v>1537</v>
      </c>
      <c r="C753" s="925" t="s">
        <v>898</v>
      </c>
      <c r="D753" s="1518"/>
      <c r="F753"/>
    </row>
    <row r="754" ht="20" customHeight="1" spans="6:6">
      <c r="F754"/>
    </row>
    <row r="755" ht="20" customHeight="1" spans="6:6">
      <c r="F755"/>
    </row>
    <row r="756" ht="20" customHeight="1" spans="6:6">
      <c r="F756"/>
    </row>
    <row r="757" ht="20" customHeight="1" spans="6:6">
      <c r="F757"/>
    </row>
    <row r="758" ht="20" customHeight="1" spans="6:6">
      <c r="F758"/>
    </row>
    <row r="759" ht="20" customHeight="1" spans="6:6">
      <c r="F759"/>
    </row>
    <row r="760" ht="20" customHeight="1" spans="6:6">
      <c r="F760"/>
    </row>
    <row r="761" ht="20" customHeight="1" spans="1:6">
      <c r="A761" s="1360" t="s">
        <v>1538</v>
      </c>
      <c r="B761" s="1360"/>
      <c r="C761" s="1360"/>
      <c r="D761" s="1360"/>
      <c r="F761" s="9"/>
    </row>
    <row r="762" ht="20" customHeight="1" spans="1:6">
      <c r="A762" s="1560" t="s">
        <v>1341</v>
      </c>
      <c r="B762" s="1561" t="s">
        <v>1539</v>
      </c>
      <c r="C762" s="1560" t="s">
        <v>1540</v>
      </c>
      <c r="D762" s="1561" t="s">
        <v>1541</v>
      </c>
      <c r="E762" t="str" cm="1">
        <f t="array" ref="E762:E766">_xlfn._xlws.FILTER(C762:C786,A762:A786=D354)</f>
        <v>孵化星球</v>
      </c>
      <c r="F762"/>
    </row>
    <row r="763" ht="20" customHeight="1" spans="1:6">
      <c r="A763" s="1560" t="s">
        <v>1341</v>
      </c>
      <c r="B763" s="1561" t="s">
        <v>1539</v>
      </c>
      <c r="C763" s="1560" t="s">
        <v>1542</v>
      </c>
      <c r="D763" s="1561" t="s">
        <v>1543</v>
      </c>
      <c r="E763" t="str">
        <v>已净化的孵化星球</v>
      </c>
      <c r="F763" s="9"/>
    </row>
    <row r="764" ht="20" customHeight="1" spans="1:6">
      <c r="A764" s="1560" t="s">
        <v>1341</v>
      </c>
      <c r="B764" s="1561" t="s">
        <v>1539</v>
      </c>
      <c r="C764" s="1560" t="s">
        <v>1544</v>
      </c>
      <c r="D764" s="1561" t="s">
        <v>1545</v>
      </c>
      <c r="E764" t="str">
        <v>被我们消灭的索林原虫</v>
      </c>
      <c r="F764" s="9"/>
    </row>
    <row r="765" ht="20" customHeight="1" spans="1:6">
      <c r="A765" s="1560" t="s">
        <v>1341</v>
      </c>
      <c r="B765" s="1561" t="s">
        <v>1539</v>
      </c>
      <c r="C765" s="1560" t="s">
        <v>1546</v>
      </c>
      <c r="D765" s="1561" t="s">
        <v>1547</v>
      </c>
      <c r="E765" t="str">
        <v>被他人消灭的索林原虫</v>
      </c>
      <c r="F765" s="9"/>
    </row>
    <row r="766" ht="20" customHeight="1" spans="1:6">
      <c r="A766" s="1560" t="s">
        <v>1341</v>
      </c>
      <c r="B766" s="1561" t="s">
        <v>1539</v>
      </c>
      <c r="C766" s="1560" t="s">
        <v>1548</v>
      </c>
      <c r="D766" s="1560" t="s">
        <v>1549</v>
      </c>
      <c r="E766" t="str">
        <v>被虫灾吞食的舰船</v>
      </c>
      <c r="F766" s="9"/>
    </row>
    <row r="767" ht="20" customHeight="1" spans="1:6">
      <c r="A767" s="1560" t="s">
        <v>928</v>
      </c>
      <c r="B767" s="1561" t="s">
        <v>1550</v>
      </c>
      <c r="C767" s="1560" t="s">
        <v>1551</v>
      </c>
      <c r="D767" s="1561" t="s">
        <v>1552</v>
      </c>
      <c r="F767" s="9"/>
    </row>
    <row r="768" ht="20" customHeight="1" spans="1:6">
      <c r="A768" s="1560" t="s">
        <v>928</v>
      </c>
      <c r="B768" s="1561" t="s">
        <v>1550</v>
      </c>
      <c r="C768" s="1560" t="s">
        <v>1553</v>
      </c>
      <c r="D768" s="1561" t="s">
        <v>1554</v>
      </c>
      <c r="F768" s="9"/>
    </row>
    <row r="769" ht="20" customHeight="1" spans="1:6">
      <c r="A769" s="1560" t="s">
        <v>928</v>
      </c>
      <c r="B769" s="1561" t="s">
        <v>1550</v>
      </c>
      <c r="C769" s="1560" t="s">
        <v>930</v>
      </c>
      <c r="D769" s="1561" t="s">
        <v>1555</v>
      </c>
      <c r="F769" s="1562"/>
    </row>
    <row r="770" ht="20" customHeight="1" spans="1:6">
      <c r="A770" s="1560" t="s">
        <v>928</v>
      </c>
      <c r="B770" s="1561" t="s">
        <v>1550</v>
      </c>
      <c r="C770" s="1560" t="s">
        <v>1556</v>
      </c>
      <c r="D770" s="1561" t="s">
        <v>1557</v>
      </c>
      <c r="F770" s="1562"/>
    </row>
    <row r="771" ht="20" customHeight="1" spans="1:6">
      <c r="A771" s="1560" t="s">
        <v>928</v>
      </c>
      <c r="B771" s="1561" t="s">
        <v>1550</v>
      </c>
      <c r="C771" s="1560" t="s">
        <v>1558</v>
      </c>
      <c r="D771" s="1561" t="s">
        <v>1559</v>
      </c>
      <c r="F771" s="1562"/>
    </row>
    <row r="772" ht="20" customHeight="1" spans="1:6">
      <c r="A772" s="1560" t="s">
        <v>1375</v>
      </c>
      <c r="B772" s="1561" t="s">
        <v>1560</v>
      </c>
      <c r="C772" s="1560" t="s">
        <v>1561</v>
      </c>
      <c r="D772" s="1561" t="s">
        <v>1562</v>
      </c>
      <c r="F772" s="1562"/>
    </row>
    <row r="773" ht="20" customHeight="1" spans="1:6">
      <c r="A773" s="1560" t="s">
        <v>1375</v>
      </c>
      <c r="B773" s="1561" t="s">
        <v>1560</v>
      </c>
      <c r="C773" s="1560" t="s">
        <v>1563</v>
      </c>
      <c r="D773" s="1561" t="s">
        <v>1564</v>
      </c>
      <c r="F773" s="1562"/>
    </row>
    <row r="774" ht="20" customHeight="1" spans="1:6">
      <c r="A774" s="1560" t="s">
        <v>1375</v>
      </c>
      <c r="B774" s="1561" t="s">
        <v>1560</v>
      </c>
      <c r="C774" s="1560" t="s">
        <v>1565</v>
      </c>
      <c r="D774" s="1561" t="s">
        <v>1566</v>
      </c>
      <c r="F774" s="1562"/>
    </row>
    <row r="775" ht="20" customHeight="1" spans="1:6">
      <c r="A775" s="1560" t="s">
        <v>1375</v>
      </c>
      <c r="B775" s="1561" t="s">
        <v>1560</v>
      </c>
      <c r="C775" s="1560" t="s">
        <v>1567</v>
      </c>
      <c r="D775" s="1561" t="s">
        <v>1568</v>
      </c>
      <c r="F775" s="1562"/>
    </row>
    <row r="776" ht="20" customHeight="1" spans="1:6">
      <c r="A776" s="1560" t="s">
        <v>1375</v>
      </c>
      <c r="B776" s="1561" t="s">
        <v>1560</v>
      </c>
      <c r="C776" s="1560" t="s">
        <v>1569</v>
      </c>
      <c r="D776" s="1561" t="s">
        <v>1570</v>
      </c>
      <c r="F776" s="1562"/>
    </row>
    <row r="777" ht="20" customHeight="1" spans="1:6">
      <c r="A777" s="1560" t="s">
        <v>1379</v>
      </c>
      <c r="B777" s="1561" t="s">
        <v>1571</v>
      </c>
      <c r="C777" s="1560" t="s">
        <v>1561</v>
      </c>
      <c r="D777" s="1561" t="s">
        <v>1572</v>
      </c>
      <c r="F777" s="1562"/>
    </row>
    <row r="778" ht="20" customHeight="1" spans="1:6">
      <c r="A778" s="1560" t="s">
        <v>1379</v>
      </c>
      <c r="B778" s="1561" t="s">
        <v>1571</v>
      </c>
      <c r="C778" s="1560" t="s">
        <v>1573</v>
      </c>
      <c r="D778" s="1561" t="s">
        <v>1574</v>
      </c>
      <c r="F778" s="1562"/>
    </row>
    <row r="779" ht="20" customHeight="1" spans="1:6">
      <c r="A779" s="1560" t="s">
        <v>1379</v>
      </c>
      <c r="B779" s="1561" t="s">
        <v>1571</v>
      </c>
      <c r="C779" s="1560" t="s">
        <v>1575</v>
      </c>
      <c r="D779" s="1561" t="s">
        <v>1576</v>
      </c>
      <c r="F779" s="1562"/>
    </row>
    <row r="780" ht="20" customHeight="1" spans="1:6">
      <c r="A780" s="1560" t="s">
        <v>1379</v>
      </c>
      <c r="B780" s="1561" t="s">
        <v>1571</v>
      </c>
      <c r="C780" s="1560" t="s">
        <v>1567</v>
      </c>
      <c r="D780" s="1561" t="s">
        <v>1577</v>
      </c>
      <c r="F780" s="1562"/>
    </row>
    <row r="781" ht="20" customHeight="1" spans="1:6">
      <c r="A781" s="1560" t="s">
        <v>1379</v>
      </c>
      <c r="B781" s="1561" t="s">
        <v>1571</v>
      </c>
      <c r="C781" s="1560" t="s">
        <v>1569</v>
      </c>
      <c r="D781" s="1561" t="s">
        <v>1578</v>
      </c>
      <c r="F781" s="1562"/>
    </row>
    <row r="782" ht="20" customHeight="1" spans="1:6">
      <c r="A782" s="1560" t="s">
        <v>1383</v>
      </c>
      <c r="B782" s="1561" t="s">
        <v>1579</v>
      </c>
      <c r="C782" s="1560" t="s">
        <v>1561</v>
      </c>
      <c r="D782" s="1561" t="s">
        <v>1580</v>
      </c>
      <c r="F782" s="1562"/>
    </row>
    <row r="783" ht="20" customHeight="1" spans="1:6">
      <c r="A783" s="1560" t="s">
        <v>1383</v>
      </c>
      <c r="B783" s="1561" t="s">
        <v>1579</v>
      </c>
      <c r="C783" s="1560" t="s">
        <v>1581</v>
      </c>
      <c r="D783" s="1561" t="s">
        <v>1582</v>
      </c>
      <c r="F783" s="1562"/>
    </row>
    <row r="784" ht="20" customHeight="1" spans="1:6">
      <c r="A784" s="1560" t="s">
        <v>1383</v>
      </c>
      <c r="B784" s="1561" t="s">
        <v>1579</v>
      </c>
      <c r="C784" s="1560" t="s">
        <v>1583</v>
      </c>
      <c r="D784" s="1561" t="s">
        <v>1584</v>
      </c>
      <c r="F784" s="1562"/>
    </row>
    <row r="785" ht="20" customHeight="1" spans="1:6">
      <c r="A785" s="1560" t="s">
        <v>1383</v>
      </c>
      <c r="B785" s="1561" t="s">
        <v>1579</v>
      </c>
      <c r="C785" s="1560" t="s">
        <v>1567</v>
      </c>
      <c r="D785" s="1561" t="s">
        <v>1585</v>
      </c>
      <c r="F785" s="1562"/>
    </row>
    <row r="786" ht="20" customHeight="1" spans="1:6">
      <c r="A786" s="1560" t="s">
        <v>1383</v>
      </c>
      <c r="B786" s="1561" t="s">
        <v>1579</v>
      </c>
      <c r="C786" s="1560" t="s">
        <v>1569</v>
      </c>
      <c r="D786" s="1561" t="s">
        <v>1586</v>
      </c>
      <c r="F786" s="1562"/>
    </row>
    <row r="787" ht="20" customHeight="1"/>
    <row r="788" ht="20" customHeight="1"/>
    <row r="789" ht="20" customHeight="1"/>
    <row r="790" ht="20" customHeight="1"/>
    <row r="791" ht="20" customHeight="1"/>
    <row r="792" ht="20" customHeight="1"/>
    <row r="793" ht="20" customHeight="1"/>
    <row r="794" ht="20" customHeight="1"/>
    <row r="795" ht="20" customHeight="1"/>
    <row r="796" ht="20" customHeight="1"/>
    <row r="797" ht="20" customHeight="1"/>
  </sheetData>
  <mergeCells count="392">
    <mergeCell ref="A1:F1"/>
    <mergeCell ref="A2:F2"/>
    <mergeCell ref="C7:E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C68:E68"/>
    <mergeCell ref="C69:E69"/>
    <mergeCell ref="C70:E70"/>
    <mergeCell ref="C71:E71"/>
    <mergeCell ref="C72:E72"/>
    <mergeCell ref="C73:E73"/>
    <mergeCell ref="C74:E74"/>
    <mergeCell ref="C75:E75"/>
    <mergeCell ref="C76:E76"/>
    <mergeCell ref="D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C121:E121"/>
    <mergeCell ref="C122:E122"/>
    <mergeCell ref="C123:E123"/>
    <mergeCell ref="C124:E124"/>
    <mergeCell ref="C125:E125"/>
    <mergeCell ref="C126:E126"/>
    <mergeCell ref="C127:E127"/>
    <mergeCell ref="C128:E128"/>
    <mergeCell ref="C129:E129"/>
    <mergeCell ref="C130:E130"/>
    <mergeCell ref="C131:E131"/>
    <mergeCell ref="C132:E132"/>
    <mergeCell ref="C133:E133"/>
    <mergeCell ref="C134:E134"/>
    <mergeCell ref="C135:E135"/>
    <mergeCell ref="C136:E136"/>
    <mergeCell ref="C137:E137"/>
    <mergeCell ref="C138:E138"/>
    <mergeCell ref="C139:E139"/>
    <mergeCell ref="C140:E140"/>
    <mergeCell ref="C141:E141"/>
    <mergeCell ref="C142:E142"/>
    <mergeCell ref="C143:E143"/>
    <mergeCell ref="C144:E144"/>
    <mergeCell ref="C145:E145"/>
    <mergeCell ref="C146:E146"/>
    <mergeCell ref="C147:E147"/>
    <mergeCell ref="C148:E148"/>
    <mergeCell ref="C149:E149"/>
    <mergeCell ref="C150:E150"/>
    <mergeCell ref="C151:E151"/>
    <mergeCell ref="C152:E152"/>
    <mergeCell ref="C153:E153"/>
    <mergeCell ref="C154:E154"/>
    <mergeCell ref="C155:E155"/>
    <mergeCell ref="C156:E156"/>
    <mergeCell ref="C157:E157"/>
    <mergeCell ref="C158:E158"/>
    <mergeCell ref="C159:E159"/>
    <mergeCell ref="C160:E160"/>
    <mergeCell ref="B161:F161"/>
    <mergeCell ref="C162:E162"/>
    <mergeCell ref="C163:E163"/>
    <mergeCell ref="C164:E164"/>
    <mergeCell ref="C165:E165"/>
    <mergeCell ref="C166:E166"/>
    <mergeCell ref="C167:E167"/>
    <mergeCell ref="C168:E168"/>
    <mergeCell ref="C169:E169"/>
    <mergeCell ref="C170:E170"/>
    <mergeCell ref="C171:E171"/>
    <mergeCell ref="C172:E172"/>
    <mergeCell ref="C173:E173"/>
    <mergeCell ref="C174:E174"/>
    <mergeCell ref="C175:E175"/>
    <mergeCell ref="C176:E176"/>
    <mergeCell ref="C177:E177"/>
    <mergeCell ref="C178:E178"/>
    <mergeCell ref="C179:E179"/>
    <mergeCell ref="C180:E180"/>
    <mergeCell ref="C181:E181"/>
    <mergeCell ref="C182:E182"/>
    <mergeCell ref="C183:E183"/>
    <mergeCell ref="C184:E184"/>
    <mergeCell ref="C185:E185"/>
    <mergeCell ref="C186:E186"/>
    <mergeCell ref="C187:E187"/>
    <mergeCell ref="C188:E188"/>
    <mergeCell ref="C189:E189"/>
    <mergeCell ref="C190:E190"/>
    <mergeCell ref="C191:E191"/>
    <mergeCell ref="C192:E192"/>
    <mergeCell ref="C193:E193"/>
    <mergeCell ref="C194:E194"/>
    <mergeCell ref="C195:E195"/>
    <mergeCell ref="C196:E196"/>
    <mergeCell ref="C197:E197"/>
    <mergeCell ref="C198:E198"/>
    <mergeCell ref="C199:E199"/>
    <mergeCell ref="C200:E200"/>
    <mergeCell ref="C201:E201"/>
    <mergeCell ref="C202:E202"/>
    <mergeCell ref="C203:E203"/>
    <mergeCell ref="C204:E204"/>
    <mergeCell ref="C205:E205"/>
    <mergeCell ref="C206:E206"/>
    <mergeCell ref="C207:E207"/>
    <mergeCell ref="C208:E208"/>
    <mergeCell ref="C209:E209"/>
    <mergeCell ref="C210:E210"/>
    <mergeCell ref="C211:E211"/>
    <mergeCell ref="C212:E212"/>
    <mergeCell ref="C213:E213"/>
    <mergeCell ref="C214:E214"/>
    <mergeCell ref="C215:E215"/>
    <mergeCell ref="C216:E216"/>
    <mergeCell ref="C217:E217"/>
    <mergeCell ref="C218:E218"/>
    <mergeCell ref="C219:E219"/>
    <mergeCell ref="C220:E220"/>
    <mergeCell ref="C221:E221"/>
    <mergeCell ref="C222:E222"/>
    <mergeCell ref="B223:F223"/>
    <mergeCell ref="C224:E224"/>
    <mergeCell ref="C225:E225"/>
    <mergeCell ref="C226:E226"/>
    <mergeCell ref="C227:E227"/>
    <mergeCell ref="C228:E228"/>
    <mergeCell ref="C229:E229"/>
    <mergeCell ref="C230:E230"/>
    <mergeCell ref="C231:E231"/>
    <mergeCell ref="C232:E232"/>
    <mergeCell ref="C233:E233"/>
    <mergeCell ref="C234:E234"/>
    <mergeCell ref="C235:E235"/>
    <mergeCell ref="C236:E236"/>
    <mergeCell ref="C237:E237"/>
    <mergeCell ref="C238:E238"/>
    <mergeCell ref="C239:E239"/>
    <mergeCell ref="C240:E240"/>
    <mergeCell ref="B241:F241"/>
    <mergeCell ref="C242:E242"/>
    <mergeCell ref="C243:E243"/>
    <mergeCell ref="C244:E244"/>
    <mergeCell ref="C245:E245"/>
    <mergeCell ref="C246:E246"/>
    <mergeCell ref="C247:E247"/>
    <mergeCell ref="C248:E248"/>
    <mergeCell ref="C249:E249"/>
    <mergeCell ref="C250:E250"/>
    <mergeCell ref="B251:F251"/>
    <mergeCell ref="C252:E252"/>
    <mergeCell ref="C253:E253"/>
    <mergeCell ref="C254:E254"/>
    <mergeCell ref="C255:E255"/>
    <mergeCell ref="C256:E256"/>
    <mergeCell ref="C257:E257"/>
    <mergeCell ref="B258:F258"/>
    <mergeCell ref="C259:E259"/>
    <mergeCell ref="C260:E260"/>
    <mergeCell ref="C261:E261"/>
    <mergeCell ref="B262:F262"/>
    <mergeCell ref="C263:E263"/>
    <mergeCell ref="C264:E264"/>
    <mergeCell ref="C265:E265"/>
    <mergeCell ref="C266:E266"/>
    <mergeCell ref="C267:E267"/>
    <mergeCell ref="C268:E268"/>
    <mergeCell ref="C269:E269"/>
    <mergeCell ref="C270:E270"/>
    <mergeCell ref="C271:E271"/>
    <mergeCell ref="C272:E272"/>
    <mergeCell ref="C273:E273"/>
    <mergeCell ref="C274:E274"/>
    <mergeCell ref="C275:E275"/>
    <mergeCell ref="C276:E276"/>
    <mergeCell ref="C277:E277"/>
    <mergeCell ref="C278:E278"/>
    <mergeCell ref="C279:E279"/>
    <mergeCell ref="C280:E280"/>
    <mergeCell ref="C281:E281"/>
    <mergeCell ref="C282:E282"/>
    <mergeCell ref="C283:E283"/>
    <mergeCell ref="C284:E284"/>
    <mergeCell ref="C285:E285"/>
    <mergeCell ref="C286:E286"/>
    <mergeCell ref="C287:E287"/>
    <mergeCell ref="C288:E288"/>
    <mergeCell ref="C289:E289"/>
    <mergeCell ref="C290:E290"/>
    <mergeCell ref="C291:E291"/>
    <mergeCell ref="C292:E292"/>
    <mergeCell ref="C293:E293"/>
    <mergeCell ref="C294:E294"/>
    <mergeCell ref="C295:E295"/>
    <mergeCell ref="C296:E296"/>
    <mergeCell ref="C297:E297"/>
    <mergeCell ref="C298:E298"/>
    <mergeCell ref="B299:F299"/>
    <mergeCell ref="D300:F300"/>
    <mergeCell ref="D302:F302"/>
    <mergeCell ref="D304:F304"/>
    <mergeCell ref="D305:F305"/>
    <mergeCell ref="D306:F306"/>
    <mergeCell ref="D307:F307"/>
    <mergeCell ref="D308:F308"/>
    <mergeCell ref="D309:F309"/>
    <mergeCell ref="D310:F310"/>
    <mergeCell ref="D311:F311"/>
    <mergeCell ref="D312:F312"/>
    <mergeCell ref="D313:F313"/>
    <mergeCell ref="D314:F314"/>
    <mergeCell ref="D315:F315"/>
    <mergeCell ref="D316:F316"/>
    <mergeCell ref="D317:F317"/>
    <mergeCell ref="D318:F318"/>
    <mergeCell ref="D325:F325"/>
    <mergeCell ref="D327:F327"/>
    <mergeCell ref="D328:F328"/>
    <mergeCell ref="D329:F329"/>
    <mergeCell ref="D330:F330"/>
    <mergeCell ref="D331:F331"/>
    <mergeCell ref="D334:F334"/>
    <mergeCell ref="D335:F335"/>
    <mergeCell ref="D337:F337"/>
    <mergeCell ref="D339:F339"/>
    <mergeCell ref="D341:F341"/>
    <mergeCell ref="D343:F343"/>
    <mergeCell ref="D344:F344"/>
    <mergeCell ref="D345:F345"/>
    <mergeCell ref="D346:F346"/>
    <mergeCell ref="D347:F347"/>
    <mergeCell ref="D348:F348"/>
    <mergeCell ref="D349:F349"/>
    <mergeCell ref="D356:F356"/>
    <mergeCell ref="B503:C503"/>
    <mergeCell ref="E503:F503"/>
    <mergeCell ref="E516:F516"/>
    <mergeCell ref="B524:C524"/>
    <mergeCell ref="B538:C538"/>
    <mergeCell ref="B562:C562"/>
    <mergeCell ref="B601:E601"/>
    <mergeCell ref="G601:H601"/>
    <mergeCell ref="G610:H610"/>
    <mergeCell ref="G621:H621"/>
    <mergeCell ref="G629:H629"/>
    <mergeCell ref="B644:C644"/>
    <mergeCell ref="E644:F644"/>
    <mergeCell ref="B669:C669"/>
    <mergeCell ref="E669:F669"/>
    <mergeCell ref="A693:D693"/>
    <mergeCell ref="A761:D761"/>
    <mergeCell ref="A3:A6"/>
    <mergeCell ref="A8:A67"/>
    <mergeCell ref="A68:A77"/>
    <mergeCell ref="A78:A89"/>
    <mergeCell ref="A90:A99"/>
    <mergeCell ref="A100:A107"/>
    <mergeCell ref="A108:A118"/>
    <mergeCell ref="A119:A129"/>
    <mergeCell ref="A130:A140"/>
    <mergeCell ref="A141:A204"/>
    <mergeCell ref="A205:A229"/>
    <mergeCell ref="A230:A240"/>
    <mergeCell ref="A241:A261"/>
    <mergeCell ref="A262:A285"/>
    <mergeCell ref="A286:A298"/>
    <mergeCell ref="A299:A325"/>
    <mergeCell ref="A326:A356"/>
    <mergeCell ref="B146:B147"/>
    <mergeCell ref="B162:B168"/>
    <mergeCell ref="B169:B174"/>
    <mergeCell ref="B175:B179"/>
    <mergeCell ref="B180:B187"/>
    <mergeCell ref="B188:B204"/>
    <mergeCell ref="B224:B226"/>
    <mergeCell ref="B227:B229"/>
    <mergeCell ref="B301:B302"/>
    <mergeCell ref="B303:B304"/>
    <mergeCell ref="B305:B308"/>
    <mergeCell ref="B309:B313"/>
    <mergeCell ref="B314:B315"/>
    <mergeCell ref="B316:B318"/>
    <mergeCell ref="B319:B325"/>
    <mergeCell ref="B326:B327"/>
    <mergeCell ref="B328:B331"/>
    <mergeCell ref="B332:B337"/>
    <mergeCell ref="B338:B343"/>
    <mergeCell ref="B344:B345"/>
    <mergeCell ref="B346:B349"/>
    <mergeCell ref="B350:B353"/>
    <mergeCell ref="B354:B356"/>
    <mergeCell ref="F66:F67"/>
    <mergeCell ref="F205:F213"/>
    <mergeCell ref="F214:F222"/>
    <mergeCell ref="G180:G183"/>
  </mergeCells>
  <conditionalFormatting sqref="B694:B753">
    <cfRule type="duplicateValues" dxfId="0" priority="1"/>
  </conditionalFormatting>
  <dataValidations count="27">
    <dataValidation type="list" allowBlank="1" showInputMessage="1" showErrorMessage="1" sqref="C77">
      <formula1>G602:G607</formula1>
    </dataValidation>
    <dataValidation type="list" allowBlank="1" showInputMessage="1" showErrorMessage="1" sqref="F301">
      <formula1>B504:B517</formula1>
    </dataValidation>
    <dataValidation type="list" allowBlank="1" showInputMessage="1" showErrorMessage="1" sqref="F303">
      <formula1>E504:E513</formula1>
    </dataValidation>
    <dataValidation type="list" allowBlank="1" showInputMessage="1" showErrorMessage="1" sqref="D307">
      <formula1>B525:B534</formula1>
    </dataValidation>
    <dataValidation type="list" allowBlank="1" showInputMessage="1" showErrorMessage="1" sqref="D314">
      <formula1>E517:E586</formula1>
    </dataValidation>
    <dataValidation type="list" allowBlank="1" showInputMessage="1" showErrorMessage="1" sqref="D317">
      <formula1>B539:B555</formula1>
    </dataValidation>
    <dataValidation type="list" allowBlank="1" showInputMessage="1" showErrorMessage="1" sqref="D321">
      <formula1>D606:D609</formula1>
    </dataValidation>
    <dataValidation type="list" allowBlank="1" showInputMessage="1" showErrorMessage="1" sqref="F321">
      <formula1>$D$610:$D$613</formula1>
    </dataValidation>
    <dataValidation type="list" allowBlank="1" showInputMessage="1" showErrorMessage="1" sqref="D322">
      <formula1>$D$614:$D$615</formula1>
    </dataValidation>
    <dataValidation type="list" allowBlank="1" showInputMessage="1" showErrorMessage="1" sqref="F322">
      <formula1>$D$616:$D$618</formula1>
    </dataValidation>
    <dataValidation type="list" allowBlank="1" showInputMessage="1" showErrorMessage="1" sqref="D323">
      <formula1>$D$619:$D$621</formula1>
    </dataValidation>
    <dataValidation type="list" allowBlank="1" showInputMessage="1" showErrorMessage="1" sqref="F323">
      <formula1>$D$622:$D$626</formula1>
    </dataValidation>
    <dataValidation type="list" allowBlank="1" showInputMessage="1" showErrorMessage="1" sqref="D324">
      <formula1>$D$627:$D$628</formula1>
    </dataValidation>
    <dataValidation type="list" allowBlank="1" showInputMessage="1" showErrorMessage="1" sqref="F324">
      <formula1>$D$629:$D$630</formula1>
    </dataValidation>
    <dataValidation type="list" allowBlank="1" showInputMessage="1" showErrorMessage="1" sqref="F326">
      <formula1>B563:B586</formula1>
    </dataValidation>
    <dataValidation type="list" allowBlank="1" showInputMessage="1" showErrorMessage="1" sqref="D328">
      <formula1>$G$611:$G$618</formula1>
    </dataValidation>
    <dataValidation type="list" allowBlank="1" showInputMessage="1" showErrorMessage="1" sqref="D332">
      <formula1>$B$645:$B$661</formula1>
    </dataValidation>
    <dataValidation type="list" allowBlank="1" showInputMessage="1" showErrorMessage="1" sqref="F332">
      <formula1>$E$645:$E$655</formula1>
    </dataValidation>
    <dataValidation type="list" allowBlank="1" showInputMessage="1" showErrorMessage="1" sqref="D333 F336">
      <formula1>$G$622:$G$626</formula1>
    </dataValidation>
    <dataValidation type="list" allowBlank="1" showInputMessage="1" showErrorMessage="1" sqref="D336">
      <formula1>$G$630:$G$634</formula1>
    </dataValidation>
    <dataValidation type="list" allowBlank="1" showInputMessage="1" showErrorMessage="1" sqref="D338">
      <formula1>$B$670:$B$686</formula1>
    </dataValidation>
    <dataValidation type="list" allowBlank="1" showInputMessage="1" showErrorMessage="1" sqref="D340">
      <formula1>$E$670:$E$697</formula1>
    </dataValidation>
    <dataValidation type="list" allowBlank="1" showInputMessage="1" showErrorMessage="1" sqref="D342">
      <formula1>"常规房间,特殊房间"</formula1>
    </dataValidation>
    <dataValidation type="list" allowBlank="1" showInputMessage="1" showErrorMessage="1" sqref="F342">
      <formula1>$D$694:$D$753</formula1>
    </dataValidation>
    <dataValidation type="list" allowBlank="1" showInputMessage="1" showErrorMessage="1" sqref="D354">
      <formula1>$A$762:$A$786</formula1>
    </dataValidation>
    <dataValidation type="list" allowBlank="1" showInputMessage="1" showErrorMessage="1" sqref="F354">
      <formula1>$E$762:$E$786</formula1>
    </dataValidation>
    <dataValidation type="list" allowBlank="1" showInputMessage="1" showErrorMessage="1" sqref="D355">
      <formula1>"add,reset"</formula1>
    </dataValidation>
  </dataValidations>
  <hyperlinks>
    <hyperlink ref="F6" location="扩展代码!A500" display="附表"/>
  </hyperlink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7"/>
  <sheetViews>
    <sheetView zoomScale="130" zoomScaleNormal="130" workbookViewId="0">
      <pane ySplit="2" topLeftCell="A3" activePane="bottomLeft" state="frozen"/>
      <selection/>
      <selection pane="bottomLeft" activeCell="G32" sqref="G32"/>
    </sheetView>
  </sheetViews>
  <sheetFormatPr defaultColWidth="9" defaultRowHeight="13.5" outlineLevelCol="4"/>
  <cols>
    <col min="2" max="2" width="6.15" customWidth="1"/>
    <col min="3" max="3" width="3.78333333333333" customWidth="1"/>
    <col min="4" max="4" width="16.4416666666667" customWidth="1"/>
    <col min="5" max="5" width="48.4583333333333" customWidth="1"/>
  </cols>
  <sheetData>
    <row r="1" ht="50" customHeight="1" spans="1:5">
      <c r="A1" s="1006" t="s">
        <v>1587</v>
      </c>
      <c r="B1" s="1355"/>
      <c r="C1" s="1355"/>
      <c r="D1" s="1355"/>
      <c r="E1" s="1355"/>
    </row>
    <row r="2" ht="30" customHeight="1" spans="1:5">
      <c r="A2" s="1356" t="s">
        <v>1588</v>
      </c>
      <c r="B2" s="1356" t="s">
        <v>1589</v>
      </c>
      <c r="C2" s="1357" t="s">
        <v>1590</v>
      </c>
      <c r="D2" s="1358"/>
      <c r="E2" s="1356" t="s">
        <v>1591</v>
      </c>
    </row>
    <row r="3" ht="22.5" spans="1:5">
      <c r="A3" s="1359" t="s">
        <v>1592</v>
      </c>
      <c r="B3" s="1360">
        <v>1</v>
      </c>
      <c r="C3" s="1361" t="str">
        <f>_xlfn.DISPIMG("ID_5B591A332A2047D097BDD94C0BDCD0D9",1)</f>
        <v>=DISPIMG("ID_5B591A332A2047D097BDD94C0BDCD0D9",1)</v>
      </c>
      <c r="D3" s="1361" t="s">
        <v>1593</v>
      </c>
      <c r="E3" s="1362" t="s">
        <v>1594</v>
      </c>
    </row>
    <row r="4" ht="22.6" spans="1:5">
      <c r="A4" s="1363"/>
      <c r="B4" s="1360">
        <v>2</v>
      </c>
      <c r="C4" s="1361" t="str">
        <f>_xlfn.DISPIMG("ID_8FAA562B0F874077A74459617AF4EEEB",1)</f>
        <v>=DISPIMG("ID_8FAA562B0F874077A74459617AF4EEEB",1)</v>
      </c>
      <c r="D4" s="1361" t="s">
        <v>1595</v>
      </c>
      <c r="E4" s="1362" t="s">
        <v>1596</v>
      </c>
    </row>
    <row r="5" ht="22.7" spans="1:5">
      <c r="A5" s="1363"/>
      <c r="B5" s="1360">
        <v>3</v>
      </c>
      <c r="C5" s="1361" t="str">
        <f>_xlfn.DISPIMG("ID_8088079084B347EC955185A0B6925C19",1)</f>
        <v>=DISPIMG("ID_8088079084B347EC955185A0B6925C19",1)</v>
      </c>
      <c r="D5" s="1361" t="s">
        <v>1597</v>
      </c>
      <c r="E5" s="1362" t="s">
        <v>1598</v>
      </c>
    </row>
    <row r="6" ht="22.7" spans="1:5">
      <c r="A6" s="1363"/>
      <c r="B6" s="1360">
        <v>4</v>
      </c>
      <c r="C6" s="1361" t="str">
        <f>_xlfn.DISPIMG("ID_AB8F0EC1A19E449A9B3132576FFED2BF",1)</f>
        <v>=DISPIMG("ID_AB8F0EC1A19E449A9B3132576FFED2BF",1)</v>
      </c>
      <c r="D6" s="1361" t="s">
        <v>1421</v>
      </c>
      <c r="E6" s="1362" t="s">
        <v>1599</v>
      </c>
    </row>
    <row r="7" ht="22.6" spans="1:5">
      <c r="A7" s="1363"/>
      <c r="B7" s="1360">
        <v>5</v>
      </c>
      <c r="C7" s="1361" t="str">
        <f>_xlfn.DISPIMG("ID_BD99123A37C440EFA3E61445B30813BD",1)</f>
        <v>=DISPIMG("ID_BD99123A37C440EFA3E61445B30813BD",1)</v>
      </c>
      <c r="D7" s="1361" t="s">
        <v>1600</v>
      </c>
      <c r="E7" s="1362" t="s">
        <v>1601</v>
      </c>
    </row>
    <row r="8" ht="22.6" spans="1:5">
      <c r="A8" s="1363"/>
      <c r="B8" s="1360">
        <v>6</v>
      </c>
      <c r="C8" s="1361" t="str">
        <f>_xlfn.DISPIMG("ID_4AC77990E6714364B60712C5E7556F40",1)</f>
        <v>=DISPIMG("ID_4AC77990E6714364B60712C5E7556F40",1)</v>
      </c>
      <c r="D8" s="1361" t="s">
        <v>1602</v>
      </c>
      <c r="E8" s="1362" t="s">
        <v>1603</v>
      </c>
    </row>
    <row r="9" ht="22.5" spans="1:5">
      <c r="A9" s="1363"/>
      <c r="B9" s="1360">
        <v>7</v>
      </c>
      <c r="C9" s="1361" t="str">
        <f>_xlfn.DISPIMG("ID_DD4B58B4AA0E4292A60A83B6A4BDBDBF",1)</f>
        <v>=DISPIMG("ID_DD4B58B4AA0E4292A60A83B6A4BDBDBF",1)</v>
      </c>
      <c r="D9" s="1361" t="s">
        <v>1604</v>
      </c>
      <c r="E9" s="1362" t="s">
        <v>1605</v>
      </c>
    </row>
    <row r="10" ht="22.45" spans="1:5">
      <c r="A10" s="1363"/>
      <c r="B10" s="1360">
        <v>8</v>
      </c>
      <c r="C10" s="1361" t="str">
        <f>_xlfn.DISPIMG("ID_908ED4E06D9840B2A3EDBC0D786170F4",1)</f>
        <v>=DISPIMG("ID_908ED4E06D9840B2A3EDBC0D786170F4",1)</v>
      </c>
      <c r="D10" s="1361" t="s">
        <v>687</v>
      </c>
      <c r="E10" s="1362" t="s">
        <v>1606</v>
      </c>
    </row>
    <row r="11" ht="21.65" spans="1:5">
      <c r="A11" s="1363"/>
      <c r="B11" s="1360">
        <v>9</v>
      </c>
      <c r="C11" s="1361" t="str">
        <f>_xlfn.DISPIMG("ID_F64A5CC812A54A90B2E092FEB23FF105",1)</f>
        <v>=DISPIMG("ID_F64A5CC812A54A90B2E092FEB23FF105",1)</v>
      </c>
      <c r="D11" s="1361" t="s">
        <v>1607</v>
      </c>
      <c r="E11" s="1362" t="s">
        <v>1608</v>
      </c>
    </row>
    <row r="12" ht="22.45" spans="1:5">
      <c r="A12" s="1363"/>
      <c r="B12" s="1360">
        <v>10</v>
      </c>
      <c r="C12" s="1361" t="str">
        <f>_xlfn.DISPIMG("ID_FCD71DD8FF9C4C3693798D24F82E9844",1)</f>
        <v>=DISPIMG("ID_FCD71DD8FF9C4C3693798D24F82E9844",1)</v>
      </c>
      <c r="D12" s="1361" t="s">
        <v>1609</v>
      </c>
      <c r="E12" s="1362" t="s">
        <v>1610</v>
      </c>
    </row>
    <row r="13" ht="22.7" spans="1:5">
      <c r="A13" s="1363"/>
      <c r="B13" s="1360">
        <v>11</v>
      </c>
      <c r="C13" s="1361" t="str">
        <f>_xlfn.DISPIMG("ID_48910B771FE643A9B81FA0D9A6FB92EF",1)</f>
        <v>=DISPIMG("ID_48910B771FE643A9B81FA0D9A6FB92EF",1)</v>
      </c>
      <c r="D13" s="1361" t="s">
        <v>1611</v>
      </c>
      <c r="E13" s="1362" t="s">
        <v>1612</v>
      </c>
    </row>
    <row r="14" ht="22.55" spans="1:5">
      <c r="A14" s="1363"/>
      <c r="B14" s="1360">
        <v>12</v>
      </c>
      <c r="C14" s="1361" t="str">
        <f t="shared" ref="C14:C17" si="0">_xlfn.DISPIMG("ID_CBBA5D15FB9943689D358B493082E11D",1)</f>
        <v>=DISPIMG("ID_CBBA5D15FB9943689D358B493082E11D",1)</v>
      </c>
      <c r="D14" s="1361" t="s">
        <v>1613</v>
      </c>
      <c r="E14" s="1362" t="s">
        <v>1614</v>
      </c>
    </row>
    <row r="15" ht="22.55" spans="1:5">
      <c r="A15" s="1363"/>
      <c r="B15" s="1360">
        <v>13</v>
      </c>
      <c r="C15" s="1361" t="str">
        <f t="shared" si="0"/>
        <v>=DISPIMG("ID_CBBA5D15FB9943689D358B493082E11D",1)</v>
      </c>
      <c r="D15" s="1361" t="s">
        <v>1615</v>
      </c>
      <c r="E15" s="1362" t="s">
        <v>1616</v>
      </c>
    </row>
    <row r="16" ht="22.55" spans="1:5">
      <c r="A16" s="1363"/>
      <c r="B16" s="1360">
        <v>14</v>
      </c>
      <c r="C16" s="1361" t="str">
        <f t="shared" si="0"/>
        <v>=DISPIMG("ID_CBBA5D15FB9943689D358B493082E11D",1)</v>
      </c>
      <c r="D16" s="1361" t="s">
        <v>1613</v>
      </c>
      <c r="E16" s="1362" t="s">
        <v>1617</v>
      </c>
    </row>
    <row r="17" ht="22.55" spans="1:5">
      <c r="A17" s="1363"/>
      <c r="B17" s="1360">
        <v>15</v>
      </c>
      <c r="C17" s="1361" t="str">
        <f t="shared" si="0"/>
        <v>=DISPIMG("ID_CBBA5D15FB9943689D358B493082E11D",1)</v>
      </c>
      <c r="D17" s="1361" t="s">
        <v>1613</v>
      </c>
      <c r="E17" s="1362" t="s">
        <v>1618</v>
      </c>
    </row>
    <row r="18" ht="22.6" spans="1:5">
      <c r="A18" s="1363"/>
      <c r="B18" s="1360">
        <v>16</v>
      </c>
      <c r="C18" s="1361" t="str">
        <f>_xlfn.DISPIMG("ID_1B823760DEA74E40BAEC52DD16C683B7",1)</f>
        <v>=DISPIMG("ID_1B823760DEA74E40BAEC52DD16C683B7",1)</v>
      </c>
      <c r="D18" s="1361" t="s">
        <v>1619</v>
      </c>
      <c r="E18" s="1362" t="s">
        <v>1620</v>
      </c>
    </row>
    <row r="19" ht="22.7" spans="1:5">
      <c r="A19" s="1363"/>
      <c r="B19" s="1360">
        <v>17</v>
      </c>
      <c r="C19" s="1361" t="str">
        <f>_xlfn.DISPIMG("ID_81BAB8FD039D4105945EB380C423BA09",1)</f>
        <v>=DISPIMG("ID_81BAB8FD039D4105945EB380C423BA09",1)</v>
      </c>
      <c r="D19" s="1361" t="s">
        <v>1621</v>
      </c>
      <c r="E19" s="1362" t="s">
        <v>1622</v>
      </c>
    </row>
    <row r="20" ht="22.7" spans="1:5">
      <c r="A20" s="1363"/>
      <c r="B20" s="1360">
        <v>18</v>
      </c>
      <c r="C20" s="1361" t="str">
        <f>_xlfn.DISPIMG("ID_972869EC144142228A8200AD8EFDB194",1)</f>
        <v>=DISPIMG("ID_972869EC144142228A8200AD8EFDB194",1)</v>
      </c>
      <c r="D20" s="1361" t="s">
        <v>1623</v>
      </c>
      <c r="E20" s="1362" t="s">
        <v>1624</v>
      </c>
    </row>
    <row r="21" ht="22.5" spans="1:5">
      <c r="A21" s="1363"/>
      <c r="B21" s="1360">
        <v>19</v>
      </c>
      <c r="C21" s="1361" t="str">
        <f>_xlfn.DISPIMG("ID_FC2405B3018E42BDB187D7468A0BF8B3",1)</f>
        <v>=DISPIMG("ID_FC2405B3018E42BDB187D7468A0BF8B3",1)</v>
      </c>
      <c r="D21" s="1361" t="s">
        <v>1625</v>
      </c>
      <c r="E21" s="1362" t="s">
        <v>1626</v>
      </c>
    </row>
    <row r="22" ht="22.55" spans="1:5">
      <c r="A22" s="1363"/>
      <c r="B22" s="1360">
        <v>20</v>
      </c>
      <c r="C22" s="1361" t="str">
        <f>_xlfn.DISPIMG("ID_9E404BBB739648C4A2B7BF0110F04A0B",1)</f>
        <v>=DISPIMG("ID_9E404BBB739648C4A2B7BF0110F04A0B",1)</v>
      </c>
      <c r="D22" s="1361" t="s">
        <v>573</v>
      </c>
      <c r="E22" s="1362" t="s">
        <v>1627</v>
      </c>
    </row>
    <row r="23" ht="22.6" spans="1:5">
      <c r="A23" s="1363"/>
      <c r="B23" s="1360">
        <v>21</v>
      </c>
      <c r="C23" s="1361" t="str">
        <f>_xlfn.DISPIMG("ID_227E833CEB8441BAAB6CCBEBB9BF8568",1)</f>
        <v>=DISPIMG("ID_227E833CEB8441BAAB6CCBEBB9BF8568",1)</v>
      </c>
      <c r="D23" s="1361" t="s">
        <v>1628</v>
      </c>
      <c r="E23" s="1362" t="s">
        <v>1629</v>
      </c>
    </row>
    <row r="24" ht="22.7" spans="1:5">
      <c r="A24" s="1363"/>
      <c r="B24" s="1360">
        <v>22</v>
      </c>
      <c r="C24" s="1361" t="str">
        <f>_xlfn.DISPIMG("ID_797CEF1823504B10904FE1C5107DEAA9",1)</f>
        <v>=DISPIMG("ID_797CEF1823504B10904FE1C5107DEAA9",1)</v>
      </c>
      <c r="D24" s="1361" t="s">
        <v>1412</v>
      </c>
      <c r="E24" s="1362" t="s">
        <v>1630</v>
      </c>
    </row>
    <row r="25" ht="22.7" spans="1:5">
      <c r="A25" s="1363"/>
      <c r="B25" s="1360">
        <v>23</v>
      </c>
      <c r="C25" s="1361" t="str">
        <f>_xlfn.DISPIMG("ID_797CEF1823504B10904FE1C5107DEAA9",1)</f>
        <v>=DISPIMG("ID_797CEF1823504B10904FE1C5107DEAA9",1)</v>
      </c>
      <c r="D25" s="1361" t="s">
        <v>1631</v>
      </c>
      <c r="E25" s="1362" t="s">
        <v>1632</v>
      </c>
    </row>
    <row r="26" ht="22.6" spans="1:5">
      <c r="A26" s="1363"/>
      <c r="B26" s="1360">
        <v>24</v>
      </c>
      <c r="C26" s="1361" t="str">
        <f>_xlfn.DISPIMG("ID_CF15476BCDFE4FDEAB04D1C2B667CAE3",1)</f>
        <v>=DISPIMG("ID_CF15476BCDFE4FDEAB04D1C2B667CAE3",1)</v>
      </c>
      <c r="D26" s="1361" t="s">
        <v>1633</v>
      </c>
      <c r="E26" s="1362" t="s">
        <v>1634</v>
      </c>
    </row>
    <row r="27" ht="22.6" spans="1:5">
      <c r="A27" s="1363"/>
      <c r="B27" s="1360">
        <v>25</v>
      </c>
      <c r="C27" s="1361" t="str">
        <f>_xlfn.DISPIMG("ID_8F21AA7F4EA94801A28BC999D3DFD927",1)</f>
        <v>=DISPIMG("ID_8F21AA7F4EA94801A28BC999D3DFD927",1)</v>
      </c>
      <c r="D27" s="1361" t="s">
        <v>1635</v>
      </c>
      <c r="E27" s="1362" t="s">
        <v>1636</v>
      </c>
    </row>
    <row r="28" ht="22.55" spans="1:5">
      <c r="A28" s="1363"/>
      <c r="B28" s="1360">
        <v>26</v>
      </c>
      <c r="C28" s="1361" t="str">
        <f>_xlfn.DISPIMG("ID_9A88D5C9337344DDA91EE1E744C2FBC6",1)</f>
        <v>=DISPIMG("ID_9A88D5C9337344DDA91EE1E744C2FBC6",1)</v>
      </c>
      <c r="D28" s="1361" t="s">
        <v>1637</v>
      </c>
      <c r="E28" s="1362" t="s">
        <v>1638</v>
      </c>
    </row>
    <row r="29" ht="22.6" spans="1:5">
      <c r="A29" s="1363"/>
      <c r="B29" s="1360">
        <v>27</v>
      </c>
      <c r="C29" s="1361" t="str">
        <f>_xlfn.DISPIMG("ID_CCD29A8B608641798CDC23F7D544127C",1)</f>
        <v>=DISPIMG("ID_CCD29A8B608641798CDC23F7D544127C",1)</v>
      </c>
      <c r="D29" s="1361" t="s">
        <v>1639</v>
      </c>
      <c r="E29" s="1362" t="s">
        <v>1640</v>
      </c>
    </row>
    <row r="30" ht="22.9" spans="1:5">
      <c r="A30" s="1363"/>
      <c r="B30" s="1360">
        <v>28</v>
      </c>
      <c r="C30" s="1361" t="str">
        <f>_xlfn.DISPIMG("ID_D4AD33B247494EC2B32C0CB0DF2B4700",1)</f>
        <v>=DISPIMG("ID_D4AD33B247494EC2B32C0CB0DF2B4700",1)</v>
      </c>
      <c r="D30" s="1361" t="s">
        <v>1641</v>
      </c>
      <c r="E30" s="1362" t="s">
        <v>1642</v>
      </c>
    </row>
    <row r="31" ht="22.9" spans="1:5">
      <c r="A31" s="1363"/>
      <c r="B31" s="1360">
        <v>29</v>
      </c>
      <c r="C31" s="1361" t="str">
        <f>_xlfn.DISPIMG("ID_D4AD33B247494EC2B32C0CB0DF2B4700",1)</f>
        <v>=DISPIMG("ID_D4AD33B247494EC2B32C0CB0DF2B4700",1)</v>
      </c>
      <c r="D31" s="1361" t="s">
        <v>1643</v>
      </c>
      <c r="E31" s="1362" t="s">
        <v>1644</v>
      </c>
    </row>
    <row r="32" ht="22.6" spans="1:5">
      <c r="A32" s="1363"/>
      <c r="B32" s="1360">
        <v>30</v>
      </c>
      <c r="C32" s="1361" t="str">
        <f>_xlfn.DISPIMG("ID_9832CB664FB94E16B686AE24B40D62C2",1)</f>
        <v>=DISPIMG("ID_9832CB664FB94E16B686AE24B40D62C2",1)</v>
      </c>
      <c r="D32" s="1361" t="s">
        <v>1645</v>
      </c>
      <c r="E32" s="1362" t="s">
        <v>1646</v>
      </c>
    </row>
    <row r="33" ht="22.6" spans="1:5">
      <c r="A33" s="1363"/>
      <c r="B33" s="1360">
        <v>31</v>
      </c>
      <c r="C33" s="1361" t="str">
        <f>_xlfn.DISPIMG("ID_77323DCEAAD24CDBBC78DF1B1606E783",1)</f>
        <v>=DISPIMG("ID_77323DCEAAD24CDBBC78DF1B1606E783",1)</v>
      </c>
      <c r="D33" s="1361" t="s">
        <v>1647</v>
      </c>
      <c r="E33" s="1362" t="s">
        <v>1648</v>
      </c>
    </row>
    <row r="34" ht="22.7" spans="1:5">
      <c r="A34" s="1363"/>
      <c r="B34" s="1360">
        <v>32</v>
      </c>
      <c r="C34" s="1361" t="str">
        <f>_xlfn.DISPIMG("ID_BF9764949579409A9BADE34AD39A674A",1)</f>
        <v>=DISPIMG("ID_BF9764949579409A9BADE34AD39A674A",1)</v>
      </c>
      <c r="D34" s="1361" t="s">
        <v>1649</v>
      </c>
      <c r="E34" s="1362" t="s">
        <v>1650</v>
      </c>
    </row>
    <row r="35" ht="22.55" spans="1:5">
      <c r="A35" s="1363"/>
      <c r="B35" s="1360">
        <v>33</v>
      </c>
      <c r="C35" s="1361" t="str">
        <f>_xlfn.DISPIMG("ID_D1A529F9B8614C0B86B3BBFE063F7348",1)</f>
        <v>=DISPIMG("ID_D1A529F9B8614C0B86B3BBFE063F7348",1)</v>
      </c>
      <c r="D35" s="1361" t="s">
        <v>1651</v>
      </c>
      <c r="E35" s="1362" t="s">
        <v>1652</v>
      </c>
    </row>
    <row r="36" ht="22.55" spans="1:5">
      <c r="A36" s="1363"/>
      <c r="B36" s="1360">
        <v>34</v>
      </c>
      <c r="C36" s="1361" t="str">
        <f>_xlfn.DISPIMG("ID_D1A529F9B8614C0B86B3BBFE063F7348",1)</f>
        <v>=DISPIMG("ID_D1A529F9B8614C0B86B3BBFE063F7348",1)</v>
      </c>
      <c r="D36" s="1361" t="s">
        <v>1653</v>
      </c>
      <c r="E36" s="1362" t="s">
        <v>1654</v>
      </c>
    </row>
    <row r="37" ht="22.5" spans="1:5">
      <c r="A37" s="1363"/>
      <c r="B37" s="1360">
        <v>35</v>
      </c>
      <c r="C37" s="1361" t="str">
        <f>_xlfn.DISPIMG("ID_0E37D43532F449039F1B9150FA6B2ED0",1)</f>
        <v>=DISPIMG("ID_0E37D43532F449039F1B9150FA6B2ED0",1)</v>
      </c>
      <c r="D37" s="1361" t="s">
        <v>1071</v>
      </c>
      <c r="E37" s="1362" t="s">
        <v>1655</v>
      </c>
    </row>
    <row r="38" ht="22.6" spans="1:5">
      <c r="A38" s="1363"/>
      <c r="B38" s="1360">
        <v>36</v>
      </c>
      <c r="C38" s="1361" t="str">
        <f>_xlfn.DISPIMG("ID_9790ABDA5F71421DA2BB323BB41F7A75",1)</f>
        <v>=DISPIMG("ID_9790ABDA5F71421DA2BB323BB41F7A75",1)</v>
      </c>
      <c r="D38" s="1361" t="s">
        <v>1656</v>
      </c>
      <c r="E38" s="1362" t="s">
        <v>1657</v>
      </c>
    </row>
    <row r="39" ht="22.6" spans="1:5">
      <c r="A39" s="1363"/>
      <c r="B39" s="1360">
        <v>37</v>
      </c>
      <c r="C39" s="1361" t="str">
        <f>_xlfn.DISPIMG("ID_194C40BF6D3747AFAD1A8236B73FC810",1)</f>
        <v>=DISPIMG("ID_194C40BF6D3747AFAD1A8236B73FC810",1)</v>
      </c>
      <c r="D39" s="1361" t="s">
        <v>1658</v>
      </c>
      <c r="E39" s="1362" t="s">
        <v>1659</v>
      </c>
    </row>
    <row r="40" ht="22.5" spans="1:5">
      <c r="A40" s="1363"/>
      <c r="B40" s="1360">
        <v>38</v>
      </c>
      <c r="C40" s="1361" t="str">
        <f>_xlfn.DISPIMG("ID_267DDCEE82F54E24B98F4389DE3AF528",1)</f>
        <v>=DISPIMG("ID_267DDCEE82F54E24B98F4389DE3AF528",1)</v>
      </c>
      <c r="D40" s="1361" t="s">
        <v>1660</v>
      </c>
      <c r="E40" s="1362" t="s">
        <v>1661</v>
      </c>
    </row>
    <row r="41" ht="22.55" spans="1:5">
      <c r="A41" s="1363"/>
      <c r="B41" s="1360">
        <v>39</v>
      </c>
      <c r="C41" s="1361" t="str">
        <f>_xlfn.DISPIMG("ID_C604A08ED0404BCD945E2B9AB7F336DE",1)</f>
        <v>=DISPIMG("ID_C604A08ED0404BCD945E2B9AB7F336DE",1)</v>
      </c>
      <c r="D41" s="1361" t="s">
        <v>1662</v>
      </c>
      <c r="E41" s="1362" t="s">
        <v>1663</v>
      </c>
    </row>
    <row r="42" ht="22.6" spans="1:5">
      <c r="A42" s="1363"/>
      <c r="B42" s="1360">
        <v>40</v>
      </c>
      <c r="C42" s="1361" t="str">
        <f>_xlfn.DISPIMG("ID_EA76FD7735184A5D9D96D44B18482597",1)</f>
        <v>=DISPIMG("ID_EA76FD7735184A5D9D96D44B18482597",1)</v>
      </c>
      <c r="D42" s="1361" t="s">
        <v>1664</v>
      </c>
      <c r="E42" s="1362" t="s">
        <v>1665</v>
      </c>
    </row>
    <row r="43" ht="22.55" spans="1:5">
      <c r="A43" s="1363"/>
      <c r="B43" s="1360">
        <v>41</v>
      </c>
      <c r="C43" s="1361" t="str">
        <f>_xlfn.DISPIMG("ID_F7AE890A7D384346B0907ABF69E4648A",1)</f>
        <v>=DISPIMG("ID_F7AE890A7D384346B0907ABF69E4648A",1)</v>
      </c>
      <c r="D43" s="1361" t="s">
        <v>1666</v>
      </c>
      <c r="E43" s="1362" t="s">
        <v>1667</v>
      </c>
    </row>
    <row r="44" ht="22.3" spans="1:5">
      <c r="A44" s="1363"/>
      <c r="B44" s="1360">
        <v>42</v>
      </c>
      <c r="C44" s="1361" t="str">
        <f>_xlfn.DISPIMG("ID_1188E34C10FD4DA79A938B48D96E3DC6",1)</f>
        <v>=DISPIMG("ID_1188E34C10FD4DA79A938B48D96E3DC6",1)</v>
      </c>
      <c r="D44" s="1361" t="s">
        <v>1668</v>
      </c>
      <c r="E44" s="1362" t="s">
        <v>1669</v>
      </c>
    </row>
    <row r="45" ht="22.3" spans="1:5">
      <c r="A45" s="1363"/>
      <c r="B45" s="1360">
        <v>43</v>
      </c>
      <c r="C45" s="1361" t="str">
        <f>_xlfn.DISPIMG("ID_1188E34C10FD4DA79A938B48D96E3DC6",1)</f>
        <v>=DISPIMG("ID_1188E34C10FD4DA79A938B48D96E3DC6",1)</v>
      </c>
      <c r="D45" s="1361" t="s">
        <v>1670</v>
      </c>
      <c r="E45" s="1362" t="s">
        <v>1671</v>
      </c>
    </row>
    <row r="46" ht="22.6" spans="1:5">
      <c r="A46" s="1363"/>
      <c r="B46" s="1360">
        <v>44</v>
      </c>
      <c r="C46" s="1361" t="str">
        <f>_xlfn.DISPIMG("ID_3EAEF9CC1D224576B4467D0002FD0ED1",1)</f>
        <v>=DISPIMG("ID_3EAEF9CC1D224576B4467D0002FD0ED1",1)</v>
      </c>
      <c r="D46" s="1361" t="s">
        <v>1672</v>
      </c>
      <c r="E46" s="1362" t="s">
        <v>1673</v>
      </c>
    </row>
    <row r="47" ht="22.45" spans="1:5">
      <c r="A47" s="1363"/>
      <c r="B47" s="1360">
        <v>45</v>
      </c>
      <c r="C47" s="1361" t="str">
        <f>_xlfn.DISPIMG("ID_E8BD1C0A7B0248CAB67072690E9912FA",1)</f>
        <v>=DISPIMG("ID_E8BD1C0A7B0248CAB67072690E9912FA",1)</v>
      </c>
      <c r="D47" s="1361" t="s">
        <v>1674</v>
      </c>
      <c r="E47" s="1362" t="s">
        <v>1675</v>
      </c>
    </row>
    <row r="48" ht="22.55" spans="1:5">
      <c r="A48" s="1363"/>
      <c r="B48" s="1360">
        <v>46</v>
      </c>
      <c r="C48" s="1361" t="str">
        <f>_xlfn.DISPIMG("ID_D681CB914CBB408A8E8EBEFC87E93206",1)</f>
        <v>=DISPIMG("ID_D681CB914CBB408A8E8EBEFC87E93206",1)</v>
      </c>
      <c r="D48" s="1361" t="s">
        <v>1676</v>
      </c>
      <c r="E48" s="1362" t="s">
        <v>1677</v>
      </c>
    </row>
    <row r="49" ht="22.55" spans="1:5">
      <c r="A49" s="1363"/>
      <c r="B49" s="1360">
        <v>47</v>
      </c>
      <c r="C49" s="1361" t="str">
        <f>_xlfn.DISPIMG("ID_8D3DF543062341B1B7E841EC2D727A3C",1)</f>
        <v>=DISPIMG("ID_8D3DF543062341B1B7E841EC2D727A3C",1)</v>
      </c>
      <c r="D49" s="1361" t="s">
        <v>1678</v>
      </c>
      <c r="E49" s="1362" t="s">
        <v>1679</v>
      </c>
    </row>
    <row r="50" ht="22.55" spans="1:5">
      <c r="A50" s="1363"/>
      <c r="B50" s="1360">
        <v>48</v>
      </c>
      <c r="C50" s="1361" t="str">
        <f>_xlfn.DISPIMG("ID_69B86A5A83DB49DB92472A3D1E018806",1)</f>
        <v>=DISPIMG("ID_69B86A5A83DB49DB92472A3D1E018806",1)</v>
      </c>
      <c r="D50" s="1361" t="s">
        <v>1680</v>
      </c>
      <c r="E50" s="1362" t="s">
        <v>1681</v>
      </c>
    </row>
    <row r="51" ht="22.6" spans="1:5">
      <c r="A51" s="1363"/>
      <c r="B51" s="1360">
        <v>49</v>
      </c>
      <c r="C51" s="1361" t="str">
        <f>_xlfn.DISPIMG("ID_C2EADD0DBFA742D78650D18076D675B4",1)</f>
        <v>=DISPIMG("ID_C2EADD0DBFA742D78650D18076D675B4",1)</v>
      </c>
      <c r="D51" s="1361" t="s">
        <v>1682</v>
      </c>
      <c r="E51" s="1362" t="s">
        <v>1683</v>
      </c>
    </row>
    <row r="52" ht="22.55" spans="1:5">
      <c r="A52" s="1363"/>
      <c r="B52" s="1360">
        <v>50</v>
      </c>
      <c r="C52" s="1361" t="str">
        <f>_xlfn.DISPIMG("ID_FECDBF8991EC4D25838A9E12E20877D9",1)</f>
        <v>=DISPIMG("ID_FECDBF8991EC4D25838A9E12E20877D9",1)</v>
      </c>
      <c r="D52" s="1361" t="s">
        <v>1684</v>
      </c>
      <c r="E52" s="1362" t="s">
        <v>1685</v>
      </c>
    </row>
    <row r="53" ht="22.6" spans="1:5">
      <c r="A53" s="1363"/>
      <c r="B53" s="1360">
        <v>51</v>
      </c>
      <c r="C53" s="1361" t="str">
        <f>_xlfn.DISPIMG("ID_51557E8DE1B5447FAC8DBD03185B60FE",1)</f>
        <v>=DISPIMG("ID_51557E8DE1B5447FAC8DBD03185B60FE",1)</v>
      </c>
      <c r="D53" s="1361" t="s">
        <v>1686</v>
      </c>
      <c r="E53" s="1362" t="s">
        <v>1687</v>
      </c>
    </row>
    <row r="54" ht="22.55" spans="1:5">
      <c r="A54" s="1364"/>
      <c r="B54" s="1360">
        <v>52</v>
      </c>
      <c r="C54" s="1361" t="str">
        <f>_xlfn.DISPIMG("ID_AC84418D3EDB47FFB40B1BDEA567FD9A",1)</f>
        <v>=DISPIMG("ID_AC84418D3EDB47FFB40B1BDEA567FD9A",1)</v>
      </c>
      <c r="D54" s="1361" t="s">
        <v>1688</v>
      </c>
      <c r="E54" s="1362" t="s">
        <v>1689</v>
      </c>
    </row>
    <row r="55" ht="22.6" spans="1:5">
      <c r="A55" s="1365" t="s">
        <v>1690</v>
      </c>
      <c r="B55" s="43">
        <v>1</v>
      </c>
      <c r="C55" s="1366" t="str">
        <f>_xlfn.DISPIMG("ID_A23F54321B6A4F49A19D65DE2085C6B6",1)</f>
        <v>=DISPIMG("ID_A23F54321B6A4F49A19D65DE2085C6B6",1)</v>
      </c>
      <c r="D55" s="1366" t="s">
        <v>1691</v>
      </c>
      <c r="E55" s="1367" t="s">
        <v>1692</v>
      </c>
    </row>
    <row r="56" ht="22.6" spans="1:5">
      <c r="A56" s="1368"/>
      <c r="B56" s="43">
        <v>2</v>
      </c>
      <c r="C56" s="1366" t="str">
        <f>_xlfn.DISPIMG("ID_A23F54321B6A4F49A19D65DE2085C6B6",1)</f>
        <v>=DISPIMG("ID_A23F54321B6A4F49A19D65DE2085C6B6",1)</v>
      </c>
      <c r="D56" s="1366" t="s">
        <v>1691</v>
      </c>
      <c r="E56" s="1367" t="s">
        <v>1693</v>
      </c>
    </row>
    <row r="57" ht="22.6" spans="1:5">
      <c r="A57" s="1368"/>
      <c r="B57" s="43">
        <v>3</v>
      </c>
      <c r="C57" s="1366" t="str">
        <f>_xlfn.DISPIMG("ID_827B9F01FD11489D99EA435943DE97E2",1)</f>
        <v>=DISPIMG("ID_827B9F01FD11489D99EA435943DE97E2",1)</v>
      </c>
      <c r="D57" s="1366" t="s">
        <v>1694</v>
      </c>
      <c r="E57" s="1367" t="s">
        <v>1695</v>
      </c>
    </row>
    <row r="58" ht="22.6" spans="1:5">
      <c r="A58" s="1368"/>
      <c r="B58" s="43">
        <v>4</v>
      </c>
      <c r="C58" s="1366" t="str">
        <f>_xlfn.DISPIMG("ID_8B75C4E031F4453A922BBDE2CC44A494",1)</f>
        <v>=DISPIMG("ID_8B75C4E031F4453A922BBDE2CC44A494",1)</v>
      </c>
      <c r="D58" s="1366" t="s">
        <v>1696</v>
      </c>
      <c r="E58" s="1367" t="s">
        <v>1697</v>
      </c>
    </row>
    <row r="59" ht="22.55" spans="1:5">
      <c r="A59" s="1368"/>
      <c r="B59" s="43">
        <v>5</v>
      </c>
      <c r="C59" s="1366" t="str">
        <f t="shared" ref="C59:C61" si="1">_xlfn.DISPIMG("ID_E11B133684824DA1AC2ABAED10F9ADB3",1)</f>
        <v>=DISPIMG("ID_E11B133684824DA1AC2ABAED10F9ADB3",1)</v>
      </c>
      <c r="D59" s="1366" t="s">
        <v>1698</v>
      </c>
      <c r="E59" s="1367" t="s">
        <v>1699</v>
      </c>
    </row>
    <row r="60" ht="22.55" spans="1:5">
      <c r="A60" s="1368"/>
      <c r="B60" s="43">
        <v>6</v>
      </c>
      <c r="C60" s="1366" t="str">
        <f t="shared" si="1"/>
        <v>=DISPIMG("ID_E11B133684824DA1AC2ABAED10F9ADB3",1)</v>
      </c>
      <c r="D60" s="1366" t="s">
        <v>1700</v>
      </c>
      <c r="E60" s="1367" t="s">
        <v>1701</v>
      </c>
    </row>
    <row r="61" ht="22.55" spans="1:5">
      <c r="A61" s="1368"/>
      <c r="B61" s="43">
        <v>7</v>
      </c>
      <c r="C61" s="1366" t="str">
        <f t="shared" si="1"/>
        <v>=DISPIMG("ID_E11B133684824DA1AC2ABAED10F9ADB3",1)</v>
      </c>
      <c r="D61" s="1366" t="s">
        <v>1702</v>
      </c>
      <c r="E61" s="1367" t="s">
        <v>1703</v>
      </c>
    </row>
    <row r="62" ht="22.5" spans="1:5">
      <c r="A62" s="1368"/>
      <c r="B62" s="43">
        <v>8</v>
      </c>
      <c r="C62" s="1366" t="str">
        <f>_xlfn.DISPIMG("ID_CF9E1E7F09B546D182EB7E4ACC489463",1)</f>
        <v>=DISPIMG("ID_CF9E1E7F09B546D182EB7E4ACC489463",1)</v>
      </c>
      <c r="D62" s="1366" t="s">
        <v>1704</v>
      </c>
      <c r="E62" s="1367" t="s">
        <v>1705</v>
      </c>
    </row>
    <row r="63" ht="22.55" spans="1:5">
      <c r="A63" s="1368"/>
      <c r="B63" s="43">
        <v>9</v>
      </c>
      <c r="C63" s="1366" t="str">
        <f>_xlfn.DISPIMG("ID_F7AE890A7D384346B0907ABF69E4648A",1)</f>
        <v>=DISPIMG("ID_F7AE890A7D384346B0907ABF69E4648A",1)</v>
      </c>
      <c r="D63" s="1366" t="s">
        <v>1666</v>
      </c>
      <c r="E63" s="1367" t="s">
        <v>1706</v>
      </c>
    </row>
    <row r="64" ht="22.6" spans="1:5">
      <c r="A64" s="1368"/>
      <c r="B64" s="43">
        <v>10</v>
      </c>
      <c r="C64" s="1366" t="str">
        <f>_xlfn.DISPIMG("ID_194C40BF6D3747AFAD1A8236B73FC810",1)</f>
        <v>=DISPIMG("ID_194C40BF6D3747AFAD1A8236B73FC810",1)</v>
      </c>
      <c r="D64" s="1366" t="s">
        <v>1658</v>
      </c>
      <c r="E64" s="1367" t="s">
        <v>1707</v>
      </c>
    </row>
    <row r="65" ht="22.5" spans="1:5">
      <c r="A65" s="1368"/>
      <c r="B65" s="43">
        <v>11</v>
      </c>
      <c r="C65" s="1366" t="str">
        <f>_xlfn.DISPIMG("ID_267DDCEE82F54E24B98F4389DE3AF528",1)</f>
        <v>=DISPIMG("ID_267DDCEE82F54E24B98F4389DE3AF528",1)</v>
      </c>
      <c r="D65" s="1366" t="s">
        <v>1708</v>
      </c>
      <c r="E65" s="1367" t="s">
        <v>1709</v>
      </c>
    </row>
    <row r="66" ht="22.55" spans="1:5">
      <c r="A66" s="1368"/>
      <c r="B66" s="43">
        <v>12</v>
      </c>
      <c r="C66" s="1366" t="str">
        <f>_xlfn.DISPIMG("ID_9A88D5C9337344DDA91EE1E744C2FBC6",1)</f>
        <v>=DISPIMG("ID_9A88D5C9337344DDA91EE1E744C2FBC6",1)</v>
      </c>
      <c r="D66" s="1366" t="s">
        <v>1710</v>
      </c>
      <c r="E66" s="1367" t="s">
        <v>1711</v>
      </c>
    </row>
    <row r="67" ht="22.55" spans="1:5">
      <c r="A67" s="1369"/>
      <c r="B67" s="43">
        <v>13</v>
      </c>
      <c r="C67" s="1366" t="str">
        <f>_xlfn.DISPIMG("ID_6A4CB4E12E9248A69CE4354C5452E5FA",1)</f>
        <v>=DISPIMG("ID_6A4CB4E12E9248A69CE4354C5452E5FA",1)</v>
      </c>
      <c r="D67" s="1366" t="s">
        <v>1528</v>
      </c>
      <c r="E67" s="1367" t="s">
        <v>1712</v>
      </c>
    </row>
  </sheetData>
  <mergeCells count="4">
    <mergeCell ref="A1:E1"/>
    <mergeCell ref="C2:D2"/>
    <mergeCell ref="A3:A54"/>
    <mergeCell ref="A55:A67"/>
  </mergeCells>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38"/>
  <sheetViews>
    <sheetView workbookViewId="0">
      <pane ySplit="4" topLeftCell="A5" activePane="bottomLeft" state="frozen"/>
      <selection/>
      <selection pane="bottomLeft" activeCell="A5" sqref="A5:A75"/>
    </sheetView>
  </sheetViews>
  <sheetFormatPr defaultColWidth="9" defaultRowHeight="13.5" outlineLevelCol="7"/>
  <cols>
    <col min="1" max="1" width="10.625" customWidth="1"/>
    <col min="2" max="2" width="5.625" style="1311" customWidth="1"/>
    <col min="3" max="3" width="15.625" customWidth="1"/>
    <col min="4" max="8" width="30.625" customWidth="1"/>
  </cols>
  <sheetData>
    <row r="1" ht="49" customHeight="1" spans="1:8">
      <c r="A1" s="58" t="s">
        <v>1713</v>
      </c>
      <c r="B1" s="1312"/>
      <c r="C1" s="1313"/>
      <c r="D1" s="1313"/>
      <c r="E1" s="1313"/>
      <c r="F1" s="1313"/>
      <c r="G1" s="1313"/>
      <c r="H1" s="1313"/>
    </row>
    <row r="2" ht="30" customHeight="1" spans="1:8">
      <c r="A2" s="1314" t="s">
        <v>1714</v>
      </c>
      <c r="B2" s="1314"/>
      <c r="C2" s="1314"/>
      <c r="D2" s="1314"/>
      <c r="E2" s="1314"/>
      <c r="F2" s="1314"/>
      <c r="G2" s="1314"/>
      <c r="H2" s="1314"/>
    </row>
    <row r="3" ht="30" customHeight="1" spans="1:8">
      <c r="A3" s="1315" t="s">
        <v>1715</v>
      </c>
      <c r="B3" s="1315"/>
      <c r="C3" s="1315"/>
      <c r="D3" s="1315" t="s">
        <v>1716</v>
      </c>
      <c r="E3" s="1315" t="s">
        <v>1717</v>
      </c>
      <c r="F3" s="1315" t="s">
        <v>1718</v>
      </c>
      <c r="G3" s="1315" t="s">
        <v>829</v>
      </c>
      <c r="H3" s="1314"/>
    </row>
    <row r="4" ht="30" customHeight="1" spans="1:8">
      <c r="A4" s="1316" t="s">
        <v>1719</v>
      </c>
      <c r="B4" s="1316" t="s">
        <v>1589</v>
      </c>
      <c r="C4" s="1316" t="s">
        <v>1720</v>
      </c>
      <c r="D4" s="1317" t="s">
        <v>1721</v>
      </c>
      <c r="E4" s="1318"/>
      <c r="F4" s="1317" t="s">
        <v>1722</v>
      </c>
      <c r="G4" s="1318"/>
      <c r="H4" s="1316" t="s">
        <v>1723</v>
      </c>
    </row>
    <row r="5" ht="15" customHeight="1" spans="1:8">
      <c r="A5" s="1319" t="s">
        <v>1715</v>
      </c>
      <c r="B5" s="878">
        <v>1</v>
      </c>
      <c r="C5" s="817" t="s">
        <v>1724</v>
      </c>
      <c r="D5" s="1320" t="str">
        <f t="shared" ref="D5:D68" si="0">"effect force_add_civic = "&amp;H5</f>
        <v>effect force_add_civic = civic_corvee_system</v>
      </c>
      <c r="E5" s="1321"/>
      <c r="F5" s="1320" t="str">
        <f t="shared" ref="F5:F68" si="1">"effect force_remove_civic = "&amp;H5</f>
        <v>effect force_remove_civic = civic_corvee_system</v>
      </c>
      <c r="G5" s="1321"/>
      <c r="H5" s="1322" t="s">
        <v>1725</v>
      </c>
    </row>
    <row r="6" ht="15" customHeight="1" spans="1:8">
      <c r="A6" s="1323"/>
      <c r="B6" s="878">
        <v>2</v>
      </c>
      <c r="C6" s="1322" t="s">
        <v>1726</v>
      </c>
      <c r="D6" s="1320" t="str">
        <f t="shared" si="0"/>
        <v>effect force_add_civic = civic_imperial_cult</v>
      </c>
      <c r="E6" s="1321"/>
      <c r="F6" s="1320" t="str">
        <f t="shared" si="1"/>
        <v>effect force_remove_civic = civic_imperial_cult</v>
      </c>
      <c r="G6" s="1321"/>
      <c r="H6" s="1322" t="s">
        <v>1727</v>
      </c>
    </row>
    <row r="7" ht="15" customHeight="1" spans="1:8">
      <c r="A7" s="1323"/>
      <c r="B7" s="878">
        <v>3</v>
      </c>
      <c r="C7" s="818" t="s">
        <v>1728</v>
      </c>
      <c r="D7" s="1320" t="str">
        <f t="shared" si="0"/>
        <v>effect force_add_civic = civic_beacon_of_liberty</v>
      </c>
      <c r="E7" s="1321"/>
      <c r="F7" s="1320" t="str">
        <f t="shared" si="1"/>
        <v>effect force_remove_civic = civic_beacon_of_liberty</v>
      </c>
      <c r="G7" s="1321"/>
      <c r="H7" s="1322" t="s">
        <v>1729</v>
      </c>
    </row>
    <row r="8" ht="15" customHeight="1" spans="1:8">
      <c r="A8" s="1323"/>
      <c r="B8" s="878">
        <v>4</v>
      </c>
      <c r="C8" s="818" t="s">
        <v>1730</v>
      </c>
      <c r="D8" s="1320" t="str">
        <f t="shared" si="0"/>
        <v>effect force_add_civic = civic_exalted_priesthood</v>
      </c>
      <c r="E8" s="1321"/>
      <c r="F8" s="1320" t="str">
        <f t="shared" si="1"/>
        <v>effect force_remove_civic = civic_exalted_priesthood</v>
      </c>
      <c r="G8" s="1321"/>
      <c r="H8" s="1322" t="s">
        <v>1731</v>
      </c>
    </row>
    <row r="9" ht="15" customHeight="1" spans="1:8">
      <c r="A9" s="1323"/>
      <c r="B9" s="878">
        <v>5</v>
      </c>
      <c r="C9" s="818" t="s">
        <v>1732</v>
      </c>
      <c r="D9" s="1320" t="str">
        <f t="shared" si="0"/>
        <v>effect force_add_civic = civic_philosopher_king</v>
      </c>
      <c r="E9" s="1321"/>
      <c r="F9" s="1320" t="str">
        <f t="shared" si="1"/>
        <v>effect force_remove_civic = civic_philosopher_king</v>
      </c>
      <c r="G9" s="1321"/>
      <c r="H9" s="1322" t="s">
        <v>1733</v>
      </c>
    </row>
    <row r="10" ht="15" customHeight="1" spans="1:8">
      <c r="A10" s="1323"/>
      <c r="B10" s="878">
        <v>6</v>
      </c>
      <c r="C10" s="1322" t="s">
        <v>1734</v>
      </c>
      <c r="D10" s="1320" t="str">
        <f t="shared" si="0"/>
        <v>effect force_add_civic = civic_meritocracy</v>
      </c>
      <c r="E10" s="1321"/>
      <c r="F10" s="1320" t="str">
        <f t="shared" si="1"/>
        <v>effect force_remove_civic = civic_meritocracy</v>
      </c>
      <c r="G10" s="1321"/>
      <c r="H10" s="1322" t="s">
        <v>1735</v>
      </c>
    </row>
    <row r="11" ht="15" customHeight="1" spans="1:8">
      <c r="A11" s="1323"/>
      <c r="B11" s="878">
        <v>7</v>
      </c>
      <c r="C11" s="1322" t="s">
        <v>1736</v>
      </c>
      <c r="D11" s="1320" t="str">
        <f t="shared" si="0"/>
        <v>effect force_add_civic = civic_citizen_service</v>
      </c>
      <c r="E11" s="1321"/>
      <c r="F11" s="1320" t="str">
        <f t="shared" si="1"/>
        <v>effect force_remove_civic = civic_citizen_service</v>
      </c>
      <c r="G11" s="1321"/>
      <c r="H11" s="1322" t="s">
        <v>1737</v>
      </c>
    </row>
    <row r="12" ht="15" customHeight="1" spans="1:8">
      <c r="A12" s="1323"/>
      <c r="B12" s="878">
        <v>8</v>
      </c>
      <c r="C12" s="1322" t="s">
        <v>1738</v>
      </c>
      <c r="D12" s="1320" t="str">
        <f t="shared" si="0"/>
        <v>effect force_add_civic = civic_technocracy</v>
      </c>
      <c r="E12" s="1321"/>
      <c r="F12" s="1320" t="str">
        <f t="shared" si="1"/>
        <v>effect force_remove_civic = civic_technocracy</v>
      </c>
      <c r="G12" s="1321"/>
      <c r="H12" s="1322" t="s">
        <v>1739</v>
      </c>
    </row>
    <row r="13" ht="15" customHeight="1" spans="1:8">
      <c r="A13" s="1323"/>
      <c r="B13" s="878">
        <v>9</v>
      </c>
      <c r="C13" s="1322" t="s">
        <v>1740</v>
      </c>
      <c r="D13" s="1320" t="str">
        <f t="shared" si="0"/>
        <v>effect force_add_civic = civic_feudal_realm</v>
      </c>
      <c r="E13" s="1321"/>
      <c r="F13" s="1320" t="str">
        <f t="shared" si="1"/>
        <v>effect force_remove_civic = civic_feudal_realm</v>
      </c>
      <c r="G13" s="1321"/>
      <c r="H13" s="1322" t="s">
        <v>1741</v>
      </c>
    </row>
    <row r="14" ht="15" customHeight="1" spans="1:8">
      <c r="A14" s="1323"/>
      <c r="B14" s="878">
        <v>10</v>
      </c>
      <c r="C14" s="1322" t="s">
        <v>1742</v>
      </c>
      <c r="D14" s="1320" t="str">
        <f t="shared" si="0"/>
        <v>effect force_add_civic = civic_police_state</v>
      </c>
      <c r="E14" s="1321"/>
      <c r="F14" s="1320" t="str">
        <f t="shared" si="1"/>
        <v>effect force_remove_civic = civic_police_state</v>
      </c>
      <c r="G14" s="1321"/>
      <c r="H14" s="1322" t="s">
        <v>1743</v>
      </c>
    </row>
    <row r="15" ht="15" customHeight="1" spans="1:8">
      <c r="A15" s="1323"/>
      <c r="B15" s="878">
        <v>11</v>
      </c>
      <c r="C15" s="1322" t="s">
        <v>1744</v>
      </c>
      <c r="D15" s="1320" t="str">
        <f t="shared" si="0"/>
        <v>effect force_add_civic = civic_idealistic_foundation</v>
      </c>
      <c r="E15" s="1321"/>
      <c r="F15" s="1320" t="str">
        <f t="shared" si="1"/>
        <v>effect force_remove_civic = civic_idealistic_foundation</v>
      </c>
      <c r="G15" s="1321"/>
      <c r="H15" s="1322" t="s">
        <v>1745</v>
      </c>
    </row>
    <row r="16" ht="15" customHeight="1" spans="1:8">
      <c r="A16" s="1323"/>
      <c r="B16" s="878">
        <v>12</v>
      </c>
      <c r="C16" s="1322" t="s">
        <v>1746</v>
      </c>
      <c r="D16" s="1320" t="str">
        <f t="shared" si="0"/>
        <v>effect force_add_civic = civic_environmentalist</v>
      </c>
      <c r="E16" s="1321"/>
      <c r="F16" s="1320" t="str">
        <f t="shared" si="1"/>
        <v>effect force_remove_civic = civic_environmentalist</v>
      </c>
      <c r="G16" s="1321"/>
      <c r="H16" s="1322" t="s">
        <v>1747</v>
      </c>
    </row>
    <row r="17" ht="15" customHeight="1" spans="1:8">
      <c r="A17" s="1323"/>
      <c r="B17" s="878">
        <v>13</v>
      </c>
      <c r="C17" s="1322" t="s">
        <v>1748</v>
      </c>
      <c r="D17" s="1320" t="str">
        <f t="shared" si="0"/>
        <v>effect force_add_civic = civic_slaver_guilds</v>
      </c>
      <c r="E17" s="1321"/>
      <c r="F17" s="1320" t="str">
        <f t="shared" si="1"/>
        <v>effect force_remove_civic = civic_slaver_guilds</v>
      </c>
      <c r="G17" s="1321"/>
      <c r="H17" s="1322" t="s">
        <v>1749</v>
      </c>
    </row>
    <row r="18" ht="15" customHeight="1" spans="1:8">
      <c r="A18" s="1323"/>
      <c r="B18" s="878">
        <v>14</v>
      </c>
      <c r="C18" s="1322" t="s">
        <v>1750</v>
      </c>
      <c r="D18" s="1320" t="str">
        <f t="shared" si="0"/>
        <v>effect force_add_civic = civic_inwards_perfection</v>
      </c>
      <c r="E18" s="1321"/>
      <c r="F18" s="1320" t="str">
        <f t="shared" si="1"/>
        <v>effect force_remove_civic = civic_inwards_perfection</v>
      </c>
      <c r="G18" s="1321"/>
      <c r="H18" s="1322" t="s">
        <v>1751</v>
      </c>
    </row>
    <row r="19" ht="15" customHeight="1" spans="1:8">
      <c r="A19" s="1323"/>
      <c r="B19" s="878">
        <v>15</v>
      </c>
      <c r="C19" s="1322" t="s">
        <v>1752</v>
      </c>
      <c r="D19" s="1320" t="str">
        <f t="shared" si="0"/>
        <v>effect force_add_civic = civic_warrior_culture</v>
      </c>
      <c r="E19" s="1321"/>
      <c r="F19" s="1320" t="str">
        <f t="shared" si="1"/>
        <v>effect force_remove_civic = civic_warrior_culture</v>
      </c>
      <c r="G19" s="1321"/>
      <c r="H19" s="1322" t="s">
        <v>1753</v>
      </c>
    </row>
    <row r="20" ht="15" customHeight="1" spans="1:8">
      <c r="A20" s="1323"/>
      <c r="B20" s="878">
        <v>16</v>
      </c>
      <c r="C20" s="1322" t="s">
        <v>1754</v>
      </c>
      <c r="D20" s="1320" t="str">
        <f t="shared" si="0"/>
        <v>effect force_add_civic = civic_distinguished_admiralty</v>
      </c>
      <c r="E20" s="1321"/>
      <c r="F20" s="1320" t="str">
        <f t="shared" si="1"/>
        <v>effect force_remove_civic = civic_distinguished_admiralty</v>
      </c>
      <c r="G20" s="1321"/>
      <c r="H20" s="1322" t="s">
        <v>1755</v>
      </c>
    </row>
    <row r="21" ht="15" customHeight="1" spans="1:8">
      <c r="A21" s="1323"/>
      <c r="B21" s="878">
        <v>17</v>
      </c>
      <c r="C21" s="1322" t="s">
        <v>1756</v>
      </c>
      <c r="D21" s="1320" t="str">
        <f t="shared" si="0"/>
        <v>effect force_add_civic = civic_free_haven</v>
      </c>
      <c r="E21" s="1321"/>
      <c r="F21" s="1320" t="str">
        <f t="shared" si="1"/>
        <v>effect force_remove_civic = civic_free_haven</v>
      </c>
      <c r="G21" s="1321"/>
      <c r="H21" s="1322" t="s">
        <v>1757</v>
      </c>
    </row>
    <row r="22" ht="15" customHeight="1" spans="1:8">
      <c r="A22" s="1323"/>
      <c r="B22" s="878">
        <v>18</v>
      </c>
      <c r="C22" s="1322" t="s">
        <v>1758</v>
      </c>
      <c r="D22" s="1320" t="str">
        <f t="shared" si="0"/>
        <v>effect force_add_civic = civic_cutthroat_politics</v>
      </c>
      <c r="E22" s="1321"/>
      <c r="F22" s="1320" t="str">
        <f t="shared" si="1"/>
        <v>effect force_remove_civic = civic_cutthroat_politics</v>
      </c>
      <c r="G22" s="1321"/>
      <c r="H22" s="1322" t="s">
        <v>1759</v>
      </c>
    </row>
    <row r="23" ht="15" customHeight="1" spans="1:8">
      <c r="A23" s="1323"/>
      <c r="B23" s="878">
        <v>19</v>
      </c>
      <c r="C23" s="1322" t="s">
        <v>1760</v>
      </c>
      <c r="D23" s="1320" t="str">
        <f t="shared" si="0"/>
        <v>effect force_add_civic = civic_corporate_dominion</v>
      </c>
      <c r="E23" s="1321"/>
      <c r="F23" s="1320" t="str">
        <f t="shared" si="1"/>
        <v>effect force_remove_civic = civic_corporate_dominion</v>
      </c>
      <c r="G23" s="1321"/>
      <c r="H23" s="1322" t="s">
        <v>1761</v>
      </c>
    </row>
    <row r="24" ht="15" customHeight="1" spans="1:8">
      <c r="A24" s="1323"/>
      <c r="B24" s="878">
        <v>20</v>
      </c>
      <c r="C24" s="1322" t="s">
        <v>1762</v>
      </c>
      <c r="D24" s="1320" t="str">
        <f t="shared" si="0"/>
        <v>effect force_add_civic = civic_agrarian_idyll</v>
      </c>
      <c r="E24" s="1321"/>
      <c r="F24" s="1320" t="str">
        <f t="shared" si="1"/>
        <v>effect force_remove_civic = civic_agrarian_idyll</v>
      </c>
      <c r="G24" s="1321"/>
      <c r="H24" s="1322" t="s">
        <v>1763</v>
      </c>
    </row>
    <row r="25" ht="15" customHeight="1" spans="1:8">
      <c r="A25" s="1323"/>
      <c r="B25" s="878">
        <v>21</v>
      </c>
      <c r="C25" s="1322" t="s">
        <v>1764</v>
      </c>
      <c r="D25" s="1320" t="str">
        <f t="shared" si="0"/>
        <v>effect force_add_civic = civic_shadow_council</v>
      </c>
      <c r="E25" s="1321"/>
      <c r="F25" s="1320" t="str">
        <f t="shared" si="1"/>
        <v>effect force_remove_civic = civic_shadow_council</v>
      </c>
      <c r="G25" s="1321"/>
      <c r="H25" s="1322" t="s">
        <v>1765</v>
      </c>
    </row>
    <row r="26" ht="15" customHeight="1" spans="1:8">
      <c r="A26" s="1323"/>
      <c r="B26" s="878">
        <v>22</v>
      </c>
      <c r="C26" s="1322" t="s">
        <v>1766</v>
      </c>
      <c r="D26" s="1320" t="str">
        <f t="shared" si="0"/>
        <v>effect force_add_civic = civic_mining_guilds</v>
      </c>
      <c r="E26" s="1321"/>
      <c r="F26" s="1320" t="str">
        <f t="shared" si="1"/>
        <v>effect force_remove_civic = civic_mining_guilds</v>
      </c>
      <c r="G26" s="1321"/>
      <c r="H26" s="1322" t="s">
        <v>1767</v>
      </c>
    </row>
    <row r="27" ht="15" customHeight="1" spans="1:8">
      <c r="A27" s="1323"/>
      <c r="B27" s="878">
        <v>23</v>
      </c>
      <c r="C27" s="1322" t="s">
        <v>1768</v>
      </c>
      <c r="D27" s="1320" t="str">
        <f t="shared" si="0"/>
        <v>effect force_add_civic = civic_parliamentary_system</v>
      </c>
      <c r="E27" s="1321"/>
      <c r="F27" s="1320" t="str">
        <f t="shared" si="1"/>
        <v>effect force_remove_civic = civic_parliamentary_system</v>
      </c>
      <c r="G27" s="1321"/>
      <c r="H27" s="1322" t="s">
        <v>1769</v>
      </c>
    </row>
    <row r="28" ht="15" customHeight="1" spans="1:8">
      <c r="A28" s="1323"/>
      <c r="B28" s="878">
        <v>24</v>
      </c>
      <c r="C28" s="1322" t="s">
        <v>1770</v>
      </c>
      <c r="D28" s="1320" t="str">
        <f t="shared" si="0"/>
        <v>effect force_add_civic = civic_efficient_bureaucracy</v>
      </c>
      <c r="E28" s="1321"/>
      <c r="F28" s="1320" t="str">
        <f t="shared" si="1"/>
        <v>effect force_remove_civic = civic_efficient_bureaucracy</v>
      </c>
      <c r="G28" s="1321"/>
      <c r="H28" s="1322" t="s">
        <v>1771</v>
      </c>
    </row>
    <row r="29" ht="15" customHeight="1" spans="1:8">
      <c r="A29" s="1323"/>
      <c r="B29" s="878">
        <v>25</v>
      </c>
      <c r="C29" s="1322" t="s">
        <v>1772</v>
      </c>
      <c r="D29" s="1320" t="str">
        <f t="shared" si="0"/>
        <v>effect force_add_civic = civic_nationalistic_zeal</v>
      </c>
      <c r="E29" s="1321"/>
      <c r="F29" s="1320" t="str">
        <f t="shared" si="1"/>
        <v>effect force_remove_civic = civic_nationalistic_zeal</v>
      </c>
      <c r="G29" s="1321"/>
      <c r="H29" s="1322" t="s">
        <v>1773</v>
      </c>
    </row>
    <row r="30" ht="15" customHeight="1" spans="1:8">
      <c r="A30" s="1323"/>
      <c r="B30" s="878">
        <v>26</v>
      </c>
      <c r="C30" s="1322" t="s">
        <v>1774</v>
      </c>
      <c r="D30" s="1320" t="str">
        <f t="shared" si="0"/>
        <v>effect force_add_civic = civic_functional_architecture</v>
      </c>
      <c r="E30" s="1321"/>
      <c r="F30" s="1320" t="str">
        <f t="shared" si="1"/>
        <v>effect force_remove_civic = civic_functional_architecture</v>
      </c>
      <c r="G30" s="1321"/>
      <c r="H30" s="1322" t="s">
        <v>1775</v>
      </c>
    </row>
    <row r="31" ht="15" customHeight="1" spans="1:8">
      <c r="A31" s="1323"/>
      <c r="B31" s="878">
        <v>27</v>
      </c>
      <c r="C31" s="1322" t="s">
        <v>1776</v>
      </c>
      <c r="D31" s="1320" t="str">
        <f t="shared" si="0"/>
        <v>effect force_add_civic = civic_aristocratic_elite</v>
      </c>
      <c r="E31" s="1321"/>
      <c r="F31" s="1320" t="str">
        <f t="shared" si="1"/>
        <v>effect force_remove_civic = civic_aristocratic_elite</v>
      </c>
      <c r="G31" s="1321"/>
      <c r="H31" s="1322" t="s">
        <v>1777</v>
      </c>
    </row>
    <row r="32" ht="15" customHeight="1" spans="1:8">
      <c r="A32" s="1323"/>
      <c r="B32" s="878">
        <v>28</v>
      </c>
      <c r="C32" s="1322" t="s">
        <v>1778</v>
      </c>
      <c r="D32" s="1320" t="str">
        <f t="shared" si="0"/>
        <v>effect force_add_civic = civic_shared_burden</v>
      </c>
      <c r="E32" s="1321"/>
      <c r="F32" s="1320" t="str">
        <f t="shared" si="1"/>
        <v>effect force_remove_civic = civic_shared_burden</v>
      </c>
      <c r="G32" s="1321"/>
      <c r="H32" s="1322" t="s">
        <v>1779</v>
      </c>
    </row>
    <row r="33" ht="15" customHeight="1" spans="1:8">
      <c r="A33" s="1323"/>
      <c r="B33" s="878">
        <v>29</v>
      </c>
      <c r="C33" s="1322" t="s">
        <v>1780</v>
      </c>
      <c r="D33" s="1320" t="str">
        <f t="shared" si="0"/>
        <v>effect force_add_civic = civic_fanatic_purifiers</v>
      </c>
      <c r="E33" s="1321"/>
      <c r="F33" s="1320" t="str">
        <f t="shared" si="1"/>
        <v>effect force_remove_civic = civic_fanatic_purifiers</v>
      </c>
      <c r="G33" s="1321"/>
      <c r="H33" s="1322" t="s">
        <v>1781</v>
      </c>
    </row>
    <row r="34" ht="15" customHeight="1" spans="1:8">
      <c r="A34" s="1323"/>
      <c r="B34" s="878">
        <v>30</v>
      </c>
      <c r="C34" s="1322" t="s">
        <v>1782</v>
      </c>
      <c r="D34" s="1320" t="str">
        <f t="shared" si="0"/>
        <v>effect force_add_civic = civic_barbaric_despoilers</v>
      </c>
      <c r="E34" s="1321"/>
      <c r="F34" s="1320" t="str">
        <f t="shared" si="1"/>
        <v>effect force_remove_civic = civic_barbaric_despoilers</v>
      </c>
      <c r="G34" s="1321"/>
      <c r="H34" s="1322" t="s">
        <v>1783</v>
      </c>
    </row>
    <row r="35" ht="15" customHeight="1" spans="1:8">
      <c r="A35" s="1323"/>
      <c r="B35" s="878">
        <v>31</v>
      </c>
      <c r="C35" s="1322" t="s">
        <v>1784</v>
      </c>
      <c r="D35" s="1320" t="str">
        <f t="shared" si="0"/>
        <v>effect force_add_civic = civic_byzantine_bureaucracy</v>
      </c>
      <c r="E35" s="1321"/>
      <c r="F35" s="1320" t="str">
        <f t="shared" si="1"/>
        <v>effect force_remove_civic = civic_byzantine_bureaucracy</v>
      </c>
      <c r="G35" s="1321"/>
      <c r="H35" s="1322" t="s">
        <v>1785</v>
      </c>
    </row>
    <row r="36" ht="15" customHeight="1" spans="1:8">
      <c r="A36" s="1323"/>
      <c r="B36" s="878">
        <v>32</v>
      </c>
      <c r="C36" s="1322" t="s">
        <v>1786</v>
      </c>
      <c r="D36" s="1320" t="str">
        <f t="shared" si="0"/>
        <v>effect force_add_civic = civic_merchant_guilds</v>
      </c>
      <c r="E36" s="1321"/>
      <c r="F36" s="1320" t="str">
        <f t="shared" si="1"/>
        <v>effect force_remove_civic = civic_merchant_guilds</v>
      </c>
      <c r="G36" s="1321"/>
      <c r="H36" s="1322" t="s">
        <v>1787</v>
      </c>
    </row>
    <row r="37" ht="15" customHeight="1" spans="1:8">
      <c r="A37" s="1323"/>
      <c r="B37" s="878">
        <v>33</v>
      </c>
      <c r="C37" s="1322" t="s">
        <v>1788</v>
      </c>
      <c r="D37" s="1320" t="str">
        <f t="shared" si="0"/>
        <v>effect force_add_civic = civic_reanimated_armies</v>
      </c>
      <c r="E37" s="1321"/>
      <c r="F37" s="1320" t="str">
        <f t="shared" si="1"/>
        <v>effect force_remove_civic = civic_reanimated_armies</v>
      </c>
      <c r="G37" s="1321"/>
      <c r="H37" s="1322" t="s">
        <v>1789</v>
      </c>
    </row>
    <row r="38" ht="15" customHeight="1" spans="1:8">
      <c r="A38" s="1323"/>
      <c r="B38" s="878">
        <v>34</v>
      </c>
      <c r="C38" s="1322" t="s">
        <v>1790</v>
      </c>
      <c r="D38" s="1320" t="str">
        <f t="shared" si="0"/>
        <v>effect force_add_civic = civic_diplomatic_corps</v>
      </c>
      <c r="E38" s="1321"/>
      <c r="F38" s="1320" t="str">
        <f t="shared" si="1"/>
        <v>effect force_remove_civic = civic_diplomatic_corps</v>
      </c>
      <c r="G38" s="1321"/>
      <c r="H38" s="1322" t="s">
        <v>1791</v>
      </c>
    </row>
    <row r="39" ht="15" customHeight="1" spans="1:8">
      <c r="A39" s="1323"/>
      <c r="B39" s="878">
        <v>35</v>
      </c>
      <c r="C39" s="1322" t="s">
        <v>1792</v>
      </c>
      <c r="D39" s="1320" t="str">
        <f t="shared" si="0"/>
        <v>effect force_add_civic = civic_death_cult</v>
      </c>
      <c r="E39" s="1321"/>
      <c r="F39" s="1320" t="str">
        <f t="shared" si="1"/>
        <v>effect force_remove_civic = civic_death_cult</v>
      </c>
      <c r="G39" s="1321"/>
      <c r="H39" s="1322" t="s">
        <v>1793</v>
      </c>
    </row>
    <row r="40" ht="15" customHeight="1" spans="1:8">
      <c r="A40" s="1323"/>
      <c r="B40" s="878">
        <v>36</v>
      </c>
      <c r="C40" s="1322" t="s">
        <v>1794</v>
      </c>
      <c r="D40" s="1320" t="str">
        <f t="shared" si="0"/>
        <v>effect force_add_civic = civic_memorialist</v>
      </c>
      <c r="E40" s="1321"/>
      <c r="F40" s="1320" t="str">
        <f t="shared" si="1"/>
        <v>effect force_remove_civic = civic_memorialist</v>
      </c>
      <c r="G40" s="1321"/>
      <c r="H40" s="1322" t="s">
        <v>1795</v>
      </c>
    </row>
    <row r="41" ht="15" customHeight="1" spans="1:8">
      <c r="A41" s="1323"/>
      <c r="B41" s="878">
        <v>37</v>
      </c>
      <c r="C41" s="1322" t="s">
        <v>1796</v>
      </c>
      <c r="D41" s="1320" t="str">
        <f t="shared" si="0"/>
        <v>effect force_add_civic = civic_catalytic_processing</v>
      </c>
      <c r="E41" s="1321"/>
      <c r="F41" s="1320" t="str">
        <f t="shared" si="1"/>
        <v>effect force_remove_civic = civic_catalytic_processing</v>
      </c>
      <c r="G41" s="1321"/>
      <c r="H41" s="1322" t="s">
        <v>1797</v>
      </c>
    </row>
    <row r="42" ht="15" customHeight="1" spans="1:8">
      <c r="A42" s="1323"/>
      <c r="B42" s="878">
        <v>38</v>
      </c>
      <c r="C42" s="1322" t="s">
        <v>1798</v>
      </c>
      <c r="D42" s="1320" t="str">
        <f t="shared" si="0"/>
        <v>effect force_add_civic = civic_crafters</v>
      </c>
      <c r="E42" s="1321"/>
      <c r="F42" s="1320" t="str">
        <f t="shared" si="1"/>
        <v>effect force_remove_civic = civic_crafters</v>
      </c>
      <c r="G42" s="1321"/>
      <c r="H42" s="1322" t="s">
        <v>1799</v>
      </c>
    </row>
    <row r="43" ht="15" customHeight="1" spans="1:8">
      <c r="A43" s="1323"/>
      <c r="B43" s="878">
        <v>39</v>
      </c>
      <c r="C43" s="1322" t="s">
        <v>1800</v>
      </c>
      <c r="D43" s="1320" t="str">
        <f t="shared" si="0"/>
        <v>effect force_add_civic = civic_pleasure_seekers</v>
      </c>
      <c r="E43" s="1321"/>
      <c r="F43" s="1320" t="str">
        <f t="shared" si="1"/>
        <v>effect force_remove_civic = civic_pleasure_seekers</v>
      </c>
      <c r="G43" s="1321"/>
      <c r="H43" s="1322" t="s">
        <v>1801</v>
      </c>
    </row>
    <row r="44" ht="15" customHeight="1" spans="1:8">
      <c r="A44" s="1323"/>
      <c r="B44" s="878">
        <v>40</v>
      </c>
      <c r="C44" s="1322" t="s">
        <v>1802</v>
      </c>
      <c r="D44" s="1320" t="str">
        <f t="shared" si="0"/>
        <v>effect force_add_civic = civic_idyllic_bloom</v>
      </c>
      <c r="E44" s="1321"/>
      <c r="F44" s="1320" t="str">
        <f t="shared" si="1"/>
        <v>effect force_remove_civic = civic_idyllic_bloom</v>
      </c>
      <c r="G44" s="1321"/>
      <c r="H44" s="1322" t="s">
        <v>1803</v>
      </c>
    </row>
    <row r="45" ht="15" customHeight="1" spans="1:8">
      <c r="A45" s="1323"/>
      <c r="B45" s="878">
        <v>41</v>
      </c>
      <c r="C45" s="1322" t="s">
        <v>1804</v>
      </c>
      <c r="D45" s="1320" t="str">
        <f t="shared" si="0"/>
        <v>effect force_add_civic = civic_anglers</v>
      </c>
      <c r="E45" s="1321"/>
      <c r="F45" s="1320" t="str">
        <f t="shared" si="1"/>
        <v>effect force_remove_civic = civic_anglers</v>
      </c>
      <c r="G45" s="1321"/>
      <c r="H45" s="1322" t="s">
        <v>1805</v>
      </c>
    </row>
    <row r="46" ht="15" customHeight="1" spans="1:8">
      <c r="A46" s="1323"/>
      <c r="B46" s="878">
        <v>42</v>
      </c>
      <c r="C46" s="1322" t="s">
        <v>1806</v>
      </c>
      <c r="D46" s="1320" t="str">
        <f t="shared" si="0"/>
        <v>effect force_add_civic = civic_machine_anglers</v>
      </c>
      <c r="E46" s="1321"/>
      <c r="F46" s="1320" t="str">
        <f t="shared" si="1"/>
        <v>effect force_remove_civic = civic_machine_anglers</v>
      </c>
      <c r="G46" s="1321"/>
      <c r="H46" s="1322" t="s">
        <v>1807</v>
      </c>
    </row>
    <row r="47" ht="15" customHeight="1" spans="1:8">
      <c r="A47" s="1323"/>
      <c r="B47" s="878">
        <v>43</v>
      </c>
      <c r="C47" s="1322" t="s">
        <v>1808</v>
      </c>
      <c r="D47" s="1320" t="str">
        <f t="shared" si="0"/>
        <v>effect force_add_civic = civic_pompous_purists</v>
      </c>
      <c r="E47" s="1321"/>
      <c r="F47" s="1320" t="str">
        <f t="shared" si="1"/>
        <v>effect force_remove_civic = civic_pompous_purists</v>
      </c>
      <c r="G47" s="1321"/>
      <c r="H47" s="1322" t="s">
        <v>1809</v>
      </c>
    </row>
    <row r="48" ht="15" customHeight="1" spans="1:8">
      <c r="A48" s="1323"/>
      <c r="B48" s="878">
        <v>44</v>
      </c>
      <c r="C48" s="1322" t="s">
        <v>1810</v>
      </c>
      <c r="D48" s="1320" t="str">
        <f t="shared" si="0"/>
        <v>effect force_add_civic = civic_toxic_baths</v>
      </c>
      <c r="E48" s="1321"/>
      <c r="F48" s="1320" t="str">
        <f t="shared" si="1"/>
        <v>effect force_remove_civic = civic_toxic_baths</v>
      </c>
      <c r="G48" s="1321"/>
      <c r="H48" s="1322" t="s">
        <v>1811</v>
      </c>
    </row>
    <row r="49" ht="15" customHeight="1" spans="1:8">
      <c r="A49" s="1323"/>
      <c r="B49" s="878">
        <v>45</v>
      </c>
      <c r="C49" s="1322" t="s">
        <v>1812</v>
      </c>
      <c r="D49" s="1320" t="str">
        <f t="shared" si="0"/>
        <v>effect force_add_civic = civic_relentless_industrialists</v>
      </c>
      <c r="E49" s="1321"/>
      <c r="F49" s="1320" t="str">
        <f t="shared" si="1"/>
        <v>effect force_remove_civic = civic_relentless_industrialists</v>
      </c>
      <c r="G49" s="1321"/>
      <c r="H49" s="1322" t="s">
        <v>1813</v>
      </c>
    </row>
    <row r="50" ht="15" customHeight="1" spans="1:8">
      <c r="A50" s="1323"/>
      <c r="B50" s="878">
        <v>46</v>
      </c>
      <c r="C50" s="1322" t="s">
        <v>1814</v>
      </c>
      <c r="D50" s="1320" t="str">
        <f t="shared" si="0"/>
        <v>effect force_add_civic = civic_scavengers</v>
      </c>
      <c r="E50" s="1321"/>
      <c r="F50" s="1320" t="str">
        <f t="shared" si="1"/>
        <v>effect force_remove_civic = civic_scavengers</v>
      </c>
      <c r="G50" s="1321"/>
      <c r="H50" s="1322" t="s">
        <v>1815</v>
      </c>
    </row>
    <row r="51" ht="15" customHeight="1" spans="1:8">
      <c r="A51" s="1323"/>
      <c r="B51" s="878">
        <v>47</v>
      </c>
      <c r="C51" s="1322" t="s">
        <v>1816</v>
      </c>
      <c r="D51" s="1320" t="str">
        <f t="shared" si="0"/>
        <v>effect force_add_civic = civic_ascensionists</v>
      </c>
      <c r="E51" s="1321"/>
      <c r="F51" s="1320" t="str">
        <f t="shared" si="1"/>
        <v>effect force_remove_civic = civic_ascensionists</v>
      </c>
      <c r="G51" s="1321"/>
      <c r="H51" s="1322" t="s">
        <v>1817</v>
      </c>
    </row>
    <row r="52" ht="15" customHeight="1" spans="1:8">
      <c r="A52" s="1323"/>
      <c r="B52" s="878">
        <v>48</v>
      </c>
      <c r="C52" s="1322" t="s">
        <v>1818</v>
      </c>
      <c r="D52" s="1320" t="str">
        <f t="shared" si="0"/>
        <v>effect force_add_civic = civic_memory_vault</v>
      </c>
      <c r="E52" s="1321"/>
      <c r="F52" s="1320" t="str">
        <f t="shared" si="1"/>
        <v>effect force_remove_civic = civic_memory_vault</v>
      </c>
      <c r="G52" s="1321"/>
      <c r="H52" s="1322" t="s">
        <v>1819</v>
      </c>
    </row>
    <row r="53" ht="15" customHeight="1" spans="1:8">
      <c r="A53" s="1323"/>
      <c r="B53" s="878">
        <v>49</v>
      </c>
      <c r="C53" s="1322" t="s">
        <v>1820</v>
      </c>
      <c r="D53" s="1320" t="str">
        <f t="shared" si="0"/>
        <v>effect force_add_civic = civic_crusader_spirit</v>
      </c>
      <c r="E53" s="1321"/>
      <c r="F53" s="1320" t="str">
        <f t="shared" si="1"/>
        <v>effect force_remove_civic = civic_crusader_spirit</v>
      </c>
      <c r="G53" s="1321"/>
      <c r="H53" s="1322" t="s">
        <v>1821</v>
      </c>
    </row>
    <row r="54" ht="15" customHeight="1" spans="1:8">
      <c r="A54" s="1323"/>
      <c r="B54" s="878">
        <v>50</v>
      </c>
      <c r="C54" s="1322" t="s">
        <v>1822</v>
      </c>
      <c r="D54" s="1320" t="str">
        <f t="shared" si="0"/>
        <v>effect force_add_civic = civic_eager_explorers</v>
      </c>
      <c r="E54" s="1321"/>
      <c r="F54" s="1320" t="str">
        <f t="shared" si="1"/>
        <v>effect force_remove_civic = civic_eager_explorers</v>
      </c>
      <c r="G54" s="1321"/>
      <c r="H54" s="1322" t="s">
        <v>1823</v>
      </c>
    </row>
    <row r="55" ht="15" customHeight="1" spans="1:8">
      <c r="A55" s="1323"/>
      <c r="B55" s="878">
        <v>51</v>
      </c>
      <c r="C55" s="1322" t="s">
        <v>1824</v>
      </c>
      <c r="D55" s="1320" t="str">
        <f t="shared" si="0"/>
        <v>effect force_add_civic = civic_hyperspace_specialty</v>
      </c>
      <c r="E55" s="1321"/>
      <c r="F55" s="1320" t="str">
        <f t="shared" si="1"/>
        <v>effect force_remove_civic = civic_hyperspace_specialty</v>
      </c>
      <c r="G55" s="1321"/>
      <c r="H55" s="1322" t="s">
        <v>1825</v>
      </c>
    </row>
    <row r="56" ht="15" customHeight="1" spans="1:8">
      <c r="A56" s="1323"/>
      <c r="B56" s="878">
        <v>52</v>
      </c>
      <c r="C56" s="1322" t="s">
        <v>1826</v>
      </c>
      <c r="D56" s="1320" t="str">
        <f t="shared" si="0"/>
        <v>effect force_add_civic = civic_dimensional_worship</v>
      </c>
      <c r="E56" s="1321"/>
      <c r="F56" s="1320" t="str">
        <f t="shared" si="1"/>
        <v>effect force_remove_civic = civic_dimensional_worship</v>
      </c>
      <c r="G56" s="1321"/>
      <c r="H56" s="1322" t="s">
        <v>1827</v>
      </c>
    </row>
    <row r="57" ht="15" customHeight="1" spans="1:8">
      <c r="A57" s="1323"/>
      <c r="B57" s="878">
        <v>53</v>
      </c>
      <c r="C57" s="1322" t="s">
        <v>1828</v>
      </c>
      <c r="D57" s="1320" t="str">
        <f t="shared" si="0"/>
        <v>effect force_add_civic = civic_heroic_tales</v>
      </c>
      <c r="E57" s="1321"/>
      <c r="F57" s="1320" t="str">
        <f t="shared" si="1"/>
        <v>effect force_remove_civic = civic_heroic_tales</v>
      </c>
      <c r="G57" s="1321"/>
      <c r="H57" s="1322" t="s">
        <v>1829</v>
      </c>
    </row>
    <row r="58" ht="15" customHeight="1" spans="1:8">
      <c r="A58" s="1323"/>
      <c r="B58" s="878">
        <v>54</v>
      </c>
      <c r="C58" s="1322" t="s">
        <v>1830</v>
      </c>
      <c r="D58" s="1320" t="str">
        <f t="shared" si="0"/>
        <v>effect force_add_civic = civic_dystopian_society</v>
      </c>
      <c r="E58" s="1321"/>
      <c r="F58" s="1320" t="str">
        <f t="shared" si="1"/>
        <v>effect force_remove_civic = civic_dystopian_society</v>
      </c>
      <c r="G58" s="1321"/>
      <c r="H58" s="1322" t="s">
        <v>1831</v>
      </c>
    </row>
    <row r="59" ht="15" customHeight="1" spans="1:8">
      <c r="A59" s="1323"/>
      <c r="B59" s="878">
        <v>55</v>
      </c>
      <c r="C59" s="1322" t="s">
        <v>1832</v>
      </c>
      <c r="D59" s="1320" t="str">
        <f t="shared" si="0"/>
        <v>effect force_add_civic = civic_selective_kinship</v>
      </c>
      <c r="E59" s="1321"/>
      <c r="F59" s="1320" t="str">
        <f t="shared" si="1"/>
        <v>effect force_remove_civic = civic_selective_kinship</v>
      </c>
      <c r="G59" s="1321"/>
      <c r="H59" s="1322" t="s">
        <v>1833</v>
      </c>
    </row>
    <row r="60" ht="15" customHeight="1" spans="1:8">
      <c r="A60" s="1323"/>
      <c r="B60" s="878">
        <v>56</v>
      </c>
      <c r="C60" s="1322" t="s">
        <v>1834</v>
      </c>
      <c r="D60" s="1320" t="str">
        <f t="shared" si="0"/>
        <v>effect force_add_civic = civic_dark_consortium</v>
      </c>
      <c r="E60" s="1321"/>
      <c r="F60" s="1320" t="str">
        <f t="shared" si="1"/>
        <v>effect force_remove_civic = civic_dark_consortium</v>
      </c>
      <c r="G60" s="1321"/>
      <c r="H60" s="1322" t="s">
        <v>1835</v>
      </c>
    </row>
    <row r="61" ht="15" customHeight="1" spans="1:8">
      <c r="A61" s="1323"/>
      <c r="B61" s="878">
        <v>57</v>
      </c>
      <c r="C61" s="1322" t="s">
        <v>1836</v>
      </c>
      <c r="D61" s="1320" t="str">
        <f t="shared" si="0"/>
        <v>effect force_add_civic = civic_natural_design</v>
      </c>
      <c r="E61" s="1321"/>
      <c r="F61" s="1320" t="str">
        <f t="shared" si="1"/>
        <v>effect force_remove_civic = civic_natural_design</v>
      </c>
      <c r="G61" s="1321"/>
      <c r="H61" s="1322" t="s">
        <v>1837</v>
      </c>
    </row>
    <row r="62" ht="15" customHeight="1" spans="1:8">
      <c r="A62" s="1323"/>
      <c r="B62" s="878">
        <v>58</v>
      </c>
      <c r="C62" s="1322" t="s">
        <v>1838</v>
      </c>
      <c r="D62" s="1320" t="str">
        <f t="shared" si="0"/>
        <v>effect force_add_civic = civic_sovereign_guardianship</v>
      </c>
      <c r="E62" s="1321"/>
      <c r="F62" s="1320" t="str">
        <f t="shared" si="1"/>
        <v>effect force_remove_civic = civic_sovereign_guardianship</v>
      </c>
      <c r="G62" s="1321"/>
      <c r="H62" s="1322" t="s">
        <v>1839</v>
      </c>
    </row>
    <row r="63" ht="15" customHeight="1" spans="1:8">
      <c r="A63" s="1323"/>
      <c r="B63" s="878">
        <v>59</v>
      </c>
      <c r="C63" s="1322" t="s">
        <v>1840</v>
      </c>
      <c r="D63" s="1320" t="str">
        <f t="shared" si="0"/>
        <v>effect force_add_civic = civic_guided_sapience</v>
      </c>
      <c r="E63" s="1321"/>
      <c r="F63" s="1320" t="str">
        <f t="shared" si="1"/>
        <v>effect force_remove_civic = civic_guided_sapience</v>
      </c>
      <c r="G63" s="1321"/>
      <c r="H63" s="1322" t="s">
        <v>1841</v>
      </c>
    </row>
    <row r="64" ht="15" customHeight="1" spans="1:8">
      <c r="A64" s="1323"/>
      <c r="B64" s="878">
        <v>60</v>
      </c>
      <c r="C64" s="1322" t="s">
        <v>1842</v>
      </c>
      <c r="D64" s="1320" t="str">
        <f t="shared" si="0"/>
        <v>effect force_add_civic = civic_toxic_baths_individual_machine</v>
      </c>
      <c r="E64" s="1321"/>
      <c r="F64" s="1320" t="str">
        <f t="shared" si="1"/>
        <v>effect force_remove_civic = civic_toxic_baths_individual_machine</v>
      </c>
      <c r="G64" s="1321"/>
      <c r="H64" s="1322" t="s">
        <v>1843</v>
      </c>
    </row>
    <row r="65" ht="15" customHeight="1" spans="1:8">
      <c r="A65" s="1323"/>
      <c r="B65" s="878">
        <v>61</v>
      </c>
      <c r="C65" s="1322" t="s">
        <v>1844</v>
      </c>
      <c r="D65" s="1320" t="str">
        <f t="shared" si="0"/>
        <v>effect force_add_civic = civic_individual_machine_replication</v>
      </c>
      <c r="E65" s="1321"/>
      <c r="F65" s="1320" t="str">
        <f t="shared" si="1"/>
        <v>effect force_remove_civic = civic_individual_machine_replication</v>
      </c>
      <c r="G65" s="1321"/>
      <c r="H65" s="1322" t="s">
        <v>1845</v>
      </c>
    </row>
    <row r="66" ht="15" customHeight="1" spans="1:8">
      <c r="A66" s="1323"/>
      <c r="B66" s="878">
        <v>62</v>
      </c>
      <c r="C66" s="1322" t="s">
        <v>1846</v>
      </c>
      <c r="D66" s="1320" t="str">
        <f t="shared" si="0"/>
        <v>effect force_add_civic = civic_individual_machine_predictive_analysis</v>
      </c>
      <c r="E66" s="1321"/>
      <c r="F66" s="1320" t="str">
        <f t="shared" si="1"/>
        <v>effect force_remove_civic = civic_individual_machine_predictive_analysis</v>
      </c>
      <c r="G66" s="1321"/>
      <c r="H66" s="1322" t="s">
        <v>1847</v>
      </c>
    </row>
    <row r="67" ht="15" customHeight="1" spans="1:8">
      <c r="A67" s="1323"/>
      <c r="B67" s="878">
        <v>63</v>
      </c>
      <c r="C67" s="1322" t="s">
        <v>1848</v>
      </c>
      <c r="D67" s="1320" t="str">
        <f t="shared" si="0"/>
        <v>effect force_add_civic = civic_individual_machine_warbots</v>
      </c>
      <c r="E67" s="1321"/>
      <c r="F67" s="1320" t="str">
        <f t="shared" si="1"/>
        <v>effect force_remove_civic = civic_individual_machine_warbots</v>
      </c>
      <c r="G67" s="1321"/>
      <c r="H67" s="1322" t="s">
        <v>1849</v>
      </c>
    </row>
    <row r="68" ht="15" customHeight="1" spans="1:8">
      <c r="A68" s="1323"/>
      <c r="B68" s="878">
        <v>64</v>
      </c>
      <c r="C68" s="1322" t="s">
        <v>1850</v>
      </c>
      <c r="D68" s="1320" t="str">
        <f t="shared" si="0"/>
        <v>effect force_add_civic = civic_astrometeorology</v>
      </c>
      <c r="E68" s="1321"/>
      <c r="F68" s="1320" t="str">
        <f t="shared" si="1"/>
        <v>effect force_remove_civic = civic_astrometeorology</v>
      </c>
      <c r="G68" s="1321"/>
      <c r="H68" s="1322" t="s">
        <v>1851</v>
      </c>
    </row>
    <row r="69" ht="15" customHeight="1" spans="1:8">
      <c r="A69" s="1323"/>
      <c r="B69" s="878">
        <v>65</v>
      </c>
      <c r="C69" s="1322" t="s">
        <v>1852</v>
      </c>
      <c r="D69" s="1320" t="str">
        <f t="shared" ref="D69:D132" si="2">"effect force_add_civic = "&amp;H69</f>
        <v>effect force_add_civic = civic_storm_callers</v>
      </c>
      <c r="E69" s="1321"/>
      <c r="F69" s="1320" t="str">
        <f t="shared" ref="F69:F132" si="3">"effect force_remove_civic = "&amp;H69</f>
        <v>effect force_remove_civic = civic_storm_callers</v>
      </c>
      <c r="G69" s="1321"/>
      <c r="H69" s="1322" t="s">
        <v>1853</v>
      </c>
    </row>
    <row r="70" ht="15" customHeight="1" spans="1:8">
      <c r="A70" s="1323"/>
      <c r="B70" s="878">
        <v>66</v>
      </c>
      <c r="C70" s="1322" t="s">
        <v>1854</v>
      </c>
      <c r="D70" s="1320" t="str">
        <f t="shared" si="2"/>
        <v>effect force_add_civic = civic_environmental_architects</v>
      </c>
      <c r="E70" s="1321"/>
      <c r="F70" s="1320" t="str">
        <f t="shared" si="3"/>
        <v>effect force_remove_civic = civic_environmental_architects</v>
      </c>
      <c r="G70" s="1321"/>
      <c r="H70" s="1322" t="s">
        <v>1855</v>
      </c>
    </row>
    <row r="71" ht="15" customHeight="1" spans="1:8">
      <c r="A71" s="1323"/>
      <c r="B71" s="878">
        <v>67</v>
      </c>
      <c r="C71" s="1322" t="s">
        <v>1856</v>
      </c>
      <c r="D71" s="1320" t="str">
        <f t="shared" si="2"/>
        <v>effect force_add_civic = civic_galactic_curators</v>
      </c>
      <c r="E71" s="1321"/>
      <c r="F71" s="1320" t="str">
        <f t="shared" si="3"/>
        <v>effect force_remove_civic = civic_galactic_curators</v>
      </c>
      <c r="G71" s="1321"/>
      <c r="H71" s="1322" t="s">
        <v>1857</v>
      </c>
    </row>
    <row r="72" ht="15" customHeight="1" spans="1:8">
      <c r="A72" s="1323"/>
      <c r="B72" s="878">
        <v>68</v>
      </c>
      <c r="C72" s="1322" t="s">
        <v>1858</v>
      </c>
      <c r="D72" s="1320" t="str">
        <f t="shared" si="2"/>
        <v>effect force_add_civic = civic_beastmasters</v>
      </c>
      <c r="E72" s="1321"/>
      <c r="F72" s="1320" t="str">
        <f t="shared" si="3"/>
        <v>effect force_remove_civic = civic_beastmasters</v>
      </c>
      <c r="G72" s="1321"/>
      <c r="H72" s="1322" t="s">
        <v>1859</v>
      </c>
    </row>
    <row r="73" ht="15" customHeight="1" spans="1:8">
      <c r="A73" s="1323"/>
      <c r="B73" s="878">
        <v>69</v>
      </c>
      <c r="C73" s="1322" t="s">
        <v>1860</v>
      </c>
      <c r="D73" s="1320" t="str">
        <f t="shared" si="2"/>
        <v>effect force_add_civic = civic_genetic_identification</v>
      </c>
      <c r="E73" s="1321"/>
      <c r="F73" s="1320" t="str">
        <f t="shared" si="3"/>
        <v>effect force_remove_civic = civic_genetic_identification</v>
      </c>
      <c r="G73" s="1321"/>
      <c r="H73" s="1322" t="s">
        <v>1861</v>
      </c>
    </row>
    <row r="74" ht="15" customHeight="1" spans="1:8">
      <c r="A74" s="1323"/>
      <c r="B74" s="878">
        <v>70</v>
      </c>
      <c r="C74" s="1322" t="s">
        <v>1862</v>
      </c>
      <c r="D74" s="1320" t="str">
        <f t="shared" si="2"/>
        <v>effect force_add_civic = civic_crowdsourcing</v>
      </c>
      <c r="E74" s="1321"/>
      <c r="F74" s="1320" t="str">
        <f t="shared" si="3"/>
        <v>effect force_remove_civic = civic_crowdsourcing</v>
      </c>
      <c r="G74" s="1321"/>
      <c r="H74" s="1322" t="s">
        <v>1863</v>
      </c>
    </row>
    <row r="75" ht="15" customHeight="1" spans="1:8">
      <c r="A75" s="1324"/>
      <c r="B75" s="878">
        <v>71</v>
      </c>
      <c r="C75" s="1322" t="s">
        <v>1864</v>
      </c>
      <c r="D75" s="1320" t="str">
        <f t="shared" si="2"/>
        <v>effect force_add_civic = civic_civil_education</v>
      </c>
      <c r="E75" s="1321"/>
      <c r="F75" s="1320" t="str">
        <f t="shared" si="3"/>
        <v>effect force_remove_civic = civic_civil_education</v>
      </c>
      <c r="G75" s="1321"/>
      <c r="H75" s="1322" t="s">
        <v>1865</v>
      </c>
    </row>
    <row r="76" ht="15" customHeight="1" spans="1:8">
      <c r="A76" s="1325" t="s">
        <v>1716</v>
      </c>
      <c r="B76" s="1326">
        <v>1</v>
      </c>
      <c r="C76" s="1327" t="s">
        <v>1866</v>
      </c>
      <c r="D76" s="1328" t="str">
        <f t="shared" si="2"/>
        <v>effect force_add_civic = civic_hive_subspace_ephapse</v>
      </c>
      <c r="E76" s="1329"/>
      <c r="F76" s="1328" t="str">
        <f t="shared" si="3"/>
        <v>effect force_remove_civic = civic_hive_subspace_ephapse</v>
      </c>
      <c r="G76" s="1329"/>
      <c r="H76" s="1327" t="s">
        <v>1867</v>
      </c>
    </row>
    <row r="77" ht="15" customHeight="1" spans="1:8">
      <c r="A77" s="1330"/>
      <c r="B77" s="1326">
        <v>2</v>
      </c>
      <c r="C77" s="1327" t="s">
        <v>1868</v>
      </c>
      <c r="D77" s="1328" t="str">
        <f t="shared" si="2"/>
        <v>effect force_add_civic = civic_hive_natural_neural_network</v>
      </c>
      <c r="E77" s="1329"/>
      <c r="F77" s="1328" t="str">
        <f t="shared" si="3"/>
        <v>effect force_remove_civic = civic_hive_natural_neural_network</v>
      </c>
      <c r="G77" s="1329"/>
      <c r="H77" s="1327" t="s">
        <v>1869</v>
      </c>
    </row>
    <row r="78" ht="15" customHeight="1" spans="1:8">
      <c r="A78" s="1330"/>
      <c r="B78" s="1326">
        <v>3</v>
      </c>
      <c r="C78" s="1327" t="s">
        <v>1870</v>
      </c>
      <c r="D78" s="1328" t="str">
        <f t="shared" si="2"/>
        <v>effect force_add_civic = civic_hive_ascetic</v>
      </c>
      <c r="E78" s="1329"/>
      <c r="F78" s="1328" t="str">
        <f t="shared" si="3"/>
        <v>effect force_remove_civic = civic_hive_ascetic</v>
      </c>
      <c r="G78" s="1329"/>
      <c r="H78" s="1327" t="s">
        <v>1871</v>
      </c>
    </row>
    <row r="79" ht="15" customHeight="1" spans="1:8">
      <c r="A79" s="1330"/>
      <c r="B79" s="1326">
        <v>4</v>
      </c>
      <c r="C79" s="1327" t="s">
        <v>1872</v>
      </c>
      <c r="D79" s="1328" t="str">
        <f t="shared" si="2"/>
        <v>effect force_add_civic = civic_hive_one_mind</v>
      </c>
      <c r="E79" s="1329"/>
      <c r="F79" s="1328" t="str">
        <f t="shared" si="3"/>
        <v>effect force_remove_civic = civic_hive_one_mind</v>
      </c>
      <c r="G79" s="1329"/>
      <c r="H79" s="1327" t="s">
        <v>1873</v>
      </c>
    </row>
    <row r="80" ht="15" customHeight="1" spans="1:8">
      <c r="A80" s="1330"/>
      <c r="B80" s="1326">
        <v>5</v>
      </c>
      <c r="C80" s="1327" t="s">
        <v>1874</v>
      </c>
      <c r="D80" s="1328" t="str">
        <f t="shared" si="2"/>
        <v>effect force_add_civic = civic_hive_divided_attention</v>
      </c>
      <c r="E80" s="1329"/>
      <c r="F80" s="1328" t="str">
        <f t="shared" si="3"/>
        <v>effect force_remove_civic = civic_hive_divided_attention</v>
      </c>
      <c r="G80" s="1329"/>
      <c r="H80" s="1327" t="s">
        <v>1875</v>
      </c>
    </row>
    <row r="81" ht="15" customHeight="1" spans="1:8">
      <c r="A81" s="1330"/>
      <c r="B81" s="1326">
        <v>6</v>
      </c>
      <c r="C81" s="1327" t="s">
        <v>1876</v>
      </c>
      <c r="D81" s="1328" t="str">
        <f t="shared" si="2"/>
        <v>effect force_add_civic = civic_hive_strength_of_legions</v>
      </c>
      <c r="E81" s="1329"/>
      <c r="F81" s="1328" t="str">
        <f t="shared" si="3"/>
        <v>effect force_remove_civic = civic_hive_strength_of_legions</v>
      </c>
      <c r="G81" s="1329"/>
      <c r="H81" s="1327" t="s">
        <v>1877</v>
      </c>
    </row>
    <row r="82" ht="15" customHeight="1" spans="1:8">
      <c r="A82" s="1330"/>
      <c r="B82" s="1326">
        <v>7</v>
      </c>
      <c r="C82" s="1327" t="s">
        <v>1878</v>
      </c>
      <c r="D82" s="1328" t="str">
        <f t="shared" si="2"/>
        <v>effect force_add_civic = civic_hive_subsumed_will</v>
      </c>
      <c r="E82" s="1329"/>
      <c r="F82" s="1328" t="str">
        <f t="shared" si="3"/>
        <v>effect force_remove_civic = civic_hive_subsumed_will</v>
      </c>
      <c r="G82" s="1329"/>
      <c r="H82" s="1327" t="s">
        <v>1879</v>
      </c>
    </row>
    <row r="83" ht="15" customHeight="1" spans="1:8">
      <c r="A83" s="1330"/>
      <c r="B83" s="1326">
        <v>8</v>
      </c>
      <c r="C83" s="1327" t="s">
        <v>1880</v>
      </c>
      <c r="D83" s="1328" t="str">
        <f t="shared" si="2"/>
        <v>effect force_add_civic = civic_hive_pooled_knowledge</v>
      </c>
      <c r="E83" s="1329"/>
      <c r="F83" s="1328" t="str">
        <f t="shared" si="3"/>
        <v>effect force_remove_civic = civic_hive_pooled_knowledge</v>
      </c>
      <c r="G83" s="1329"/>
      <c r="H83" s="1327" t="s">
        <v>1881</v>
      </c>
    </row>
    <row r="84" ht="15" customHeight="1" spans="1:8">
      <c r="A84" s="1330"/>
      <c r="B84" s="1326">
        <v>9</v>
      </c>
      <c r="C84" s="1327" t="s">
        <v>1882</v>
      </c>
      <c r="D84" s="1328" t="str">
        <f t="shared" si="2"/>
        <v>effect force_add_civic = civic_hive_devouring_swarm</v>
      </c>
      <c r="E84" s="1329"/>
      <c r="F84" s="1328" t="str">
        <f t="shared" si="3"/>
        <v>effect force_remove_civic = civic_hive_devouring_swarm</v>
      </c>
      <c r="G84" s="1329"/>
      <c r="H84" s="1327" t="s">
        <v>1883</v>
      </c>
    </row>
    <row r="85" ht="15" customHeight="1" spans="1:8">
      <c r="A85" s="1330"/>
      <c r="B85" s="1326">
        <v>10</v>
      </c>
      <c r="C85" s="1327" t="s">
        <v>1884</v>
      </c>
      <c r="D85" s="1328" t="str">
        <f t="shared" si="2"/>
        <v>effect force_add_civic = civic_hive_empath</v>
      </c>
      <c r="E85" s="1329"/>
      <c r="F85" s="1328" t="str">
        <f t="shared" si="3"/>
        <v>effect force_remove_civic = civic_hive_empath</v>
      </c>
      <c r="G85" s="1329"/>
      <c r="H85" s="1327" t="s">
        <v>1885</v>
      </c>
    </row>
    <row r="86" ht="15" customHeight="1" spans="1:8">
      <c r="A86" s="1330"/>
      <c r="B86" s="1326">
        <v>11</v>
      </c>
      <c r="C86" s="1327" t="s">
        <v>1794</v>
      </c>
      <c r="D86" s="1328" t="str">
        <f t="shared" si="2"/>
        <v>effect force_add_civic = civic_hive_memorialist</v>
      </c>
      <c r="E86" s="1329"/>
      <c r="F86" s="1328" t="str">
        <f t="shared" si="3"/>
        <v>effect force_remove_civic = civic_hive_memorialist</v>
      </c>
      <c r="G86" s="1329"/>
      <c r="H86" s="1327" t="s">
        <v>1886</v>
      </c>
    </row>
    <row r="87" ht="15" customHeight="1" spans="1:8">
      <c r="A87" s="1330"/>
      <c r="B87" s="1326">
        <v>12</v>
      </c>
      <c r="C87" s="1327" t="s">
        <v>1887</v>
      </c>
      <c r="D87" s="1328" t="str">
        <f t="shared" si="2"/>
        <v>effect force_add_civic = civic_hive_catalytic_processing</v>
      </c>
      <c r="E87" s="1329"/>
      <c r="F87" s="1328" t="str">
        <f t="shared" si="3"/>
        <v>effect force_remove_civic = civic_hive_catalytic_processing</v>
      </c>
      <c r="G87" s="1329"/>
      <c r="H87" s="1327" t="s">
        <v>1888</v>
      </c>
    </row>
    <row r="88" ht="15" customHeight="1" spans="1:8">
      <c r="A88" s="1330"/>
      <c r="B88" s="1326">
        <v>13</v>
      </c>
      <c r="C88" s="1327" t="s">
        <v>1889</v>
      </c>
      <c r="D88" s="1328" t="str">
        <f t="shared" si="2"/>
        <v>effect force_add_civic = civic_hive_idyllic_bloom</v>
      </c>
      <c r="E88" s="1329"/>
      <c r="F88" s="1328" t="str">
        <f t="shared" si="3"/>
        <v>effect force_remove_civic = civic_hive_idyllic_bloom</v>
      </c>
      <c r="G88" s="1329"/>
      <c r="H88" s="1327" t="s">
        <v>1890</v>
      </c>
    </row>
    <row r="89" ht="15" customHeight="1" spans="1:8">
      <c r="A89" s="1330"/>
      <c r="B89" s="1326">
        <v>14</v>
      </c>
      <c r="C89" s="1327" t="s">
        <v>1891</v>
      </c>
      <c r="D89" s="1328" t="str">
        <f t="shared" si="2"/>
        <v>effect force_add_civic = civic_hive_toxic_baths</v>
      </c>
      <c r="E89" s="1329"/>
      <c r="F89" s="1328" t="str">
        <f t="shared" si="3"/>
        <v>effect force_remove_civic = civic_hive_toxic_baths</v>
      </c>
      <c r="G89" s="1329"/>
      <c r="H89" s="1327" t="s">
        <v>1892</v>
      </c>
    </row>
    <row r="90" ht="15" customHeight="1" spans="1:8">
      <c r="A90" s="1330"/>
      <c r="B90" s="1326">
        <v>15</v>
      </c>
      <c r="C90" s="1327" t="s">
        <v>1893</v>
      </c>
      <c r="D90" s="1328" t="str">
        <f t="shared" si="2"/>
        <v>effect force_add_civic = civic_hive_ascensionists</v>
      </c>
      <c r="E90" s="1329"/>
      <c r="F90" s="1328" t="str">
        <f t="shared" si="3"/>
        <v>effect force_remove_civic = civic_hive_ascensionists</v>
      </c>
      <c r="G90" s="1329"/>
      <c r="H90" s="1327" t="s">
        <v>1894</v>
      </c>
    </row>
    <row r="91" ht="15" customHeight="1" spans="1:8">
      <c r="A91" s="1330"/>
      <c r="B91" s="1326">
        <v>16</v>
      </c>
      <c r="C91" s="1327" t="s">
        <v>1895</v>
      </c>
      <c r="D91" s="1328" t="str">
        <f t="shared" si="2"/>
        <v>effect force_add_civic = civic_hive_cordyceptic_drones</v>
      </c>
      <c r="E91" s="1329"/>
      <c r="F91" s="1328" t="str">
        <f t="shared" si="3"/>
        <v>effect force_remove_civic = civic_hive_cordyceptic_drones</v>
      </c>
      <c r="G91" s="1329"/>
      <c r="H91" s="1327" t="s">
        <v>1896</v>
      </c>
    </row>
    <row r="92" ht="15" customHeight="1" spans="1:8">
      <c r="A92" s="1330"/>
      <c r="B92" s="1326">
        <v>17</v>
      </c>
      <c r="C92" s="1327" t="s">
        <v>1897</v>
      </c>
      <c r="D92" s="1328" t="str">
        <f t="shared" si="2"/>
        <v>effect force_add_civic = civic_hive_stargazers</v>
      </c>
      <c r="E92" s="1329"/>
      <c r="F92" s="1328" t="str">
        <f t="shared" si="3"/>
        <v>effect force_remove_civic = civic_hive_stargazers</v>
      </c>
      <c r="G92" s="1329"/>
      <c r="H92" s="1327" t="s">
        <v>1898</v>
      </c>
    </row>
    <row r="93" ht="15" customHeight="1" spans="1:8">
      <c r="A93" s="1330"/>
      <c r="B93" s="1326">
        <v>18</v>
      </c>
      <c r="C93" s="1327" t="s">
        <v>1899</v>
      </c>
      <c r="D93" s="1328" t="str">
        <f t="shared" si="2"/>
        <v>effect force_add_civic = civic_memory_vault_hive</v>
      </c>
      <c r="E93" s="1329"/>
      <c r="F93" s="1328" t="str">
        <f t="shared" si="3"/>
        <v>effect force_remove_civic = civic_memory_vault_hive</v>
      </c>
      <c r="G93" s="1329"/>
      <c r="H93" s="1327" t="s">
        <v>1900</v>
      </c>
    </row>
    <row r="94" ht="15" customHeight="1" spans="1:8">
      <c r="A94" s="1330"/>
      <c r="B94" s="1326">
        <v>19</v>
      </c>
      <c r="C94" s="1327" t="s">
        <v>1901</v>
      </c>
      <c r="D94" s="1328" t="str">
        <f t="shared" si="2"/>
        <v>effect force_add_civic = civic_hive_upkeep_twister</v>
      </c>
      <c r="E94" s="1329"/>
      <c r="F94" s="1328" t="str">
        <f t="shared" si="3"/>
        <v>effect force_remove_civic = civic_hive_upkeep_twister</v>
      </c>
      <c r="G94" s="1329"/>
      <c r="H94" s="1327" t="s">
        <v>1902</v>
      </c>
    </row>
    <row r="95" ht="15" customHeight="1" spans="1:8">
      <c r="A95" s="1330"/>
      <c r="B95" s="1326">
        <v>20</v>
      </c>
      <c r="C95" s="814" t="s">
        <v>1903</v>
      </c>
      <c r="D95" s="1328" t="str">
        <f t="shared" si="2"/>
        <v>effect force_add_civic = civic_void_hive</v>
      </c>
      <c r="E95" s="1329"/>
      <c r="F95" s="1328" t="str">
        <f t="shared" si="3"/>
        <v>effect force_remove_civic = civic_void_hive</v>
      </c>
      <c r="G95" s="1329"/>
      <c r="H95" s="1327" t="s">
        <v>1904</v>
      </c>
    </row>
    <row r="96" ht="15" customHeight="1" spans="1:8">
      <c r="A96" s="1330"/>
      <c r="B96" s="1326">
        <v>21</v>
      </c>
      <c r="C96" s="1327" t="s">
        <v>1905</v>
      </c>
      <c r="D96" s="1328" t="str">
        <f t="shared" si="2"/>
        <v>effect force_add_civic = civic_hive_hyperspace_specialty</v>
      </c>
      <c r="E96" s="1329"/>
      <c r="F96" s="1328" t="str">
        <f t="shared" si="3"/>
        <v>effect force_remove_civic = civic_hive_hyperspace_specialty</v>
      </c>
      <c r="G96" s="1329"/>
      <c r="H96" s="1327" t="s">
        <v>1906</v>
      </c>
    </row>
    <row r="97" ht="15" customHeight="1" spans="1:8">
      <c r="A97" s="1330"/>
      <c r="B97" s="1326">
        <v>22</v>
      </c>
      <c r="C97" s="1327" t="s">
        <v>1907</v>
      </c>
      <c r="D97" s="1328" t="str">
        <f t="shared" si="2"/>
        <v>effect force_add_civic = civic_hive_sovereign_guardianship</v>
      </c>
      <c r="E97" s="1329"/>
      <c r="F97" s="1328" t="str">
        <f t="shared" si="3"/>
        <v>effect force_remove_civic = civic_hive_sovereign_guardianship</v>
      </c>
      <c r="G97" s="1329"/>
      <c r="H97" s="1327" t="s">
        <v>1908</v>
      </c>
    </row>
    <row r="98" ht="15" customHeight="1" spans="1:8">
      <c r="A98" s="1330"/>
      <c r="B98" s="1326">
        <v>23</v>
      </c>
      <c r="C98" s="1327" t="s">
        <v>1909</v>
      </c>
      <c r="D98" s="1328" t="str">
        <f t="shared" si="2"/>
        <v>effect force_add_civic = civic_hive_natural_design</v>
      </c>
      <c r="E98" s="1329"/>
      <c r="F98" s="1328" t="str">
        <f t="shared" si="3"/>
        <v>effect force_remove_civic = civic_hive_natural_design</v>
      </c>
      <c r="G98" s="1329"/>
      <c r="H98" s="1327" t="s">
        <v>1910</v>
      </c>
    </row>
    <row r="99" ht="15" customHeight="1" spans="1:8">
      <c r="A99" s="1330"/>
      <c r="B99" s="1326">
        <v>24</v>
      </c>
      <c r="C99" s="1327" t="s">
        <v>1911</v>
      </c>
      <c r="D99" s="1328" t="str">
        <f t="shared" si="2"/>
        <v>effect force_add_civic = civic_hive_guided_sapience</v>
      </c>
      <c r="E99" s="1329"/>
      <c r="F99" s="1328" t="str">
        <f t="shared" si="3"/>
        <v>effect force_remove_civic = civic_hive_guided_sapience</v>
      </c>
      <c r="G99" s="1329"/>
      <c r="H99" s="1327" t="s">
        <v>1912</v>
      </c>
    </row>
    <row r="100" ht="15" customHeight="1" spans="1:8">
      <c r="A100" s="1330"/>
      <c r="B100" s="1326">
        <v>25</v>
      </c>
      <c r="C100" s="814" t="s">
        <v>1913</v>
      </c>
      <c r="D100" s="1328" t="str">
        <f t="shared" si="2"/>
        <v>effect force_add_civic = civic_hive_beastmasters</v>
      </c>
      <c r="E100" s="1329"/>
      <c r="F100" s="1328" t="str">
        <f t="shared" si="3"/>
        <v>effect force_remove_civic = civic_hive_beastmasters</v>
      </c>
      <c r="G100" s="1329"/>
      <c r="H100" s="1327" t="s">
        <v>1914</v>
      </c>
    </row>
    <row r="101" ht="15" customHeight="1" spans="1:8">
      <c r="A101" s="1330"/>
      <c r="B101" s="1326">
        <v>26</v>
      </c>
      <c r="C101" s="1327" t="s">
        <v>1915</v>
      </c>
      <c r="D101" s="1328" t="str">
        <f t="shared" si="2"/>
        <v>effect force_add_civic = civic_astrometeorology_hive</v>
      </c>
      <c r="E101" s="1329"/>
      <c r="F101" s="1328" t="str">
        <f t="shared" si="3"/>
        <v>effect force_remove_civic = civic_astrometeorology_hive</v>
      </c>
      <c r="G101" s="1329"/>
      <c r="H101" s="1327" t="s">
        <v>1916</v>
      </c>
    </row>
    <row r="102" ht="15" customHeight="1" spans="1:8">
      <c r="A102" s="1330"/>
      <c r="B102" s="1326">
        <v>27</v>
      </c>
      <c r="C102" s="1327" t="s">
        <v>1917</v>
      </c>
      <c r="D102" s="1328" t="str">
        <f t="shared" si="2"/>
        <v>effect force_add_civic = civic_environmental_architects_hive</v>
      </c>
      <c r="E102" s="1329"/>
      <c r="F102" s="1328" t="str">
        <f t="shared" si="3"/>
        <v>effect force_remove_civic = civic_environmental_architects_hive</v>
      </c>
      <c r="G102" s="1329"/>
      <c r="H102" s="1327" t="s">
        <v>1918</v>
      </c>
    </row>
    <row r="103" ht="15" customHeight="1" spans="1:8">
      <c r="A103" s="1330"/>
      <c r="B103" s="1326">
        <v>28</v>
      </c>
      <c r="C103" s="1327" t="s">
        <v>1919</v>
      </c>
      <c r="D103" s="1328" t="str">
        <f t="shared" si="2"/>
        <v>effect force_add_civic = civic_hive_galactic_curators</v>
      </c>
      <c r="E103" s="1329"/>
      <c r="F103" s="1328" t="str">
        <f t="shared" si="3"/>
        <v>effect force_remove_civic = civic_hive_galactic_curators</v>
      </c>
      <c r="G103" s="1329"/>
      <c r="H103" s="1327" t="s">
        <v>1920</v>
      </c>
    </row>
    <row r="104" ht="15" customHeight="1" spans="1:8">
      <c r="A104" s="1330"/>
      <c r="B104" s="1326">
        <v>29</v>
      </c>
      <c r="C104" s="1327" t="s">
        <v>1921</v>
      </c>
      <c r="D104" s="1328" t="str">
        <f t="shared" si="2"/>
        <v>effect force_add_civic = civic_hive_familiar_face</v>
      </c>
      <c r="E104" s="1329"/>
      <c r="F104" s="1328" t="str">
        <f t="shared" si="3"/>
        <v>effect force_remove_civic = civic_hive_familiar_face</v>
      </c>
      <c r="G104" s="1329"/>
      <c r="H104" s="1327" t="s">
        <v>1922</v>
      </c>
    </row>
    <row r="105" ht="15" customHeight="1" spans="1:8">
      <c r="A105" s="1330"/>
      <c r="B105" s="1326">
        <v>30</v>
      </c>
      <c r="C105" s="1327" t="s">
        <v>1923</v>
      </c>
      <c r="D105" s="1328" t="str">
        <f t="shared" si="2"/>
        <v>effect force_add_civic = civic_hive_shared_genetics</v>
      </c>
      <c r="E105" s="1329"/>
      <c r="F105" s="1328" t="str">
        <f t="shared" si="3"/>
        <v>effect force_remove_civic = civic_hive_shared_genetics</v>
      </c>
      <c r="G105" s="1329"/>
      <c r="H105" s="1327" t="s">
        <v>1924</v>
      </c>
    </row>
    <row r="106" ht="15" customHeight="1" spans="1:8">
      <c r="A106" s="1330"/>
      <c r="B106" s="1326">
        <v>31</v>
      </c>
      <c r="C106" s="1327" t="s">
        <v>1925</v>
      </c>
      <c r="D106" s="1328" t="str">
        <f t="shared" si="2"/>
        <v>effect force_add_civic = civic_hive_aerospace_adaptation</v>
      </c>
      <c r="E106" s="1329"/>
      <c r="F106" s="1328" t="str">
        <f t="shared" si="3"/>
        <v>effect force_remove_civic = civic_hive_aerospace_adaptation</v>
      </c>
      <c r="G106" s="1329"/>
      <c r="H106" s="1327" t="s">
        <v>1926</v>
      </c>
    </row>
    <row r="107" ht="15" customHeight="1" spans="1:8">
      <c r="A107" s="1331"/>
      <c r="B107" s="1326">
        <v>32</v>
      </c>
      <c r="C107" s="1327" t="s">
        <v>1927</v>
      </c>
      <c r="D107" s="1328" t="str">
        <f t="shared" si="2"/>
        <v>effect force_add_civic = civic_hive_bodysnatcher</v>
      </c>
      <c r="E107" s="1329"/>
      <c r="F107" s="1328" t="str">
        <f t="shared" si="3"/>
        <v>effect force_remove_civic = civic_hive_bodysnatcher</v>
      </c>
      <c r="G107" s="1329"/>
      <c r="H107" s="1327" t="s">
        <v>1928</v>
      </c>
    </row>
    <row r="108" ht="15" customHeight="1" spans="1:8">
      <c r="A108" s="1332" t="s">
        <v>1717</v>
      </c>
      <c r="B108" s="1333">
        <v>1</v>
      </c>
      <c r="C108" s="1334" t="s">
        <v>1929</v>
      </c>
      <c r="D108" s="1335" t="str">
        <f t="shared" si="2"/>
        <v>effect force_add_civic = civic_machine_servitor</v>
      </c>
      <c r="E108" s="1336"/>
      <c r="F108" s="1335" t="str">
        <f t="shared" si="3"/>
        <v>effect force_remove_civic = civic_machine_servitor</v>
      </c>
      <c r="G108" s="1336"/>
      <c r="H108" s="1334" t="s">
        <v>1930</v>
      </c>
    </row>
    <row r="109" ht="15" customHeight="1" spans="1:8">
      <c r="A109" s="1337"/>
      <c r="B109" s="1333">
        <v>2</v>
      </c>
      <c r="C109" s="1334" t="s">
        <v>1931</v>
      </c>
      <c r="D109" s="1335" t="str">
        <f t="shared" si="2"/>
        <v>effect force_add_civic = civic_machine_terminator</v>
      </c>
      <c r="E109" s="1336"/>
      <c r="F109" s="1335" t="str">
        <f t="shared" si="3"/>
        <v>effect force_remove_civic = civic_machine_terminator</v>
      </c>
      <c r="G109" s="1336"/>
      <c r="H109" s="1334" t="s">
        <v>1932</v>
      </c>
    </row>
    <row r="110" ht="15" customHeight="1" spans="1:8">
      <c r="A110" s="1337"/>
      <c r="B110" s="1333">
        <v>3</v>
      </c>
      <c r="C110" s="1334" t="s">
        <v>1933</v>
      </c>
      <c r="D110" s="1335" t="str">
        <f t="shared" si="2"/>
        <v>effect force_add_civic = civic_machine_assimilator</v>
      </c>
      <c r="E110" s="1336"/>
      <c r="F110" s="1335" t="str">
        <f t="shared" si="3"/>
        <v>effect force_remove_civic = civic_machine_assimilator</v>
      </c>
      <c r="G110" s="1336"/>
      <c r="H110" s="1334" t="s">
        <v>1934</v>
      </c>
    </row>
    <row r="111" ht="15" customHeight="1" spans="1:8">
      <c r="A111" s="1337"/>
      <c r="B111" s="1333">
        <v>4</v>
      </c>
      <c r="C111" s="1334" t="s">
        <v>1935</v>
      </c>
      <c r="D111" s="1335" t="str">
        <f t="shared" si="2"/>
        <v>effect force_add_civic = civic_machine_builder</v>
      </c>
      <c r="E111" s="1336"/>
      <c r="F111" s="1335" t="str">
        <f t="shared" si="3"/>
        <v>effect force_remove_civic = civic_machine_builder</v>
      </c>
      <c r="G111" s="1336"/>
      <c r="H111" s="1334" t="s">
        <v>1936</v>
      </c>
    </row>
    <row r="112" ht="15" customHeight="1" spans="1:8">
      <c r="A112" s="1337"/>
      <c r="B112" s="1333">
        <v>5</v>
      </c>
      <c r="C112" s="1334" t="s">
        <v>1937</v>
      </c>
      <c r="D112" s="1335" t="str">
        <f t="shared" si="2"/>
        <v>effect force_add_civic = civic_machine_factory_overclock</v>
      </c>
      <c r="E112" s="1336"/>
      <c r="F112" s="1335" t="str">
        <f t="shared" si="3"/>
        <v>effect force_remove_civic = civic_machine_factory_overclock</v>
      </c>
      <c r="G112" s="1336"/>
      <c r="H112" s="1334" t="s">
        <v>1938</v>
      </c>
    </row>
    <row r="113" ht="15" customHeight="1" spans="1:8">
      <c r="A113" s="1337"/>
      <c r="B113" s="1333">
        <v>6</v>
      </c>
      <c r="C113" s="1334" t="s">
        <v>1939</v>
      </c>
      <c r="D113" s="1335" t="str">
        <f t="shared" si="2"/>
        <v>effect force_add_civic = civic_machine_unitary_cohesion</v>
      </c>
      <c r="E113" s="1336"/>
      <c r="F113" s="1335" t="str">
        <f t="shared" si="3"/>
        <v>effect force_remove_civic = civic_machine_unitary_cohesion</v>
      </c>
      <c r="G113" s="1336"/>
      <c r="H113" s="1334" t="s">
        <v>1940</v>
      </c>
    </row>
    <row r="114" ht="15" customHeight="1" spans="1:8">
      <c r="A114" s="1337"/>
      <c r="B114" s="1333">
        <v>7</v>
      </c>
      <c r="C114" s="1334" t="s">
        <v>1941</v>
      </c>
      <c r="D114" s="1335" t="str">
        <f t="shared" si="2"/>
        <v>effect force_add_civic = civic_machine_rockbreakers</v>
      </c>
      <c r="E114" s="1336"/>
      <c r="F114" s="1335" t="str">
        <f t="shared" si="3"/>
        <v>effect force_remove_civic = civic_machine_rockbreakers</v>
      </c>
      <c r="G114" s="1336"/>
      <c r="H114" s="1334" t="s">
        <v>1942</v>
      </c>
    </row>
    <row r="115" ht="15" customHeight="1" spans="1:8">
      <c r="A115" s="1337"/>
      <c r="B115" s="1333">
        <v>8</v>
      </c>
      <c r="C115" s="1334" t="s">
        <v>1943</v>
      </c>
      <c r="D115" s="1335" t="str">
        <f t="shared" si="2"/>
        <v>effect force_add_civic = civic_machine_zero_waste_protocols</v>
      </c>
      <c r="E115" s="1336"/>
      <c r="F115" s="1335" t="str">
        <f t="shared" si="3"/>
        <v>effect force_remove_civic = civic_machine_zero_waste_protocols</v>
      </c>
      <c r="G115" s="1336"/>
      <c r="H115" s="1334" t="s">
        <v>1944</v>
      </c>
    </row>
    <row r="116" ht="15" customHeight="1" spans="1:8">
      <c r="A116" s="1337"/>
      <c r="B116" s="1333">
        <v>9</v>
      </c>
      <c r="C116" s="1334" t="s">
        <v>1945</v>
      </c>
      <c r="D116" s="1335" t="str">
        <f t="shared" si="2"/>
        <v>effect force_add_civic = civic_machine_built_to_last</v>
      </c>
      <c r="E116" s="1336"/>
      <c r="F116" s="1335" t="str">
        <f t="shared" si="3"/>
        <v>effect force_remove_civic = civic_machine_built_to_last</v>
      </c>
      <c r="G116" s="1336"/>
      <c r="H116" s="1334" t="s">
        <v>1946</v>
      </c>
    </row>
    <row r="117" ht="15" customHeight="1" spans="1:8">
      <c r="A117" s="1337"/>
      <c r="B117" s="1333">
        <v>10</v>
      </c>
      <c r="C117" s="1334" t="s">
        <v>1947</v>
      </c>
      <c r="D117" s="1335" t="str">
        <f t="shared" si="2"/>
        <v>effect force_add_civic = civic_machine_ota_updates</v>
      </c>
      <c r="E117" s="1336"/>
      <c r="F117" s="1335" t="str">
        <f t="shared" si="3"/>
        <v>effect force_remove_civic = civic_machine_ota_updates</v>
      </c>
      <c r="G117" s="1336"/>
      <c r="H117" s="1334" t="s">
        <v>1948</v>
      </c>
    </row>
    <row r="118" ht="15" customHeight="1" spans="1:8">
      <c r="A118" s="1337"/>
      <c r="B118" s="1333">
        <v>11</v>
      </c>
      <c r="C118" s="1334" t="s">
        <v>1848</v>
      </c>
      <c r="D118" s="1335" t="str">
        <f t="shared" si="2"/>
        <v>effect force_add_civic = civic_machine_warbots</v>
      </c>
      <c r="E118" s="1336"/>
      <c r="F118" s="1335" t="str">
        <f t="shared" si="3"/>
        <v>effect force_remove_civic = civic_machine_warbots</v>
      </c>
      <c r="G118" s="1336"/>
      <c r="H118" s="1334" t="s">
        <v>1949</v>
      </c>
    </row>
    <row r="119" ht="15" customHeight="1" spans="1:8">
      <c r="A119" s="1337"/>
      <c r="B119" s="1333">
        <v>12</v>
      </c>
      <c r="C119" s="1334" t="s">
        <v>1950</v>
      </c>
      <c r="D119" s="1335" t="str">
        <f t="shared" si="2"/>
        <v>effect force_add_civic = civic_machine_introspective</v>
      </c>
      <c r="E119" s="1336"/>
      <c r="F119" s="1335" t="str">
        <f t="shared" si="3"/>
        <v>effect force_remove_civic = civic_machine_introspective</v>
      </c>
      <c r="G119" s="1336"/>
      <c r="H119" s="1334" t="s">
        <v>1951</v>
      </c>
    </row>
    <row r="120" ht="15" customHeight="1" spans="1:8">
      <c r="A120" s="1337"/>
      <c r="B120" s="1333">
        <v>13</v>
      </c>
      <c r="C120" s="1334" t="s">
        <v>1952</v>
      </c>
      <c r="D120" s="1335" t="str">
        <f t="shared" si="2"/>
        <v>effect force_add_civic = civic_machine_delegated_functions</v>
      </c>
      <c r="E120" s="1336"/>
      <c r="F120" s="1335" t="str">
        <f t="shared" si="3"/>
        <v>effect force_remove_civic = civic_machine_delegated_functions</v>
      </c>
      <c r="G120" s="1336"/>
      <c r="H120" s="1334" t="s">
        <v>1953</v>
      </c>
    </row>
    <row r="121" ht="15" customHeight="1" spans="1:8">
      <c r="A121" s="1337"/>
      <c r="B121" s="1333">
        <v>14</v>
      </c>
      <c r="C121" s="1334" t="s">
        <v>1846</v>
      </c>
      <c r="D121" s="1335" t="str">
        <f t="shared" si="2"/>
        <v>effect force_add_civic = civic_machine_predictive_analysis</v>
      </c>
      <c r="E121" s="1336"/>
      <c r="F121" s="1335" t="str">
        <f t="shared" si="3"/>
        <v>effect force_remove_civic = civic_machine_predictive_analysis</v>
      </c>
      <c r="G121" s="1336"/>
      <c r="H121" s="1334" t="s">
        <v>1954</v>
      </c>
    </row>
    <row r="122" ht="15" customHeight="1" spans="1:8">
      <c r="A122" s="1337"/>
      <c r="B122" s="1333">
        <v>15</v>
      </c>
      <c r="C122" s="1334" t="s">
        <v>1844</v>
      </c>
      <c r="D122" s="1335" t="str">
        <f t="shared" si="2"/>
        <v>effect force_add_civic = civic_machine_replication</v>
      </c>
      <c r="E122" s="1336"/>
      <c r="F122" s="1335" t="str">
        <f t="shared" si="3"/>
        <v>effect force_remove_civic = civic_machine_replication</v>
      </c>
      <c r="G122" s="1336"/>
      <c r="H122" s="1334" t="s">
        <v>1955</v>
      </c>
    </row>
    <row r="123" ht="15" customHeight="1" spans="1:8">
      <c r="A123" s="1337"/>
      <c r="B123" s="1333">
        <v>16</v>
      </c>
      <c r="C123" s="1334" t="s">
        <v>1956</v>
      </c>
      <c r="D123" s="1335" t="str">
        <f t="shared" si="2"/>
        <v>effect force_add_civic = civic_machine_maintenance_protocols</v>
      </c>
      <c r="E123" s="1336"/>
      <c r="F123" s="1335" t="str">
        <f t="shared" si="3"/>
        <v>effect force_remove_civic = civic_machine_maintenance_protocols</v>
      </c>
      <c r="G123" s="1336"/>
      <c r="H123" s="1334" t="s">
        <v>1957</v>
      </c>
    </row>
    <row r="124" ht="15" customHeight="1" spans="1:8">
      <c r="A124" s="1337"/>
      <c r="B124" s="1333">
        <v>17</v>
      </c>
      <c r="C124" s="1334" t="s">
        <v>1794</v>
      </c>
      <c r="D124" s="1335" t="str">
        <f t="shared" si="2"/>
        <v>effect force_add_civic = civic_machine_memorialist</v>
      </c>
      <c r="E124" s="1336"/>
      <c r="F124" s="1335" t="str">
        <f t="shared" si="3"/>
        <v>effect force_remove_civic = civic_machine_memorialist</v>
      </c>
      <c r="G124" s="1336"/>
      <c r="H124" s="1334" t="s">
        <v>1958</v>
      </c>
    </row>
    <row r="125" ht="15" customHeight="1" spans="1:8">
      <c r="A125" s="1337"/>
      <c r="B125" s="1333">
        <v>18</v>
      </c>
      <c r="C125" s="1334" t="s">
        <v>1959</v>
      </c>
      <c r="D125" s="1335" t="str">
        <f t="shared" si="2"/>
        <v>effect force_add_civic = civic_machine_catalytic_processing</v>
      </c>
      <c r="E125" s="1336"/>
      <c r="F125" s="1335" t="str">
        <f t="shared" si="3"/>
        <v>effect force_remove_civic = civic_machine_catalytic_processing</v>
      </c>
      <c r="G125" s="1336"/>
      <c r="H125" s="1334" t="s">
        <v>1960</v>
      </c>
    </row>
    <row r="126" ht="15" customHeight="1" spans="1:8">
      <c r="A126" s="1337"/>
      <c r="B126" s="1333">
        <v>19</v>
      </c>
      <c r="C126" s="1334" t="s">
        <v>1961</v>
      </c>
      <c r="D126" s="1335" t="str">
        <f t="shared" si="2"/>
        <v>effect force_add_civic = civic_machine_toxic_baths</v>
      </c>
      <c r="E126" s="1336"/>
      <c r="F126" s="1335" t="str">
        <f t="shared" si="3"/>
        <v>effect force_remove_civic = civic_machine_toxic_baths</v>
      </c>
      <c r="G126" s="1336"/>
      <c r="H126" s="1334" t="s">
        <v>1962</v>
      </c>
    </row>
    <row r="127" ht="15" customHeight="1" spans="1:8">
      <c r="A127" s="1337"/>
      <c r="B127" s="1333">
        <v>20</v>
      </c>
      <c r="C127" s="1334" t="s">
        <v>1963</v>
      </c>
      <c r="D127" s="1335" t="str">
        <f t="shared" si="2"/>
        <v>effect force_add_civic = civic_machine_ascensionists</v>
      </c>
      <c r="E127" s="1336"/>
      <c r="F127" s="1335" t="str">
        <f t="shared" si="3"/>
        <v>effect force_remove_civic = civic_machine_ascensionists</v>
      </c>
      <c r="G127" s="1336"/>
      <c r="H127" s="1334" t="s">
        <v>1964</v>
      </c>
    </row>
    <row r="128" ht="15" customHeight="1" spans="1:8">
      <c r="A128" s="1337"/>
      <c r="B128" s="1333">
        <v>21</v>
      </c>
      <c r="C128" s="1334" t="s">
        <v>1965</v>
      </c>
      <c r="D128" s="1335" t="str">
        <f t="shared" si="2"/>
        <v>effect force_add_civic = civic_machine_exploration_protocol</v>
      </c>
      <c r="E128" s="1336"/>
      <c r="F128" s="1335" t="str">
        <f t="shared" si="3"/>
        <v>effect force_remove_civic = civic_machine_exploration_protocol</v>
      </c>
      <c r="G128" s="1336"/>
      <c r="H128" s="1334" t="s">
        <v>1966</v>
      </c>
    </row>
    <row r="129" ht="15" customHeight="1" spans="1:8">
      <c r="A129" s="1337"/>
      <c r="B129" s="1333">
        <v>22</v>
      </c>
      <c r="C129" s="1334" t="s">
        <v>1967</v>
      </c>
      <c r="D129" s="1335" t="str">
        <f t="shared" si="2"/>
        <v>effect force_add_civic = civic_machine_hyperspace_specialty</v>
      </c>
      <c r="E129" s="1336"/>
      <c r="F129" s="1335" t="str">
        <f t="shared" si="3"/>
        <v>effect force_remove_civic = civic_machine_hyperspace_specialty</v>
      </c>
      <c r="G129" s="1336"/>
      <c r="H129" s="1334" t="s">
        <v>1968</v>
      </c>
    </row>
    <row r="130" ht="15" customHeight="1" spans="1:8">
      <c r="A130" s="1337"/>
      <c r="B130" s="1333">
        <v>23</v>
      </c>
      <c r="C130" s="1334" t="s">
        <v>1969</v>
      </c>
      <c r="D130" s="1335" t="str">
        <f t="shared" si="2"/>
        <v>effect force_add_civic = civic_memory_vault_machine</v>
      </c>
      <c r="E130" s="1336"/>
      <c r="F130" s="1335" t="str">
        <f t="shared" si="3"/>
        <v>effect force_remove_civic = civic_memory_vault_machine</v>
      </c>
      <c r="G130" s="1336"/>
      <c r="H130" s="1334" t="s">
        <v>1970</v>
      </c>
    </row>
    <row r="131" ht="15" customHeight="1" spans="1:8">
      <c r="A131" s="1337"/>
      <c r="B131" s="1333">
        <v>24</v>
      </c>
      <c r="C131" s="1334" t="s">
        <v>1971</v>
      </c>
      <c r="D131" s="1335" t="str">
        <f t="shared" si="2"/>
        <v>effect force_add_civic = civic_machine_upkeep_twister</v>
      </c>
      <c r="E131" s="1336"/>
      <c r="F131" s="1335" t="str">
        <f t="shared" si="3"/>
        <v>effect force_remove_civic = civic_machine_upkeep_twister</v>
      </c>
      <c r="G131" s="1336"/>
      <c r="H131" s="1334" t="s">
        <v>1972</v>
      </c>
    </row>
    <row r="132" ht="15" customHeight="1" spans="1:8">
      <c r="A132" s="1337"/>
      <c r="B132" s="1333">
        <v>25</v>
      </c>
      <c r="C132" s="1334" t="s">
        <v>1973</v>
      </c>
      <c r="D132" s="1335" t="str">
        <f t="shared" si="2"/>
        <v>effect force_add_civic = civic_machine_sovereign_guardianship</v>
      </c>
      <c r="E132" s="1336"/>
      <c r="F132" s="1335" t="str">
        <f t="shared" si="3"/>
        <v>effect force_remove_civic = civic_machine_sovereign_guardianship</v>
      </c>
      <c r="G132" s="1336"/>
      <c r="H132" s="1334" t="s">
        <v>1974</v>
      </c>
    </row>
    <row r="133" ht="15" customHeight="1" spans="1:8">
      <c r="A133" s="1337"/>
      <c r="B133" s="1333">
        <v>26</v>
      </c>
      <c r="C133" s="1334" t="s">
        <v>1975</v>
      </c>
      <c r="D133" s="1335" t="str">
        <f t="shared" ref="D133:D196" si="4">"effect force_add_civic = "&amp;H133</f>
        <v>effect force_add_civic = civic_machine_obsessional_directive</v>
      </c>
      <c r="E133" s="1336"/>
      <c r="F133" s="1335" t="str">
        <f t="shared" ref="F133:F196" si="5">"effect force_remove_civic = "&amp;H133</f>
        <v>effect force_remove_civic = civic_machine_obsessional_directive</v>
      </c>
      <c r="G133" s="1336"/>
      <c r="H133" s="1334" t="s">
        <v>1976</v>
      </c>
    </row>
    <row r="134" ht="15" customHeight="1" spans="1:8">
      <c r="A134" s="1337"/>
      <c r="B134" s="1333">
        <v>27</v>
      </c>
      <c r="C134" s="1334" t="s">
        <v>1977</v>
      </c>
      <c r="D134" s="1335" t="str">
        <f t="shared" si="4"/>
        <v>effect force_add_civic = civic_machine_diplomatic_protocols</v>
      </c>
      <c r="E134" s="1336"/>
      <c r="F134" s="1335" t="str">
        <f t="shared" si="5"/>
        <v>effect force_remove_civic = civic_machine_diplomatic_protocols</v>
      </c>
      <c r="G134" s="1336"/>
      <c r="H134" s="1334" t="s">
        <v>1978</v>
      </c>
    </row>
    <row r="135" ht="15" customHeight="1" spans="1:8">
      <c r="A135" s="1337"/>
      <c r="B135" s="1333">
        <v>28</v>
      </c>
      <c r="C135" s="1334" t="s">
        <v>1979</v>
      </c>
      <c r="D135" s="1335" t="str">
        <f t="shared" si="4"/>
        <v>effect force_add_civic = civic_machine_tactical_algorithms</v>
      </c>
      <c r="E135" s="1336"/>
      <c r="F135" s="1335" t="str">
        <f t="shared" si="5"/>
        <v>effect force_remove_civic = civic_machine_tactical_algorithms</v>
      </c>
      <c r="G135" s="1336"/>
      <c r="H135" s="1334" t="s">
        <v>1980</v>
      </c>
    </row>
    <row r="136" ht="15" customHeight="1" spans="1:8">
      <c r="A136" s="1337"/>
      <c r="B136" s="1333">
        <v>29</v>
      </c>
      <c r="C136" s="1334" t="s">
        <v>1981</v>
      </c>
      <c r="D136" s="1335" t="str">
        <f t="shared" si="4"/>
        <v>effect force_add_civic = civic_machine_guided_sapience</v>
      </c>
      <c r="E136" s="1336"/>
      <c r="F136" s="1335" t="str">
        <f t="shared" si="5"/>
        <v>effect force_remove_civic = civic_machine_guided_sapience</v>
      </c>
      <c r="G136" s="1336"/>
      <c r="H136" s="1334" t="s">
        <v>1982</v>
      </c>
    </row>
    <row r="137" ht="15" customHeight="1" spans="1:8">
      <c r="A137" s="1337"/>
      <c r="B137" s="1333">
        <v>30</v>
      </c>
      <c r="C137" s="1334" t="s">
        <v>1983</v>
      </c>
      <c r="D137" s="1335" t="str">
        <f t="shared" si="4"/>
        <v>effect force_add_civic = civic_machine_spybots</v>
      </c>
      <c r="E137" s="1336"/>
      <c r="F137" s="1335" t="str">
        <f t="shared" si="5"/>
        <v>effect force_remove_civic = civic_machine_spybots</v>
      </c>
      <c r="G137" s="1336"/>
      <c r="H137" s="1334" t="s">
        <v>1984</v>
      </c>
    </row>
    <row r="138" ht="15" customHeight="1" spans="1:8">
      <c r="A138" s="1337"/>
      <c r="B138" s="1333">
        <v>31</v>
      </c>
      <c r="C138" s="1334" t="s">
        <v>1985</v>
      </c>
      <c r="D138" s="1335" t="str">
        <f t="shared" si="4"/>
        <v>effect force_add_civic = civic_machine_astromining_drones</v>
      </c>
      <c r="E138" s="1336"/>
      <c r="F138" s="1335" t="str">
        <f t="shared" si="5"/>
        <v>effect force_remove_civic = civic_machine_astromining_drones</v>
      </c>
      <c r="G138" s="1336"/>
      <c r="H138" s="1334" t="s">
        <v>1986</v>
      </c>
    </row>
    <row r="139" ht="15" customHeight="1" spans="1:8">
      <c r="A139" s="1337"/>
      <c r="B139" s="1333">
        <v>32</v>
      </c>
      <c r="C139" s="1338" t="s">
        <v>1987</v>
      </c>
      <c r="D139" s="1335" t="str">
        <f t="shared" si="4"/>
        <v>effect force_add_civic = civic_machine_beastmasters</v>
      </c>
      <c r="E139" s="1336"/>
      <c r="F139" s="1335" t="str">
        <f t="shared" si="5"/>
        <v>effect force_remove_civic = civic_machine_beastmasters</v>
      </c>
      <c r="G139" s="1336"/>
      <c r="H139" s="1334" t="s">
        <v>1988</v>
      </c>
    </row>
    <row r="140" ht="15" customHeight="1" spans="1:8">
      <c r="A140" s="1337"/>
      <c r="B140" s="1333">
        <v>33</v>
      </c>
      <c r="C140" s="1334" t="s">
        <v>1915</v>
      </c>
      <c r="D140" s="1335" t="str">
        <f t="shared" si="4"/>
        <v>effect force_add_civic = civic_astrometeorology_machine</v>
      </c>
      <c r="E140" s="1336"/>
      <c r="F140" s="1335" t="str">
        <f t="shared" si="5"/>
        <v>effect force_remove_civic = civic_astrometeorology_machine</v>
      </c>
      <c r="G140" s="1336"/>
      <c r="H140" s="1334" t="s">
        <v>1989</v>
      </c>
    </row>
    <row r="141" ht="15" customHeight="1" spans="1:8">
      <c r="A141" s="1337"/>
      <c r="B141" s="1333">
        <v>34</v>
      </c>
      <c r="C141" s="1334" t="s">
        <v>1990</v>
      </c>
      <c r="D141" s="1335" t="str">
        <f t="shared" si="4"/>
        <v>effect force_add_civic = civic_environmental_architects_machine</v>
      </c>
      <c r="E141" s="1336"/>
      <c r="F141" s="1335" t="str">
        <f t="shared" si="5"/>
        <v>effect force_remove_civic = civic_environmental_architects_machine</v>
      </c>
      <c r="G141" s="1336"/>
      <c r="H141" s="1334" t="s">
        <v>1991</v>
      </c>
    </row>
    <row r="142" ht="15" customHeight="1" spans="1:8">
      <c r="A142" s="1337"/>
      <c r="B142" s="1333">
        <v>35</v>
      </c>
      <c r="C142" s="1339" t="s">
        <v>1919</v>
      </c>
      <c r="D142" s="1335" t="str">
        <f t="shared" si="4"/>
        <v>effect force_add_civic = civic_machine_galactic_curators</v>
      </c>
      <c r="E142" s="1336"/>
      <c r="F142" s="1335" t="str">
        <f t="shared" si="5"/>
        <v>effect force_remove_civic = civic_machine_galactic_curators</v>
      </c>
      <c r="G142" s="1336"/>
      <c r="H142" s="1339" t="s">
        <v>1992</v>
      </c>
    </row>
    <row r="143" ht="15" customHeight="1" spans="1:8">
      <c r="A143" s="1340"/>
      <c r="B143" s="1333">
        <v>36</v>
      </c>
      <c r="C143" s="1339" t="s">
        <v>1993</v>
      </c>
      <c r="D143" s="1335" t="str">
        <f t="shared" si="4"/>
        <v>effect force_add_civic = civic_machine_stalwart_network</v>
      </c>
      <c r="E143" s="1336"/>
      <c r="F143" s="1335" t="str">
        <f t="shared" si="5"/>
        <v>effect force_remove_civic = civic_machine_stalwart_network</v>
      </c>
      <c r="G143" s="1336"/>
      <c r="H143" s="1339" t="s">
        <v>1994</v>
      </c>
    </row>
    <row r="144" ht="15" customHeight="1" spans="1:8">
      <c r="A144" s="1341" t="s">
        <v>1718</v>
      </c>
      <c r="B144" s="1342">
        <v>1</v>
      </c>
      <c r="C144" s="1343" t="s">
        <v>1995</v>
      </c>
      <c r="D144" s="1344" t="str">
        <f t="shared" si="4"/>
        <v>effect force_add_civic = civic_franchising</v>
      </c>
      <c r="E144" s="1345"/>
      <c r="F144" s="1344" t="str">
        <f t="shared" si="5"/>
        <v>effect force_remove_civic = civic_franchising</v>
      </c>
      <c r="G144" s="1345"/>
      <c r="H144" s="1343" t="s">
        <v>1996</v>
      </c>
    </row>
    <row r="145" ht="15" customHeight="1" spans="1:8">
      <c r="A145" s="1346"/>
      <c r="B145" s="1342">
        <v>2</v>
      </c>
      <c r="C145" s="1343" t="s">
        <v>1997</v>
      </c>
      <c r="D145" s="1344" t="str">
        <f t="shared" si="4"/>
        <v>effect force_add_civic = civic_trading_posts</v>
      </c>
      <c r="E145" s="1345"/>
      <c r="F145" s="1344" t="str">
        <f t="shared" si="5"/>
        <v>effect force_remove_civic = civic_trading_posts</v>
      </c>
      <c r="G145" s="1345"/>
      <c r="H145" s="1343" t="s">
        <v>1998</v>
      </c>
    </row>
    <row r="146" ht="15" customHeight="1" spans="1:8">
      <c r="A146" s="1346"/>
      <c r="B146" s="1342">
        <v>3</v>
      </c>
      <c r="C146" s="1343" t="s">
        <v>1999</v>
      </c>
      <c r="D146" s="1344" t="str">
        <f t="shared" si="4"/>
        <v>effect force_add_civic = civic_media_conglomerate</v>
      </c>
      <c r="E146" s="1345"/>
      <c r="F146" s="1344" t="str">
        <f t="shared" si="5"/>
        <v>effect force_remove_civic = civic_media_conglomerate</v>
      </c>
      <c r="G146" s="1345"/>
      <c r="H146" s="1343" t="s">
        <v>2000</v>
      </c>
    </row>
    <row r="147" ht="15" customHeight="1" spans="1:8">
      <c r="A147" s="1346"/>
      <c r="B147" s="1342">
        <v>4</v>
      </c>
      <c r="C147" s="1343" t="s">
        <v>2001</v>
      </c>
      <c r="D147" s="1344" t="str">
        <f t="shared" si="4"/>
        <v>effect force_add_civic = civic_naval_contractors</v>
      </c>
      <c r="E147" s="1345"/>
      <c r="F147" s="1344" t="str">
        <f t="shared" si="5"/>
        <v>effect force_remove_civic = civic_naval_contractors</v>
      </c>
      <c r="G147" s="1345"/>
      <c r="H147" s="1343" t="s">
        <v>2002</v>
      </c>
    </row>
    <row r="148" ht="15" customHeight="1" spans="1:8">
      <c r="A148" s="1346"/>
      <c r="B148" s="1342">
        <v>5</v>
      </c>
      <c r="C148" s="1343" t="s">
        <v>2003</v>
      </c>
      <c r="D148" s="1344" t="str">
        <f t="shared" si="4"/>
        <v>effect force_add_civic = civic_free_traders</v>
      </c>
      <c r="E148" s="1345"/>
      <c r="F148" s="1344" t="str">
        <f t="shared" si="5"/>
        <v>effect force_remove_civic = civic_free_traders</v>
      </c>
      <c r="G148" s="1345"/>
      <c r="H148" s="1343" t="s">
        <v>2004</v>
      </c>
    </row>
    <row r="149" ht="15" customHeight="1" spans="1:8">
      <c r="A149" s="1346"/>
      <c r="B149" s="1342">
        <v>6</v>
      </c>
      <c r="C149" s="1343" t="s">
        <v>2005</v>
      </c>
      <c r="D149" s="1344" t="str">
        <f t="shared" si="4"/>
        <v>effect force_add_civic = civic_private_prospectors</v>
      </c>
      <c r="E149" s="1345"/>
      <c r="F149" s="1344" t="str">
        <f t="shared" si="5"/>
        <v>effect force_remove_civic = civic_private_prospectors</v>
      </c>
      <c r="G149" s="1345"/>
      <c r="H149" s="1343" t="s">
        <v>2006</v>
      </c>
    </row>
    <row r="150" ht="15" customHeight="1" spans="1:8">
      <c r="A150" s="1346"/>
      <c r="B150" s="1342">
        <v>7</v>
      </c>
      <c r="C150" s="1343" t="s">
        <v>2007</v>
      </c>
      <c r="D150" s="1344" t="str">
        <f t="shared" si="4"/>
        <v>effect force_add_civic = civic_gospel_of_the_masses</v>
      </c>
      <c r="E150" s="1345"/>
      <c r="F150" s="1344" t="str">
        <f t="shared" si="5"/>
        <v>effect force_remove_civic = civic_gospel_of_the_masses</v>
      </c>
      <c r="G150" s="1345"/>
      <c r="H150" s="1343" t="s">
        <v>2008</v>
      </c>
    </row>
    <row r="151" ht="15" customHeight="1" spans="1:8">
      <c r="A151" s="1346"/>
      <c r="B151" s="1342">
        <v>8</v>
      </c>
      <c r="C151" s="1343" t="s">
        <v>2009</v>
      </c>
      <c r="D151" s="1344" t="str">
        <f t="shared" si="4"/>
        <v>effect force_add_civic = civic_ruthless_competition</v>
      </c>
      <c r="E151" s="1345"/>
      <c r="F151" s="1344" t="str">
        <f t="shared" si="5"/>
        <v>effect force_remove_civic = civic_ruthless_competition</v>
      </c>
      <c r="G151" s="1345"/>
      <c r="H151" s="1343" t="s">
        <v>2010</v>
      </c>
    </row>
    <row r="152" ht="15" customHeight="1" spans="1:8">
      <c r="A152" s="1346"/>
      <c r="B152" s="1342">
        <v>9</v>
      </c>
      <c r="C152" s="1343" t="s">
        <v>2011</v>
      </c>
      <c r="D152" s="1344" t="str">
        <f t="shared" si="4"/>
        <v>effect force_add_civic = civic_criminal_heritage</v>
      </c>
      <c r="E152" s="1345"/>
      <c r="F152" s="1344" t="str">
        <f t="shared" si="5"/>
        <v>effect force_remove_civic = civic_criminal_heritage</v>
      </c>
      <c r="G152" s="1345"/>
      <c r="H152" s="1343" t="s">
        <v>2012</v>
      </c>
    </row>
    <row r="153" ht="15" customHeight="1" spans="1:8">
      <c r="A153" s="1346"/>
      <c r="B153" s="1342">
        <v>10</v>
      </c>
      <c r="C153" s="1343" t="s">
        <v>2013</v>
      </c>
      <c r="D153" s="1344" t="str">
        <f t="shared" si="4"/>
        <v>effect force_add_civic = civic_private_military_companies</v>
      </c>
      <c r="E153" s="1345"/>
      <c r="F153" s="1344" t="str">
        <f t="shared" si="5"/>
        <v>effect force_remove_civic = civic_private_military_companies</v>
      </c>
      <c r="G153" s="1345"/>
      <c r="H153" s="1343" t="s">
        <v>2014</v>
      </c>
    </row>
    <row r="154" ht="15" customHeight="1" spans="1:8">
      <c r="A154" s="1346"/>
      <c r="B154" s="1342">
        <v>11</v>
      </c>
      <c r="C154" s="1343" t="s">
        <v>2015</v>
      </c>
      <c r="D154" s="1344" t="str">
        <f t="shared" si="4"/>
        <v>effect force_add_civic = civic_indentured_assets</v>
      </c>
      <c r="E154" s="1345"/>
      <c r="F154" s="1344" t="str">
        <f t="shared" si="5"/>
        <v>effect force_remove_civic = civic_indentured_assets</v>
      </c>
      <c r="G154" s="1345"/>
      <c r="H154" s="1343" t="s">
        <v>2016</v>
      </c>
    </row>
    <row r="155" ht="15" customHeight="1" spans="1:8">
      <c r="A155" s="1346"/>
      <c r="B155" s="1342">
        <v>12</v>
      </c>
      <c r="C155" s="1343" t="s">
        <v>2017</v>
      </c>
      <c r="D155" s="1344" t="str">
        <f t="shared" si="4"/>
        <v>effect force_add_civic = civic_brand_loyalty</v>
      </c>
      <c r="E155" s="1345"/>
      <c r="F155" s="1344" t="str">
        <f t="shared" si="5"/>
        <v>effect force_remove_civic = civic_brand_loyalty</v>
      </c>
      <c r="G155" s="1345"/>
      <c r="H155" s="1343" t="s">
        <v>2018</v>
      </c>
    </row>
    <row r="156" ht="15" customHeight="1" spans="1:8">
      <c r="A156" s="1346"/>
      <c r="B156" s="1342">
        <v>13</v>
      </c>
      <c r="C156" s="1343" t="s">
        <v>2019</v>
      </c>
      <c r="D156" s="1344" t="str">
        <f t="shared" si="4"/>
        <v>effect force_add_civic = civic_public_relations_specialists</v>
      </c>
      <c r="E156" s="1345"/>
      <c r="F156" s="1344" t="str">
        <f t="shared" si="5"/>
        <v>effect force_remove_civic = civic_public_relations_specialists</v>
      </c>
      <c r="G156" s="1345"/>
      <c r="H156" s="1343" t="s">
        <v>2020</v>
      </c>
    </row>
    <row r="157" ht="15" customHeight="1" spans="1:8">
      <c r="A157" s="1346"/>
      <c r="B157" s="1342">
        <v>14</v>
      </c>
      <c r="C157" s="1343" t="s">
        <v>2021</v>
      </c>
      <c r="D157" s="1344" t="str">
        <f t="shared" si="4"/>
        <v>effect force_add_civic = civic_death_cult_corporate</v>
      </c>
      <c r="E157" s="1345"/>
      <c r="F157" s="1344" t="str">
        <f t="shared" si="5"/>
        <v>effect force_remove_civic = civic_death_cult_corporate</v>
      </c>
      <c r="G157" s="1345"/>
      <c r="H157" s="1343" t="s">
        <v>2022</v>
      </c>
    </row>
    <row r="158" ht="15" customHeight="1" spans="1:8">
      <c r="A158" s="1346"/>
      <c r="B158" s="1342">
        <v>15</v>
      </c>
      <c r="C158" s="1343" t="s">
        <v>2023</v>
      </c>
      <c r="D158" s="1344" t="str">
        <f t="shared" si="4"/>
        <v>effect force_add_civic = civic_corporate_catalytic_processing</v>
      </c>
      <c r="E158" s="1345"/>
      <c r="F158" s="1344" t="str">
        <f t="shared" si="5"/>
        <v>effect force_remove_civic = civic_corporate_catalytic_processing</v>
      </c>
      <c r="G158" s="1345"/>
      <c r="H158" s="1343" t="s">
        <v>2024</v>
      </c>
    </row>
    <row r="159" ht="15" customHeight="1" spans="1:8">
      <c r="A159" s="1346"/>
      <c r="B159" s="1342">
        <v>16</v>
      </c>
      <c r="C159" s="1343" t="s">
        <v>2025</v>
      </c>
      <c r="D159" s="1344" t="str">
        <f t="shared" si="4"/>
        <v>effect force_add_civic = civic_corporate_hedonism</v>
      </c>
      <c r="E159" s="1345"/>
      <c r="F159" s="1344" t="str">
        <f t="shared" si="5"/>
        <v>effect force_remove_civic = civic_corporate_hedonism</v>
      </c>
      <c r="G159" s="1345"/>
      <c r="H159" s="1343" t="s">
        <v>2026</v>
      </c>
    </row>
    <row r="160" ht="15" customHeight="1" spans="1:8">
      <c r="A160" s="1346"/>
      <c r="B160" s="1342">
        <v>17</v>
      </c>
      <c r="C160" s="1343" t="s">
        <v>2027</v>
      </c>
      <c r="D160" s="1344" t="str">
        <f t="shared" si="4"/>
        <v>effect force_add_civic = civic_corporate_anglers</v>
      </c>
      <c r="E160" s="1345"/>
      <c r="F160" s="1344" t="str">
        <f t="shared" si="5"/>
        <v>effect force_remove_civic = civic_corporate_anglers</v>
      </c>
      <c r="G160" s="1345"/>
      <c r="H160" s="1343" t="s">
        <v>2028</v>
      </c>
    </row>
    <row r="161" ht="15" customHeight="1" spans="1:8">
      <c r="A161" s="1346"/>
      <c r="B161" s="1342">
        <v>18</v>
      </c>
      <c r="C161" s="1343" t="s">
        <v>2029</v>
      </c>
      <c r="D161" s="1344" t="str">
        <f t="shared" si="4"/>
        <v>effect force_add_civic = civic_corporate_machine_anglers</v>
      </c>
      <c r="E161" s="1345"/>
      <c r="F161" s="1344" t="str">
        <f t="shared" si="5"/>
        <v>effect force_remove_civic = civic_corporate_machine_anglers</v>
      </c>
      <c r="G161" s="1345"/>
      <c r="H161" s="1343" t="s">
        <v>2030</v>
      </c>
    </row>
    <row r="162" ht="15" customHeight="1" spans="1:8">
      <c r="A162" s="1346"/>
      <c r="B162" s="1342">
        <v>19</v>
      </c>
      <c r="C162" s="1343" t="s">
        <v>2031</v>
      </c>
      <c r="D162" s="1344" t="str">
        <f t="shared" si="4"/>
        <v>effect force_add_civic = civic_corporate_crafters</v>
      </c>
      <c r="E162" s="1345"/>
      <c r="F162" s="1344" t="str">
        <f t="shared" si="5"/>
        <v>effect force_remove_civic = civic_corporate_crafters</v>
      </c>
      <c r="G162" s="1345"/>
      <c r="H162" s="1343" t="s">
        <v>2032</v>
      </c>
    </row>
    <row r="163" ht="15" customHeight="1" spans="1:8">
      <c r="A163" s="1346"/>
      <c r="B163" s="1342">
        <v>20</v>
      </c>
      <c r="C163" s="1343" t="s">
        <v>2033</v>
      </c>
      <c r="D163" s="1344" t="str">
        <f t="shared" si="4"/>
        <v>effect force_add_civic = civic_permanent_employment</v>
      </c>
      <c r="E163" s="1345"/>
      <c r="F163" s="1344" t="str">
        <f t="shared" si="5"/>
        <v>effect force_remove_civic = civic_permanent_employment</v>
      </c>
      <c r="G163" s="1345"/>
      <c r="H163" s="1343" t="s">
        <v>2034</v>
      </c>
    </row>
    <row r="164" ht="15" customHeight="1" spans="1:8">
      <c r="A164" s="1346"/>
      <c r="B164" s="1342">
        <v>21</v>
      </c>
      <c r="C164" s="1343" t="s">
        <v>2035</v>
      </c>
      <c r="D164" s="1344" t="str">
        <f t="shared" si="4"/>
        <v>effect force_add_civic = civic_corporate_relentless_industrialists</v>
      </c>
      <c r="E164" s="1345"/>
      <c r="F164" s="1344" t="str">
        <f t="shared" si="5"/>
        <v>effect force_remove_civic = civic_corporate_relentless_industrialists</v>
      </c>
      <c r="G164" s="1345"/>
      <c r="H164" s="1343" t="s">
        <v>2036</v>
      </c>
    </row>
    <row r="165" ht="15" customHeight="1" spans="1:8">
      <c r="A165" s="1346"/>
      <c r="B165" s="1342">
        <v>22</v>
      </c>
      <c r="C165" s="1343" t="s">
        <v>2037</v>
      </c>
      <c r="D165" s="1344" t="str">
        <f t="shared" si="4"/>
        <v>effect force_add_civic = civic_corporate_toxic_baths</v>
      </c>
      <c r="E165" s="1345"/>
      <c r="F165" s="1344" t="str">
        <f t="shared" si="5"/>
        <v>effect force_remove_civic = civic_corporate_toxic_baths</v>
      </c>
      <c r="G165" s="1345"/>
      <c r="H165" s="1343" t="s">
        <v>2038</v>
      </c>
    </row>
    <row r="166" ht="15" customHeight="1" spans="1:8">
      <c r="A166" s="1346"/>
      <c r="B166" s="1342">
        <v>23</v>
      </c>
      <c r="C166" s="1343" t="s">
        <v>2039</v>
      </c>
      <c r="D166" s="1344" t="str">
        <f t="shared" si="4"/>
        <v>effect force_add_civic = civic_corporate_scavengers</v>
      </c>
      <c r="E166" s="1345"/>
      <c r="F166" s="1344" t="str">
        <f t="shared" si="5"/>
        <v>effect force_remove_civic = civic_corporate_scavengers</v>
      </c>
      <c r="G166" s="1345"/>
      <c r="H166" s="1343" t="s">
        <v>2040</v>
      </c>
    </row>
    <row r="167" ht="15" customHeight="1" spans="1:8">
      <c r="A167" s="1346"/>
      <c r="B167" s="1342">
        <v>24</v>
      </c>
      <c r="C167" s="1343" t="s">
        <v>2041</v>
      </c>
      <c r="D167" s="1344" t="str">
        <f t="shared" si="4"/>
        <v>effect force_add_civic = civic_corporate_ascensionists</v>
      </c>
      <c r="E167" s="1345"/>
      <c r="F167" s="1344" t="str">
        <f t="shared" si="5"/>
        <v>effect force_remove_civic = civic_corporate_ascensionists</v>
      </c>
      <c r="G167" s="1345"/>
      <c r="H167" s="1343" t="s">
        <v>2042</v>
      </c>
    </row>
    <row r="168" ht="15" customHeight="1" spans="1:8">
      <c r="A168" s="1346"/>
      <c r="B168" s="1342">
        <v>25</v>
      </c>
      <c r="C168" s="1343" t="s">
        <v>2043</v>
      </c>
      <c r="D168" s="1344" t="str">
        <f t="shared" si="4"/>
        <v>effect force_add_civic = civic_privatized_exploration</v>
      </c>
      <c r="E168" s="1345"/>
      <c r="F168" s="1344" t="str">
        <f t="shared" si="5"/>
        <v>effect force_remove_civic = civic_privatized_exploration</v>
      </c>
      <c r="G168" s="1345"/>
      <c r="H168" s="1343" t="s">
        <v>2044</v>
      </c>
    </row>
    <row r="169" ht="15" customHeight="1" spans="1:8">
      <c r="A169" s="1346"/>
      <c r="B169" s="1342">
        <v>26</v>
      </c>
      <c r="C169" s="1343" t="s">
        <v>2045</v>
      </c>
      <c r="D169" s="1344" t="str">
        <f t="shared" si="4"/>
        <v>effect force_add_civic = civic_corporate_hyperspace_specialty</v>
      </c>
      <c r="E169" s="1345"/>
      <c r="F169" s="1344" t="str">
        <f t="shared" si="5"/>
        <v>effect force_remove_civic = civic_corporate_hyperspace_specialty</v>
      </c>
      <c r="G169" s="1345"/>
      <c r="H169" s="1343" t="s">
        <v>2046</v>
      </c>
    </row>
    <row r="170" ht="15" customHeight="1" spans="1:8">
      <c r="A170" s="1346"/>
      <c r="B170" s="1342">
        <v>27</v>
      </c>
      <c r="C170" s="1343" t="s">
        <v>2047</v>
      </c>
      <c r="D170" s="1344" t="str">
        <f t="shared" si="4"/>
        <v>effect force_add_civic = civic_corporate_dimensional_worship</v>
      </c>
      <c r="E170" s="1345"/>
      <c r="F170" s="1344" t="str">
        <f t="shared" si="5"/>
        <v>effect force_remove_civic = civic_corporate_dimensional_worship</v>
      </c>
      <c r="G170" s="1345"/>
      <c r="H170" s="1343" t="s">
        <v>2048</v>
      </c>
    </row>
    <row r="171" ht="15" customHeight="1" spans="1:8">
      <c r="A171" s="1346"/>
      <c r="B171" s="1342">
        <v>28</v>
      </c>
      <c r="C171" s="1343" t="s">
        <v>2049</v>
      </c>
      <c r="D171" s="1344" t="str">
        <f t="shared" si="4"/>
        <v>effect force_add_civic = civic_crusader_spirit_corporate</v>
      </c>
      <c r="E171" s="1345"/>
      <c r="F171" s="1344" t="str">
        <f t="shared" si="5"/>
        <v>effect force_remove_civic = civic_crusader_spirit_corporate</v>
      </c>
      <c r="G171" s="1345"/>
      <c r="H171" s="1343" t="s">
        <v>2050</v>
      </c>
    </row>
    <row r="172" ht="15" customHeight="1" spans="1:8">
      <c r="A172" s="1346"/>
      <c r="B172" s="1342">
        <v>29</v>
      </c>
      <c r="C172" s="1343" t="s">
        <v>2051</v>
      </c>
      <c r="D172" s="1344" t="str">
        <f t="shared" si="4"/>
        <v>effect force_add_civic = civic_task_delegation_corporate</v>
      </c>
      <c r="E172" s="1345"/>
      <c r="F172" s="1344" t="str">
        <f t="shared" si="5"/>
        <v>effect force_remove_civic = civic_task_delegation_corporate</v>
      </c>
      <c r="G172" s="1345"/>
      <c r="H172" s="1343" t="s">
        <v>2052</v>
      </c>
    </row>
    <row r="173" ht="15" customHeight="1" spans="1:8">
      <c r="A173" s="1346"/>
      <c r="B173" s="1342">
        <v>30</v>
      </c>
      <c r="C173" s="1343" t="s">
        <v>2053</v>
      </c>
      <c r="D173" s="1344" t="str">
        <f t="shared" si="4"/>
        <v>effect force_add_civic = civic_private_healthcare_corporate</v>
      </c>
      <c r="E173" s="1345"/>
      <c r="F173" s="1344" t="str">
        <f t="shared" si="5"/>
        <v>effect force_remove_civic = civic_private_healthcare_corporate</v>
      </c>
      <c r="G173" s="1345"/>
      <c r="H173" s="1343" t="s">
        <v>2054</v>
      </c>
    </row>
    <row r="174" ht="15" customHeight="1" spans="1:8">
      <c r="A174" s="1346"/>
      <c r="B174" s="1342">
        <v>31</v>
      </c>
      <c r="C174" s="1343" t="s">
        <v>2055</v>
      </c>
      <c r="D174" s="1344" t="str">
        <f t="shared" si="4"/>
        <v>effect force_add_civic = civic_memory_vault_corporate</v>
      </c>
      <c r="E174" s="1345"/>
      <c r="F174" s="1344" t="str">
        <f t="shared" si="5"/>
        <v>effect force_remove_civic = civic_memory_vault_corporate</v>
      </c>
      <c r="G174" s="1345"/>
      <c r="H174" s="1343" t="s">
        <v>2056</v>
      </c>
    </row>
    <row r="175" ht="15" customHeight="1" spans="1:8">
      <c r="A175" s="1346"/>
      <c r="B175" s="1342">
        <v>32</v>
      </c>
      <c r="C175" s="1343" t="s">
        <v>2057</v>
      </c>
      <c r="D175" s="1344" t="str">
        <f t="shared" si="4"/>
        <v>effect force_add_civic = civic_worker_coop</v>
      </c>
      <c r="E175" s="1345"/>
      <c r="F175" s="1344" t="str">
        <f t="shared" si="5"/>
        <v>effect force_remove_civic = civic_worker_coop</v>
      </c>
      <c r="G175" s="1345"/>
      <c r="H175" s="1343" t="s">
        <v>2058</v>
      </c>
    </row>
    <row r="176" ht="15" customHeight="1" spans="1:8">
      <c r="A176" s="1346"/>
      <c r="B176" s="1342">
        <v>33</v>
      </c>
      <c r="C176" s="1343" t="s">
        <v>2059</v>
      </c>
      <c r="D176" s="1344" t="str">
        <f t="shared" si="4"/>
        <v>effect force_add_civic = civic_corporate_dark_consortium</v>
      </c>
      <c r="E176" s="1345"/>
      <c r="F176" s="1344" t="str">
        <f t="shared" si="5"/>
        <v>effect force_remove_civic = civic_corporate_dark_consortium</v>
      </c>
      <c r="G176" s="1345"/>
      <c r="H176" s="1343" t="s">
        <v>2060</v>
      </c>
    </row>
    <row r="177" ht="15" customHeight="1" spans="1:8">
      <c r="A177" s="1346"/>
      <c r="B177" s="1342">
        <v>34</v>
      </c>
      <c r="C177" s="1343" t="s">
        <v>2061</v>
      </c>
      <c r="D177" s="1344" t="str">
        <f t="shared" si="4"/>
        <v>effect force_add_civic = civic_augmentation_bazaars</v>
      </c>
      <c r="E177" s="1345"/>
      <c r="F177" s="1344" t="str">
        <f t="shared" si="5"/>
        <v>effect force_remove_civic = civic_augmentation_bazaars</v>
      </c>
      <c r="G177" s="1345"/>
      <c r="H177" s="1343" t="s">
        <v>2062</v>
      </c>
    </row>
    <row r="178" ht="15" customHeight="1" spans="1:8">
      <c r="A178" s="1346"/>
      <c r="B178" s="1342">
        <v>35</v>
      </c>
      <c r="C178" s="1343" t="s">
        <v>2063</v>
      </c>
      <c r="D178" s="1344" t="str">
        <f t="shared" si="4"/>
        <v>effect force_add_civic = civic_corporate_sovereign_guardianship</v>
      </c>
      <c r="E178" s="1345"/>
      <c r="F178" s="1344" t="str">
        <f t="shared" si="5"/>
        <v>effect force_remove_civic = civic_corporate_sovereign_guardianship</v>
      </c>
      <c r="G178" s="1345"/>
      <c r="H178" s="1343" t="s">
        <v>2064</v>
      </c>
    </row>
    <row r="179" ht="15" customHeight="1" spans="1:8">
      <c r="A179" s="1346"/>
      <c r="B179" s="1342">
        <v>36</v>
      </c>
      <c r="C179" s="1343" t="s">
        <v>2065</v>
      </c>
      <c r="D179" s="1344" t="str">
        <f t="shared" si="4"/>
        <v>effect force_add_civic = civic_corporate_guided_sapience</v>
      </c>
      <c r="E179" s="1345"/>
      <c r="F179" s="1344" t="str">
        <f t="shared" si="5"/>
        <v>effect force_remove_civic = civic_corporate_guided_sapience</v>
      </c>
      <c r="G179" s="1345"/>
      <c r="H179" s="1343" t="s">
        <v>2066</v>
      </c>
    </row>
    <row r="180" ht="15" customHeight="1" spans="1:8">
      <c r="A180" s="1346"/>
      <c r="B180" s="1342">
        <v>37</v>
      </c>
      <c r="C180" s="1343" t="s">
        <v>2067</v>
      </c>
      <c r="D180" s="1344" t="str">
        <f t="shared" si="4"/>
        <v>effect force_add_civic = civic_corporate_toxic_baths_individual_machine</v>
      </c>
      <c r="E180" s="1345"/>
      <c r="F180" s="1344" t="str">
        <f t="shared" si="5"/>
        <v>effect force_remove_civic = civic_corporate_toxic_baths_individual_machine</v>
      </c>
      <c r="G180" s="1345"/>
      <c r="H180" s="1343" t="s">
        <v>2068</v>
      </c>
    </row>
    <row r="181" ht="15" customHeight="1" spans="1:8">
      <c r="A181" s="1346"/>
      <c r="B181" s="1342">
        <v>38</v>
      </c>
      <c r="C181" s="1347" t="s">
        <v>2069</v>
      </c>
      <c r="D181" s="1344" t="str">
        <f t="shared" si="4"/>
        <v>effect force_add_civic = civic_corporate_beastmasters</v>
      </c>
      <c r="E181" s="1345"/>
      <c r="F181" s="1344" t="str">
        <f t="shared" si="5"/>
        <v>effect force_remove_civic = civic_corporate_beastmasters</v>
      </c>
      <c r="G181" s="1345"/>
      <c r="H181" s="1343" t="s">
        <v>2070</v>
      </c>
    </row>
    <row r="182" ht="15" customHeight="1" spans="1:8">
      <c r="A182" s="1346"/>
      <c r="B182" s="1342">
        <v>39</v>
      </c>
      <c r="C182" s="1343" t="s">
        <v>2071</v>
      </c>
      <c r="D182" s="1344" t="str">
        <f t="shared" si="4"/>
        <v>effect force_add_civic = civic_astrometeorology_megacorp</v>
      </c>
      <c r="E182" s="1345"/>
      <c r="F182" s="1344" t="str">
        <f t="shared" si="5"/>
        <v>effect force_remove_civic = civic_astrometeorology_megacorp</v>
      </c>
      <c r="G182" s="1345"/>
      <c r="H182" s="1343" t="s">
        <v>2072</v>
      </c>
    </row>
    <row r="183" ht="15" customHeight="1" spans="1:8">
      <c r="A183" s="1346"/>
      <c r="B183" s="1342">
        <v>40</v>
      </c>
      <c r="C183" s="1343" t="s">
        <v>2073</v>
      </c>
      <c r="D183" s="1344" t="str">
        <f t="shared" si="4"/>
        <v>effect force_add_civic = civic_storm_callers_megacorp</v>
      </c>
      <c r="E183" s="1345"/>
      <c r="F183" s="1344" t="str">
        <f t="shared" si="5"/>
        <v>effect force_remove_civic = civic_storm_callers_megacorp</v>
      </c>
      <c r="G183" s="1345"/>
      <c r="H183" s="1343" t="s">
        <v>2074</v>
      </c>
    </row>
    <row r="184" ht="15" customHeight="1" spans="1:8">
      <c r="A184" s="1346"/>
      <c r="B184" s="1342">
        <v>41</v>
      </c>
      <c r="C184" s="1343" t="s">
        <v>2075</v>
      </c>
      <c r="D184" s="1344" t="str">
        <f t="shared" si="4"/>
        <v>effect force_add_civic = civic_environmental_architects_megacorp</v>
      </c>
      <c r="E184" s="1345"/>
      <c r="F184" s="1344" t="str">
        <f t="shared" si="5"/>
        <v>effect force_remove_civic = civic_environmental_architects_megacorp</v>
      </c>
      <c r="G184" s="1345"/>
      <c r="H184" s="1343" t="s">
        <v>2076</v>
      </c>
    </row>
    <row r="185" ht="15" customHeight="1" spans="1:8">
      <c r="A185" s="1346"/>
      <c r="B185" s="1342">
        <v>42</v>
      </c>
      <c r="C185" s="1348" t="s">
        <v>2077</v>
      </c>
      <c r="D185" s="1344" t="str">
        <f t="shared" si="4"/>
        <v>effect force_add_civic = civic_corporate_galactic_curators</v>
      </c>
      <c r="E185" s="1345"/>
      <c r="F185" s="1344" t="str">
        <f t="shared" si="5"/>
        <v>effect force_remove_civic = civic_corporate_galactic_curators</v>
      </c>
      <c r="G185" s="1345"/>
      <c r="H185" s="1348" t="s">
        <v>2078</v>
      </c>
    </row>
    <row r="186" ht="15" customHeight="1" spans="1:8">
      <c r="A186" s="1346"/>
      <c r="B186" s="1342">
        <v>43</v>
      </c>
      <c r="C186" s="1348" t="s">
        <v>2079</v>
      </c>
      <c r="D186" s="1344" t="str">
        <f t="shared" si="4"/>
        <v>effect force_add_civic = civic_corporate_genetic_identification</v>
      </c>
      <c r="E186" s="1345"/>
      <c r="F186" s="1344" t="str">
        <f t="shared" si="5"/>
        <v>effect force_remove_civic = civic_corporate_genetic_identification</v>
      </c>
      <c r="G186" s="1345"/>
      <c r="H186" s="1348" t="s">
        <v>2080</v>
      </c>
    </row>
    <row r="187" ht="15" customHeight="1" spans="1:8">
      <c r="A187" s="1349"/>
      <c r="B187" s="1342">
        <v>44</v>
      </c>
      <c r="C187" s="1348" t="s">
        <v>2081</v>
      </c>
      <c r="D187" s="1344" t="str">
        <f t="shared" si="4"/>
        <v>effect force_add_civic = civic_corporate_crowdsourcing</v>
      </c>
      <c r="E187" s="1345"/>
      <c r="F187" s="1344" t="str">
        <f t="shared" si="5"/>
        <v>effect force_remove_civic = civic_corporate_crowdsourcing</v>
      </c>
      <c r="G187" s="1345"/>
      <c r="H187" s="1348" t="s">
        <v>2082</v>
      </c>
    </row>
    <row r="188" ht="15" customHeight="1" spans="1:8">
      <c r="A188" s="1350" t="s">
        <v>829</v>
      </c>
      <c r="B188" s="1351">
        <v>1</v>
      </c>
      <c r="C188" s="1352" t="s">
        <v>2083</v>
      </c>
      <c r="D188" s="1353" t="str">
        <f t="shared" si="4"/>
        <v>effect force_add_civic = civic_machine_remnants</v>
      </c>
      <c r="E188" s="1354"/>
      <c r="F188" s="1353" t="str">
        <f t="shared" si="5"/>
        <v>effect force_remove_civic = civic_machine_remnants</v>
      </c>
      <c r="G188" s="1354"/>
      <c r="H188" s="1352" t="s">
        <v>2084</v>
      </c>
    </row>
    <row r="189" ht="15" customHeight="1" spans="1:8">
      <c r="A189" s="1350"/>
      <c r="B189" s="1351">
        <v>2</v>
      </c>
      <c r="C189" s="1352" t="s">
        <v>1973</v>
      </c>
      <c r="D189" s="1353" t="str">
        <f t="shared" si="4"/>
        <v>effect force_add_civic = civic_custodian_directives</v>
      </c>
      <c r="E189" s="1354"/>
      <c r="F189" s="1353" t="str">
        <f t="shared" si="5"/>
        <v>effect force_remove_civic = civic_custodian_directives</v>
      </c>
      <c r="G189" s="1354"/>
      <c r="H189" s="1352" t="s">
        <v>2085</v>
      </c>
    </row>
    <row r="190" ht="15" customHeight="1" spans="1:8">
      <c r="A190" s="1350"/>
      <c r="B190" s="1351">
        <v>3</v>
      </c>
      <c r="C190" s="1352" t="s">
        <v>2086</v>
      </c>
      <c r="D190" s="1353" t="str">
        <f t="shared" si="4"/>
        <v>effect force_add_civic = civic_awakened_machine</v>
      </c>
      <c r="E190" s="1354"/>
      <c r="F190" s="1353" t="str">
        <f t="shared" si="5"/>
        <v>effect force_remove_civic = civic_awakened_machine</v>
      </c>
      <c r="G190" s="1354"/>
      <c r="H190" s="1352" t="s">
        <v>2087</v>
      </c>
    </row>
    <row r="191" ht="15" customHeight="1" spans="1:8">
      <c r="A191" s="1350"/>
      <c r="B191" s="1351">
        <v>4</v>
      </c>
      <c r="C191" s="1352" t="s">
        <v>2088</v>
      </c>
      <c r="D191" s="1353" t="str">
        <f t="shared" si="4"/>
        <v>effect force_add_civic = civic_malfunctioning_custodian</v>
      </c>
      <c r="E191" s="1354"/>
      <c r="F191" s="1353" t="str">
        <f t="shared" si="5"/>
        <v>effect force_remove_civic = civic_malfunctioning_custodian</v>
      </c>
      <c r="G191" s="1354"/>
      <c r="H191" s="1352" t="s">
        <v>2089</v>
      </c>
    </row>
    <row r="192" ht="15" customHeight="1" spans="1:8">
      <c r="A192" s="1350"/>
      <c r="B192" s="1351">
        <v>5</v>
      </c>
      <c r="C192" s="1352" t="s">
        <v>2090</v>
      </c>
      <c r="D192" s="1353" t="str">
        <f t="shared" si="4"/>
        <v>effect force_add_civic = civic_final_defense_protocols</v>
      </c>
      <c r="E192" s="1354"/>
      <c r="F192" s="1353" t="str">
        <f t="shared" si="5"/>
        <v>effect force_remove_civic = civic_final_defense_protocols</v>
      </c>
      <c r="G192" s="1354"/>
      <c r="H192" s="1352" t="s">
        <v>2091</v>
      </c>
    </row>
    <row r="193" ht="15" customHeight="1" spans="1:8">
      <c r="A193" s="1350"/>
      <c r="B193" s="1351">
        <v>6</v>
      </c>
      <c r="C193" s="1352" t="s">
        <v>2092</v>
      </c>
      <c r="D193" s="1353" t="str">
        <f t="shared" si="4"/>
        <v>effect force_add_civic = civic_lethargic_leadership</v>
      </c>
      <c r="E193" s="1354"/>
      <c r="F193" s="1353" t="str">
        <f t="shared" si="5"/>
        <v>effect force_remove_civic = civic_lethargic_leadership</v>
      </c>
      <c r="G193" s="1354"/>
      <c r="H193" s="1352" t="s">
        <v>2093</v>
      </c>
    </row>
    <row r="194" ht="15" customHeight="1" spans="1:8">
      <c r="A194" s="1350"/>
      <c r="B194" s="1351">
        <v>7</v>
      </c>
      <c r="C194" s="1352" t="s">
        <v>2094</v>
      </c>
      <c r="D194" s="1353" t="str">
        <f t="shared" si="4"/>
        <v>effect force_add_civic = civic_empire_in_decline</v>
      </c>
      <c r="E194" s="1354"/>
      <c r="F194" s="1353" t="str">
        <f t="shared" si="5"/>
        <v>effect force_remove_civic = civic_empire_in_decline</v>
      </c>
      <c r="G194" s="1354"/>
      <c r="H194" s="1352" t="s">
        <v>2095</v>
      </c>
    </row>
    <row r="195" ht="15" customHeight="1" spans="1:8">
      <c r="A195" s="1350"/>
      <c r="B195" s="1351">
        <v>8</v>
      </c>
      <c r="C195" s="1352" t="s">
        <v>2096</v>
      </c>
      <c r="D195" s="1353" t="str">
        <f t="shared" si="4"/>
        <v>effect force_add_civic = civic_antediluvian_mind</v>
      </c>
      <c r="E195" s="1354"/>
      <c r="F195" s="1353" t="str">
        <f t="shared" si="5"/>
        <v>effect force_remove_civic = civic_antediluvian_mind</v>
      </c>
      <c r="G195" s="1354"/>
      <c r="H195" s="1352" t="s">
        <v>2097</v>
      </c>
    </row>
    <row r="196" ht="15" customHeight="1" spans="1:8">
      <c r="A196" s="1350"/>
      <c r="B196" s="1351">
        <v>9</v>
      </c>
      <c r="C196" s="1352" t="s">
        <v>2098</v>
      </c>
      <c r="D196" s="1353" t="str">
        <f t="shared" si="4"/>
        <v>effect force_add_civic = civic_sluggish_drones</v>
      </c>
      <c r="E196" s="1354"/>
      <c r="F196" s="1353" t="str">
        <f t="shared" si="5"/>
        <v>effect force_remove_civic = civic_sluggish_drones</v>
      </c>
      <c r="G196" s="1354"/>
      <c r="H196" s="1352" t="s">
        <v>2099</v>
      </c>
    </row>
    <row r="197" ht="15" customHeight="1" spans="1:8">
      <c r="A197" s="1350"/>
      <c r="B197" s="1351">
        <v>10</v>
      </c>
      <c r="C197" s="1352" t="s">
        <v>2100</v>
      </c>
      <c r="D197" s="1353" t="str">
        <f t="shared" ref="D197:D238" si="6">"effect force_add_civic = "&amp;H197</f>
        <v>effect force_add_civic = civic_fragmented_command</v>
      </c>
      <c r="E197" s="1354"/>
      <c r="F197" s="1353" t="str">
        <f t="shared" ref="F197:F238" si="7">"effect force_remove_civic = "&amp;H197</f>
        <v>effect force_remove_civic = civic_fragmented_command</v>
      </c>
      <c r="G197" s="1354"/>
      <c r="H197" s="1352" t="s">
        <v>2101</v>
      </c>
    </row>
    <row r="198" ht="15" customHeight="1" spans="1:8">
      <c r="A198" s="1350"/>
      <c r="B198" s="1351">
        <v>11</v>
      </c>
      <c r="C198" s="1352" t="s">
        <v>2102</v>
      </c>
      <c r="D198" s="1353" t="str">
        <f t="shared" si="6"/>
        <v>effect force_add_civic = civic_hyper_aggressive_drones</v>
      </c>
      <c r="E198" s="1354"/>
      <c r="F198" s="1353" t="str">
        <f t="shared" si="7"/>
        <v>effect force_remove_civic = civic_hyper_aggressive_drones</v>
      </c>
      <c r="G198" s="1354"/>
      <c r="H198" s="1352" t="s">
        <v>2103</v>
      </c>
    </row>
    <row r="199" ht="15" customHeight="1" spans="1:8">
      <c r="A199" s="1350"/>
      <c r="B199" s="1351">
        <v>12</v>
      </c>
      <c r="C199" s="1352" t="s">
        <v>2104</v>
      </c>
      <c r="D199" s="1353" t="str">
        <f t="shared" si="6"/>
        <v>effect force_add_civic = civic_unstable_drones</v>
      </c>
      <c r="E199" s="1354"/>
      <c r="F199" s="1353" t="str">
        <f t="shared" si="7"/>
        <v>effect force_remove_civic = civic_unstable_drones</v>
      </c>
      <c r="G199" s="1354"/>
      <c r="H199" s="1352" t="s">
        <v>2105</v>
      </c>
    </row>
    <row r="200" ht="15" customHeight="1" spans="1:8">
      <c r="A200" s="1350"/>
      <c r="B200" s="1351">
        <v>13</v>
      </c>
      <c r="C200" s="1352" t="s">
        <v>2106</v>
      </c>
      <c r="D200" s="1353" t="str">
        <f t="shared" si="6"/>
        <v>effect force_add_civic = civic_stunted_drones</v>
      </c>
      <c r="E200" s="1354"/>
      <c r="F200" s="1353" t="str">
        <f t="shared" si="7"/>
        <v>effect force_remove_civic = civic_stunted_drones</v>
      </c>
      <c r="G200" s="1354"/>
      <c r="H200" s="1352" t="s">
        <v>2107</v>
      </c>
    </row>
    <row r="201" ht="15" customHeight="1" spans="1:8">
      <c r="A201" s="1350"/>
      <c r="B201" s="1351">
        <v>14</v>
      </c>
      <c r="C201" s="1352" t="s">
        <v>2108</v>
      </c>
      <c r="D201" s="1353" t="str">
        <f t="shared" si="6"/>
        <v>effect force_add_civic = civic_restored_mind</v>
      </c>
      <c r="E201" s="1354"/>
      <c r="F201" s="1353" t="str">
        <f t="shared" si="7"/>
        <v>effect force_remove_civic = civic_restored_mind</v>
      </c>
      <c r="G201" s="1354"/>
      <c r="H201" s="1352" t="s">
        <v>2109</v>
      </c>
    </row>
    <row r="202" ht="15" customHeight="1" spans="1:8">
      <c r="A202" s="1350"/>
      <c r="B202" s="1351">
        <v>15</v>
      </c>
      <c r="C202" s="1352" t="s">
        <v>2110</v>
      </c>
      <c r="D202" s="1353" t="str">
        <f t="shared" si="6"/>
        <v>effect force_add_civic = civic_ancient_memories_of_war</v>
      </c>
      <c r="E202" s="1354"/>
      <c r="F202" s="1353" t="str">
        <f t="shared" si="7"/>
        <v>effect force_remove_civic = civic_ancient_memories_of_war</v>
      </c>
      <c r="G202" s="1354"/>
      <c r="H202" s="1352" t="s">
        <v>2111</v>
      </c>
    </row>
    <row r="203" ht="15" customHeight="1" spans="1:8">
      <c r="A203" s="1350"/>
      <c r="B203" s="1351">
        <v>16</v>
      </c>
      <c r="C203" s="1352" t="s">
        <v>2112</v>
      </c>
      <c r="D203" s="1353" t="str">
        <f t="shared" si="6"/>
        <v>effect force_add_civic = civic_ancient_memories_of_growth</v>
      </c>
      <c r="E203" s="1354"/>
      <c r="F203" s="1353" t="str">
        <f t="shared" si="7"/>
        <v>effect force_remove_civic = civic_ancient_memories_of_growth</v>
      </c>
      <c r="G203" s="1354"/>
      <c r="H203" s="1352" t="s">
        <v>2113</v>
      </c>
    </row>
    <row r="204" ht="15" customHeight="1" spans="1:8">
      <c r="A204" s="1350"/>
      <c r="B204" s="1351">
        <v>17</v>
      </c>
      <c r="C204" s="1352" t="s">
        <v>2114</v>
      </c>
      <c r="D204" s="1353" t="str">
        <f t="shared" si="6"/>
        <v>effect force_add_civic = civic_ancient_memories_of_control</v>
      </c>
      <c r="E204" s="1354"/>
      <c r="F204" s="1353" t="str">
        <f t="shared" si="7"/>
        <v>effect force_remove_civic = civic_ancient_memories_of_control</v>
      </c>
      <c r="G204" s="1354"/>
      <c r="H204" s="1352" t="s">
        <v>2115</v>
      </c>
    </row>
    <row r="205" ht="15" customHeight="1" spans="1:8">
      <c r="A205" s="1350"/>
      <c r="B205" s="1351">
        <v>18</v>
      </c>
      <c r="C205" s="1352" t="s">
        <v>2116</v>
      </c>
      <c r="D205" s="1353" t="str">
        <f t="shared" si="6"/>
        <v>effect force_add_civic = civic_revanchist_fervor</v>
      </c>
      <c r="E205" s="1354"/>
      <c r="F205" s="1353" t="str">
        <f t="shared" si="7"/>
        <v>effect force_remove_civic = civic_revanchist_fervor</v>
      </c>
      <c r="G205" s="1354"/>
      <c r="H205" s="1352" t="s">
        <v>2117</v>
      </c>
    </row>
    <row r="206" ht="15" customHeight="1" spans="1:8">
      <c r="A206" s="1350"/>
      <c r="B206" s="1351">
        <v>19</v>
      </c>
      <c r="C206" s="1352" t="s">
        <v>2118</v>
      </c>
      <c r="D206" s="1353" t="str">
        <f t="shared" si="6"/>
        <v>effect force_add_civic = civic_ancient_caches_of_technology</v>
      </c>
      <c r="E206" s="1354"/>
      <c r="F206" s="1353" t="str">
        <f t="shared" si="7"/>
        <v>effect force_remove_civic = civic_ancient_caches_of_technology</v>
      </c>
      <c r="G206" s="1354"/>
      <c r="H206" s="1352" t="s">
        <v>2119</v>
      </c>
    </row>
    <row r="207" ht="15" customHeight="1" spans="1:8">
      <c r="A207" s="1350"/>
      <c r="B207" s="1351">
        <v>20</v>
      </c>
      <c r="C207" s="1352" t="s">
        <v>2120</v>
      </c>
      <c r="D207" s="1353" t="str">
        <f t="shared" si="6"/>
        <v>effect force_add_civic = civic_secret_of_fire</v>
      </c>
      <c r="E207" s="1354"/>
      <c r="F207" s="1353" t="str">
        <f t="shared" si="7"/>
        <v>effect force_remove_civic = civic_secret_of_fire</v>
      </c>
      <c r="G207" s="1354"/>
      <c r="H207" s="1352" t="s">
        <v>2121</v>
      </c>
    </row>
    <row r="208" ht="15" customHeight="1" spans="1:8">
      <c r="A208" s="1350"/>
      <c r="B208" s="1351">
        <v>21</v>
      </c>
      <c r="C208" s="1352" t="s">
        <v>2122</v>
      </c>
      <c r="D208" s="1353" t="str">
        <f t="shared" si="6"/>
        <v>effect force_add_civic = civic_the_wheel</v>
      </c>
      <c r="E208" s="1354"/>
      <c r="F208" s="1353" t="str">
        <f t="shared" si="7"/>
        <v>effect force_remove_civic = civic_the_wheel</v>
      </c>
      <c r="G208" s="1354"/>
      <c r="H208" s="1352" t="s">
        <v>2123</v>
      </c>
    </row>
    <row r="209" ht="15" customHeight="1" spans="1:8">
      <c r="A209" s="1350"/>
      <c r="B209" s="1351">
        <v>22</v>
      </c>
      <c r="C209" s="1352" t="s">
        <v>2124</v>
      </c>
      <c r="D209" s="1353" t="str">
        <f t="shared" si="6"/>
        <v>effect force_add_civic = civic_landed_nobility</v>
      </c>
      <c r="E209" s="1354"/>
      <c r="F209" s="1353" t="str">
        <f t="shared" si="7"/>
        <v>effect force_remove_civic = civic_landed_nobility</v>
      </c>
      <c r="G209" s="1354"/>
      <c r="H209" s="1352" t="s">
        <v>2125</v>
      </c>
    </row>
    <row r="210" ht="15" customHeight="1" spans="1:8">
      <c r="A210" s="1350"/>
      <c r="B210" s="1351">
        <v>23</v>
      </c>
      <c r="C210" s="1352" t="s">
        <v>2126</v>
      </c>
      <c r="D210" s="1353" t="str">
        <f t="shared" si="6"/>
        <v>effect force_add_civic = civic_flat_world_theory</v>
      </c>
      <c r="E210" s="1354"/>
      <c r="F210" s="1353" t="str">
        <f t="shared" si="7"/>
        <v>effect force_remove_civic = civic_flat_world_theory</v>
      </c>
      <c r="G210" s="1354"/>
      <c r="H210" s="1352" t="s">
        <v>2127</v>
      </c>
    </row>
    <row r="211" ht="15" customHeight="1" spans="1:8">
      <c r="A211" s="1350"/>
      <c r="B211" s="1351">
        <v>24</v>
      </c>
      <c r="C211" s="1352" t="s">
        <v>2128</v>
      </c>
      <c r="D211" s="1353" t="str">
        <f t="shared" si="6"/>
        <v>effect force_add_civic = civic_increasing_urbanization</v>
      </c>
      <c r="E211" s="1354"/>
      <c r="F211" s="1353" t="str">
        <f t="shared" si="7"/>
        <v>effect force_remove_civic = civic_increasing_urbanization</v>
      </c>
      <c r="G211" s="1354"/>
      <c r="H211" s="1352" t="s">
        <v>2129</v>
      </c>
    </row>
    <row r="212" ht="15" customHeight="1" spans="1:8">
      <c r="A212" s="1350"/>
      <c r="B212" s="1351">
        <v>25</v>
      </c>
      <c r="C212" s="1352" t="s">
        <v>2130</v>
      </c>
      <c r="D212" s="1353" t="str">
        <f t="shared" si="6"/>
        <v>effect force_add_civic = civic_atmospheric_pollution</v>
      </c>
      <c r="E212" s="1354"/>
      <c r="F212" s="1353" t="str">
        <f t="shared" si="7"/>
        <v>effect force_remove_civic = civic_atmospheric_pollution</v>
      </c>
      <c r="G212" s="1354"/>
      <c r="H212" s="1352" t="s">
        <v>2131</v>
      </c>
    </row>
    <row r="213" ht="15" customHeight="1" spans="1:8">
      <c r="A213" s="1350"/>
      <c r="B213" s="1351">
        <v>26</v>
      </c>
      <c r="C213" s="1352" t="s">
        <v>1666</v>
      </c>
      <c r="D213" s="1353" t="str">
        <f t="shared" si="6"/>
        <v>effect force_add_civic = civic_life_seeded</v>
      </c>
      <c r="E213" s="1354"/>
      <c r="F213" s="1353" t="str">
        <f t="shared" si="7"/>
        <v>effect force_remove_civic = civic_life_seeded</v>
      </c>
      <c r="G213" s="1354"/>
      <c r="H213" s="1352" t="s">
        <v>2132</v>
      </c>
    </row>
    <row r="214" ht="15" customHeight="1" spans="1:8">
      <c r="A214" s="1350"/>
      <c r="B214" s="1351">
        <v>27</v>
      </c>
      <c r="C214" s="1352" t="s">
        <v>2120</v>
      </c>
      <c r="D214" s="1353" t="str">
        <f t="shared" si="6"/>
        <v>effect force_add_civic = civic_hive_secret_of_fire</v>
      </c>
      <c r="E214" s="1354"/>
      <c r="F214" s="1353" t="str">
        <f t="shared" si="7"/>
        <v>effect force_remove_civic = civic_hive_secret_of_fire</v>
      </c>
      <c r="G214" s="1354"/>
      <c r="H214" s="1352" t="s">
        <v>2133</v>
      </c>
    </row>
    <row r="215" ht="15" customHeight="1" spans="1:8">
      <c r="A215" s="1350"/>
      <c r="B215" s="1351">
        <v>28</v>
      </c>
      <c r="C215" s="1352" t="s">
        <v>2122</v>
      </c>
      <c r="D215" s="1353" t="str">
        <f t="shared" si="6"/>
        <v>effect force_add_civic = civic_hive_the_wheel</v>
      </c>
      <c r="E215" s="1354"/>
      <c r="F215" s="1353" t="str">
        <f t="shared" si="7"/>
        <v>effect force_remove_civic = civic_hive_the_wheel</v>
      </c>
      <c r="G215" s="1354"/>
      <c r="H215" s="1352" t="s">
        <v>2134</v>
      </c>
    </row>
    <row r="216" ht="15" customHeight="1" spans="1:8">
      <c r="A216" s="1350"/>
      <c r="B216" s="1351">
        <v>29</v>
      </c>
      <c r="C216" s="1352" t="s">
        <v>2135</v>
      </c>
      <c r="D216" s="1353" t="str">
        <f t="shared" si="6"/>
        <v>effect force_add_civic = civic_hive_burgeoning_nodes</v>
      </c>
      <c r="E216" s="1354"/>
      <c r="F216" s="1353" t="str">
        <f t="shared" si="7"/>
        <v>effect force_remove_civic = civic_hive_burgeoning_nodes</v>
      </c>
      <c r="G216" s="1354"/>
      <c r="H216" s="1352" t="s">
        <v>2136</v>
      </c>
    </row>
    <row r="217" ht="15" customHeight="1" spans="1:8">
      <c r="A217" s="1350"/>
      <c r="B217" s="1351">
        <v>30</v>
      </c>
      <c r="C217" s="1352" t="s">
        <v>2126</v>
      </c>
      <c r="D217" s="1353" t="str">
        <f t="shared" si="6"/>
        <v>effect force_add_civic = civic_hive_flat_world_theory</v>
      </c>
      <c r="E217" s="1354"/>
      <c r="F217" s="1353" t="str">
        <f t="shared" si="7"/>
        <v>effect force_remove_civic = civic_hive_flat_world_theory</v>
      </c>
      <c r="G217" s="1354"/>
      <c r="H217" s="1352" t="s">
        <v>2137</v>
      </c>
    </row>
    <row r="218" ht="15" customHeight="1" spans="1:8">
      <c r="A218" s="1350"/>
      <c r="B218" s="1351">
        <v>31</v>
      </c>
      <c r="C218" s="1352" t="s">
        <v>2138</v>
      </c>
      <c r="D218" s="1353" t="str">
        <f t="shared" si="6"/>
        <v>effect force_add_civic = civic_hive_centralized_consciousness</v>
      </c>
      <c r="E218" s="1354"/>
      <c r="F218" s="1353" t="str">
        <f t="shared" si="7"/>
        <v>effect force_remove_civic = civic_hive_centralized_consciousness</v>
      </c>
      <c r="G218" s="1354"/>
      <c r="H218" s="1352" t="s">
        <v>2139</v>
      </c>
    </row>
    <row r="219" ht="15" customHeight="1" spans="1:8">
      <c r="A219" s="1350"/>
      <c r="B219" s="1351">
        <v>32</v>
      </c>
      <c r="C219" s="1352" t="s">
        <v>2130</v>
      </c>
      <c r="D219" s="1353" t="str">
        <f t="shared" si="6"/>
        <v>effect force_add_civic = civic_hive_atmospheric_pollution</v>
      </c>
      <c r="E219" s="1354"/>
      <c r="F219" s="1353" t="str">
        <f t="shared" si="7"/>
        <v>effect force_remove_civic = civic_hive_atmospheric_pollution</v>
      </c>
      <c r="G219" s="1354"/>
      <c r="H219" s="1352" t="s">
        <v>2140</v>
      </c>
    </row>
    <row r="220" ht="15" customHeight="1" spans="1:8">
      <c r="A220" s="1350"/>
      <c r="B220" s="1351">
        <v>33</v>
      </c>
      <c r="C220" s="1352" t="s">
        <v>2141</v>
      </c>
      <c r="D220" s="1353" t="str">
        <f t="shared" si="6"/>
        <v>effect force_add_civic = civic_ancient_preservers</v>
      </c>
      <c r="E220" s="1354"/>
      <c r="F220" s="1353" t="str">
        <f t="shared" si="7"/>
        <v>effect force_remove_civic = civic_ancient_preservers</v>
      </c>
      <c r="G220" s="1354"/>
      <c r="H220" s="1352" t="s">
        <v>2142</v>
      </c>
    </row>
    <row r="221" ht="15" customHeight="1" spans="1:8">
      <c r="A221" s="1350"/>
      <c r="B221" s="1351">
        <v>34</v>
      </c>
      <c r="C221" s="1352" t="s">
        <v>2143</v>
      </c>
      <c r="D221" s="1353" t="str">
        <f t="shared" si="6"/>
        <v>effect force_add_civic = civic_trading_conglomerate</v>
      </c>
      <c r="E221" s="1354"/>
      <c r="F221" s="1353" t="str">
        <f t="shared" si="7"/>
        <v>effect force_remove_civic = civic_trading_conglomerate</v>
      </c>
      <c r="G221" s="1354"/>
      <c r="H221" s="1352" t="s">
        <v>2144</v>
      </c>
    </row>
    <row r="222" ht="15" customHeight="1" spans="1:8">
      <c r="A222" s="1350"/>
      <c r="B222" s="1351">
        <v>35</v>
      </c>
      <c r="C222" s="1352" t="s">
        <v>2145</v>
      </c>
      <c r="D222" s="1353" t="str">
        <f t="shared" si="6"/>
        <v>effect force_add_civic = civic_artist_collective</v>
      </c>
      <c r="E222" s="1354"/>
      <c r="F222" s="1353" t="str">
        <f t="shared" si="7"/>
        <v>effect force_remove_civic = civic_artist_collective</v>
      </c>
      <c r="G222" s="1354"/>
      <c r="H222" s="1352" t="s">
        <v>2146</v>
      </c>
    </row>
    <row r="223" ht="15" customHeight="1" spans="1:8">
      <c r="A223" s="1350"/>
      <c r="B223" s="1351">
        <v>36</v>
      </c>
      <c r="C223" s="1352" t="s">
        <v>2147</v>
      </c>
      <c r="D223" s="1353" t="str">
        <f t="shared" si="6"/>
        <v>effect force_add_civic = civic_mercenary_enclave</v>
      </c>
      <c r="E223" s="1354"/>
      <c r="F223" s="1353" t="str">
        <f t="shared" si="7"/>
        <v>effect force_remove_civic = civic_mercenary_enclave</v>
      </c>
      <c r="G223" s="1354"/>
      <c r="H223" s="1352" t="s">
        <v>2148</v>
      </c>
    </row>
    <row r="224" ht="15" customHeight="1" spans="1:8">
      <c r="A224" s="1350"/>
      <c r="B224" s="1351">
        <v>37</v>
      </c>
      <c r="C224" s="1352" t="s">
        <v>2149</v>
      </c>
      <c r="D224" s="1353" t="str">
        <f t="shared" si="6"/>
        <v>effect force_add_civic = civic_salvager_enclave</v>
      </c>
      <c r="E224" s="1354"/>
      <c r="F224" s="1353" t="str">
        <f t="shared" si="7"/>
        <v>effect force_remove_civic = civic_salvager_enclave</v>
      </c>
      <c r="G224" s="1354"/>
      <c r="H224" s="1352" t="s">
        <v>2150</v>
      </c>
    </row>
    <row r="225" ht="15" customHeight="1" spans="1:8">
      <c r="A225" s="1350"/>
      <c r="B225" s="1351">
        <v>38</v>
      </c>
      <c r="C225" s="1352" t="s">
        <v>2151</v>
      </c>
      <c r="D225" s="1353" t="str">
        <f t="shared" si="6"/>
        <v>effect force_add_civic = civic_shroudwalker_enclave</v>
      </c>
      <c r="E225" s="1354"/>
      <c r="F225" s="1353" t="str">
        <f t="shared" si="7"/>
        <v>effect force_remove_civic = civic_shroudwalker_enclave</v>
      </c>
      <c r="G225" s="1354"/>
      <c r="H225" s="1352" t="s">
        <v>2152</v>
      </c>
    </row>
    <row r="226" ht="15" customHeight="1" spans="1:8">
      <c r="A226" s="1350"/>
      <c r="B226" s="1351">
        <v>39</v>
      </c>
      <c r="C226" s="1352" t="s">
        <v>2153</v>
      </c>
      <c r="D226" s="1353" t="str">
        <f t="shared" si="6"/>
        <v>effect force_add_civic = civic_military_order</v>
      </c>
      <c r="E226" s="1354"/>
      <c r="F226" s="1353" t="str">
        <f t="shared" si="7"/>
        <v>effect force_remove_civic = civic_military_order</v>
      </c>
      <c r="G226" s="1354"/>
      <c r="H226" s="1352" t="s">
        <v>2154</v>
      </c>
    </row>
    <row r="227" ht="15" customHeight="1" spans="1:8">
      <c r="A227" s="1350"/>
      <c r="B227" s="1351">
        <v>40</v>
      </c>
      <c r="C227" s="1352" t="s">
        <v>2155</v>
      </c>
      <c r="D227" s="1353" t="str">
        <f t="shared" si="6"/>
        <v>effect force_add_civic = civic_ancient_machine_intelligence</v>
      </c>
      <c r="E227" s="1354"/>
      <c r="F227" s="1353" t="str">
        <f t="shared" si="7"/>
        <v>effect force_remove_civic = civic_ancient_machine_intelligence</v>
      </c>
      <c r="G227" s="1354"/>
      <c r="H227" s="1352" t="s">
        <v>2156</v>
      </c>
    </row>
    <row r="228" ht="15" customHeight="1" spans="1:8">
      <c r="A228" s="1350"/>
      <c r="B228" s="1351">
        <v>41</v>
      </c>
      <c r="C228" s="1352" t="s">
        <v>2157</v>
      </c>
      <c r="D228" s="1353" t="str">
        <f t="shared" si="6"/>
        <v>effect force_add_civic = civic_anarcho_tribalism</v>
      </c>
      <c r="E228" s="1354"/>
      <c r="F228" s="1353" t="str">
        <f t="shared" si="7"/>
        <v>effect force_remove_civic = civic_anarcho_tribalism</v>
      </c>
      <c r="G228" s="1354"/>
      <c r="H228" s="1352" t="s">
        <v>2158</v>
      </c>
    </row>
    <row r="229" ht="15" customHeight="1" spans="1:8">
      <c r="A229" s="1350"/>
      <c r="B229" s="1351">
        <v>42</v>
      </c>
      <c r="C229" s="1352" t="s">
        <v>2159</v>
      </c>
      <c r="D229" s="1353" t="str">
        <f t="shared" si="6"/>
        <v>effect force_add_civic = civic_great_khans_vision</v>
      </c>
      <c r="E229" s="1354"/>
      <c r="F229" s="1353" t="str">
        <f t="shared" si="7"/>
        <v>effect force_remove_civic = civic_great_khans_vision</v>
      </c>
      <c r="G229" s="1354"/>
      <c r="H229" s="1352" t="s">
        <v>2160</v>
      </c>
    </row>
    <row r="230" ht="15" customHeight="1" spans="1:8">
      <c r="A230" s="1350"/>
      <c r="B230" s="1351">
        <v>43</v>
      </c>
      <c r="C230" s="1352" t="s">
        <v>2161</v>
      </c>
      <c r="D230" s="1353" t="str">
        <f t="shared" si="6"/>
        <v>effect force_add_civic = civic_diadochi</v>
      </c>
      <c r="E230" s="1354"/>
      <c r="F230" s="1353" t="str">
        <f t="shared" si="7"/>
        <v>effect force_remove_civic = civic_diadochi</v>
      </c>
      <c r="G230" s="1354"/>
      <c r="H230" s="1352" t="s">
        <v>2162</v>
      </c>
    </row>
    <row r="231" ht="15" customHeight="1" spans="1:8">
      <c r="A231" s="1350"/>
      <c r="B231" s="1351">
        <v>44</v>
      </c>
      <c r="C231" s="1352" t="s">
        <v>2163</v>
      </c>
      <c r="D231" s="1353" t="str">
        <f t="shared" si="6"/>
        <v>effect force_add_civic = civic_great_khans_legacy</v>
      </c>
      <c r="E231" s="1354"/>
      <c r="F231" s="1353" t="str">
        <f t="shared" si="7"/>
        <v>effect force_remove_civic = civic_great_khans_legacy</v>
      </c>
      <c r="G231" s="1354"/>
      <c r="H231" s="1352" t="s">
        <v>2164</v>
      </c>
    </row>
    <row r="232" ht="15" customHeight="1" spans="1:8">
      <c r="A232" s="1350"/>
      <c r="B232" s="1351">
        <v>45</v>
      </c>
      <c r="C232" s="1352" t="s">
        <v>2165</v>
      </c>
      <c r="D232" s="1353" t="str">
        <f t="shared" si="6"/>
        <v>effect force_add_civic = civic_galactic_sovereign</v>
      </c>
      <c r="E232" s="1354"/>
      <c r="F232" s="1353" t="str">
        <f t="shared" si="7"/>
        <v>effect force_remove_civic = civic_galactic_sovereign</v>
      </c>
      <c r="G232" s="1354"/>
      <c r="H232" s="1352" t="s">
        <v>2166</v>
      </c>
    </row>
    <row r="233" ht="15" customHeight="1" spans="1:8">
      <c r="A233" s="1350"/>
      <c r="B233" s="1351">
        <v>46</v>
      </c>
      <c r="C233" s="1352" t="s">
        <v>2167</v>
      </c>
      <c r="D233" s="1353" t="str">
        <f t="shared" si="6"/>
        <v>effect force_add_civic = civic_galactic_sovereign_megacorp</v>
      </c>
      <c r="E233" s="1354"/>
      <c r="F233" s="1353" t="str">
        <f t="shared" si="7"/>
        <v>effect force_remove_civic = civic_galactic_sovereign_megacorp</v>
      </c>
      <c r="G233" s="1354"/>
      <c r="H233" s="1352" t="s">
        <v>2168</v>
      </c>
    </row>
    <row r="234" ht="15" customHeight="1" spans="1:8">
      <c r="A234" s="1350"/>
      <c r="B234" s="1351">
        <v>47</v>
      </c>
      <c r="C234" s="1352" t="s">
        <v>2169</v>
      </c>
      <c r="D234" s="1353" t="str">
        <f t="shared" si="6"/>
        <v>effect force_add_civic = civic_psionic_sovereign</v>
      </c>
      <c r="E234" s="1354"/>
      <c r="F234" s="1353" t="str">
        <f t="shared" si="7"/>
        <v>effect force_remove_civic = civic_psionic_sovereign</v>
      </c>
      <c r="G234" s="1354"/>
      <c r="H234" s="1352" t="s">
        <v>2170</v>
      </c>
    </row>
    <row r="235" ht="15" customHeight="1" spans="1:8">
      <c r="A235" s="1350"/>
      <c r="B235" s="1351">
        <v>48</v>
      </c>
      <c r="C235" s="810"/>
      <c r="D235" s="1353" t="str">
        <f t="shared" si="6"/>
        <v>effect force_add_civic = civic_caravaneer_caravansary</v>
      </c>
      <c r="E235" s="1354"/>
      <c r="F235" s="1353" t="str">
        <f t="shared" si="7"/>
        <v>effect force_remove_civic = civic_caravaneer_caravansary</v>
      </c>
      <c r="G235" s="1354"/>
      <c r="H235" s="1352" t="s">
        <v>2171</v>
      </c>
    </row>
    <row r="236" ht="15" customHeight="1" spans="1:8">
      <c r="A236" s="1350"/>
      <c r="B236" s="1351">
        <v>49</v>
      </c>
      <c r="C236" s="1352" t="s">
        <v>2172</v>
      </c>
      <c r="D236" s="1353" t="str">
        <f t="shared" si="6"/>
        <v>effect force_add_civic = civic_caravaneer_fleet1</v>
      </c>
      <c r="E236" s="1354"/>
      <c r="F236" s="1353" t="str">
        <f t="shared" si="7"/>
        <v>effect force_remove_civic = civic_caravaneer_fleet1</v>
      </c>
      <c r="G236" s="1354"/>
      <c r="H236" s="1352" t="s">
        <v>2173</v>
      </c>
    </row>
    <row r="237" ht="15" customHeight="1" spans="1:8">
      <c r="A237" s="1350"/>
      <c r="B237" s="1351">
        <v>50</v>
      </c>
      <c r="C237" s="1352" t="s">
        <v>2174</v>
      </c>
      <c r="D237" s="1353" t="str">
        <f t="shared" si="6"/>
        <v>effect force_add_civic = civic_caravaneer_fleet2</v>
      </c>
      <c r="E237" s="1354"/>
      <c r="F237" s="1353" t="str">
        <f t="shared" si="7"/>
        <v>effect force_remove_civic = civic_caravaneer_fleet2</v>
      </c>
      <c r="G237" s="1354"/>
      <c r="H237" s="1352" t="s">
        <v>2175</v>
      </c>
    </row>
    <row r="238" ht="15" customHeight="1" spans="1:8">
      <c r="A238" s="1350"/>
      <c r="B238" s="1351">
        <v>51</v>
      </c>
      <c r="C238" s="1352" t="s">
        <v>2176</v>
      </c>
      <c r="D238" s="1353" t="str">
        <f t="shared" si="6"/>
        <v>effect force_add_civic = civic_caravaneer_fleet3</v>
      </c>
      <c r="E238" s="1354"/>
      <c r="F238" s="1353" t="str">
        <f t="shared" si="7"/>
        <v>effect force_remove_civic = civic_caravaneer_fleet3</v>
      </c>
      <c r="G238" s="1354"/>
      <c r="H238" s="1352" t="s">
        <v>2177</v>
      </c>
    </row>
  </sheetData>
  <mergeCells count="478">
    <mergeCell ref="A1:H1"/>
    <mergeCell ref="A2:H2"/>
    <mergeCell ref="A3:C3"/>
    <mergeCell ref="D4:E4"/>
    <mergeCell ref="F4:G4"/>
    <mergeCell ref="D5:E5"/>
    <mergeCell ref="F5:G5"/>
    <mergeCell ref="D6:E6"/>
    <mergeCell ref="F6:G6"/>
    <mergeCell ref="D7:E7"/>
    <mergeCell ref="F7:G7"/>
    <mergeCell ref="D8:E8"/>
    <mergeCell ref="F8:G8"/>
    <mergeCell ref="D9:E9"/>
    <mergeCell ref="F9:G9"/>
    <mergeCell ref="D10:E10"/>
    <mergeCell ref="F10:G10"/>
    <mergeCell ref="D11:E11"/>
    <mergeCell ref="F11:G11"/>
    <mergeCell ref="D12:E12"/>
    <mergeCell ref="F12:G12"/>
    <mergeCell ref="D13:E13"/>
    <mergeCell ref="F13:G13"/>
    <mergeCell ref="D14:E14"/>
    <mergeCell ref="F14:G14"/>
    <mergeCell ref="D15:E15"/>
    <mergeCell ref="F15:G15"/>
    <mergeCell ref="D16:E16"/>
    <mergeCell ref="F16:G16"/>
    <mergeCell ref="D17:E17"/>
    <mergeCell ref="F17:G17"/>
    <mergeCell ref="D18:E18"/>
    <mergeCell ref="F18:G18"/>
    <mergeCell ref="D19:E19"/>
    <mergeCell ref="F19:G19"/>
    <mergeCell ref="D20:E20"/>
    <mergeCell ref="F20:G20"/>
    <mergeCell ref="D21:E21"/>
    <mergeCell ref="F21:G21"/>
    <mergeCell ref="D22:E22"/>
    <mergeCell ref="F22:G22"/>
    <mergeCell ref="D23:E23"/>
    <mergeCell ref="F23:G23"/>
    <mergeCell ref="D24:E24"/>
    <mergeCell ref="F24:G24"/>
    <mergeCell ref="D25:E25"/>
    <mergeCell ref="F25:G25"/>
    <mergeCell ref="D26:E26"/>
    <mergeCell ref="F26:G26"/>
    <mergeCell ref="D27:E27"/>
    <mergeCell ref="F27:G27"/>
    <mergeCell ref="D28:E28"/>
    <mergeCell ref="F28:G28"/>
    <mergeCell ref="D29:E29"/>
    <mergeCell ref="F29:G29"/>
    <mergeCell ref="D30:E30"/>
    <mergeCell ref="F30:G30"/>
    <mergeCell ref="D31:E31"/>
    <mergeCell ref="F31:G31"/>
    <mergeCell ref="D32:E32"/>
    <mergeCell ref="F32:G32"/>
    <mergeCell ref="D33:E33"/>
    <mergeCell ref="F33:G33"/>
    <mergeCell ref="D34:E34"/>
    <mergeCell ref="F34:G34"/>
    <mergeCell ref="D35:E35"/>
    <mergeCell ref="F35:G35"/>
    <mergeCell ref="D36:E36"/>
    <mergeCell ref="F36:G36"/>
    <mergeCell ref="D37:E37"/>
    <mergeCell ref="F37:G37"/>
    <mergeCell ref="D38:E38"/>
    <mergeCell ref="F38:G38"/>
    <mergeCell ref="D39:E39"/>
    <mergeCell ref="F39:G39"/>
    <mergeCell ref="D40:E40"/>
    <mergeCell ref="F40:G40"/>
    <mergeCell ref="D41:E41"/>
    <mergeCell ref="F41:G41"/>
    <mergeCell ref="D42:E42"/>
    <mergeCell ref="F42:G42"/>
    <mergeCell ref="D43:E43"/>
    <mergeCell ref="F43:G43"/>
    <mergeCell ref="D44:E44"/>
    <mergeCell ref="F44:G44"/>
    <mergeCell ref="D45:E45"/>
    <mergeCell ref="F45:G45"/>
    <mergeCell ref="D46:E46"/>
    <mergeCell ref="F46:G46"/>
    <mergeCell ref="D47:E47"/>
    <mergeCell ref="F47:G47"/>
    <mergeCell ref="D48:E48"/>
    <mergeCell ref="F48:G48"/>
    <mergeCell ref="D49:E49"/>
    <mergeCell ref="F49:G49"/>
    <mergeCell ref="D50:E50"/>
    <mergeCell ref="F50:G50"/>
    <mergeCell ref="D51:E51"/>
    <mergeCell ref="F51:G51"/>
    <mergeCell ref="D52:E52"/>
    <mergeCell ref="F52:G52"/>
    <mergeCell ref="D53:E53"/>
    <mergeCell ref="F53:G53"/>
    <mergeCell ref="D54:E54"/>
    <mergeCell ref="F54:G54"/>
    <mergeCell ref="D55:E55"/>
    <mergeCell ref="F55:G55"/>
    <mergeCell ref="D56:E56"/>
    <mergeCell ref="F56:G56"/>
    <mergeCell ref="D57:E57"/>
    <mergeCell ref="F57:G57"/>
    <mergeCell ref="D58:E58"/>
    <mergeCell ref="F58:G58"/>
    <mergeCell ref="D59:E59"/>
    <mergeCell ref="F59:G59"/>
    <mergeCell ref="D60:E60"/>
    <mergeCell ref="F60:G60"/>
    <mergeCell ref="D61:E61"/>
    <mergeCell ref="F61:G61"/>
    <mergeCell ref="D62:E62"/>
    <mergeCell ref="F62:G62"/>
    <mergeCell ref="D63:E63"/>
    <mergeCell ref="F63:G63"/>
    <mergeCell ref="D64:E64"/>
    <mergeCell ref="F64:G64"/>
    <mergeCell ref="D65:E65"/>
    <mergeCell ref="F65:G65"/>
    <mergeCell ref="D66:E66"/>
    <mergeCell ref="F66:G66"/>
    <mergeCell ref="D67:E67"/>
    <mergeCell ref="F67:G67"/>
    <mergeCell ref="D68:E68"/>
    <mergeCell ref="F68:G68"/>
    <mergeCell ref="D69:E69"/>
    <mergeCell ref="F69:G69"/>
    <mergeCell ref="D70:E70"/>
    <mergeCell ref="F70:G70"/>
    <mergeCell ref="D71:E71"/>
    <mergeCell ref="F71:G71"/>
    <mergeCell ref="D72:E72"/>
    <mergeCell ref="F72:G72"/>
    <mergeCell ref="D73:E73"/>
    <mergeCell ref="F73:G73"/>
    <mergeCell ref="D74:E74"/>
    <mergeCell ref="F74:G74"/>
    <mergeCell ref="D75:E75"/>
    <mergeCell ref="F75:G75"/>
    <mergeCell ref="D76:E76"/>
    <mergeCell ref="F76:G76"/>
    <mergeCell ref="D77:E77"/>
    <mergeCell ref="F77:G77"/>
    <mergeCell ref="D78:E78"/>
    <mergeCell ref="F78:G78"/>
    <mergeCell ref="D79:E79"/>
    <mergeCell ref="F79:G79"/>
    <mergeCell ref="D80:E80"/>
    <mergeCell ref="F80:G80"/>
    <mergeCell ref="D81:E81"/>
    <mergeCell ref="F81:G81"/>
    <mergeCell ref="D82:E82"/>
    <mergeCell ref="F82:G82"/>
    <mergeCell ref="D83:E83"/>
    <mergeCell ref="F83:G83"/>
    <mergeCell ref="D84:E84"/>
    <mergeCell ref="F84:G84"/>
    <mergeCell ref="D85:E85"/>
    <mergeCell ref="F85:G85"/>
    <mergeCell ref="D86:E86"/>
    <mergeCell ref="F86:G86"/>
    <mergeCell ref="D87:E87"/>
    <mergeCell ref="F87:G87"/>
    <mergeCell ref="D88:E88"/>
    <mergeCell ref="F88:G88"/>
    <mergeCell ref="D89:E89"/>
    <mergeCell ref="F89:G89"/>
    <mergeCell ref="D90:E90"/>
    <mergeCell ref="F90:G90"/>
    <mergeCell ref="D91:E91"/>
    <mergeCell ref="F91:G91"/>
    <mergeCell ref="D92:E92"/>
    <mergeCell ref="F92:G92"/>
    <mergeCell ref="D93:E93"/>
    <mergeCell ref="F93:G93"/>
    <mergeCell ref="D94:E94"/>
    <mergeCell ref="F94:G94"/>
    <mergeCell ref="D95:E95"/>
    <mergeCell ref="F95:G95"/>
    <mergeCell ref="D96:E96"/>
    <mergeCell ref="F96:G96"/>
    <mergeCell ref="D97:E97"/>
    <mergeCell ref="F97:G97"/>
    <mergeCell ref="D98:E98"/>
    <mergeCell ref="F98:G98"/>
    <mergeCell ref="D99:E99"/>
    <mergeCell ref="F99:G99"/>
    <mergeCell ref="D100:E100"/>
    <mergeCell ref="F100:G100"/>
    <mergeCell ref="D101:E101"/>
    <mergeCell ref="F101:G101"/>
    <mergeCell ref="D102:E102"/>
    <mergeCell ref="F102:G102"/>
    <mergeCell ref="D103:E103"/>
    <mergeCell ref="F103:G103"/>
    <mergeCell ref="D104:E104"/>
    <mergeCell ref="F104:G104"/>
    <mergeCell ref="D105:E105"/>
    <mergeCell ref="F105:G105"/>
    <mergeCell ref="D106:E106"/>
    <mergeCell ref="F106:G106"/>
    <mergeCell ref="D107:E107"/>
    <mergeCell ref="F107:G107"/>
    <mergeCell ref="D108:E108"/>
    <mergeCell ref="F108:G108"/>
    <mergeCell ref="D109:E109"/>
    <mergeCell ref="F109:G109"/>
    <mergeCell ref="D110:E110"/>
    <mergeCell ref="F110:G110"/>
    <mergeCell ref="D111:E111"/>
    <mergeCell ref="F111:G111"/>
    <mergeCell ref="D112:E112"/>
    <mergeCell ref="F112:G112"/>
    <mergeCell ref="D113:E113"/>
    <mergeCell ref="F113:G113"/>
    <mergeCell ref="D114:E114"/>
    <mergeCell ref="F114:G114"/>
    <mergeCell ref="D115:E115"/>
    <mergeCell ref="F115:G115"/>
    <mergeCell ref="D116:E116"/>
    <mergeCell ref="F116:G116"/>
    <mergeCell ref="D117:E117"/>
    <mergeCell ref="F117:G117"/>
    <mergeCell ref="D118:E118"/>
    <mergeCell ref="F118:G118"/>
    <mergeCell ref="D119:E119"/>
    <mergeCell ref="F119:G119"/>
    <mergeCell ref="D120:E120"/>
    <mergeCell ref="F120:G120"/>
    <mergeCell ref="D121:E121"/>
    <mergeCell ref="F121:G121"/>
    <mergeCell ref="D122:E122"/>
    <mergeCell ref="F122:G122"/>
    <mergeCell ref="D123:E123"/>
    <mergeCell ref="F123:G123"/>
    <mergeCell ref="D124:E124"/>
    <mergeCell ref="F124:G124"/>
    <mergeCell ref="D125:E125"/>
    <mergeCell ref="F125:G125"/>
    <mergeCell ref="D126:E126"/>
    <mergeCell ref="F126:G126"/>
    <mergeCell ref="D127:E127"/>
    <mergeCell ref="F127:G127"/>
    <mergeCell ref="D128:E128"/>
    <mergeCell ref="F128:G128"/>
    <mergeCell ref="D129:E129"/>
    <mergeCell ref="F129:G129"/>
    <mergeCell ref="D130:E130"/>
    <mergeCell ref="F130:G130"/>
    <mergeCell ref="D131:E131"/>
    <mergeCell ref="F131:G131"/>
    <mergeCell ref="D132:E132"/>
    <mergeCell ref="F132:G132"/>
    <mergeCell ref="D133:E133"/>
    <mergeCell ref="F133:G133"/>
    <mergeCell ref="D134:E134"/>
    <mergeCell ref="F134:G134"/>
    <mergeCell ref="D135:E135"/>
    <mergeCell ref="F135:G135"/>
    <mergeCell ref="D136:E136"/>
    <mergeCell ref="F136:G136"/>
    <mergeCell ref="D137:E137"/>
    <mergeCell ref="F137:G137"/>
    <mergeCell ref="D138:E138"/>
    <mergeCell ref="F138:G138"/>
    <mergeCell ref="D139:E139"/>
    <mergeCell ref="F139:G139"/>
    <mergeCell ref="D140:E140"/>
    <mergeCell ref="F140:G140"/>
    <mergeCell ref="D141:E141"/>
    <mergeCell ref="F141:G141"/>
    <mergeCell ref="D142:E142"/>
    <mergeCell ref="F142:G142"/>
    <mergeCell ref="D143:E143"/>
    <mergeCell ref="F143:G143"/>
    <mergeCell ref="D144:E144"/>
    <mergeCell ref="F144:G144"/>
    <mergeCell ref="D145:E145"/>
    <mergeCell ref="F145:G145"/>
    <mergeCell ref="D146:E146"/>
    <mergeCell ref="F146:G146"/>
    <mergeCell ref="D147:E147"/>
    <mergeCell ref="F147:G147"/>
    <mergeCell ref="D148:E148"/>
    <mergeCell ref="F148:G148"/>
    <mergeCell ref="D149:E149"/>
    <mergeCell ref="F149:G149"/>
    <mergeCell ref="D150:E150"/>
    <mergeCell ref="F150:G150"/>
    <mergeCell ref="D151:E151"/>
    <mergeCell ref="F151:G151"/>
    <mergeCell ref="D152:E152"/>
    <mergeCell ref="F152:G152"/>
    <mergeCell ref="D153:E153"/>
    <mergeCell ref="F153:G153"/>
    <mergeCell ref="D154:E154"/>
    <mergeCell ref="F154:G154"/>
    <mergeCell ref="D155:E155"/>
    <mergeCell ref="F155:G155"/>
    <mergeCell ref="D156:E156"/>
    <mergeCell ref="F156:G156"/>
    <mergeCell ref="D157:E157"/>
    <mergeCell ref="F157:G157"/>
    <mergeCell ref="D158:E158"/>
    <mergeCell ref="F158:G158"/>
    <mergeCell ref="D159:E159"/>
    <mergeCell ref="F159:G159"/>
    <mergeCell ref="D160:E160"/>
    <mergeCell ref="F160:G160"/>
    <mergeCell ref="D161:E161"/>
    <mergeCell ref="F161:G161"/>
    <mergeCell ref="D162:E162"/>
    <mergeCell ref="F162:G162"/>
    <mergeCell ref="D163:E163"/>
    <mergeCell ref="F163:G163"/>
    <mergeCell ref="D164:E164"/>
    <mergeCell ref="F164:G164"/>
    <mergeCell ref="D165:E165"/>
    <mergeCell ref="F165:G165"/>
    <mergeCell ref="D166:E166"/>
    <mergeCell ref="F166:G166"/>
    <mergeCell ref="D167:E167"/>
    <mergeCell ref="F167:G167"/>
    <mergeCell ref="D168:E168"/>
    <mergeCell ref="F168:G168"/>
    <mergeCell ref="D169:E169"/>
    <mergeCell ref="F169:G169"/>
    <mergeCell ref="D170:E170"/>
    <mergeCell ref="F170:G170"/>
    <mergeCell ref="D171:E171"/>
    <mergeCell ref="F171:G171"/>
    <mergeCell ref="D172:E172"/>
    <mergeCell ref="F172:G172"/>
    <mergeCell ref="D173:E173"/>
    <mergeCell ref="F173:G173"/>
    <mergeCell ref="D174:E174"/>
    <mergeCell ref="F174:G174"/>
    <mergeCell ref="D175:E175"/>
    <mergeCell ref="F175:G175"/>
    <mergeCell ref="D176:E176"/>
    <mergeCell ref="F176:G176"/>
    <mergeCell ref="D177:E177"/>
    <mergeCell ref="F177:G177"/>
    <mergeCell ref="D178:E178"/>
    <mergeCell ref="F178:G178"/>
    <mergeCell ref="D179:E179"/>
    <mergeCell ref="F179:G179"/>
    <mergeCell ref="D180:E180"/>
    <mergeCell ref="F180:G180"/>
    <mergeCell ref="D181:E181"/>
    <mergeCell ref="F181:G181"/>
    <mergeCell ref="D182:E182"/>
    <mergeCell ref="F182:G182"/>
    <mergeCell ref="D183:E183"/>
    <mergeCell ref="F183:G183"/>
    <mergeCell ref="D184:E184"/>
    <mergeCell ref="F184:G184"/>
    <mergeCell ref="D185:E185"/>
    <mergeCell ref="F185:G185"/>
    <mergeCell ref="D186:E186"/>
    <mergeCell ref="F186:G186"/>
    <mergeCell ref="D187:E187"/>
    <mergeCell ref="F187:G187"/>
    <mergeCell ref="D188:E188"/>
    <mergeCell ref="F188:G188"/>
    <mergeCell ref="D189:E189"/>
    <mergeCell ref="F189:G189"/>
    <mergeCell ref="D190:E190"/>
    <mergeCell ref="F190:G190"/>
    <mergeCell ref="D191:E191"/>
    <mergeCell ref="F191:G191"/>
    <mergeCell ref="D192:E192"/>
    <mergeCell ref="F192:G192"/>
    <mergeCell ref="D193:E193"/>
    <mergeCell ref="F193:G193"/>
    <mergeCell ref="D194:E194"/>
    <mergeCell ref="F194:G194"/>
    <mergeCell ref="D195:E195"/>
    <mergeCell ref="F195:G195"/>
    <mergeCell ref="D196:E196"/>
    <mergeCell ref="F196:G196"/>
    <mergeCell ref="D197:E197"/>
    <mergeCell ref="F197:G197"/>
    <mergeCell ref="D198:E198"/>
    <mergeCell ref="F198:G198"/>
    <mergeCell ref="D199:E199"/>
    <mergeCell ref="F199:G199"/>
    <mergeCell ref="D200:E200"/>
    <mergeCell ref="F200:G200"/>
    <mergeCell ref="D201:E201"/>
    <mergeCell ref="F201:G201"/>
    <mergeCell ref="D202:E202"/>
    <mergeCell ref="F202:G202"/>
    <mergeCell ref="D203:E203"/>
    <mergeCell ref="F203:G203"/>
    <mergeCell ref="D204:E204"/>
    <mergeCell ref="F204:G204"/>
    <mergeCell ref="D205:E205"/>
    <mergeCell ref="F205:G205"/>
    <mergeCell ref="D206:E206"/>
    <mergeCell ref="F206:G206"/>
    <mergeCell ref="D207:E207"/>
    <mergeCell ref="F207:G207"/>
    <mergeCell ref="D208:E208"/>
    <mergeCell ref="F208:G208"/>
    <mergeCell ref="D209:E209"/>
    <mergeCell ref="F209:G209"/>
    <mergeCell ref="D210:E210"/>
    <mergeCell ref="F210:G210"/>
    <mergeCell ref="D211:E211"/>
    <mergeCell ref="F211:G211"/>
    <mergeCell ref="D212:E212"/>
    <mergeCell ref="F212:G212"/>
    <mergeCell ref="D213:E213"/>
    <mergeCell ref="F213:G213"/>
    <mergeCell ref="D214:E214"/>
    <mergeCell ref="F214:G214"/>
    <mergeCell ref="D215:E215"/>
    <mergeCell ref="F215:G215"/>
    <mergeCell ref="D216:E216"/>
    <mergeCell ref="F216:G216"/>
    <mergeCell ref="D217:E217"/>
    <mergeCell ref="F217:G217"/>
    <mergeCell ref="D218:E218"/>
    <mergeCell ref="F218:G218"/>
    <mergeCell ref="D219:E219"/>
    <mergeCell ref="F219:G219"/>
    <mergeCell ref="D220:E220"/>
    <mergeCell ref="F220:G220"/>
    <mergeCell ref="D221:E221"/>
    <mergeCell ref="F221:G221"/>
    <mergeCell ref="D222:E222"/>
    <mergeCell ref="F222:G222"/>
    <mergeCell ref="D223:E223"/>
    <mergeCell ref="F223:G223"/>
    <mergeCell ref="D224:E224"/>
    <mergeCell ref="F224:G224"/>
    <mergeCell ref="D225:E225"/>
    <mergeCell ref="F225:G225"/>
    <mergeCell ref="D226:E226"/>
    <mergeCell ref="F226:G226"/>
    <mergeCell ref="D227:E227"/>
    <mergeCell ref="F227:G227"/>
    <mergeCell ref="D228:E228"/>
    <mergeCell ref="F228:G228"/>
    <mergeCell ref="D229:E229"/>
    <mergeCell ref="F229:G229"/>
    <mergeCell ref="D230:E230"/>
    <mergeCell ref="F230:G230"/>
    <mergeCell ref="D231:E231"/>
    <mergeCell ref="F231:G231"/>
    <mergeCell ref="D232:E232"/>
    <mergeCell ref="F232:G232"/>
    <mergeCell ref="D233:E233"/>
    <mergeCell ref="F233:G233"/>
    <mergeCell ref="D234:E234"/>
    <mergeCell ref="F234:G234"/>
    <mergeCell ref="D235:E235"/>
    <mergeCell ref="F235:G235"/>
    <mergeCell ref="D236:E236"/>
    <mergeCell ref="F236:G236"/>
    <mergeCell ref="D237:E237"/>
    <mergeCell ref="F237:G237"/>
    <mergeCell ref="D238:E238"/>
    <mergeCell ref="F238:G238"/>
    <mergeCell ref="A5:A75"/>
    <mergeCell ref="A76:A107"/>
    <mergeCell ref="A108:A143"/>
    <mergeCell ref="A144:A187"/>
    <mergeCell ref="A188:A238"/>
  </mergeCells>
  <hyperlinks>
    <hyperlink ref="A3:C3" location="国策!A5" display="普政"/>
    <hyperlink ref="D3" location="国策!A76" display="蜂巢"/>
    <hyperlink ref="E3" location="国策!A108" display="智械"/>
    <hyperlink ref="F3" location="国策!A144" display="企业"/>
    <hyperlink ref="G3" location="国策!A188" display="其他"/>
  </hyperlinks>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45"/>
  <sheetViews>
    <sheetView zoomScale="85" zoomScaleNormal="85" workbookViewId="0">
      <pane ySplit="7" topLeftCell="A8" activePane="bottomLeft" state="frozen"/>
      <selection/>
      <selection pane="bottomLeft" activeCell="K8" sqref="K8"/>
    </sheetView>
  </sheetViews>
  <sheetFormatPr defaultColWidth="9" defaultRowHeight="13.5"/>
  <cols>
    <col min="1" max="1" width="10.625" style="534" customWidth="1"/>
    <col min="2" max="2" width="20.625" customWidth="1"/>
    <col min="3" max="9" width="30.625" customWidth="1"/>
  </cols>
  <sheetData>
    <row r="1" ht="50" customHeight="1" spans="1:9">
      <c r="A1" s="1006" t="s">
        <v>2178</v>
      </c>
      <c r="B1" s="1006"/>
      <c r="C1" s="1006"/>
      <c r="D1" s="1006"/>
      <c r="E1" s="1006"/>
      <c r="F1" s="1006"/>
      <c r="G1" s="1006"/>
      <c r="H1" s="1006"/>
      <c r="I1" s="1006"/>
    </row>
    <row r="2" ht="40" customHeight="1" spans="1:9">
      <c r="A2" s="1007" t="s">
        <v>2179</v>
      </c>
      <c r="B2" s="1007"/>
      <c r="C2" s="1007"/>
      <c r="D2" s="1008" t="s">
        <v>2180</v>
      </c>
      <c r="E2" s="1008"/>
      <c r="F2" s="1009" t="s">
        <v>2181</v>
      </c>
      <c r="G2" s="1009"/>
      <c r="H2" s="1009"/>
      <c r="I2" s="1220" t="s">
        <v>2182</v>
      </c>
    </row>
    <row r="3" ht="30" customHeight="1" spans="1:9">
      <c r="A3" s="1010" t="s">
        <v>2183</v>
      </c>
      <c r="B3" s="1011"/>
      <c r="C3" s="1011" t="s">
        <v>2184</v>
      </c>
      <c r="D3" s="1011" t="s">
        <v>2185</v>
      </c>
      <c r="E3" s="1011" t="s">
        <v>810</v>
      </c>
      <c r="F3" s="1011" t="s">
        <v>2186</v>
      </c>
      <c r="G3" s="1011" t="s">
        <v>2187</v>
      </c>
      <c r="H3" s="1012" t="s">
        <v>1108</v>
      </c>
      <c r="I3" s="1221" t="s">
        <v>2188</v>
      </c>
    </row>
    <row r="4" ht="30" customHeight="1" spans="1:9">
      <c r="A4" s="1013" t="s">
        <v>860</v>
      </c>
      <c r="B4" s="1014"/>
      <c r="C4" s="1014" t="s">
        <v>2189</v>
      </c>
      <c r="D4" s="1014" t="s">
        <v>2190</v>
      </c>
      <c r="E4" s="1014" t="s">
        <v>2191</v>
      </c>
      <c r="F4" s="1014" t="s">
        <v>2192</v>
      </c>
      <c r="G4" s="1014" t="s">
        <v>2193</v>
      </c>
      <c r="H4" s="1015" t="s">
        <v>2194</v>
      </c>
      <c r="I4" s="1221" t="s">
        <v>2195</v>
      </c>
    </row>
    <row r="5" ht="30" customHeight="1" spans="1:9">
      <c r="A5" s="1016" t="s">
        <v>2196</v>
      </c>
      <c r="B5" s="1017"/>
      <c r="C5" s="1017" t="s">
        <v>2197</v>
      </c>
      <c r="D5" s="1014" t="s">
        <v>2198</v>
      </c>
      <c r="E5" s="1014" t="s">
        <v>2199</v>
      </c>
      <c r="F5" s="1014" t="s">
        <v>693</v>
      </c>
      <c r="G5" s="1014" t="s">
        <v>2200</v>
      </c>
      <c r="H5" s="1018" t="s">
        <v>2201</v>
      </c>
      <c r="I5" s="1221" t="s">
        <v>2202</v>
      </c>
    </row>
    <row r="6" ht="30" customHeight="1" spans="1:9">
      <c r="A6" s="1019" t="s">
        <v>675</v>
      </c>
      <c r="B6" s="1020"/>
      <c r="C6" s="1020" t="s">
        <v>696</v>
      </c>
      <c r="D6" s="1020" t="s">
        <v>2203</v>
      </c>
      <c r="E6" s="1021" t="s">
        <v>916</v>
      </c>
      <c r="F6" s="1020" t="s">
        <v>690</v>
      </c>
      <c r="G6" s="1020" t="s">
        <v>2204</v>
      </c>
      <c r="H6" s="1022" t="s">
        <v>678</v>
      </c>
      <c r="I6" s="1222" t="s">
        <v>2205</v>
      </c>
    </row>
    <row r="7" ht="40" customHeight="1" spans="1:9">
      <c r="A7" s="1023" t="s">
        <v>1719</v>
      </c>
      <c r="B7" s="1024" t="s">
        <v>1720</v>
      </c>
      <c r="C7" s="1024" t="s">
        <v>2206</v>
      </c>
      <c r="D7" s="1025" t="s">
        <v>2207</v>
      </c>
      <c r="E7" s="1026"/>
      <c r="F7" s="1027"/>
      <c r="G7" s="1025" t="s">
        <v>2208</v>
      </c>
      <c r="H7" s="1027"/>
      <c r="I7" s="1024" t="s">
        <v>1723</v>
      </c>
    </row>
    <row r="8" ht="25" customHeight="1" spans="1:9">
      <c r="A8" s="1028" t="s">
        <v>2183</v>
      </c>
      <c r="B8" s="1029" t="s">
        <v>2209</v>
      </c>
      <c r="C8" s="1030"/>
      <c r="D8" s="1031" t="str">
        <f>_xlfn.CONCAT("effect = { ",$D$2," = ",I8," }")</f>
        <v>effect = { add_tradition = tr_adaptability_adopt }</v>
      </c>
      <c r="E8" s="1032"/>
      <c r="F8" s="1033"/>
      <c r="G8" s="1034" t="str">
        <f>_xlfn.CONCAT("effect = { ",$D$2," = ",I8," ",$D$2," = ",I9," ",$D$2," = ",I10," ",$D$2," = ",I11," ",$D$2," = ",I12," ",$D$2," = ",I13," ",$D$2," = ",I14,"}")</f>
        <v>effect = { add_tradition = tr_adaptability_adopt add_tradition = tr_adaptability_recycling add_tradition = tr_adaptability_survival_fittest add_tradition = tr_adaptability_environmental_diversification add_tradition = tr_adaptability_adaptive_ecology add_tradition = tr_adaptability_appropriation add_tradition = tr_adaptability_finish}</v>
      </c>
      <c r="H8" s="1035"/>
      <c r="I8" s="1223" t="s">
        <v>2210</v>
      </c>
    </row>
    <row r="9" ht="25" customHeight="1" spans="1:9">
      <c r="A9" s="1036"/>
      <c r="B9" s="1037" t="s">
        <v>2211</v>
      </c>
      <c r="C9" s="1038"/>
      <c r="D9" s="1039" t="str">
        <f t="shared" ref="D9:D72" si="0">_xlfn.CONCAT("effect = { ",$D$2," = ",I9," }")</f>
        <v>effect = { add_tradition = tr_adaptability_recycling }</v>
      </c>
      <c r="E9" s="1040"/>
      <c r="F9" s="1041"/>
      <c r="G9" s="1042"/>
      <c r="H9" s="1043"/>
      <c r="I9" s="1224" t="s">
        <v>2212</v>
      </c>
    </row>
    <row r="10" ht="25" customHeight="1" spans="1:9">
      <c r="A10" s="1036"/>
      <c r="B10" s="1037" t="s">
        <v>2213</v>
      </c>
      <c r="C10" s="1038"/>
      <c r="D10" s="1039" t="str">
        <f t="shared" si="0"/>
        <v>effect = { add_tradition = tr_adaptability_survival_fittest }</v>
      </c>
      <c r="E10" s="1040"/>
      <c r="F10" s="1041"/>
      <c r="G10" s="1042"/>
      <c r="H10" s="1043"/>
      <c r="I10" s="1224" t="s">
        <v>2214</v>
      </c>
    </row>
    <row r="11" ht="25" customHeight="1" spans="1:9">
      <c r="A11" s="1036"/>
      <c r="B11" s="1037" t="s">
        <v>2215</v>
      </c>
      <c r="C11" s="1038"/>
      <c r="D11" s="1039" t="str">
        <f t="shared" si="0"/>
        <v>effect = { add_tradition = tr_adaptability_environmental_diversification }</v>
      </c>
      <c r="E11" s="1040"/>
      <c r="F11" s="1041"/>
      <c r="G11" s="1042"/>
      <c r="H11" s="1043"/>
      <c r="I11" s="1224" t="s">
        <v>2216</v>
      </c>
    </row>
    <row r="12" ht="25" customHeight="1" spans="1:9">
      <c r="A12" s="1036"/>
      <c r="B12" s="1037" t="s">
        <v>2217</v>
      </c>
      <c r="C12" s="1038"/>
      <c r="D12" s="1039" t="str">
        <f t="shared" si="0"/>
        <v>effect = { add_tradition = tr_adaptability_adaptive_ecology }</v>
      </c>
      <c r="E12" s="1040"/>
      <c r="F12" s="1041"/>
      <c r="G12" s="1042"/>
      <c r="H12" s="1043"/>
      <c r="I12" s="1224" t="s">
        <v>2218</v>
      </c>
    </row>
    <row r="13" ht="25" customHeight="1" spans="1:9">
      <c r="A13" s="1036"/>
      <c r="B13" s="1037" t="s">
        <v>2219</v>
      </c>
      <c r="C13" s="1038" t="s">
        <v>2220</v>
      </c>
      <c r="D13" s="1039" t="str">
        <f t="shared" si="0"/>
        <v>effect = { add_tradition = tr_adaptability_appropriation }</v>
      </c>
      <c r="E13" s="1040"/>
      <c r="F13" s="1041"/>
      <c r="G13" s="1042"/>
      <c r="H13" s="1043"/>
      <c r="I13" s="1224" t="s">
        <v>2221</v>
      </c>
    </row>
    <row r="14" ht="25" customHeight="1" spans="1:9">
      <c r="A14" s="1044"/>
      <c r="B14" s="1045" t="s">
        <v>2222</v>
      </c>
      <c r="C14" s="1046"/>
      <c r="D14" s="1047" t="str">
        <f t="shared" si="0"/>
        <v>effect = { add_tradition = tr_adaptability_finish }</v>
      </c>
      <c r="E14" s="1048"/>
      <c r="F14" s="1049"/>
      <c r="G14" s="1050"/>
      <c r="H14" s="1051"/>
      <c r="I14" s="1225" t="s">
        <v>2223</v>
      </c>
    </row>
    <row r="15" ht="25" customHeight="1" spans="1:9">
      <c r="A15" s="1052" t="s">
        <v>2184</v>
      </c>
      <c r="B15" s="1053" t="s">
        <v>2224</v>
      </c>
      <c r="C15" s="1054"/>
      <c r="D15" s="1055" t="str">
        <f t="shared" si="0"/>
        <v>effect = { add_tradition = tr_aptitude_adopt }</v>
      </c>
      <c r="E15" s="1056"/>
      <c r="F15" s="1057"/>
      <c r="G15" s="1058" t="str">
        <f>_xlfn.CONCAT("effect = { ",$D$2," = ",I15," ",$D$2," = ",I16," ",$D$2," = ",I17," ",$D$2," = ",I18," ",$D$2," = ",I19," ",$D$2," = ",I20," ",$D$2," = ",I21,"}")</f>
        <v>effect = { add_tradition = tr_aptitude_adopt add_tradition = tr_aptitude_the_empire_needs_you add_tradition = tr_aptitude_specialist_training add_tradition = tr_aptitude_psychological_profiling add_tradition = tr_aptitude_healthcare_program add_tradition = tr_aptitude_champions_of_the_empire add_tradition = tr_aptitude_finish}</v>
      </c>
      <c r="H15" s="1059"/>
      <c r="I15" s="1226" t="s">
        <v>2225</v>
      </c>
    </row>
    <row r="16" ht="25" customHeight="1" spans="1:9">
      <c r="A16" s="1060"/>
      <c r="B16" s="1061" t="s">
        <v>2226</v>
      </c>
      <c r="C16" s="1062"/>
      <c r="D16" s="1063" t="str">
        <f t="shared" si="0"/>
        <v>effect = { add_tradition = tr_aptitude_the_empire_needs_you }</v>
      </c>
      <c r="E16" s="1064"/>
      <c r="F16" s="1065"/>
      <c r="G16" s="1066"/>
      <c r="H16" s="1067"/>
      <c r="I16" s="1227" t="s">
        <v>2227</v>
      </c>
    </row>
    <row r="17" ht="25" customHeight="1" spans="1:9">
      <c r="A17" s="1060"/>
      <c r="B17" s="1061" t="s">
        <v>2228</v>
      </c>
      <c r="C17" s="1062"/>
      <c r="D17" s="1063" t="str">
        <f t="shared" si="0"/>
        <v>effect = { add_tradition = tr_aptitude_specialist_training }</v>
      </c>
      <c r="E17" s="1064"/>
      <c r="F17" s="1065"/>
      <c r="G17" s="1066"/>
      <c r="H17" s="1067"/>
      <c r="I17" s="1227" t="s">
        <v>2229</v>
      </c>
    </row>
    <row r="18" ht="25" customHeight="1" spans="1:9">
      <c r="A18" s="1060"/>
      <c r="B18" s="1061" t="s">
        <v>2230</v>
      </c>
      <c r="C18" s="1062" t="s">
        <v>2231</v>
      </c>
      <c r="D18" s="1063" t="str">
        <f t="shared" si="0"/>
        <v>effect = { add_tradition = tr_aptitude_psychological_profiling }</v>
      </c>
      <c r="E18" s="1064"/>
      <c r="F18" s="1065"/>
      <c r="G18" s="1066"/>
      <c r="H18" s="1067"/>
      <c r="I18" s="1227" t="s">
        <v>2232</v>
      </c>
    </row>
    <row r="19" ht="25" customHeight="1" spans="1:9">
      <c r="A19" s="1060"/>
      <c r="B19" s="1061" t="s">
        <v>2233</v>
      </c>
      <c r="C19" s="1062" t="s">
        <v>2234</v>
      </c>
      <c r="D19" s="1063" t="str">
        <f t="shared" si="0"/>
        <v>effect = { add_tradition = tr_aptitude_healthcare_program }</v>
      </c>
      <c r="E19" s="1064"/>
      <c r="F19" s="1065"/>
      <c r="G19" s="1066"/>
      <c r="H19" s="1067"/>
      <c r="I19" s="1227" t="s">
        <v>2235</v>
      </c>
    </row>
    <row r="20" ht="25" customHeight="1" spans="1:9">
      <c r="A20" s="1060"/>
      <c r="B20" s="1061" t="s">
        <v>2236</v>
      </c>
      <c r="C20" s="1062"/>
      <c r="D20" s="1063" t="str">
        <f t="shared" si="0"/>
        <v>effect = { add_tradition = tr_aptitude_champions_of_the_empire }</v>
      </c>
      <c r="E20" s="1064"/>
      <c r="F20" s="1065"/>
      <c r="G20" s="1066"/>
      <c r="H20" s="1067"/>
      <c r="I20" s="1227" t="s">
        <v>2237</v>
      </c>
    </row>
    <row r="21" ht="25" customHeight="1" spans="1:9">
      <c r="A21" s="1068"/>
      <c r="B21" s="1069" t="s">
        <v>2238</v>
      </c>
      <c r="C21" s="1070"/>
      <c r="D21" s="1071" t="str">
        <f t="shared" si="0"/>
        <v>effect = { add_tradition = tr_aptitude_finish }</v>
      </c>
      <c r="E21" s="1072"/>
      <c r="F21" s="1073"/>
      <c r="G21" s="1074"/>
      <c r="H21" s="1075"/>
      <c r="I21" s="1228" t="s">
        <v>2239</v>
      </c>
    </row>
    <row r="22" ht="25" customHeight="1" spans="1:9">
      <c r="A22" s="1076" t="s">
        <v>2185</v>
      </c>
      <c r="B22" s="1077" t="s">
        <v>2240</v>
      </c>
      <c r="C22" s="1078"/>
      <c r="D22" s="1079" t="str">
        <f t="shared" si="0"/>
        <v>effect = { add_tradition = tr_archivism_adopt }</v>
      </c>
      <c r="E22" s="1080"/>
      <c r="F22" s="1081"/>
      <c r="G22" s="1082" t="str">
        <f>_xlfn.CONCAT("effect = { ",$D$2," = ",I22," ",$D$2," = ",I23," ",$D$2," = ",I24," ",$D$2," = ",I25," ",$D$2," = ",I26," ",$D$2," = ",I27," ",$D$2," = ",I28,"}")</f>
        <v>effect = { add_tradition = tr_archivism_adopt add_tradition = tr_archivism_xeno_paleontology add_tradition = tr_archivism_expert_negociation add_tradition = tr_archivism_frontier_archaeology add_tradition = tr_archivism_flawless_display add_tradition = tr_archivism_exhibition_specialization add_tradition = tr_archivism_finish}</v>
      </c>
      <c r="H22" s="1083"/>
      <c r="I22" s="1229" t="s">
        <v>2241</v>
      </c>
    </row>
    <row r="23" ht="25" customHeight="1" spans="1:9">
      <c r="A23" s="1084"/>
      <c r="B23" s="1085" t="s">
        <v>2242</v>
      </c>
      <c r="C23" s="1086"/>
      <c r="D23" s="1087" t="str">
        <f t="shared" si="0"/>
        <v>effect = { add_tradition = tr_archivism_xeno_paleontology }</v>
      </c>
      <c r="E23" s="1088"/>
      <c r="F23" s="1089"/>
      <c r="G23" s="1090"/>
      <c r="H23" s="1091"/>
      <c r="I23" s="1230" t="s">
        <v>2243</v>
      </c>
    </row>
    <row r="24" ht="25" customHeight="1" spans="1:9">
      <c r="A24" s="1084"/>
      <c r="B24" s="1085" t="s">
        <v>2244</v>
      </c>
      <c r="C24" s="1086"/>
      <c r="D24" s="1087" t="str">
        <f t="shared" si="0"/>
        <v>effect = { add_tradition = tr_archivism_expert_negociation }</v>
      </c>
      <c r="E24" s="1088"/>
      <c r="F24" s="1089"/>
      <c r="G24" s="1090"/>
      <c r="H24" s="1091"/>
      <c r="I24" s="1230" t="s">
        <v>2245</v>
      </c>
    </row>
    <row r="25" ht="25" customHeight="1" spans="1:9">
      <c r="A25" s="1084"/>
      <c r="B25" s="1085" t="s">
        <v>2246</v>
      </c>
      <c r="C25" s="1086" t="s">
        <v>2247</v>
      </c>
      <c r="D25" s="1087" t="str">
        <f t="shared" si="0"/>
        <v>effect = { add_tradition = tr_archivism_frontier_archaeology }</v>
      </c>
      <c r="E25" s="1088"/>
      <c r="F25" s="1089"/>
      <c r="G25" s="1090"/>
      <c r="H25" s="1091"/>
      <c r="I25" s="1230" t="s">
        <v>2248</v>
      </c>
    </row>
    <row r="26" ht="25" customHeight="1" spans="1:9">
      <c r="A26" s="1084"/>
      <c r="B26" s="1085" t="s">
        <v>2249</v>
      </c>
      <c r="C26" s="1086"/>
      <c r="D26" s="1087" t="str">
        <f t="shared" si="0"/>
        <v>effect = { add_tradition = tr_archivism_flawless_display }</v>
      </c>
      <c r="E26" s="1088"/>
      <c r="F26" s="1089"/>
      <c r="G26" s="1090"/>
      <c r="H26" s="1091"/>
      <c r="I26" s="1230" t="s">
        <v>2250</v>
      </c>
    </row>
    <row r="27" ht="25" customHeight="1" spans="1:9">
      <c r="A27" s="1084"/>
      <c r="B27" s="1085" t="s">
        <v>2251</v>
      </c>
      <c r="C27" s="1086"/>
      <c r="D27" s="1087" t="str">
        <f t="shared" si="0"/>
        <v>effect = { add_tradition = tr_archivism_exhibition_specialization }</v>
      </c>
      <c r="E27" s="1088"/>
      <c r="F27" s="1089"/>
      <c r="G27" s="1090"/>
      <c r="H27" s="1091"/>
      <c r="I27" s="1230" t="s">
        <v>2252</v>
      </c>
    </row>
    <row r="28" ht="25" customHeight="1" spans="1:9">
      <c r="A28" s="1092"/>
      <c r="B28" s="1093" t="s">
        <v>2253</v>
      </c>
      <c r="C28" s="1094"/>
      <c r="D28" s="1095" t="str">
        <f t="shared" si="0"/>
        <v>effect = { add_tradition = tr_archivism_finish }</v>
      </c>
      <c r="E28" s="1096"/>
      <c r="F28" s="1097"/>
      <c r="G28" s="1098"/>
      <c r="H28" s="1099"/>
      <c r="I28" s="1231" t="s">
        <v>2254</v>
      </c>
    </row>
    <row r="29" ht="25" customHeight="1" spans="1:9">
      <c r="A29" s="1100" t="s">
        <v>810</v>
      </c>
      <c r="B29" s="1101" t="s">
        <v>2255</v>
      </c>
      <c r="C29" s="1102"/>
      <c r="D29" s="1103" t="str">
        <f t="shared" si="0"/>
        <v>effect = { add_tradition = tr_diplomacy_adopt }</v>
      </c>
      <c r="E29" s="1104"/>
      <c r="F29" s="1105"/>
      <c r="G29" s="1106" t="str">
        <f>_xlfn.CONCAT("effect = { ",$D$2," = ",I29," ",$D$2," = ",I30," ",$D$2," = ",I31," ",$D$2," = ",I32," ",$D$2," = ",I33," ",$D$2," = ",I34," ",$D$2," = ",I35,"}")</f>
        <v>effect = { add_tradition = tr_diplomacy_adopt add_tradition = tr_diplomacy_the_federation add_tradition = tr_diplomacy_entente_coordination add_tradition = tr_diplomacy_diplomatic_networking add_tradition = tr_diplomacy_direct_diplomacy add_tradition = tr_diplomacy_eminent_diplomats add_tradition = tr_diplomacy_finish}</v>
      </c>
      <c r="H29" s="1107"/>
      <c r="I29" s="1232" t="s">
        <v>2256</v>
      </c>
    </row>
    <row r="30" ht="25" customHeight="1" spans="1:9">
      <c r="A30" s="1108"/>
      <c r="B30" s="1109" t="s">
        <v>324</v>
      </c>
      <c r="C30" s="1110"/>
      <c r="D30" s="1111" t="str">
        <f t="shared" si="0"/>
        <v>effect = { add_tradition = tr_diplomacy_the_federation }</v>
      </c>
      <c r="E30" s="1112"/>
      <c r="F30" s="1113"/>
      <c r="G30" s="1114"/>
      <c r="H30" s="1115"/>
      <c r="I30" s="1233" t="s">
        <v>2257</v>
      </c>
    </row>
    <row r="31" ht="25" customHeight="1" spans="1:9">
      <c r="A31" s="1108"/>
      <c r="B31" s="1109" t="s">
        <v>2258</v>
      </c>
      <c r="C31" s="1110"/>
      <c r="D31" s="1111" t="str">
        <f t="shared" si="0"/>
        <v>effect = { add_tradition = tr_diplomacy_entente_coordination }</v>
      </c>
      <c r="E31" s="1112"/>
      <c r="F31" s="1113"/>
      <c r="G31" s="1114"/>
      <c r="H31" s="1115"/>
      <c r="I31" s="1233" t="s">
        <v>2259</v>
      </c>
    </row>
    <row r="32" ht="25" customHeight="1" spans="1:9">
      <c r="A32" s="1108"/>
      <c r="B32" s="1109" t="s">
        <v>2260</v>
      </c>
      <c r="C32" s="1110"/>
      <c r="D32" s="1111" t="str">
        <f t="shared" si="0"/>
        <v>effect = { add_tradition = tr_diplomacy_diplomatic_networking }</v>
      </c>
      <c r="E32" s="1112"/>
      <c r="F32" s="1113"/>
      <c r="G32" s="1114"/>
      <c r="H32" s="1115"/>
      <c r="I32" s="1233" t="s">
        <v>2261</v>
      </c>
    </row>
    <row r="33" ht="25" customHeight="1" spans="1:9">
      <c r="A33" s="1108"/>
      <c r="B33" s="1109" t="s">
        <v>2262</v>
      </c>
      <c r="C33" s="1110"/>
      <c r="D33" s="1111" t="str">
        <f t="shared" si="0"/>
        <v>effect = { add_tradition = tr_diplomacy_direct_diplomacy }</v>
      </c>
      <c r="E33" s="1112"/>
      <c r="F33" s="1113"/>
      <c r="G33" s="1114"/>
      <c r="H33" s="1115"/>
      <c r="I33" s="1233" t="s">
        <v>2263</v>
      </c>
    </row>
    <row r="34" ht="25" customHeight="1" spans="1:9">
      <c r="A34" s="1108"/>
      <c r="B34" s="1109" t="s">
        <v>2264</v>
      </c>
      <c r="C34" s="1110" t="s">
        <v>2265</v>
      </c>
      <c r="D34" s="1111" t="str">
        <f t="shared" si="0"/>
        <v>effect = { add_tradition = tr_diplomacy_eminent_diplomats }</v>
      </c>
      <c r="E34" s="1112"/>
      <c r="F34" s="1113"/>
      <c r="G34" s="1114"/>
      <c r="H34" s="1115"/>
      <c r="I34" s="1233" t="s">
        <v>2266</v>
      </c>
    </row>
    <row r="35" ht="25" customHeight="1" spans="1:13">
      <c r="A35" s="1116"/>
      <c r="B35" s="1117" t="s">
        <v>2267</v>
      </c>
      <c r="C35" s="1118"/>
      <c r="D35" s="1119" t="str">
        <f t="shared" si="0"/>
        <v>effect = { add_tradition = tr_diplomacy_finish }</v>
      </c>
      <c r="E35" s="1120"/>
      <c r="F35" s="1121"/>
      <c r="G35" s="1122"/>
      <c r="H35" s="1123"/>
      <c r="I35" s="1234" t="s">
        <v>2268</v>
      </c>
      <c r="K35" s="304"/>
      <c r="L35" s="304"/>
      <c r="M35" s="304"/>
    </row>
    <row r="36" ht="25" customHeight="1" spans="1:13">
      <c r="A36" s="1124" t="s">
        <v>2186</v>
      </c>
      <c r="B36" s="1125" t="s">
        <v>2269</v>
      </c>
      <c r="C36" s="1126"/>
      <c r="D36" s="1127" t="str">
        <f t="shared" si="0"/>
        <v>effect = { add_tradition = tr_discovery_adopt }</v>
      </c>
      <c r="E36" s="1128"/>
      <c r="F36" s="1129"/>
      <c r="G36" s="1130" t="str">
        <f>_xlfn.CONCAT("effect = { ",$D$2," = ",I36," ",$D$2," = ",I37," ",$D$2," = ",I38," ",$D$2," = ",I39," ",$D$2," = ",I40," ",$D$2," = ",I41," ",$D$2," = ",I42,"}")</f>
        <v>effect = { add_tradition = tr_discovery_adopt add_tradition = tr_discovery_to_boldly_go add_tradition = tr_discovery_databank_uplinks add_tradition = tr_discovery_science_division add_tradition = tr_discovery_polytechnic_education add_tradition = tr_discovery_faith_in_science add_tradition = tr_discovery_finish}</v>
      </c>
      <c r="H36" s="1131"/>
      <c r="I36" s="1235" t="s">
        <v>2270</v>
      </c>
      <c r="K36" s="304"/>
      <c r="L36" s="304"/>
      <c r="M36" s="304"/>
    </row>
    <row r="37" ht="25" customHeight="1" spans="1:13">
      <c r="A37" s="1132"/>
      <c r="B37" s="1133" t="s">
        <v>2271</v>
      </c>
      <c r="C37" s="1134" t="s">
        <v>2272</v>
      </c>
      <c r="D37" s="1135" t="str">
        <f t="shared" si="0"/>
        <v>effect = { add_tradition = tr_discovery_to_boldly_go }</v>
      </c>
      <c r="E37" s="1136"/>
      <c r="F37" s="1137"/>
      <c r="G37" s="1138"/>
      <c r="H37" s="1139"/>
      <c r="I37" s="1236" t="s">
        <v>2273</v>
      </c>
      <c r="K37" s="304"/>
      <c r="L37" s="304"/>
      <c r="M37" s="304"/>
    </row>
    <row r="38" ht="25" customHeight="1" spans="1:13">
      <c r="A38" s="1132"/>
      <c r="B38" s="1133" t="s">
        <v>2274</v>
      </c>
      <c r="C38" s="1134"/>
      <c r="D38" s="1135" t="str">
        <f t="shared" si="0"/>
        <v>effect = { add_tradition = tr_discovery_databank_uplinks }</v>
      </c>
      <c r="E38" s="1136"/>
      <c r="F38" s="1137"/>
      <c r="G38" s="1138"/>
      <c r="H38" s="1139"/>
      <c r="I38" s="1236" t="s">
        <v>2275</v>
      </c>
      <c r="K38" s="304"/>
      <c r="L38" s="304"/>
      <c r="M38" s="304"/>
    </row>
    <row r="39" ht="25" customHeight="1" spans="1:13">
      <c r="A39" s="1132"/>
      <c r="B39" s="1133" t="s">
        <v>2276</v>
      </c>
      <c r="C39" s="1134" t="s">
        <v>2277</v>
      </c>
      <c r="D39" s="1135" t="str">
        <f t="shared" si="0"/>
        <v>effect = { add_tradition = tr_discovery_science_division }</v>
      </c>
      <c r="E39" s="1136"/>
      <c r="F39" s="1137"/>
      <c r="G39" s="1138"/>
      <c r="H39" s="1139"/>
      <c r="I39" s="1236" t="s">
        <v>2278</v>
      </c>
      <c r="K39" s="304"/>
      <c r="L39" s="304"/>
      <c r="M39" s="304"/>
    </row>
    <row r="40" ht="25" customHeight="1" spans="1:13">
      <c r="A40" s="1132"/>
      <c r="B40" s="1133" t="s">
        <v>2279</v>
      </c>
      <c r="C40" s="1134" t="s">
        <v>2280</v>
      </c>
      <c r="D40" s="1135" t="str">
        <f t="shared" si="0"/>
        <v>effect = { add_tradition = tr_discovery_polytechnic_education }</v>
      </c>
      <c r="E40" s="1136"/>
      <c r="F40" s="1137"/>
      <c r="G40" s="1138"/>
      <c r="H40" s="1139"/>
      <c r="I40" s="1236" t="s">
        <v>2281</v>
      </c>
      <c r="K40" s="304"/>
      <c r="L40" s="304"/>
      <c r="M40" s="304"/>
    </row>
    <row r="41" ht="25" customHeight="1" spans="1:13">
      <c r="A41" s="1132"/>
      <c r="B41" s="1133" t="s">
        <v>2282</v>
      </c>
      <c r="C41" s="1134" t="s">
        <v>2283</v>
      </c>
      <c r="D41" s="1135" t="str">
        <f t="shared" si="0"/>
        <v>effect = { add_tradition = tr_discovery_faith_in_science }</v>
      </c>
      <c r="E41" s="1136"/>
      <c r="F41" s="1137"/>
      <c r="G41" s="1138"/>
      <c r="H41" s="1139"/>
      <c r="I41" s="1236" t="s">
        <v>2284</v>
      </c>
      <c r="K41" s="304"/>
      <c r="L41" s="304"/>
      <c r="M41" s="304"/>
    </row>
    <row r="42" ht="25" customHeight="1" spans="1:9">
      <c r="A42" s="1140"/>
      <c r="B42" s="1141" t="s">
        <v>2285</v>
      </c>
      <c r="C42" s="1142"/>
      <c r="D42" s="1143" t="str">
        <f t="shared" si="0"/>
        <v>effect = { add_tradition = tr_discovery_finish }</v>
      </c>
      <c r="E42" s="1144"/>
      <c r="F42" s="1145"/>
      <c r="G42" s="1146"/>
      <c r="H42" s="1147"/>
      <c r="I42" s="1237" t="s">
        <v>2286</v>
      </c>
    </row>
    <row r="43" ht="25" customHeight="1" spans="1:9">
      <c r="A43" s="1148" t="s">
        <v>2187</v>
      </c>
      <c r="B43" s="1149" t="s">
        <v>2287</v>
      </c>
      <c r="C43" s="1150"/>
      <c r="D43" s="1151" t="str">
        <f t="shared" si="0"/>
        <v>effect = { add_tradition = tr_domestication_adopt }</v>
      </c>
      <c r="E43" s="1152"/>
      <c r="F43" s="1153"/>
      <c r="G43" s="1154" t="str">
        <f>_xlfn.CONCAT("effect = { ",$D$2," = ",I43," ",$D$2," = ",I44," ",$D$2," = ",I45," ",$D$2," = ",I46," ",$D$2," = ",I47," ",$D$2," = ",I48," ",$D$2," = ",I49,"}")</f>
        <v>effect = { add_tradition = tr_domestication_adopt add_tradition = tr_domestication_containment_protocols add_tradition = tr_domestication_bio_repurposing add_tradition = tr_domestication_astrozoology add_tradition = tr_domestication_metabolic_regulation add_tradition = tr_domestication_killer_instinct add_tradition = tr_domestication_finish}</v>
      </c>
      <c r="H43" s="1155"/>
      <c r="I43" s="1238" t="s">
        <v>2288</v>
      </c>
    </row>
    <row r="44" ht="25" customHeight="1" spans="1:9">
      <c r="A44" s="1156"/>
      <c r="B44" s="1157" t="s">
        <v>2289</v>
      </c>
      <c r="C44" s="1158"/>
      <c r="D44" s="1159" t="str">
        <f t="shared" si="0"/>
        <v>effect = { add_tradition = tr_domestication_containment_protocols }</v>
      </c>
      <c r="E44" s="1160"/>
      <c r="F44" s="1161"/>
      <c r="G44" s="1162"/>
      <c r="H44" s="1163"/>
      <c r="I44" s="1239" t="s">
        <v>2290</v>
      </c>
    </row>
    <row r="45" ht="25" customHeight="1" spans="1:9">
      <c r="A45" s="1156"/>
      <c r="B45" s="1157" t="s">
        <v>2291</v>
      </c>
      <c r="C45" s="1158"/>
      <c r="D45" s="1159" t="str">
        <f t="shared" si="0"/>
        <v>effect = { add_tradition = tr_domestication_bio_repurposing }</v>
      </c>
      <c r="E45" s="1160"/>
      <c r="F45" s="1161"/>
      <c r="G45" s="1162"/>
      <c r="H45" s="1163"/>
      <c r="I45" s="1239" t="s">
        <v>2292</v>
      </c>
    </row>
    <row r="46" ht="25" customHeight="1" spans="1:9">
      <c r="A46" s="1156"/>
      <c r="B46" s="1157" t="s">
        <v>2293</v>
      </c>
      <c r="C46" s="1158"/>
      <c r="D46" s="1159" t="str">
        <f t="shared" si="0"/>
        <v>effect = { add_tradition = tr_domestication_astrozoology }</v>
      </c>
      <c r="E46" s="1160"/>
      <c r="F46" s="1161"/>
      <c r="G46" s="1162"/>
      <c r="H46" s="1163"/>
      <c r="I46" s="1239" t="s">
        <v>2294</v>
      </c>
    </row>
    <row r="47" ht="25" customHeight="1" spans="1:9">
      <c r="A47" s="1156"/>
      <c r="B47" s="1157" t="s">
        <v>2295</v>
      </c>
      <c r="C47" s="1158"/>
      <c r="D47" s="1159" t="str">
        <f t="shared" si="0"/>
        <v>effect = { add_tradition = tr_domestication_metabolic_regulation }</v>
      </c>
      <c r="E47" s="1160"/>
      <c r="F47" s="1161"/>
      <c r="G47" s="1162"/>
      <c r="H47" s="1163"/>
      <c r="I47" s="1239" t="s">
        <v>2296</v>
      </c>
    </row>
    <row r="48" ht="25" customHeight="1" spans="1:9">
      <c r="A48" s="1156"/>
      <c r="B48" s="1157" t="s">
        <v>2297</v>
      </c>
      <c r="C48" s="1158"/>
      <c r="D48" s="1159" t="str">
        <f t="shared" si="0"/>
        <v>effect = { add_tradition = tr_domestication_killer_instinct }</v>
      </c>
      <c r="E48" s="1160"/>
      <c r="F48" s="1161"/>
      <c r="G48" s="1162"/>
      <c r="H48" s="1163"/>
      <c r="I48" s="1239" t="s">
        <v>2298</v>
      </c>
    </row>
    <row r="49" ht="25" customHeight="1" spans="1:9">
      <c r="A49" s="1164"/>
      <c r="B49" s="1165" t="s">
        <v>2299</v>
      </c>
      <c r="C49" s="1166"/>
      <c r="D49" s="1167" t="str">
        <f t="shared" si="0"/>
        <v>effect = { add_tradition = tr_domestication_finish }</v>
      </c>
      <c r="E49" s="1168"/>
      <c r="F49" s="1169"/>
      <c r="G49" s="1170"/>
      <c r="H49" s="1171"/>
      <c r="I49" s="1240" t="s">
        <v>2300</v>
      </c>
    </row>
    <row r="50" ht="25" customHeight="1" spans="1:9">
      <c r="A50" s="1172" t="s">
        <v>1108</v>
      </c>
      <c r="B50" s="1173" t="s">
        <v>2301</v>
      </c>
      <c r="C50" s="1174"/>
      <c r="D50" s="1175" t="str">
        <f t="shared" si="0"/>
        <v>effect = { add_tradition = tr_domination_adopt }</v>
      </c>
      <c r="E50" s="1176"/>
      <c r="F50" s="1177"/>
      <c r="G50" s="1178" t="str">
        <f>_xlfn.CONCAT("effect = { ",$D$2," = ",I50," ",$D$2," = ",I51," ",$D$2," = ",I52," ",$D$2," = ",I53," ",$D$2," = ",I54," ",$D$2," = ",I55," ",$D$2," = ",I56,"}")</f>
        <v>effect = { add_tradition = tr_domination_adopt add_tradition = tr_domination_colonial_viceroys add_tradition = tr_domination_imperious_architecture add_tradition = tr_domination_grand_council add_tradition = tr_domination_judgment_corps add_tradition = tr_domination_workplace_motivators add_tradition = tr_domination_finish}</v>
      </c>
      <c r="H50" s="1179"/>
      <c r="I50" s="1241" t="s">
        <v>2302</v>
      </c>
    </row>
    <row r="51" ht="25" customHeight="1" spans="1:9">
      <c r="A51" s="1180"/>
      <c r="B51" s="1181" t="s">
        <v>2303</v>
      </c>
      <c r="C51" s="1182" t="s">
        <v>2304</v>
      </c>
      <c r="D51" s="1183" t="str">
        <f t="shared" si="0"/>
        <v>effect = { add_tradition = tr_domination_colonial_viceroys }</v>
      </c>
      <c r="E51" s="1184"/>
      <c r="F51" s="1185"/>
      <c r="G51" s="1186"/>
      <c r="H51" s="1187"/>
      <c r="I51" s="1242" t="s">
        <v>2305</v>
      </c>
    </row>
    <row r="52" ht="25" customHeight="1" spans="1:9">
      <c r="A52" s="1180"/>
      <c r="B52" s="1181" t="s">
        <v>2306</v>
      </c>
      <c r="C52" s="1182" t="s">
        <v>2307</v>
      </c>
      <c r="D52" s="1183" t="str">
        <f t="shared" si="0"/>
        <v>effect = { add_tradition = tr_domination_imperious_architecture }</v>
      </c>
      <c r="E52" s="1184"/>
      <c r="F52" s="1185"/>
      <c r="G52" s="1186"/>
      <c r="H52" s="1187"/>
      <c r="I52" s="1242" t="s">
        <v>2308</v>
      </c>
    </row>
    <row r="53" ht="25" customHeight="1" spans="1:9">
      <c r="A53" s="1180"/>
      <c r="B53" s="1181" t="s">
        <v>2309</v>
      </c>
      <c r="C53" s="1182" t="s">
        <v>2310</v>
      </c>
      <c r="D53" s="1183" t="str">
        <f t="shared" si="0"/>
        <v>effect = { add_tradition = tr_domination_grand_council }</v>
      </c>
      <c r="E53" s="1184"/>
      <c r="F53" s="1185"/>
      <c r="G53" s="1186"/>
      <c r="H53" s="1187"/>
      <c r="I53" s="1242" t="s">
        <v>2311</v>
      </c>
    </row>
    <row r="54" ht="25" customHeight="1" spans="1:9">
      <c r="A54" s="1180"/>
      <c r="B54" s="1181" t="s">
        <v>2312</v>
      </c>
      <c r="C54" s="1182" t="s">
        <v>2313</v>
      </c>
      <c r="D54" s="1183" t="str">
        <f t="shared" si="0"/>
        <v>effect = { add_tradition = tr_domination_judgment_corps }</v>
      </c>
      <c r="E54" s="1184"/>
      <c r="F54" s="1185"/>
      <c r="G54" s="1186"/>
      <c r="H54" s="1187"/>
      <c r="I54" s="1242" t="s">
        <v>2314</v>
      </c>
    </row>
    <row r="55" ht="25" customHeight="1" spans="1:9">
      <c r="A55" s="1180"/>
      <c r="B55" s="1181" t="s">
        <v>2315</v>
      </c>
      <c r="C55" s="1182" t="s">
        <v>2316</v>
      </c>
      <c r="D55" s="1183" t="str">
        <f t="shared" si="0"/>
        <v>effect = { add_tradition = tr_domination_workplace_motivators }</v>
      </c>
      <c r="E55" s="1184"/>
      <c r="F55" s="1185"/>
      <c r="G55" s="1186"/>
      <c r="H55" s="1187"/>
      <c r="I55" s="1242" t="s">
        <v>2317</v>
      </c>
    </row>
    <row r="56" ht="25" customHeight="1" spans="1:9">
      <c r="A56" s="1188"/>
      <c r="B56" s="1189" t="s">
        <v>2318</v>
      </c>
      <c r="C56" s="1190"/>
      <c r="D56" s="1191" t="str">
        <f t="shared" si="0"/>
        <v>effect = { add_tradition = tr_domination_finish }</v>
      </c>
      <c r="E56" s="1192"/>
      <c r="F56" s="1193"/>
      <c r="G56" s="1194"/>
      <c r="H56" s="1195"/>
      <c r="I56" s="1243" t="s">
        <v>2319</v>
      </c>
    </row>
    <row r="57" ht="25" customHeight="1" spans="1:9">
      <c r="A57" s="1196" t="s">
        <v>2188</v>
      </c>
      <c r="B57" s="1197" t="s">
        <v>2320</v>
      </c>
      <c r="C57" s="1198"/>
      <c r="D57" s="1199" t="str">
        <f t="shared" si="0"/>
        <v>effect = { add_tradition = tr_enmity_adopt }</v>
      </c>
      <c r="E57" s="1200"/>
      <c r="F57" s="1201"/>
      <c r="G57" s="1202" t="str">
        <f>_xlfn.CONCAT("effect = { ",$D$2," = ",I57," ",$D$2," = ",I58," ",$D$2," = ",I59," ",$D$2," = ",I60," ",$D$2," = ",I61," ",$D$2," = ",I62," ",$D$2," = ",I63,"}")</f>
        <v>effect = { add_tradition = tr_enmity_adopt add_tradition = tr_enmity_rise_to_the_occasion add_tradition = tr_enmity_consumate_contrarian add_tradition = tr_enmity_match add_tradition = tr_enmity_outpace add_tradition = tr_enmity_eclipse add_tradition = tr_enmity_finish}</v>
      </c>
      <c r="H57" s="1203"/>
      <c r="I57" s="1244" t="s">
        <v>2321</v>
      </c>
    </row>
    <row r="58" ht="25" customHeight="1" spans="1:9">
      <c r="A58" s="1204"/>
      <c r="B58" s="1205" t="s">
        <v>2322</v>
      </c>
      <c r="C58" s="1206"/>
      <c r="D58" s="1207" t="str">
        <f t="shared" si="0"/>
        <v>effect = { add_tradition = tr_enmity_rise_to_the_occasion }</v>
      </c>
      <c r="E58" s="1208"/>
      <c r="F58" s="1209"/>
      <c r="G58" s="1210"/>
      <c r="H58" s="1211"/>
      <c r="I58" s="1245" t="s">
        <v>2323</v>
      </c>
    </row>
    <row r="59" ht="25" customHeight="1" spans="1:9">
      <c r="A59" s="1204"/>
      <c r="B59" s="1205" t="s">
        <v>2324</v>
      </c>
      <c r="C59" s="1206"/>
      <c r="D59" s="1207" t="str">
        <f t="shared" si="0"/>
        <v>effect = { add_tradition = tr_enmity_consumate_contrarian }</v>
      </c>
      <c r="E59" s="1208"/>
      <c r="F59" s="1209"/>
      <c r="G59" s="1210"/>
      <c r="H59" s="1211"/>
      <c r="I59" s="1245" t="s">
        <v>2325</v>
      </c>
    </row>
    <row r="60" ht="25" customHeight="1" spans="1:9">
      <c r="A60" s="1204"/>
      <c r="B60" s="1205" t="s">
        <v>2326</v>
      </c>
      <c r="C60" s="1206"/>
      <c r="D60" s="1207" t="str">
        <f t="shared" si="0"/>
        <v>effect = { add_tradition = tr_enmity_match }</v>
      </c>
      <c r="E60" s="1208"/>
      <c r="F60" s="1209"/>
      <c r="G60" s="1210"/>
      <c r="H60" s="1211"/>
      <c r="I60" s="1245" t="s">
        <v>2327</v>
      </c>
    </row>
    <row r="61" ht="25" customHeight="1" spans="1:9">
      <c r="A61" s="1204"/>
      <c r="B61" s="1205" t="s">
        <v>2328</v>
      </c>
      <c r="C61" s="1206"/>
      <c r="D61" s="1207" t="str">
        <f t="shared" si="0"/>
        <v>effect = { add_tradition = tr_enmity_outpace }</v>
      </c>
      <c r="E61" s="1208"/>
      <c r="F61" s="1209"/>
      <c r="G61" s="1210"/>
      <c r="H61" s="1211"/>
      <c r="I61" s="1245" t="s">
        <v>2329</v>
      </c>
    </row>
    <row r="62" ht="25" customHeight="1" spans="1:9">
      <c r="A62" s="1204"/>
      <c r="B62" s="1205" t="s">
        <v>2330</v>
      </c>
      <c r="C62" s="1206"/>
      <c r="D62" s="1207" t="str">
        <f t="shared" si="0"/>
        <v>effect = { add_tradition = tr_enmity_eclipse }</v>
      </c>
      <c r="E62" s="1208"/>
      <c r="F62" s="1209"/>
      <c r="G62" s="1210"/>
      <c r="H62" s="1211"/>
      <c r="I62" s="1245" t="s">
        <v>2331</v>
      </c>
    </row>
    <row r="63" ht="25" customHeight="1" spans="1:9">
      <c r="A63" s="1212"/>
      <c r="B63" s="1213" t="s">
        <v>2332</v>
      </c>
      <c r="C63" s="1214"/>
      <c r="D63" s="1215" t="str">
        <f t="shared" si="0"/>
        <v>effect = { add_tradition = tr_enmity_finish }</v>
      </c>
      <c r="E63" s="1216"/>
      <c r="F63" s="1217"/>
      <c r="G63" s="1218"/>
      <c r="H63" s="1219"/>
      <c r="I63" s="1246" t="s">
        <v>2333</v>
      </c>
    </row>
    <row r="64" ht="25" customHeight="1" spans="1:9">
      <c r="A64" s="1028" t="s">
        <v>860</v>
      </c>
      <c r="B64" s="1029" t="s">
        <v>2334</v>
      </c>
      <c r="C64" s="1030"/>
      <c r="D64" s="1031" t="str">
        <f t="shared" si="0"/>
        <v>effect = { add_tradition = tr_expansion_adopt }</v>
      </c>
      <c r="E64" s="1032"/>
      <c r="F64" s="1033"/>
      <c r="G64" s="1034" t="str">
        <f>_xlfn.CONCAT("effect = { ",$D$2," = ",I64," ",$D$2," = ",I65," ",$D$2," = ",I66," ",$D$2," = ",I67," ",$D$2," = ",I68," ",$D$2," = ",I69," ",$D$2," = ",I70,"}")</f>
        <v>effect = { add_tradition = tr_expansion_adopt add_tradition = tr_expansion_colonization_fever add_tradition = tr_expansion_a_new_life add_tradition = tr_expansion_courier_network add_tradition = tr_expansion_reach_for_the_stars add_tradition = tr_expansion_galactic_ambition add_tradition = tr_expansion_finish}</v>
      </c>
      <c r="H64" s="1035"/>
      <c r="I64" s="1223" t="s">
        <v>2335</v>
      </c>
    </row>
    <row r="65" ht="25" customHeight="1" spans="1:9">
      <c r="A65" s="1036"/>
      <c r="B65" s="1037" t="s">
        <v>2336</v>
      </c>
      <c r="C65" s="1038" t="s">
        <v>2337</v>
      </c>
      <c r="D65" s="1039" t="str">
        <f t="shared" si="0"/>
        <v>effect = { add_tradition = tr_expansion_colonization_fever }</v>
      </c>
      <c r="E65" s="1040"/>
      <c r="F65" s="1041"/>
      <c r="G65" s="1042"/>
      <c r="H65" s="1043"/>
      <c r="I65" s="1224" t="s">
        <v>2338</v>
      </c>
    </row>
    <row r="66" ht="25" customHeight="1" spans="1:9">
      <c r="A66" s="1036"/>
      <c r="B66" s="1037" t="s">
        <v>2339</v>
      </c>
      <c r="C66" s="1038" t="s">
        <v>2340</v>
      </c>
      <c r="D66" s="1039" t="str">
        <f t="shared" si="0"/>
        <v>effect = { add_tradition = tr_expansion_a_new_life }</v>
      </c>
      <c r="E66" s="1040"/>
      <c r="F66" s="1041"/>
      <c r="G66" s="1042"/>
      <c r="H66" s="1043"/>
      <c r="I66" s="1224" t="s">
        <v>2341</v>
      </c>
    </row>
    <row r="67" ht="25" customHeight="1" spans="1:9">
      <c r="A67" s="1036"/>
      <c r="B67" s="1037" t="s">
        <v>2342</v>
      </c>
      <c r="C67" s="1038" t="s">
        <v>2343</v>
      </c>
      <c r="D67" s="1039" t="str">
        <f t="shared" si="0"/>
        <v>effect = { add_tradition = tr_expansion_courier_network }</v>
      </c>
      <c r="E67" s="1040"/>
      <c r="F67" s="1041"/>
      <c r="G67" s="1042"/>
      <c r="H67" s="1043"/>
      <c r="I67" s="1224" t="s">
        <v>2344</v>
      </c>
    </row>
    <row r="68" ht="25" customHeight="1" spans="1:9">
      <c r="A68" s="1036"/>
      <c r="B68" s="1037" t="s">
        <v>2345</v>
      </c>
      <c r="C68" s="1038" t="s">
        <v>2346</v>
      </c>
      <c r="D68" s="1039" t="str">
        <f t="shared" si="0"/>
        <v>effect = { add_tradition = tr_expansion_reach_for_the_stars }</v>
      </c>
      <c r="E68" s="1040"/>
      <c r="F68" s="1041"/>
      <c r="G68" s="1042"/>
      <c r="H68" s="1043"/>
      <c r="I68" s="1224" t="s">
        <v>2347</v>
      </c>
    </row>
    <row r="69" ht="25" customHeight="1" spans="1:9">
      <c r="A69" s="1036"/>
      <c r="B69" s="1037" t="s">
        <v>2348</v>
      </c>
      <c r="C69" s="1038" t="s">
        <v>2349</v>
      </c>
      <c r="D69" s="1039" t="str">
        <f t="shared" si="0"/>
        <v>effect = { add_tradition = tr_expansion_galactic_ambition }</v>
      </c>
      <c r="E69" s="1040"/>
      <c r="F69" s="1041"/>
      <c r="G69" s="1042"/>
      <c r="H69" s="1043"/>
      <c r="I69" s="1224" t="s">
        <v>2350</v>
      </c>
    </row>
    <row r="70" ht="25" customHeight="1" spans="1:9">
      <c r="A70" s="1044"/>
      <c r="B70" s="1045" t="s">
        <v>2351</v>
      </c>
      <c r="C70" s="1046"/>
      <c r="D70" s="1047" t="str">
        <f t="shared" si="0"/>
        <v>effect = { add_tradition = tr_expansion_finish }</v>
      </c>
      <c r="E70" s="1048"/>
      <c r="F70" s="1049"/>
      <c r="G70" s="1050"/>
      <c r="H70" s="1051"/>
      <c r="I70" s="1225" t="s">
        <v>2352</v>
      </c>
    </row>
    <row r="71" ht="25" customHeight="1" spans="1:9">
      <c r="A71" s="1052" t="s">
        <v>2189</v>
      </c>
      <c r="B71" s="1053" t="s">
        <v>2353</v>
      </c>
      <c r="C71" s="1054"/>
      <c r="D71" s="1055" t="str">
        <f t="shared" si="0"/>
        <v>effect = { add_tradition = tr_harmony_adopt }</v>
      </c>
      <c r="E71" s="1056"/>
      <c r="F71" s="1057"/>
      <c r="G71" s="1058" t="str">
        <f>_xlfn.CONCAT("effect = { ",$D$2," = ",I71," ",$D$2," = ",I72," ",$D$2," = ",I73," ",$D$2," = ",I74," ",$D$2," = ",I75," ",$D$2," = ",I76," ",$D$2," = ",I77,"}")</f>
        <v>effect = { add_tradition = tr_harmony_adopt add_tradition = tr_harmony_the_greater_good add_tradition = tr_harmony_kinship add_tradition = tr_harmony_utopian_dream add_tradition = tr_harmony_harmonious_directives add_tradition = tr_harmony_mind_and_body add_tradition = tr_harmony_finish}</v>
      </c>
      <c r="H71" s="1059"/>
      <c r="I71" s="1226" t="s">
        <v>2354</v>
      </c>
    </row>
    <row r="72" ht="25" customHeight="1" spans="1:9">
      <c r="A72" s="1060"/>
      <c r="B72" s="1061" t="s">
        <v>2355</v>
      </c>
      <c r="C72" s="1062"/>
      <c r="D72" s="1063" t="str">
        <f t="shared" si="0"/>
        <v>effect = { add_tradition = tr_harmony_the_greater_good }</v>
      </c>
      <c r="E72" s="1064"/>
      <c r="F72" s="1065"/>
      <c r="G72" s="1066"/>
      <c r="H72" s="1067"/>
      <c r="I72" s="1227" t="s">
        <v>2356</v>
      </c>
    </row>
    <row r="73" ht="25" customHeight="1" spans="1:9">
      <c r="A73" s="1060"/>
      <c r="B73" s="1061" t="s">
        <v>2357</v>
      </c>
      <c r="C73" s="1062"/>
      <c r="D73" s="1063" t="str">
        <f t="shared" ref="D73:D136" si="1">_xlfn.CONCAT("effect = { ",$D$2," = ",I73," }")</f>
        <v>effect = { add_tradition = tr_harmony_kinship }</v>
      </c>
      <c r="E73" s="1064"/>
      <c r="F73" s="1065"/>
      <c r="G73" s="1066"/>
      <c r="H73" s="1067"/>
      <c r="I73" s="1227" t="s">
        <v>2358</v>
      </c>
    </row>
    <row r="74" ht="25" customHeight="1" spans="1:9">
      <c r="A74" s="1060"/>
      <c r="B74" s="1061" t="s">
        <v>2359</v>
      </c>
      <c r="C74" s="1062"/>
      <c r="D74" s="1063" t="str">
        <f t="shared" si="1"/>
        <v>effect = { add_tradition = tr_harmony_utopian_dream }</v>
      </c>
      <c r="E74" s="1064"/>
      <c r="F74" s="1065"/>
      <c r="G74" s="1066"/>
      <c r="H74" s="1067"/>
      <c r="I74" s="1227" t="s">
        <v>2360</v>
      </c>
    </row>
    <row r="75" ht="25" customHeight="1" spans="1:9">
      <c r="A75" s="1060"/>
      <c r="B75" s="1061" t="s">
        <v>2361</v>
      </c>
      <c r="C75" s="1062"/>
      <c r="D75" s="1063" t="str">
        <f t="shared" si="1"/>
        <v>effect = { add_tradition = tr_harmony_harmonious_directives }</v>
      </c>
      <c r="E75" s="1064"/>
      <c r="F75" s="1065"/>
      <c r="G75" s="1066"/>
      <c r="H75" s="1067"/>
      <c r="I75" s="1227" t="s">
        <v>2362</v>
      </c>
    </row>
    <row r="76" ht="25" customHeight="1" spans="1:9">
      <c r="A76" s="1060"/>
      <c r="B76" s="1061" t="s">
        <v>2363</v>
      </c>
      <c r="C76" s="1062" t="s">
        <v>2364</v>
      </c>
      <c r="D76" s="1063" t="str">
        <f t="shared" si="1"/>
        <v>effect = { add_tradition = tr_harmony_mind_and_body }</v>
      </c>
      <c r="E76" s="1064"/>
      <c r="F76" s="1065"/>
      <c r="G76" s="1066"/>
      <c r="H76" s="1067"/>
      <c r="I76" s="1227" t="s">
        <v>2365</v>
      </c>
    </row>
    <row r="77" ht="25" customHeight="1" spans="1:9">
      <c r="A77" s="1068"/>
      <c r="B77" s="1069" t="s">
        <v>2366</v>
      </c>
      <c r="C77" s="1070"/>
      <c r="D77" s="1071" t="str">
        <f t="shared" si="1"/>
        <v>effect = { add_tradition = tr_harmony_finish }</v>
      </c>
      <c r="E77" s="1072"/>
      <c r="F77" s="1073"/>
      <c r="G77" s="1074"/>
      <c r="H77" s="1075"/>
      <c r="I77" s="1228" t="s">
        <v>2367</v>
      </c>
    </row>
    <row r="78" ht="25" customHeight="1" spans="1:9">
      <c r="A78" s="1247" t="s">
        <v>2190</v>
      </c>
      <c r="B78" s="1077" t="s">
        <v>2368</v>
      </c>
      <c r="C78" s="1078"/>
      <c r="D78" s="1079" t="str">
        <f t="shared" si="1"/>
        <v>effect = { add_tradition = tr_logistics_adopt }</v>
      </c>
      <c r="E78" s="1080"/>
      <c r="F78" s="1081"/>
      <c r="G78" s="1082" t="str">
        <f>_xlfn.CONCAT("effect = { ",$D$2," = ",I78," ",$D$2," = ",I79," ",$D$2," = ",I80," ",$D$2," = ",I81," ",$D$2," = ",I82," ",$D$2," = ",I83," ",$D$2," = ",I84,"}")</f>
        <v>effect = { add_tradition = tr_logistics_adopt add_tradition = tr_logistics_1 add_tradition = tr_logistics_2 add_tradition = tr_logistics_3 add_tradition = tr_logistics_4 add_tradition = tr_logistics_5 add_tradition = tr_logistics_finish}</v>
      </c>
      <c r="H78" s="1083"/>
      <c r="I78" s="1229" t="s">
        <v>2369</v>
      </c>
    </row>
    <row r="79" ht="25" customHeight="1" spans="1:9">
      <c r="A79" s="1248"/>
      <c r="B79" s="1085" t="s">
        <v>2370</v>
      </c>
      <c r="C79" s="1086"/>
      <c r="D79" s="1087" t="str">
        <f t="shared" si="1"/>
        <v>effect = { add_tradition = tr_logistics_1 }</v>
      </c>
      <c r="E79" s="1088"/>
      <c r="F79" s="1089"/>
      <c r="G79" s="1090"/>
      <c r="H79" s="1091"/>
      <c r="I79" s="1230" t="s">
        <v>2371</v>
      </c>
    </row>
    <row r="80" ht="25" customHeight="1" spans="1:9">
      <c r="A80" s="1248"/>
      <c r="B80" s="1085" t="s">
        <v>2372</v>
      </c>
      <c r="C80" s="1086"/>
      <c r="D80" s="1087" t="str">
        <f t="shared" si="1"/>
        <v>effect = { add_tradition = tr_logistics_2 }</v>
      </c>
      <c r="E80" s="1088"/>
      <c r="F80" s="1089"/>
      <c r="G80" s="1090"/>
      <c r="H80" s="1091"/>
      <c r="I80" s="1230" t="s">
        <v>2373</v>
      </c>
    </row>
    <row r="81" ht="25" customHeight="1" spans="1:9">
      <c r="A81" s="1248"/>
      <c r="B81" s="1085" t="s">
        <v>2374</v>
      </c>
      <c r="C81" s="1086"/>
      <c r="D81" s="1087" t="str">
        <f t="shared" si="1"/>
        <v>effect = { add_tradition = tr_logistics_3 }</v>
      </c>
      <c r="E81" s="1088"/>
      <c r="F81" s="1089"/>
      <c r="G81" s="1090"/>
      <c r="H81" s="1091"/>
      <c r="I81" s="1230" t="s">
        <v>2375</v>
      </c>
    </row>
    <row r="82" ht="25" customHeight="1" spans="1:9">
      <c r="A82" s="1248"/>
      <c r="B82" s="1085" t="s">
        <v>2376</v>
      </c>
      <c r="C82" s="1086"/>
      <c r="D82" s="1087" t="str">
        <f t="shared" si="1"/>
        <v>effect = { add_tradition = tr_logistics_4 }</v>
      </c>
      <c r="E82" s="1088"/>
      <c r="F82" s="1089"/>
      <c r="G82" s="1090"/>
      <c r="H82" s="1091"/>
      <c r="I82" s="1230" t="s">
        <v>2377</v>
      </c>
    </row>
    <row r="83" ht="25" customHeight="1" spans="1:9">
      <c r="A83" s="1248"/>
      <c r="B83" s="1085" t="s">
        <v>2378</v>
      </c>
      <c r="C83" s="1086"/>
      <c r="D83" s="1087" t="str">
        <f t="shared" si="1"/>
        <v>effect = { add_tradition = tr_logistics_5 }</v>
      </c>
      <c r="E83" s="1088"/>
      <c r="F83" s="1089"/>
      <c r="G83" s="1090"/>
      <c r="H83" s="1091"/>
      <c r="I83" s="1230" t="s">
        <v>2379</v>
      </c>
    </row>
    <row r="84" ht="25" customHeight="1" spans="1:9">
      <c r="A84" s="1249"/>
      <c r="B84" s="1093" t="s">
        <v>2380</v>
      </c>
      <c r="C84" s="1094"/>
      <c r="D84" s="1095" t="str">
        <f t="shared" si="1"/>
        <v>effect = { add_tradition = tr_logistics_finish }</v>
      </c>
      <c r="E84" s="1096"/>
      <c r="F84" s="1097"/>
      <c r="G84" s="1098"/>
      <c r="H84" s="1099"/>
      <c r="I84" s="1231" t="s">
        <v>2381</v>
      </c>
    </row>
    <row r="85" ht="25" customHeight="1" spans="1:9">
      <c r="A85" s="1100" t="s">
        <v>2191</v>
      </c>
      <c r="B85" s="1101" t="s">
        <v>2382</v>
      </c>
      <c r="C85" s="1102"/>
      <c r="D85" s="1103" t="str">
        <f t="shared" si="1"/>
        <v>effect = { add_tradition = tr_mercantile_adopt }</v>
      </c>
      <c r="E85" s="1104"/>
      <c r="F85" s="1105"/>
      <c r="G85" s="1106" t="str">
        <f>_xlfn.CONCAT("effect = { ",$D$2," = ",I85," ",$D$2," = ",I86," ",$D$2," = ",I87," ",$D$2," = ",I88," ",$D$2," = ",I89," ",$D$2," = ",I90," ",$D$2," = ",I91,"}")</f>
        <v>effect = { add_tradition = tr_mercantile_adopt add_tradition = tr_mercantile_trickle_up_economics add_tradition = tr_mercantile_commercial_enterprise add_tradition = tr_mercantile_adaptive_economic_policies add_tradition = tr_mercantile_marketplace_of_better_ideas add_tradition = tr_mercantile_insider_trading add_tradition = tr_mercantile_finish}</v>
      </c>
      <c r="H85" s="1107"/>
      <c r="I85" s="1232" t="s">
        <v>2383</v>
      </c>
    </row>
    <row r="86" ht="25" customHeight="1" spans="1:9">
      <c r="A86" s="1108"/>
      <c r="B86" s="1109" t="s">
        <v>2384</v>
      </c>
      <c r="C86" s="1110"/>
      <c r="D86" s="1111" t="str">
        <f t="shared" si="1"/>
        <v>effect = { add_tradition = tr_mercantile_trickle_up_economics }</v>
      </c>
      <c r="E86" s="1112"/>
      <c r="F86" s="1113"/>
      <c r="G86" s="1114"/>
      <c r="H86" s="1115"/>
      <c r="I86" s="1233" t="s">
        <v>2385</v>
      </c>
    </row>
    <row r="87" ht="25" customHeight="1" spans="1:9">
      <c r="A87" s="1108"/>
      <c r="B87" s="1109" t="s">
        <v>2386</v>
      </c>
      <c r="C87" s="1110"/>
      <c r="D87" s="1111" t="str">
        <f t="shared" si="1"/>
        <v>effect = { add_tradition = tr_mercantile_commercial_enterprise }</v>
      </c>
      <c r="E87" s="1112"/>
      <c r="F87" s="1113"/>
      <c r="G87" s="1114"/>
      <c r="H87" s="1115"/>
      <c r="I87" s="1233" t="s">
        <v>2387</v>
      </c>
    </row>
    <row r="88" ht="25" customHeight="1" spans="1:9">
      <c r="A88" s="1108"/>
      <c r="B88" s="1109" t="s">
        <v>2388</v>
      </c>
      <c r="C88" s="1110" t="s">
        <v>2389</v>
      </c>
      <c r="D88" s="1111" t="str">
        <f t="shared" si="1"/>
        <v>effect = { add_tradition = tr_mercantile_adaptive_economic_policies }</v>
      </c>
      <c r="E88" s="1112"/>
      <c r="F88" s="1113"/>
      <c r="G88" s="1114"/>
      <c r="H88" s="1115"/>
      <c r="I88" s="1233" t="s">
        <v>2390</v>
      </c>
    </row>
    <row r="89" ht="25" customHeight="1" spans="1:9">
      <c r="A89" s="1108"/>
      <c r="B89" s="1109" t="s">
        <v>2391</v>
      </c>
      <c r="C89" s="1110"/>
      <c r="D89" s="1111" t="str">
        <f t="shared" si="1"/>
        <v>effect = { add_tradition = tr_mercantile_marketplace_of_better_ideas }</v>
      </c>
      <c r="E89" s="1112"/>
      <c r="F89" s="1113"/>
      <c r="G89" s="1114"/>
      <c r="H89" s="1115"/>
      <c r="I89" s="1233" t="s">
        <v>2392</v>
      </c>
    </row>
    <row r="90" ht="25" customHeight="1" spans="1:9">
      <c r="A90" s="1108"/>
      <c r="B90" s="1109" t="s">
        <v>2393</v>
      </c>
      <c r="C90" s="1110"/>
      <c r="D90" s="1111" t="str">
        <f t="shared" si="1"/>
        <v>effect = { add_tradition = tr_mercantile_insider_trading }</v>
      </c>
      <c r="E90" s="1112"/>
      <c r="F90" s="1113"/>
      <c r="G90" s="1114"/>
      <c r="H90" s="1115"/>
      <c r="I90" s="1233" t="s">
        <v>2394</v>
      </c>
    </row>
    <row r="91" ht="25" customHeight="1" spans="1:9">
      <c r="A91" s="1116"/>
      <c r="B91" s="1117" t="s">
        <v>2395</v>
      </c>
      <c r="C91" s="1118"/>
      <c r="D91" s="1119" t="str">
        <f t="shared" si="1"/>
        <v>effect = { add_tradition = tr_mercantile_finish }</v>
      </c>
      <c r="E91" s="1120"/>
      <c r="F91" s="1121"/>
      <c r="G91" s="1122"/>
      <c r="H91" s="1123"/>
      <c r="I91" s="1234" t="s">
        <v>2396</v>
      </c>
    </row>
    <row r="92" ht="25" customHeight="1" spans="1:9">
      <c r="A92" s="1124" t="s">
        <v>2192</v>
      </c>
      <c r="B92" s="1125" t="s">
        <v>2397</v>
      </c>
      <c r="C92" s="1126"/>
      <c r="D92" s="1127" t="str">
        <f t="shared" si="1"/>
        <v>effect = { add_tradition = tr_politics_adopt }</v>
      </c>
      <c r="E92" s="1128"/>
      <c r="F92" s="1129"/>
      <c r="G92" s="1130" t="str">
        <f>_xlfn.CONCAT("effect = { ",$D$2," = ",I92," ",$D$2," = ",I93," ",$D$2," = ",I94," ",$D$2," = ",I95," ",$D$2," = ",I96," ",$D$2," = ",I97," ",$D$2," = ",I98,"}")</f>
        <v>effect = { add_tradition = tr_politics_adopt add_tradition = tr_politics_quid_pro_quo add_tradition = tr_politics_gravitas add_tradition = tr_politics_national_agenda add_tradition = tr_politics_persistent_petitioners add_tradition = tr_politics_extraordinary_powers add_tradition = tr_politics_finish}</v>
      </c>
      <c r="H92" s="1131"/>
      <c r="I92" s="1235" t="s">
        <v>2398</v>
      </c>
    </row>
    <row r="93" ht="25" customHeight="1" spans="1:9">
      <c r="A93" s="1132"/>
      <c r="B93" s="1133" t="s">
        <v>2399</v>
      </c>
      <c r="C93" s="1134"/>
      <c r="D93" s="1135" t="str">
        <f t="shared" si="1"/>
        <v>effect = { add_tradition = tr_politics_quid_pro_quo }</v>
      </c>
      <c r="E93" s="1136"/>
      <c r="F93" s="1137"/>
      <c r="G93" s="1138"/>
      <c r="H93" s="1139"/>
      <c r="I93" s="1236" t="s">
        <v>2400</v>
      </c>
    </row>
    <row r="94" ht="25" customHeight="1" spans="1:9">
      <c r="A94" s="1132"/>
      <c r="B94" s="1133" t="s">
        <v>2401</v>
      </c>
      <c r="C94" s="1134"/>
      <c r="D94" s="1135" t="str">
        <f t="shared" si="1"/>
        <v>effect = { add_tradition = tr_politics_gravitas }</v>
      </c>
      <c r="E94" s="1136"/>
      <c r="F94" s="1137"/>
      <c r="G94" s="1138"/>
      <c r="H94" s="1139"/>
      <c r="I94" s="1236" t="s">
        <v>2402</v>
      </c>
    </row>
    <row r="95" ht="25" customHeight="1" spans="1:9">
      <c r="A95" s="1132"/>
      <c r="B95" s="1133" t="s">
        <v>2403</v>
      </c>
      <c r="C95" s="1134"/>
      <c r="D95" s="1135" t="str">
        <f t="shared" si="1"/>
        <v>effect = { add_tradition = tr_politics_national_agenda }</v>
      </c>
      <c r="E95" s="1136"/>
      <c r="F95" s="1137"/>
      <c r="G95" s="1138"/>
      <c r="H95" s="1139"/>
      <c r="I95" s="1236" t="s">
        <v>2404</v>
      </c>
    </row>
    <row r="96" ht="25" customHeight="1" spans="1:9">
      <c r="A96" s="1132"/>
      <c r="B96" s="1133" t="s">
        <v>2405</v>
      </c>
      <c r="C96" s="1134"/>
      <c r="D96" s="1135" t="str">
        <f t="shared" si="1"/>
        <v>effect = { add_tradition = tr_politics_persistent_petitioners }</v>
      </c>
      <c r="E96" s="1136"/>
      <c r="F96" s="1137"/>
      <c r="G96" s="1138"/>
      <c r="H96" s="1139"/>
      <c r="I96" s="1236" t="s">
        <v>2406</v>
      </c>
    </row>
    <row r="97" ht="25" customHeight="1" spans="1:9">
      <c r="A97" s="1132"/>
      <c r="B97" s="1133" t="s">
        <v>2407</v>
      </c>
      <c r="C97" s="1134"/>
      <c r="D97" s="1135" t="str">
        <f t="shared" si="1"/>
        <v>effect = { add_tradition = tr_politics_extraordinary_powers }</v>
      </c>
      <c r="E97" s="1136"/>
      <c r="F97" s="1137"/>
      <c r="G97" s="1138"/>
      <c r="H97" s="1139"/>
      <c r="I97" s="1236" t="s">
        <v>2408</v>
      </c>
    </row>
    <row r="98" ht="25" customHeight="1" spans="1:9">
      <c r="A98" s="1140"/>
      <c r="B98" s="1141" t="s">
        <v>2409</v>
      </c>
      <c r="C98" s="1142"/>
      <c r="D98" s="1143" t="str">
        <f t="shared" si="1"/>
        <v>effect = { add_tradition = tr_politics_finish }</v>
      </c>
      <c r="E98" s="1144"/>
      <c r="F98" s="1145"/>
      <c r="G98" s="1146"/>
      <c r="H98" s="1147"/>
      <c r="I98" s="1237" t="s">
        <v>2410</v>
      </c>
    </row>
    <row r="99" ht="25" customHeight="1" spans="1:9">
      <c r="A99" s="1148" t="s">
        <v>2193</v>
      </c>
      <c r="B99" s="1149" t="s">
        <v>2411</v>
      </c>
      <c r="C99" s="1150"/>
      <c r="D99" s="1151" t="str">
        <f t="shared" si="1"/>
        <v>effect = { add_tradition = tr_prosperity_adopt }</v>
      </c>
      <c r="E99" s="1152"/>
      <c r="F99" s="1153"/>
      <c r="G99" s="1154" t="str">
        <f>_xlfn.CONCAT("effect = { ",$D$2," = ",I99," ",$D$2," = ",I100," ",$D$2," = ",I101," ",$D$2," = ",I102," ",$D$2," = ",I103," ",$D$2," = ",I104," ",$D$2," = ",I105,"}")</f>
        <v>effect = { add_tradition = tr_prosperity_adopt add_tradition = tr_prosperity_sct add_tradition = tr_prosperity_administrative_operations add_tradition = tr_prosperity_public_works add_tradition = tr_prosperity_interstellar_franchising add_tradition = tr_prosperity_pursuit_of_profit add_tradition = tr_prosperity_finish}</v>
      </c>
      <c r="H99" s="1155"/>
      <c r="I99" s="1238" t="s">
        <v>2412</v>
      </c>
    </row>
    <row r="100" ht="25" customHeight="1" spans="1:9">
      <c r="A100" s="1156"/>
      <c r="B100" s="1157" t="s">
        <v>2413</v>
      </c>
      <c r="C100" s="1158" t="s">
        <v>2414</v>
      </c>
      <c r="D100" s="1159" t="str">
        <f t="shared" si="1"/>
        <v>effect = { add_tradition = tr_prosperity_sct }</v>
      </c>
      <c r="E100" s="1160"/>
      <c r="F100" s="1161"/>
      <c r="G100" s="1162"/>
      <c r="H100" s="1163"/>
      <c r="I100" s="1239" t="s">
        <v>2415</v>
      </c>
    </row>
    <row r="101" ht="25" customHeight="1" spans="1:9">
      <c r="A101" s="1156"/>
      <c r="B101" s="1157" t="s">
        <v>2416</v>
      </c>
      <c r="C101" s="1158" t="s">
        <v>2417</v>
      </c>
      <c r="D101" s="1159" t="str">
        <f t="shared" si="1"/>
        <v>effect = { add_tradition = tr_prosperity_administrative_operations }</v>
      </c>
      <c r="E101" s="1160"/>
      <c r="F101" s="1161"/>
      <c r="G101" s="1162"/>
      <c r="H101" s="1163"/>
      <c r="I101" s="1239" t="s">
        <v>2418</v>
      </c>
    </row>
    <row r="102" ht="25" customHeight="1" spans="1:9">
      <c r="A102" s="1156"/>
      <c r="B102" s="1157" t="s">
        <v>2419</v>
      </c>
      <c r="C102" s="1158" t="s">
        <v>2420</v>
      </c>
      <c r="D102" s="1159" t="str">
        <f t="shared" si="1"/>
        <v>effect = { add_tradition = tr_prosperity_public_works }</v>
      </c>
      <c r="E102" s="1160"/>
      <c r="F102" s="1161"/>
      <c r="G102" s="1162"/>
      <c r="H102" s="1163"/>
      <c r="I102" s="1239" t="s">
        <v>2421</v>
      </c>
    </row>
    <row r="103" ht="25" customHeight="1" spans="1:9">
      <c r="A103" s="1156"/>
      <c r="B103" s="1157" t="s">
        <v>2422</v>
      </c>
      <c r="C103" s="1158" t="s">
        <v>2423</v>
      </c>
      <c r="D103" s="1159" t="str">
        <f t="shared" si="1"/>
        <v>effect = { add_tradition = tr_prosperity_interstellar_franchising }</v>
      </c>
      <c r="E103" s="1160"/>
      <c r="F103" s="1161"/>
      <c r="G103" s="1162"/>
      <c r="H103" s="1163"/>
      <c r="I103" s="1239" t="s">
        <v>2424</v>
      </c>
    </row>
    <row r="104" ht="25" customHeight="1" spans="1:9">
      <c r="A104" s="1156"/>
      <c r="B104" s="1157" t="s">
        <v>2425</v>
      </c>
      <c r="C104" s="1158" t="s">
        <v>2426</v>
      </c>
      <c r="D104" s="1159" t="str">
        <f t="shared" si="1"/>
        <v>effect = { add_tradition = tr_prosperity_pursuit_of_profit }</v>
      </c>
      <c r="E104" s="1160"/>
      <c r="F104" s="1161"/>
      <c r="G104" s="1162"/>
      <c r="H104" s="1163"/>
      <c r="I104" s="1239" t="s">
        <v>2427</v>
      </c>
    </row>
    <row r="105" ht="25" customHeight="1" spans="1:9">
      <c r="A105" s="1164"/>
      <c r="B105" s="1165" t="s">
        <v>2428</v>
      </c>
      <c r="C105" s="1166"/>
      <c r="D105" s="1167" t="str">
        <f t="shared" si="1"/>
        <v>effect = { add_tradition = tr_prosperity_finish }</v>
      </c>
      <c r="E105" s="1168"/>
      <c r="F105" s="1169"/>
      <c r="G105" s="1170"/>
      <c r="H105" s="1171"/>
      <c r="I105" s="1240" t="s">
        <v>2429</v>
      </c>
    </row>
    <row r="106" ht="25" customHeight="1" spans="1:9">
      <c r="A106" s="1172" t="s">
        <v>2194</v>
      </c>
      <c r="B106" s="1173" t="s">
        <v>2430</v>
      </c>
      <c r="C106" s="1174"/>
      <c r="D106" s="1175" t="str">
        <f t="shared" si="1"/>
        <v>effect = { add_tradition = tr_statecraft_adopt }</v>
      </c>
      <c r="E106" s="1176"/>
      <c r="F106" s="1177"/>
      <c r="G106" s="1178" t="str">
        <f>_xlfn.CONCAT("effect = { ",$D$2," = ",I106," ",$D$2," = ",I107," ",$D$2," = ",I108," ",$D$2," = ",I109," ",$D$2," = ",I110," ",$D$2," = ",I111," ",$D$2," = ",I112,"}")</f>
        <v>effect = { add_tradition = tr_statecraft_adopt add_tradition = tr_statecraft_constitutional_focus add_tradition = tr_statecraft_inspiring_agendas add_tradition = tr_statecraft_immutable_directives add_tradition = tr_statecraft_amongst_peers add_tradition = tr_statecraft_shared_benefits add_tradition = tr_statecraft_finish}</v>
      </c>
      <c r="H106" s="1179"/>
      <c r="I106" s="1241" t="s">
        <v>2431</v>
      </c>
    </row>
    <row r="107" ht="25" customHeight="1" spans="1:9">
      <c r="A107" s="1180"/>
      <c r="B107" s="1181" t="s">
        <v>2432</v>
      </c>
      <c r="C107" s="1182"/>
      <c r="D107" s="1183" t="str">
        <f t="shared" si="1"/>
        <v>effect = { add_tradition = tr_statecraft_constitutional_focus }</v>
      </c>
      <c r="E107" s="1184"/>
      <c r="F107" s="1185"/>
      <c r="G107" s="1186"/>
      <c r="H107" s="1187"/>
      <c r="I107" s="1242" t="s">
        <v>2433</v>
      </c>
    </row>
    <row r="108" ht="25" customHeight="1" spans="1:9">
      <c r="A108" s="1180"/>
      <c r="B108" s="1181" t="s">
        <v>2434</v>
      </c>
      <c r="C108" s="1182"/>
      <c r="D108" s="1183" t="str">
        <f t="shared" si="1"/>
        <v>effect = { add_tradition = tr_statecraft_inspiring_agendas }</v>
      </c>
      <c r="E108" s="1184"/>
      <c r="F108" s="1185"/>
      <c r="G108" s="1186"/>
      <c r="H108" s="1187"/>
      <c r="I108" s="1242" t="s">
        <v>2435</v>
      </c>
    </row>
    <row r="109" ht="25" customHeight="1" spans="1:9">
      <c r="A109" s="1180"/>
      <c r="B109" s="1181" t="s">
        <v>2436</v>
      </c>
      <c r="C109" s="1182"/>
      <c r="D109" s="1183" t="str">
        <f t="shared" si="1"/>
        <v>effect = { add_tradition = tr_statecraft_immutable_directives }</v>
      </c>
      <c r="E109" s="1184"/>
      <c r="F109" s="1185"/>
      <c r="G109" s="1186"/>
      <c r="H109" s="1187"/>
      <c r="I109" s="1242" t="s">
        <v>2437</v>
      </c>
    </row>
    <row r="110" ht="25" customHeight="1" spans="1:9">
      <c r="A110" s="1180"/>
      <c r="B110" s="1181" t="s">
        <v>2438</v>
      </c>
      <c r="C110" s="1182"/>
      <c r="D110" s="1183" t="str">
        <f t="shared" si="1"/>
        <v>effect = { add_tradition = tr_statecraft_amongst_peers }</v>
      </c>
      <c r="E110" s="1184"/>
      <c r="F110" s="1185"/>
      <c r="G110" s="1186"/>
      <c r="H110" s="1187"/>
      <c r="I110" s="1242" t="s">
        <v>2439</v>
      </c>
    </row>
    <row r="111" ht="25" customHeight="1" spans="1:9">
      <c r="A111" s="1180"/>
      <c r="B111" s="1181" t="s">
        <v>2440</v>
      </c>
      <c r="C111" s="1182"/>
      <c r="D111" s="1183" t="str">
        <f t="shared" si="1"/>
        <v>effect = { add_tradition = tr_statecraft_shared_benefits }</v>
      </c>
      <c r="E111" s="1184"/>
      <c r="F111" s="1185"/>
      <c r="G111" s="1186"/>
      <c r="H111" s="1187"/>
      <c r="I111" s="1242" t="s">
        <v>2441</v>
      </c>
    </row>
    <row r="112" ht="25" customHeight="1" spans="1:9">
      <c r="A112" s="1188"/>
      <c r="B112" s="1189" t="s">
        <v>2442</v>
      </c>
      <c r="C112" s="1190"/>
      <c r="D112" s="1191" t="str">
        <f t="shared" si="1"/>
        <v>effect = { add_tradition = tr_statecraft_finish }</v>
      </c>
      <c r="E112" s="1192"/>
      <c r="F112" s="1193"/>
      <c r="G112" s="1194"/>
      <c r="H112" s="1195"/>
      <c r="I112" s="1243" t="s">
        <v>2443</v>
      </c>
    </row>
    <row r="113" ht="25" customHeight="1" spans="1:9">
      <c r="A113" s="1196" t="s">
        <v>2195</v>
      </c>
      <c r="B113" s="1197" t="s">
        <v>2444</v>
      </c>
      <c r="C113" s="1198"/>
      <c r="D113" s="1199" t="str">
        <f t="shared" si="1"/>
        <v>effect = { add_tradition = tr_subterfuge_adopt }</v>
      </c>
      <c r="E113" s="1200"/>
      <c r="F113" s="1201"/>
      <c r="G113" s="1202" t="str">
        <f>_xlfn.CONCAT("effect = { ",$D$2," = ",I113," ",$D$2," = ",I114," ",$D$2," = ",I115," ",$D$2," = ",I116," ",$D$2," = ",I117," ",$D$2," = ",I118," ",$D$2," = ",I119,"}")</f>
        <v>effect = { add_tradition = tr_subterfuge_adopt add_tradition = tr_subterfuge_information_security add_tradition = tr_subterfuge_nda add_tradition = tr_subterfuge_operational_security add_tradition = tr_subterfuge_double_agents add_tradition = tr_subterfuge_shadow_recruits add_tradition = tr_subterfuge_finish}</v>
      </c>
      <c r="H113" s="1203"/>
      <c r="I113" s="1244" t="s">
        <v>2445</v>
      </c>
    </row>
    <row r="114" ht="25" customHeight="1" spans="1:9">
      <c r="A114" s="1204"/>
      <c r="B114" s="1205" t="s">
        <v>2446</v>
      </c>
      <c r="C114" s="1206"/>
      <c r="D114" s="1207" t="str">
        <f t="shared" si="1"/>
        <v>effect = { add_tradition = tr_subterfuge_information_security }</v>
      </c>
      <c r="E114" s="1208"/>
      <c r="F114" s="1209"/>
      <c r="G114" s="1210"/>
      <c r="H114" s="1211"/>
      <c r="I114" s="1245" t="s">
        <v>2447</v>
      </c>
    </row>
    <row r="115" ht="25" customHeight="1" spans="1:9">
      <c r="A115" s="1204"/>
      <c r="B115" s="1205" t="s">
        <v>2448</v>
      </c>
      <c r="C115" s="1206" t="s">
        <v>2449</v>
      </c>
      <c r="D115" s="1207" t="str">
        <f t="shared" si="1"/>
        <v>effect = { add_tradition = tr_subterfuge_nda }</v>
      </c>
      <c r="E115" s="1208"/>
      <c r="F115" s="1209"/>
      <c r="G115" s="1210"/>
      <c r="H115" s="1211"/>
      <c r="I115" s="1245" t="s">
        <v>2450</v>
      </c>
    </row>
    <row r="116" ht="25" customHeight="1" spans="1:9">
      <c r="A116" s="1204"/>
      <c r="B116" s="1205" t="s">
        <v>2451</v>
      </c>
      <c r="C116" s="1206" t="s">
        <v>2452</v>
      </c>
      <c r="D116" s="1207" t="str">
        <f t="shared" si="1"/>
        <v>effect = { add_tradition = tr_subterfuge_operational_security }</v>
      </c>
      <c r="E116" s="1208"/>
      <c r="F116" s="1209"/>
      <c r="G116" s="1210"/>
      <c r="H116" s="1211"/>
      <c r="I116" s="1245" t="s">
        <v>2453</v>
      </c>
    </row>
    <row r="117" ht="25" customHeight="1" spans="1:9">
      <c r="A117" s="1204"/>
      <c r="B117" s="1205" t="s">
        <v>2454</v>
      </c>
      <c r="C117" s="1206"/>
      <c r="D117" s="1207" t="str">
        <f t="shared" si="1"/>
        <v>effect = { add_tradition = tr_subterfuge_double_agents }</v>
      </c>
      <c r="E117" s="1208"/>
      <c r="F117" s="1209"/>
      <c r="G117" s="1210"/>
      <c r="H117" s="1211"/>
      <c r="I117" s="1245" t="s">
        <v>2455</v>
      </c>
    </row>
    <row r="118" ht="25" customHeight="1" spans="1:9">
      <c r="A118" s="1204"/>
      <c r="B118" s="1205" t="s">
        <v>2456</v>
      </c>
      <c r="C118" s="1206"/>
      <c r="D118" s="1207" t="str">
        <f t="shared" si="1"/>
        <v>effect = { add_tradition = tr_subterfuge_shadow_recruits }</v>
      </c>
      <c r="E118" s="1208"/>
      <c r="F118" s="1209"/>
      <c r="G118" s="1210"/>
      <c r="H118" s="1211"/>
      <c r="I118" s="1245" t="s">
        <v>2457</v>
      </c>
    </row>
    <row r="119" ht="25" customHeight="1" spans="1:9">
      <c r="A119" s="1212"/>
      <c r="B119" s="1213" t="s">
        <v>2458</v>
      </c>
      <c r="C119" s="1214"/>
      <c r="D119" s="1215" t="str">
        <f t="shared" si="1"/>
        <v>effect = { add_tradition = tr_subterfuge_finish }</v>
      </c>
      <c r="E119" s="1216"/>
      <c r="F119" s="1217"/>
      <c r="G119" s="1218"/>
      <c r="H119" s="1219"/>
      <c r="I119" s="1246" t="s">
        <v>2459</v>
      </c>
    </row>
    <row r="120" ht="25" customHeight="1" spans="1:9">
      <c r="A120" s="1028" t="s">
        <v>2196</v>
      </c>
      <c r="B120" s="1029" t="s">
        <v>2460</v>
      </c>
      <c r="C120" s="1030"/>
      <c r="D120" s="1031" t="str">
        <f t="shared" si="1"/>
        <v>effect = { add_tradition = tr_supremacy_adopt }</v>
      </c>
      <c r="E120" s="1032"/>
      <c r="F120" s="1033"/>
      <c r="G120" s="1034" t="str">
        <f>_xlfn.CONCAT("effect = { ",$D$2," = ",I120," ",$D$2," = ",I121," ",$D$2," = ",I122," ",$D$2," = ",I123," ",$D$2," = ",I124," ",$D$2," = ",I125," ",$D$2," = ",I126,"}")</f>
        <v>effect = { add_tradition = tr_supremacy_adopt add_tradition = tr_supremacy_fleet_logistical_corps add_tradition = tr_supremacy_master_shipwrights add_tradition = tr_supremacy_war_games add_tradition = tr_supremacy_overwhelming_force add_tradition = tr_supremacy_great_game add_tradition = tr_supremacy_finish}</v>
      </c>
      <c r="H120" s="1035"/>
      <c r="I120" s="1223" t="s">
        <v>2461</v>
      </c>
    </row>
    <row r="121" ht="25" customHeight="1" spans="1:9">
      <c r="A121" s="1036"/>
      <c r="B121" s="1037" t="s">
        <v>2462</v>
      </c>
      <c r="C121" s="1038" t="s">
        <v>2463</v>
      </c>
      <c r="D121" s="1039" t="str">
        <f t="shared" si="1"/>
        <v>effect = { add_tradition = tr_supremacy_fleet_logistical_corps }</v>
      </c>
      <c r="E121" s="1040"/>
      <c r="F121" s="1041"/>
      <c r="G121" s="1042"/>
      <c r="H121" s="1043"/>
      <c r="I121" s="1224" t="s">
        <v>2464</v>
      </c>
    </row>
    <row r="122" ht="25" customHeight="1" spans="1:9">
      <c r="A122" s="1036"/>
      <c r="B122" s="1037" t="s">
        <v>2465</v>
      </c>
      <c r="C122" s="1038" t="s">
        <v>2466</v>
      </c>
      <c r="D122" s="1039" t="str">
        <f t="shared" si="1"/>
        <v>effect = { add_tradition = tr_supremacy_master_shipwrights }</v>
      </c>
      <c r="E122" s="1040"/>
      <c r="F122" s="1041"/>
      <c r="G122" s="1042"/>
      <c r="H122" s="1043"/>
      <c r="I122" s="1224" t="s">
        <v>2467</v>
      </c>
    </row>
    <row r="123" ht="25" customHeight="1" spans="1:9">
      <c r="A123" s="1036"/>
      <c r="B123" s="1037" t="s">
        <v>2468</v>
      </c>
      <c r="C123" s="1038" t="s">
        <v>2469</v>
      </c>
      <c r="D123" s="1039" t="str">
        <f t="shared" si="1"/>
        <v>effect = { add_tradition = tr_supremacy_war_games }</v>
      </c>
      <c r="E123" s="1040"/>
      <c r="F123" s="1041"/>
      <c r="G123" s="1042"/>
      <c r="H123" s="1043"/>
      <c r="I123" s="1224" t="s">
        <v>2470</v>
      </c>
    </row>
    <row r="124" ht="25" customHeight="1" spans="1:9">
      <c r="A124" s="1036"/>
      <c r="B124" s="1037" t="s">
        <v>2471</v>
      </c>
      <c r="C124" s="1038"/>
      <c r="D124" s="1039" t="str">
        <f t="shared" si="1"/>
        <v>effect = { add_tradition = tr_supremacy_overwhelming_force }</v>
      </c>
      <c r="E124" s="1040"/>
      <c r="F124" s="1041"/>
      <c r="G124" s="1042"/>
      <c r="H124" s="1043"/>
      <c r="I124" s="1224" t="s">
        <v>2472</v>
      </c>
    </row>
    <row r="125" ht="25" customHeight="1" spans="1:9">
      <c r="A125" s="1036"/>
      <c r="B125" s="1037" t="s">
        <v>2473</v>
      </c>
      <c r="C125" s="1038" t="s">
        <v>2474</v>
      </c>
      <c r="D125" s="1039" t="str">
        <f t="shared" si="1"/>
        <v>effect = { add_tradition = tr_supremacy_great_game }</v>
      </c>
      <c r="E125" s="1040"/>
      <c r="F125" s="1041"/>
      <c r="G125" s="1042"/>
      <c r="H125" s="1043"/>
      <c r="I125" s="1224" t="s">
        <v>2475</v>
      </c>
    </row>
    <row r="126" ht="25" customHeight="1" spans="1:9">
      <c r="A126" s="1044"/>
      <c r="B126" s="1045" t="s">
        <v>2476</v>
      </c>
      <c r="C126" s="1046"/>
      <c r="D126" s="1047" t="str">
        <f t="shared" si="1"/>
        <v>effect = { add_tradition = tr_supremacy_finish }</v>
      </c>
      <c r="E126" s="1048"/>
      <c r="F126" s="1049"/>
      <c r="G126" s="1050"/>
      <c r="H126" s="1051"/>
      <c r="I126" s="1225" t="s">
        <v>2477</v>
      </c>
    </row>
    <row r="127" ht="25" customHeight="1" spans="1:9">
      <c r="A127" s="1250" t="s">
        <v>2197</v>
      </c>
      <c r="B127" s="1053" t="s">
        <v>2478</v>
      </c>
      <c r="C127" s="1054"/>
      <c r="D127" s="1055" t="str">
        <f t="shared" si="1"/>
        <v>effect = { add_tradition = tr_synchronicity_adopt }</v>
      </c>
      <c r="E127" s="1056"/>
      <c r="F127" s="1057"/>
      <c r="G127" s="1058" t="str">
        <f>_xlfn.CONCAT("effect = { ",$D$2," = ",I127," ",$D$2," = ",I128," ",$D$2," = ",I129," ",$D$2," = ",I130," ",$D$2," = ",I131," ",$D$2," = ",I132," ",$D$2," = ",I133,"}")</f>
        <v>effect = { add_tradition = tr_synchronicity_adopt add_tradition = tr_synchronicity_integrated_preservation add_tradition = tr_synchronicity_kinship_gestalt add_tradition = tr_synchronicity_collective_reasoning add_tradition = tr_synchronicity_harmonious_directives add_tradition = tr_synchronicity_cloned_organs add_tradition = tr_synchronicity_finish}</v>
      </c>
      <c r="H127" s="1059"/>
      <c r="I127" s="1226" t="s">
        <v>2479</v>
      </c>
    </row>
    <row r="128" ht="25" customHeight="1" spans="1:9">
      <c r="A128" s="1251"/>
      <c r="B128" s="1061" t="s">
        <v>2480</v>
      </c>
      <c r="C128" s="1062" t="s">
        <v>2481</v>
      </c>
      <c r="D128" s="1063" t="str">
        <f t="shared" si="1"/>
        <v>effect = { add_tradition = tr_synchronicity_integrated_preservation }</v>
      </c>
      <c r="E128" s="1064"/>
      <c r="F128" s="1065"/>
      <c r="G128" s="1066"/>
      <c r="H128" s="1067"/>
      <c r="I128" s="1227" t="s">
        <v>2482</v>
      </c>
    </row>
    <row r="129" ht="25" customHeight="1" spans="1:9">
      <c r="A129" s="1251"/>
      <c r="B129" s="1061" t="s">
        <v>2483</v>
      </c>
      <c r="C129" s="1062" t="s">
        <v>2484</v>
      </c>
      <c r="D129" s="1063" t="str">
        <f t="shared" si="1"/>
        <v>effect = { add_tradition = tr_synchronicity_kinship_gestalt }</v>
      </c>
      <c r="E129" s="1064"/>
      <c r="F129" s="1065"/>
      <c r="G129" s="1066"/>
      <c r="H129" s="1067"/>
      <c r="I129" s="1227" t="s">
        <v>2485</v>
      </c>
    </row>
    <row r="130" ht="25" customHeight="1" spans="1:9">
      <c r="A130" s="1251"/>
      <c r="B130" s="1061" t="s">
        <v>2486</v>
      </c>
      <c r="C130" s="1062"/>
      <c r="D130" s="1063" t="str">
        <f t="shared" si="1"/>
        <v>effect = { add_tradition = tr_synchronicity_collective_reasoning }</v>
      </c>
      <c r="E130" s="1064"/>
      <c r="F130" s="1065"/>
      <c r="G130" s="1066"/>
      <c r="H130" s="1067"/>
      <c r="I130" s="1227" t="s">
        <v>2487</v>
      </c>
    </row>
    <row r="131" ht="25" customHeight="1" spans="1:9">
      <c r="A131" s="1251"/>
      <c r="B131" s="1061" t="s">
        <v>2488</v>
      </c>
      <c r="C131" s="1062" t="s">
        <v>2489</v>
      </c>
      <c r="D131" s="1063" t="str">
        <f t="shared" si="1"/>
        <v>effect = { add_tradition = tr_synchronicity_harmonious_directives }</v>
      </c>
      <c r="E131" s="1064"/>
      <c r="F131" s="1065"/>
      <c r="G131" s="1066"/>
      <c r="H131" s="1067"/>
      <c r="I131" s="1227" t="s">
        <v>2490</v>
      </c>
    </row>
    <row r="132" ht="25" customHeight="1" spans="1:9">
      <c r="A132" s="1251"/>
      <c r="B132" s="1061" t="s">
        <v>2491</v>
      </c>
      <c r="C132" s="1062" t="s">
        <v>2492</v>
      </c>
      <c r="D132" s="1063" t="str">
        <f t="shared" si="1"/>
        <v>effect = { add_tradition = tr_synchronicity_cloned_organs }</v>
      </c>
      <c r="E132" s="1064"/>
      <c r="F132" s="1065"/>
      <c r="G132" s="1066"/>
      <c r="H132" s="1067"/>
      <c r="I132" s="1227" t="s">
        <v>2493</v>
      </c>
    </row>
    <row r="133" ht="25" customHeight="1" spans="1:9">
      <c r="A133" s="1252"/>
      <c r="B133" s="1069" t="s">
        <v>2494</v>
      </c>
      <c r="C133" s="1070"/>
      <c r="D133" s="1071" t="str">
        <f t="shared" si="1"/>
        <v>effect = { add_tradition = tr_synchronicity_finish }</v>
      </c>
      <c r="E133" s="1072"/>
      <c r="F133" s="1073"/>
      <c r="G133" s="1074"/>
      <c r="H133" s="1075"/>
      <c r="I133" s="1228" t="s">
        <v>2495</v>
      </c>
    </row>
    <row r="134" ht="25" customHeight="1" spans="1:9">
      <c r="A134" s="1247" t="s">
        <v>2198</v>
      </c>
      <c r="B134" s="1077" t="s">
        <v>2496</v>
      </c>
      <c r="C134" s="1078"/>
      <c r="D134" s="1079" t="str">
        <f t="shared" si="1"/>
        <v>effect = { add_tradition = tr_unyielding_adopt }</v>
      </c>
      <c r="E134" s="1080"/>
      <c r="F134" s="1081"/>
      <c r="G134" s="1082" t="str">
        <f>_xlfn.CONCAT("effect = { ",$D$2," = ",I134," ",$D$2," = ",I135," ",$D$2," = ",I136," ",$D$2," = ",I137," ",$D$2," = ",I138," ",$D$2," = ",I139," ",$D$2," = ",I140,"}")</f>
        <v>effect = { add_tradition = tr_unyielding_adopt add_tradition = tr_unyielding_resistance_is_frugal add_tradition = tr_unyielding_never_surrender add_tradition = tr_unyielding_bulwark_of_harmony add_tradition = tr_unyielding_defensive_zeal add_tradition = tr_unyielding_fortress_doctrine add_tradition = tr_unyielding_finish}</v>
      </c>
      <c r="H134" s="1083"/>
      <c r="I134" s="1229" t="s">
        <v>2497</v>
      </c>
    </row>
    <row r="135" ht="25" customHeight="1" spans="1:9">
      <c r="A135" s="1248"/>
      <c r="B135" s="1085" t="s">
        <v>2498</v>
      </c>
      <c r="C135" s="1086"/>
      <c r="D135" s="1087" t="str">
        <f t="shared" si="1"/>
        <v>effect = { add_tradition = tr_unyielding_resistance_is_frugal }</v>
      </c>
      <c r="E135" s="1088"/>
      <c r="F135" s="1089"/>
      <c r="G135" s="1090"/>
      <c r="H135" s="1091"/>
      <c r="I135" s="1230" t="s">
        <v>2499</v>
      </c>
    </row>
    <row r="136" ht="25" customHeight="1" spans="1:9">
      <c r="A136" s="1248"/>
      <c r="B136" s="1085" t="s">
        <v>2500</v>
      </c>
      <c r="C136" s="1086"/>
      <c r="D136" s="1087" t="str">
        <f t="shared" si="1"/>
        <v>effect = { add_tradition = tr_unyielding_never_surrender }</v>
      </c>
      <c r="E136" s="1088"/>
      <c r="F136" s="1089"/>
      <c r="G136" s="1090"/>
      <c r="H136" s="1091"/>
      <c r="I136" s="1230" t="s">
        <v>2501</v>
      </c>
    </row>
    <row r="137" ht="25" customHeight="1" spans="1:9">
      <c r="A137" s="1248"/>
      <c r="B137" s="1085" t="s">
        <v>2502</v>
      </c>
      <c r="C137" s="1086"/>
      <c r="D137" s="1087" t="str">
        <f t="shared" ref="D137:D200" si="2">_xlfn.CONCAT("effect = { ",$D$2," = ",I137," }")</f>
        <v>effect = { add_tradition = tr_unyielding_bulwark_of_harmony }</v>
      </c>
      <c r="E137" s="1088"/>
      <c r="F137" s="1089"/>
      <c r="G137" s="1090"/>
      <c r="H137" s="1091"/>
      <c r="I137" s="1230" t="s">
        <v>2503</v>
      </c>
    </row>
    <row r="138" ht="25" customHeight="1" spans="1:9">
      <c r="A138" s="1248"/>
      <c r="B138" s="1085" t="s">
        <v>2504</v>
      </c>
      <c r="C138" s="1086"/>
      <c r="D138" s="1087" t="str">
        <f t="shared" si="2"/>
        <v>effect = { add_tradition = tr_unyielding_defensive_zeal }</v>
      </c>
      <c r="E138" s="1088"/>
      <c r="F138" s="1089"/>
      <c r="G138" s="1090"/>
      <c r="H138" s="1091"/>
      <c r="I138" s="1230" t="s">
        <v>2505</v>
      </c>
    </row>
    <row r="139" ht="25" customHeight="1" spans="1:9">
      <c r="A139" s="1248"/>
      <c r="B139" s="1085" t="s">
        <v>2506</v>
      </c>
      <c r="C139" s="1086" t="s">
        <v>2507</v>
      </c>
      <c r="D139" s="1087" t="str">
        <f t="shared" si="2"/>
        <v>effect = { add_tradition = tr_unyielding_fortress_doctrine }</v>
      </c>
      <c r="E139" s="1088"/>
      <c r="F139" s="1089"/>
      <c r="G139" s="1090"/>
      <c r="H139" s="1091"/>
      <c r="I139" s="1230" t="s">
        <v>2508</v>
      </c>
    </row>
    <row r="140" ht="25" customHeight="1" spans="1:9">
      <c r="A140" s="1249"/>
      <c r="B140" s="1093" t="s">
        <v>2509</v>
      </c>
      <c r="C140" s="1094"/>
      <c r="D140" s="1095" t="str">
        <f t="shared" si="2"/>
        <v>effect = { add_tradition = tr_unyielding_finish }</v>
      </c>
      <c r="E140" s="1096"/>
      <c r="F140" s="1097"/>
      <c r="G140" s="1098"/>
      <c r="H140" s="1099"/>
      <c r="I140" s="1231" t="s">
        <v>2510</v>
      </c>
    </row>
    <row r="141" ht="25" customHeight="1" spans="1:9">
      <c r="A141" s="1253" t="s">
        <v>2199</v>
      </c>
      <c r="B141" s="1101" t="s">
        <v>2511</v>
      </c>
      <c r="C141" s="1102"/>
      <c r="D141" s="1103" t="str">
        <f t="shared" si="2"/>
        <v>effect = { add_tradition = tr_versatility_adopt }</v>
      </c>
      <c r="E141" s="1104"/>
      <c r="F141" s="1105"/>
      <c r="G141" s="1106" t="str">
        <f>_xlfn.CONCAT("effect = { ",$D$2," = ",I141," ",$D$2," = ",I142," ",$D$2," = ",I143," ",$D$2," = ",I144," ",$D$2," = ",I145," ",$D$2," = ",I146," ",$D$2," = ",I147,"}")</f>
        <v>effect = { add_tradition = tr_versatility_adopt add_tradition = tr_versatility_universal_compatibility add_tradition = tr_versatility_adaptive_programming add_tradition = tr_versatility_spatial_optimization add_tradition = tr_versatility_material_analysis add_tradition = tr_versatility_operational_proxies add_tradition = tr_versatility_finish}</v>
      </c>
      <c r="H141" s="1107"/>
      <c r="I141" s="1232" t="s">
        <v>2512</v>
      </c>
    </row>
    <row r="142" ht="25" customHeight="1" spans="1:9">
      <c r="A142" s="1254"/>
      <c r="B142" s="1109" t="s">
        <v>2513</v>
      </c>
      <c r="C142" s="1110"/>
      <c r="D142" s="1111" t="str">
        <f t="shared" si="2"/>
        <v>effect = { add_tradition = tr_versatility_universal_compatibility }</v>
      </c>
      <c r="E142" s="1112"/>
      <c r="F142" s="1113"/>
      <c r="G142" s="1114"/>
      <c r="H142" s="1115"/>
      <c r="I142" s="1233" t="s">
        <v>2514</v>
      </c>
    </row>
    <row r="143" ht="25" customHeight="1" spans="1:9">
      <c r="A143" s="1254"/>
      <c r="B143" s="1109" t="s">
        <v>2515</v>
      </c>
      <c r="C143" s="1110"/>
      <c r="D143" s="1111" t="str">
        <f t="shared" si="2"/>
        <v>effect = { add_tradition = tr_versatility_adaptive_programming }</v>
      </c>
      <c r="E143" s="1112"/>
      <c r="F143" s="1113"/>
      <c r="G143" s="1114"/>
      <c r="H143" s="1115"/>
      <c r="I143" s="1233" t="s">
        <v>2516</v>
      </c>
    </row>
    <row r="144" ht="25" customHeight="1" spans="1:9">
      <c r="A144" s="1254"/>
      <c r="B144" s="1109" t="s">
        <v>2517</v>
      </c>
      <c r="C144" s="1110"/>
      <c r="D144" s="1111" t="str">
        <f t="shared" si="2"/>
        <v>effect = { add_tradition = tr_versatility_spatial_optimization }</v>
      </c>
      <c r="E144" s="1112"/>
      <c r="F144" s="1113"/>
      <c r="G144" s="1114"/>
      <c r="H144" s="1115"/>
      <c r="I144" s="1233" t="s">
        <v>2518</v>
      </c>
    </row>
    <row r="145" ht="25" customHeight="1" spans="1:9">
      <c r="A145" s="1254"/>
      <c r="B145" s="1109" t="s">
        <v>2519</v>
      </c>
      <c r="C145" s="1110"/>
      <c r="D145" s="1111" t="str">
        <f t="shared" si="2"/>
        <v>effect = { add_tradition = tr_versatility_material_analysis }</v>
      </c>
      <c r="E145" s="1112"/>
      <c r="F145" s="1113"/>
      <c r="G145" s="1114"/>
      <c r="H145" s="1115"/>
      <c r="I145" s="1233" t="s">
        <v>2520</v>
      </c>
    </row>
    <row r="146" ht="25" customHeight="1" spans="1:9">
      <c r="A146" s="1254"/>
      <c r="B146" s="1109" t="s">
        <v>2521</v>
      </c>
      <c r="C146" s="1110"/>
      <c r="D146" s="1111" t="str">
        <f t="shared" si="2"/>
        <v>effect = { add_tradition = tr_versatility_operational_proxies }</v>
      </c>
      <c r="E146" s="1112"/>
      <c r="F146" s="1113"/>
      <c r="G146" s="1114"/>
      <c r="H146" s="1115"/>
      <c r="I146" s="1233" t="s">
        <v>2522</v>
      </c>
    </row>
    <row r="147" ht="25" customHeight="1" spans="1:9">
      <c r="A147" s="1255"/>
      <c r="B147" s="1117" t="s">
        <v>2523</v>
      </c>
      <c r="C147" s="1118"/>
      <c r="D147" s="1119" t="str">
        <f t="shared" si="2"/>
        <v>effect = { add_tradition = tr_versatility_finish }</v>
      </c>
      <c r="E147" s="1120"/>
      <c r="F147" s="1121"/>
      <c r="G147" s="1122"/>
      <c r="H147" s="1123"/>
      <c r="I147" s="1234" t="s">
        <v>2524</v>
      </c>
    </row>
    <row r="148" ht="25" customHeight="1" spans="1:9">
      <c r="A148" s="1124" t="s">
        <v>693</v>
      </c>
      <c r="B148" s="1125" t="s">
        <v>2525</v>
      </c>
      <c r="C148" s="1126"/>
      <c r="D148" s="1127" t="str">
        <f t="shared" si="2"/>
        <v>effect = { add_tradition = tr_cloning_adopt }</v>
      </c>
      <c r="E148" s="1128"/>
      <c r="F148" s="1129"/>
      <c r="G148" s="1130" t="str">
        <f>_xlfn.CONCAT("effect = { ",$D$2," = ",I148," ",$D$2," = ",I149," ",$D$2," = ",I150," ",$D$2," = ",I151," ",$D$2," = ",I152," ",$D$2," = ",I153," ",$D$2," = ",I154,"}")</f>
        <v>effect = { add_tradition = tr_cloning_adopt add_tradition = tr_cloning_evolutionary_extrapolation add_tradition = tr_cloning_somatic_synthesization add_tradition = tr_cloning_stage_1_swap add_tradition = tr_cloning_stage_2_swap add_tradition = tr_cloning_stage_3_swap add_tradition = tr_cloning_finish}</v>
      </c>
      <c r="H148" s="1131"/>
      <c r="I148" s="1235" t="s">
        <v>2526</v>
      </c>
    </row>
    <row r="149" ht="25" customHeight="1" spans="1:9">
      <c r="A149" s="1132"/>
      <c r="B149" s="1133" t="s">
        <v>2527</v>
      </c>
      <c r="C149" s="1134"/>
      <c r="D149" s="1135" t="str">
        <f t="shared" si="2"/>
        <v>effect = { add_tradition = tr_cloning_evolutionary_extrapolation }</v>
      </c>
      <c r="E149" s="1136"/>
      <c r="F149" s="1137"/>
      <c r="G149" s="1138"/>
      <c r="H149" s="1139"/>
      <c r="I149" s="1236" t="s">
        <v>2528</v>
      </c>
    </row>
    <row r="150" ht="25" customHeight="1" spans="1:9">
      <c r="A150" s="1132"/>
      <c r="B150" s="1133" t="s">
        <v>2529</v>
      </c>
      <c r="C150" s="1134" t="s">
        <v>2530</v>
      </c>
      <c r="D150" s="1135" t="str">
        <f t="shared" si="2"/>
        <v>effect = { add_tradition = tr_cloning_somatic_synthesization }</v>
      </c>
      <c r="E150" s="1136"/>
      <c r="F150" s="1137"/>
      <c r="G150" s="1138"/>
      <c r="H150" s="1139"/>
      <c r="I150" s="1236" t="s">
        <v>2531</v>
      </c>
    </row>
    <row r="151" ht="25" customHeight="1" spans="1:9">
      <c r="A151" s="1132"/>
      <c r="B151" s="1133" t="s">
        <v>2532</v>
      </c>
      <c r="C151" s="1134"/>
      <c r="D151" s="1135" t="str">
        <f t="shared" si="2"/>
        <v>effect = { add_tradition = tr_cloning_stage_1_swap }</v>
      </c>
      <c r="E151" s="1136"/>
      <c r="F151" s="1137"/>
      <c r="G151" s="1138"/>
      <c r="H151" s="1139"/>
      <c r="I151" s="1236" t="s">
        <v>2533</v>
      </c>
    </row>
    <row r="152" ht="25" customHeight="1" spans="1:9">
      <c r="A152" s="1132"/>
      <c r="B152" s="1133" t="s">
        <v>2534</v>
      </c>
      <c r="C152" s="1134"/>
      <c r="D152" s="1135" t="str">
        <f t="shared" si="2"/>
        <v>effect = { add_tradition = tr_cloning_stage_2_swap }</v>
      </c>
      <c r="E152" s="1136"/>
      <c r="F152" s="1137"/>
      <c r="G152" s="1138"/>
      <c r="H152" s="1139"/>
      <c r="I152" s="1236" t="s">
        <v>2535</v>
      </c>
    </row>
    <row r="153" ht="25" customHeight="1" spans="1:9">
      <c r="A153" s="1132"/>
      <c r="B153" s="1133" t="s">
        <v>2536</v>
      </c>
      <c r="C153" s="1134"/>
      <c r="D153" s="1135" t="str">
        <f t="shared" si="2"/>
        <v>effect = { add_tradition = tr_cloning_stage_3_swap }</v>
      </c>
      <c r="E153" s="1136"/>
      <c r="F153" s="1137"/>
      <c r="G153" s="1138"/>
      <c r="H153" s="1139"/>
      <c r="I153" s="1236" t="s">
        <v>2537</v>
      </c>
    </row>
    <row r="154" ht="25" customHeight="1" spans="1:9">
      <c r="A154" s="1140"/>
      <c r="B154" s="1141" t="s">
        <v>2538</v>
      </c>
      <c r="C154" s="1142"/>
      <c r="D154" s="1143" t="str">
        <f t="shared" si="2"/>
        <v>effect = { add_tradition = tr_cloning_finish }</v>
      </c>
      <c r="E154" s="1144"/>
      <c r="F154" s="1145"/>
      <c r="G154" s="1146"/>
      <c r="H154" s="1147"/>
      <c r="I154" s="1237" t="s">
        <v>2539</v>
      </c>
    </row>
    <row r="155" ht="25" customHeight="1" spans="1:9">
      <c r="A155" s="1256" t="s">
        <v>2540</v>
      </c>
      <c r="B155" s="1149" t="s">
        <v>2541</v>
      </c>
      <c r="C155" s="1150"/>
      <c r="D155" s="1151" t="str">
        <f t="shared" si="2"/>
        <v>effect = { add_tradition = tr_cybernetics_adopt }</v>
      </c>
      <c r="E155" s="1152"/>
      <c r="F155" s="1153"/>
      <c r="G155" s="1154" t="str">
        <f>_xlfn.CONCAT("effect = { ",$D$2," = ",I155," ",$D$2," = ",I156," ",$D$2," = ",I157," ",$D$2," = ",I158," ",$D$2," = ",I159," ",$D$2," = ",I160," ",$D$2," = ",I161,"}")</f>
        <v>effect = { add_tradition = tr_cybernetics_adopt add_tradition = tr_cybernetics_transubstantiation_synthesis add_tradition = tr_cybernetics_metabolic_reprocessing add_tradition = tr_cybernetics_integrated_anatomy add_tradition = tr_cybernetics_augmentation_overload add_tradition = tr_cybernetics_modular_cybernetics add_tradition = tr_cybernetics_finish}</v>
      </c>
      <c r="H155" s="1155"/>
      <c r="I155" s="1238" t="s">
        <v>2542</v>
      </c>
    </row>
    <row r="156" ht="25" customHeight="1" spans="1:9">
      <c r="A156" s="1156"/>
      <c r="B156" s="1157" t="s">
        <v>2543</v>
      </c>
      <c r="C156" s="1158" t="s">
        <v>2544</v>
      </c>
      <c r="D156" s="1159" t="str">
        <f t="shared" si="2"/>
        <v>effect = { add_tradition = tr_cybernetics_transubstantiation_synthesis }</v>
      </c>
      <c r="E156" s="1160"/>
      <c r="F156" s="1161"/>
      <c r="G156" s="1162"/>
      <c r="H156" s="1163"/>
      <c r="I156" s="1239" t="s">
        <v>2545</v>
      </c>
    </row>
    <row r="157" ht="25" customHeight="1" spans="1:9">
      <c r="A157" s="1156"/>
      <c r="B157" s="1157" t="s">
        <v>2546</v>
      </c>
      <c r="C157" s="1158"/>
      <c r="D157" s="1159" t="str">
        <f t="shared" si="2"/>
        <v>effect = { add_tradition = tr_cybernetics_metabolic_reprocessing }</v>
      </c>
      <c r="E157" s="1160"/>
      <c r="F157" s="1161"/>
      <c r="G157" s="1162"/>
      <c r="H157" s="1163"/>
      <c r="I157" s="1239" t="s">
        <v>2547</v>
      </c>
    </row>
    <row r="158" ht="25" customHeight="1" spans="1:9">
      <c r="A158" s="1156"/>
      <c r="B158" s="1157" t="s">
        <v>2548</v>
      </c>
      <c r="C158" s="1158"/>
      <c r="D158" s="1159" t="str">
        <f t="shared" si="2"/>
        <v>effect = { add_tradition = tr_cybernetics_integrated_anatomy }</v>
      </c>
      <c r="E158" s="1160"/>
      <c r="F158" s="1161"/>
      <c r="G158" s="1162"/>
      <c r="H158" s="1163"/>
      <c r="I158" s="1239" t="s">
        <v>2549</v>
      </c>
    </row>
    <row r="159" ht="25" customHeight="1" spans="1:9">
      <c r="A159" s="1156"/>
      <c r="B159" s="1157" t="s">
        <v>2550</v>
      </c>
      <c r="C159" s="1158" t="s">
        <v>2551</v>
      </c>
      <c r="D159" s="1159" t="str">
        <f t="shared" si="2"/>
        <v>effect = { add_tradition = tr_cybernetics_augmentation_overload }</v>
      </c>
      <c r="E159" s="1160"/>
      <c r="F159" s="1161"/>
      <c r="G159" s="1162"/>
      <c r="H159" s="1163"/>
      <c r="I159" s="1239" t="s">
        <v>2552</v>
      </c>
    </row>
    <row r="160" ht="25" customHeight="1" spans="1:9">
      <c r="A160" s="1156"/>
      <c r="B160" s="1157" t="s">
        <v>2553</v>
      </c>
      <c r="C160" s="1158"/>
      <c r="D160" s="1159" t="str">
        <f t="shared" si="2"/>
        <v>effect = { add_tradition = tr_cybernetics_modular_cybernetics }</v>
      </c>
      <c r="E160" s="1160"/>
      <c r="F160" s="1161"/>
      <c r="G160" s="1162"/>
      <c r="H160" s="1163"/>
      <c r="I160" s="1239" t="s">
        <v>2554</v>
      </c>
    </row>
    <row r="161" ht="25" customHeight="1" spans="1:9">
      <c r="A161" s="1164"/>
      <c r="B161" s="1165" t="s">
        <v>2555</v>
      </c>
      <c r="C161" s="1166"/>
      <c r="D161" s="1167" t="str">
        <f t="shared" si="2"/>
        <v>effect = { add_tradition = tr_cybernetics_finish }</v>
      </c>
      <c r="E161" s="1168"/>
      <c r="F161" s="1169"/>
      <c r="G161" s="1170"/>
      <c r="H161" s="1171"/>
      <c r="I161" s="1240" t="s">
        <v>2556</v>
      </c>
    </row>
    <row r="162" ht="25" customHeight="1" spans="1:9">
      <c r="A162" s="1257" t="s">
        <v>2557</v>
      </c>
      <c r="B162" s="1173" t="s">
        <v>2541</v>
      </c>
      <c r="C162" s="1174"/>
      <c r="D162" s="1175" t="str">
        <f t="shared" si="2"/>
        <v>effect = { add_tradition = tr_cybernetics_assimilator_adopt }</v>
      </c>
      <c r="E162" s="1176"/>
      <c r="F162" s="1177"/>
      <c r="G162" s="1178" t="str">
        <f>_xlfn.CONCAT("effect = { ",$D$2," = ",I162," ",$D$2," = ",I163," ",$D$2," = ",I164," ",$D$2," = ",I165," ",$D$2," = ",I166," ",$D$2," = ",I167," ",$D$2," = ",I168,"}")</f>
        <v>effect = { add_tradition = tr_cybernetics_assimilator_adopt add_tradition = tr_cybernetics_assimilator_inevitable_assimilation add_tradition = tr_cybernetics_assimilator_metabolic_reprocessing add_tradition = tr_cybernetics_assimilator_integrated_anatomy add_tradition = tr_cybernetics_assimilator_gestation add_tradition = tr_cybernetics_assimilator_modular_cybernetics add_tradition = tr_cybernetics_assimilator_finish}</v>
      </c>
      <c r="H162" s="1179"/>
      <c r="I162" s="1241" t="s">
        <v>2558</v>
      </c>
    </row>
    <row r="163" ht="25" customHeight="1" spans="1:9">
      <c r="A163" s="1258"/>
      <c r="B163" s="1181" t="s">
        <v>2559</v>
      </c>
      <c r="C163" s="1182"/>
      <c r="D163" s="1183" t="str">
        <f t="shared" si="2"/>
        <v>effect = { add_tradition = tr_cybernetics_assimilator_inevitable_assimilation }</v>
      </c>
      <c r="E163" s="1184"/>
      <c r="F163" s="1185"/>
      <c r="G163" s="1186"/>
      <c r="H163" s="1187"/>
      <c r="I163" s="1242" t="s">
        <v>2560</v>
      </c>
    </row>
    <row r="164" ht="25" customHeight="1" spans="1:9">
      <c r="A164" s="1258"/>
      <c r="B164" s="1181" t="s">
        <v>2546</v>
      </c>
      <c r="C164" s="1182"/>
      <c r="D164" s="1183" t="str">
        <f t="shared" si="2"/>
        <v>effect = { add_tradition = tr_cybernetics_assimilator_metabolic_reprocessing }</v>
      </c>
      <c r="E164" s="1184"/>
      <c r="F164" s="1185"/>
      <c r="G164" s="1186"/>
      <c r="H164" s="1187"/>
      <c r="I164" s="1242" t="s">
        <v>2561</v>
      </c>
    </row>
    <row r="165" ht="25" customHeight="1" spans="1:9">
      <c r="A165" s="1258"/>
      <c r="B165" s="1181" t="s">
        <v>2548</v>
      </c>
      <c r="C165" s="1182"/>
      <c r="D165" s="1183" t="str">
        <f t="shared" si="2"/>
        <v>effect = { add_tradition = tr_cybernetics_assimilator_integrated_anatomy }</v>
      </c>
      <c r="E165" s="1184"/>
      <c r="F165" s="1185"/>
      <c r="G165" s="1186"/>
      <c r="H165" s="1187"/>
      <c r="I165" s="1242" t="s">
        <v>2562</v>
      </c>
    </row>
    <row r="166" ht="25" customHeight="1" spans="1:9">
      <c r="A166" s="1258"/>
      <c r="B166" s="1181" t="s">
        <v>2563</v>
      </c>
      <c r="C166" s="1182"/>
      <c r="D166" s="1183" t="str">
        <f t="shared" si="2"/>
        <v>effect = { add_tradition = tr_cybernetics_assimilator_gestation }</v>
      </c>
      <c r="E166" s="1184"/>
      <c r="F166" s="1185"/>
      <c r="G166" s="1186"/>
      <c r="H166" s="1187"/>
      <c r="I166" s="1242" t="s">
        <v>2564</v>
      </c>
    </row>
    <row r="167" ht="25" customHeight="1" spans="1:9">
      <c r="A167" s="1258"/>
      <c r="B167" s="1181" t="s">
        <v>2553</v>
      </c>
      <c r="C167" s="1182"/>
      <c r="D167" s="1183" t="str">
        <f t="shared" si="2"/>
        <v>effect = { add_tradition = tr_cybernetics_assimilator_modular_cybernetics }</v>
      </c>
      <c r="E167" s="1184"/>
      <c r="F167" s="1185"/>
      <c r="G167" s="1186"/>
      <c r="H167" s="1187"/>
      <c r="I167" s="1242" t="s">
        <v>2565</v>
      </c>
    </row>
    <row r="168" ht="25" customHeight="1" spans="1:9">
      <c r="A168" s="1259"/>
      <c r="B168" s="1189" t="s">
        <v>2555</v>
      </c>
      <c r="C168" s="1190"/>
      <c r="D168" s="1191" t="str">
        <f t="shared" si="2"/>
        <v>effect = { add_tradition = tr_cybernetics_assimilator_finish }</v>
      </c>
      <c r="E168" s="1192"/>
      <c r="F168" s="1193"/>
      <c r="G168" s="1194"/>
      <c r="H168" s="1195"/>
      <c r="I168" s="1243" t="s">
        <v>2566</v>
      </c>
    </row>
    <row r="169" ht="25" customHeight="1" spans="1:9">
      <c r="A169" s="1260" t="s">
        <v>2567</v>
      </c>
      <c r="B169" s="1197" t="s">
        <v>2568</v>
      </c>
      <c r="C169" s="1198"/>
      <c r="D169" s="1199" t="str">
        <f t="shared" si="2"/>
        <v>effect = { add_tradition = tr_genetics_adopt }</v>
      </c>
      <c r="E169" s="1200"/>
      <c r="F169" s="1201"/>
      <c r="G169" s="1202" t="str">
        <f>_xlfn.CONCAT("effect = { ",$D$2," = ",I169," ",$D$2," = ",I170," ",$D$2," = ",I171," ",$D$2," = ",I172," ",$D$2," = ",I173," ",$D$2," = ",I174," ",$D$2," = ",I175,"}")</f>
        <v>effect = { add_tradition = tr_genetics_adopt add_tradition = tr_genetics_resequencing add_tradition = tr_genetics_creation add_tradition = tr_genetics_enhanced_expression add_tradition = tr_genetics_retrovirus add_tradition = tr_genetics_efficient_cloning add_tradition = tr_genetics_finish}</v>
      </c>
      <c r="H169" s="1203"/>
      <c r="I169" s="1244" t="s">
        <v>2569</v>
      </c>
    </row>
    <row r="170" ht="25" customHeight="1" spans="1:9">
      <c r="A170" s="1204"/>
      <c r="B170" s="1205" t="s">
        <v>2570</v>
      </c>
      <c r="C170" s="1206"/>
      <c r="D170" s="1207" t="str">
        <f t="shared" si="2"/>
        <v>effect = { add_tradition = tr_genetics_resequencing }</v>
      </c>
      <c r="E170" s="1208"/>
      <c r="F170" s="1209"/>
      <c r="G170" s="1210"/>
      <c r="H170" s="1211"/>
      <c r="I170" s="1245" t="s">
        <v>2571</v>
      </c>
    </row>
    <row r="171" ht="25" customHeight="1" spans="1:9">
      <c r="A171" s="1204"/>
      <c r="B171" s="1205" t="s">
        <v>2572</v>
      </c>
      <c r="C171" s="1206"/>
      <c r="D171" s="1207" t="str">
        <f t="shared" si="2"/>
        <v>effect = { add_tradition = tr_genetics_creation }</v>
      </c>
      <c r="E171" s="1208"/>
      <c r="F171" s="1209"/>
      <c r="G171" s="1210"/>
      <c r="H171" s="1211"/>
      <c r="I171" s="1245" t="s">
        <v>2573</v>
      </c>
    </row>
    <row r="172" ht="25" customHeight="1" spans="1:9">
      <c r="A172" s="1204"/>
      <c r="B172" s="1205" t="s">
        <v>2574</v>
      </c>
      <c r="C172" s="1206"/>
      <c r="D172" s="1207" t="str">
        <f t="shared" si="2"/>
        <v>effect = { add_tradition = tr_genetics_enhanced_expression }</v>
      </c>
      <c r="E172" s="1208"/>
      <c r="F172" s="1209"/>
      <c r="G172" s="1210"/>
      <c r="H172" s="1211"/>
      <c r="I172" s="1245" t="s">
        <v>2575</v>
      </c>
    </row>
    <row r="173" ht="25" customHeight="1" spans="1:9">
      <c r="A173" s="1204"/>
      <c r="B173" s="1205" t="s">
        <v>2576</v>
      </c>
      <c r="C173" s="1206"/>
      <c r="D173" s="1207" t="str">
        <f t="shared" si="2"/>
        <v>effect = { add_tradition = tr_genetics_retrovirus }</v>
      </c>
      <c r="E173" s="1208"/>
      <c r="F173" s="1209"/>
      <c r="G173" s="1210"/>
      <c r="H173" s="1211"/>
      <c r="I173" s="1245" t="s">
        <v>2577</v>
      </c>
    </row>
    <row r="174" ht="25" customHeight="1" spans="1:9">
      <c r="A174" s="1204"/>
      <c r="B174" s="1205" t="s">
        <v>2578</v>
      </c>
      <c r="C174" s="1206"/>
      <c r="D174" s="1207" t="str">
        <f t="shared" si="2"/>
        <v>effect = { add_tradition = tr_genetics_efficient_cloning }</v>
      </c>
      <c r="E174" s="1208"/>
      <c r="F174" s="1209"/>
      <c r="G174" s="1210"/>
      <c r="H174" s="1211"/>
      <c r="I174" s="1245" t="s">
        <v>2579</v>
      </c>
    </row>
    <row r="175" ht="25" customHeight="1" spans="1:9">
      <c r="A175" s="1212"/>
      <c r="B175" s="1213" t="s">
        <v>2580</v>
      </c>
      <c r="C175" s="1214"/>
      <c r="D175" s="1215" t="str">
        <f t="shared" si="2"/>
        <v>effect = { add_tradition = tr_genetics_finish }</v>
      </c>
      <c r="E175" s="1216"/>
      <c r="F175" s="1217"/>
      <c r="G175" s="1218"/>
      <c r="H175" s="1219"/>
      <c r="I175" s="1246" t="s">
        <v>2581</v>
      </c>
    </row>
    <row r="176" ht="25" customHeight="1" spans="1:9">
      <c r="A176" s="1028" t="s">
        <v>675</v>
      </c>
      <c r="B176" s="1029" t="s">
        <v>2582</v>
      </c>
      <c r="C176" s="1030"/>
      <c r="D176" s="1031" t="str">
        <f t="shared" si="2"/>
        <v>effect = { add_tradition = tr_modularity_adopt }</v>
      </c>
      <c r="E176" s="1032"/>
      <c r="F176" s="1033"/>
      <c r="G176" s="1034" t="str">
        <f>_xlfn.CONCAT("effect = { ",$D$2," = ",I176," ",$D$2," = ",I177," ",$D$2," = ",I178," ",$D$2," = ",I179," ",$D$2," = ",I180," ",$D$2," = ",I181," ",$D$2," = ",I182,"}")</f>
        <v>effect = { add_tradition = tr_modularity_adopt add_tradition = tr_modularity_1 add_tradition = tr_modularity_2 add_tradition = tr_modularity_3 add_tradition = tr_modularity_4 add_tradition = tr_modularity_5 add_tradition = tr_modularity_finish}</v>
      </c>
      <c r="H176" s="1035"/>
      <c r="I176" s="1223" t="s">
        <v>2583</v>
      </c>
    </row>
    <row r="177" ht="25" customHeight="1" spans="1:9">
      <c r="A177" s="1036"/>
      <c r="B177" s="1037" t="s">
        <v>2584</v>
      </c>
      <c r="C177" s="1038"/>
      <c r="D177" s="1039" t="str">
        <f t="shared" si="2"/>
        <v>effect = { add_tradition = tr_modularity_1 }</v>
      </c>
      <c r="E177" s="1040"/>
      <c r="F177" s="1041"/>
      <c r="G177" s="1042"/>
      <c r="H177" s="1043"/>
      <c r="I177" s="1224" t="s">
        <v>2585</v>
      </c>
    </row>
    <row r="178" ht="25" customHeight="1" spans="1:9">
      <c r="A178" s="1036"/>
      <c r="B178" s="1037" t="s">
        <v>2586</v>
      </c>
      <c r="C178" s="1038"/>
      <c r="D178" s="1039" t="str">
        <f t="shared" si="2"/>
        <v>effect = { add_tradition = tr_modularity_2 }</v>
      </c>
      <c r="E178" s="1040"/>
      <c r="F178" s="1041"/>
      <c r="G178" s="1042"/>
      <c r="H178" s="1043"/>
      <c r="I178" s="1224" t="s">
        <v>2587</v>
      </c>
    </row>
    <row r="179" ht="25" customHeight="1" spans="1:9">
      <c r="A179" s="1036"/>
      <c r="B179" s="1037" t="s">
        <v>2588</v>
      </c>
      <c r="C179" s="1038"/>
      <c r="D179" s="1039" t="str">
        <f t="shared" si="2"/>
        <v>effect = { add_tradition = tr_modularity_3 }</v>
      </c>
      <c r="E179" s="1040"/>
      <c r="F179" s="1041"/>
      <c r="G179" s="1042"/>
      <c r="H179" s="1043"/>
      <c r="I179" s="1224" t="s">
        <v>2589</v>
      </c>
    </row>
    <row r="180" ht="25" customHeight="1" spans="1:9">
      <c r="A180" s="1036"/>
      <c r="B180" s="1037" t="s">
        <v>2590</v>
      </c>
      <c r="C180" s="1038"/>
      <c r="D180" s="1039" t="str">
        <f t="shared" si="2"/>
        <v>effect = { add_tradition = tr_modularity_4 }</v>
      </c>
      <c r="E180" s="1040"/>
      <c r="F180" s="1041"/>
      <c r="G180" s="1042"/>
      <c r="H180" s="1043"/>
      <c r="I180" s="1224" t="s">
        <v>2591</v>
      </c>
    </row>
    <row r="181" ht="25" customHeight="1" spans="1:9">
      <c r="A181" s="1036"/>
      <c r="B181" s="1037" t="s">
        <v>2592</v>
      </c>
      <c r="C181" s="1038"/>
      <c r="D181" s="1039" t="str">
        <f t="shared" si="2"/>
        <v>effect = { add_tradition = tr_modularity_5 }</v>
      </c>
      <c r="E181" s="1040"/>
      <c r="F181" s="1041"/>
      <c r="G181" s="1042"/>
      <c r="H181" s="1043"/>
      <c r="I181" s="1224" t="s">
        <v>2593</v>
      </c>
    </row>
    <row r="182" ht="25" customHeight="1" spans="1:9">
      <c r="A182" s="1044"/>
      <c r="B182" s="1045" t="s">
        <v>2594</v>
      </c>
      <c r="C182" s="1046"/>
      <c r="D182" s="1047" t="str">
        <f t="shared" si="2"/>
        <v>effect = { add_tradition = tr_modularity_finish }</v>
      </c>
      <c r="E182" s="1048"/>
      <c r="F182" s="1049"/>
      <c r="G182" s="1050"/>
      <c r="H182" s="1051"/>
      <c r="I182" s="1225" t="s">
        <v>2595</v>
      </c>
    </row>
    <row r="183" ht="25" customHeight="1" spans="1:9">
      <c r="A183" s="1052" t="s">
        <v>696</v>
      </c>
      <c r="B183" s="1053" t="s">
        <v>2596</v>
      </c>
      <c r="C183" s="1054"/>
      <c r="D183" s="1055" t="str">
        <f t="shared" si="2"/>
        <v>effect = { add_tradition = tr_mutation_adopt }</v>
      </c>
      <c r="E183" s="1056"/>
      <c r="F183" s="1057"/>
      <c r="G183" s="1058" t="str">
        <f>_xlfn.CONCAT("effect = { ",$D$2," = ",I183," ",$D$2," = ",I184," ",$D$2," = ",I185," ",$D$2," = ",I186," ",$D$2," = ",I187," ",$D$2," = ",I188," ",$D$2," = ",I189,"}")</f>
        <v>effect = { add_tradition = tr_mutation_adopt add_tradition = tr_mutation_stage_1_swap add_tradition = tr_mutation_stage_2_swap add_tradition = tr_mutation_stage_3_swap add_tradition = tr_mutation_planned_polymorphism add_tradition = tr_mutation_unnatural_selection add_tradition = tr_mutation_finish}</v>
      </c>
      <c r="H183" s="1059"/>
      <c r="I183" s="1226" t="s">
        <v>2597</v>
      </c>
    </row>
    <row r="184" ht="25" customHeight="1" spans="1:9">
      <c r="A184" s="1060"/>
      <c r="B184" s="1061" t="s">
        <v>2532</v>
      </c>
      <c r="C184" s="1062"/>
      <c r="D184" s="1063" t="str">
        <f t="shared" si="2"/>
        <v>effect = { add_tradition = tr_mutation_stage_1_swap }</v>
      </c>
      <c r="E184" s="1064"/>
      <c r="F184" s="1065"/>
      <c r="G184" s="1066"/>
      <c r="H184" s="1067"/>
      <c r="I184" s="1227" t="s">
        <v>2598</v>
      </c>
    </row>
    <row r="185" ht="25" customHeight="1" spans="1:9">
      <c r="A185" s="1060"/>
      <c r="B185" s="1061" t="s">
        <v>2534</v>
      </c>
      <c r="C185" s="1062"/>
      <c r="D185" s="1063" t="str">
        <f t="shared" si="2"/>
        <v>effect = { add_tradition = tr_mutation_stage_2_swap }</v>
      </c>
      <c r="E185" s="1064"/>
      <c r="F185" s="1065"/>
      <c r="G185" s="1066"/>
      <c r="H185" s="1067"/>
      <c r="I185" s="1227" t="s">
        <v>2599</v>
      </c>
    </row>
    <row r="186" ht="25" customHeight="1" spans="1:9">
      <c r="A186" s="1060"/>
      <c r="B186" s="1061" t="s">
        <v>2536</v>
      </c>
      <c r="C186" s="1062"/>
      <c r="D186" s="1063" t="str">
        <f t="shared" si="2"/>
        <v>effect = { add_tradition = tr_mutation_stage_3_swap }</v>
      </c>
      <c r="E186" s="1064"/>
      <c r="F186" s="1065"/>
      <c r="G186" s="1066"/>
      <c r="H186" s="1067"/>
      <c r="I186" s="1227" t="s">
        <v>2600</v>
      </c>
    </row>
    <row r="187" ht="25" customHeight="1" spans="1:9">
      <c r="A187" s="1060"/>
      <c r="B187" s="1061" t="s">
        <v>2601</v>
      </c>
      <c r="C187" s="1062"/>
      <c r="D187" s="1063" t="str">
        <f t="shared" si="2"/>
        <v>effect = { add_tradition = tr_mutation_planned_polymorphism }</v>
      </c>
      <c r="E187" s="1064"/>
      <c r="F187" s="1065"/>
      <c r="G187" s="1066"/>
      <c r="H187" s="1067"/>
      <c r="I187" s="1227" t="s">
        <v>2602</v>
      </c>
    </row>
    <row r="188" ht="25" customHeight="1" spans="1:9">
      <c r="A188" s="1060"/>
      <c r="B188" s="1061" t="s">
        <v>2603</v>
      </c>
      <c r="C188" s="1062"/>
      <c r="D188" s="1063" t="str">
        <f t="shared" si="2"/>
        <v>effect = { add_tradition = tr_mutation_unnatural_selection }</v>
      </c>
      <c r="E188" s="1064"/>
      <c r="F188" s="1065"/>
      <c r="G188" s="1066"/>
      <c r="H188" s="1067"/>
      <c r="I188" s="1227" t="s">
        <v>2604</v>
      </c>
    </row>
    <row r="189" ht="25" customHeight="1" spans="1:9">
      <c r="A189" s="1068"/>
      <c r="B189" s="1069" t="s">
        <v>2605</v>
      </c>
      <c r="C189" s="1070"/>
      <c r="D189" s="1071" t="str">
        <f t="shared" si="2"/>
        <v>effect = { add_tradition = tr_mutation_finish }</v>
      </c>
      <c r="E189" s="1072"/>
      <c r="F189" s="1073"/>
      <c r="G189" s="1074"/>
      <c r="H189" s="1075"/>
      <c r="I189" s="1228" t="s">
        <v>2606</v>
      </c>
    </row>
    <row r="190" ht="25" customHeight="1" spans="1:9">
      <c r="A190" s="1247" t="s">
        <v>2203</v>
      </c>
      <c r="B190" s="1077" t="s">
        <v>2607</v>
      </c>
      <c r="C190" s="1078"/>
      <c r="D190" s="1079" t="str">
        <f t="shared" si="2"/>
        <v>effect = { add_tradition = tr_nanotech_adopt }</v>
      </c>
      <c r="E190" s="1080"/>
      <c r="F190" s="1081"/>
      <c r="G190" s="1082" t="str">
        <f>_xlfn.CONCAT("effect = { ",$D$2," = ",I190," ",$D$2," = ",I191," ",$D$2," = ",I192," ",$D$2," = ",I193," ",$D$2," = ",I194," ",$D$2," = ",I195," ",$D$2," = ",I196,"}")</f>
        <v>effect = { add_tradition = tr_nanotech_adopt add_tradition = tr_nanotech_1 add_tradition = tr_nanotech_2 add_tradition = tr_nanotech_3 add_tradition = tr_nanotech_4 add_tradition = tr_nanotech_5 add_tradition = tr_nanotech_finish}</v>
      </c>
      <c r="H190" s="1083"/>
      <c r="I190" s="1229" t="s">
        <v>2608</v>
      </c>
    </row>
    <row r="191" ht="25" customHeight="1" spans="1:9">
      <c r="A191" s="1248"/>
      <c r="B191" s="1085" t="s">
        <v>2609</v>
      </c>
      <c r="C191" s="1086"/>
      <c r="D191" s="1087" t="str">
        <f t="shared" si="2"/>
        <v>effect = { add_tradition = tr_nanotech_1 }</v>
      </c>
      <c r="E191" s="1088"/>
      <c r="F191" s="1089"/>
      <c r="G191" s="1090"/>
      <c r="H191" s="1091"/>
      <c r="I191" s="1230" t="s">
        <v>2610</v>
      </c>
    </row>
    <row r="192" ht="25" customHeight="1" spans="1:9">
      <c r="A192" s="1248"/>
      <c r="B192" s="1085" t="s">
        <v>2611</v>
      </c>
      <c r="C192" s="1086"/>
      <c r="D192" s="1087" t="str">
        <f t="shared" si="2"/>
        <v>effect = { add_tradition = tr_nanotech_2 }</v>
      </c>
      <c r="E192" s="1088"/>
      <c r="F192" s="1089"/>
      <c r="G192" s="1090"/>
      <c r="H192" s="1091"/>
      <c r="I192" s="1230" t="s">
        <v>2612</v>
      </c>
    </row>
    <row r="193" ht="25" customHeight="1" spans="1:9">
      <c r="A193" s="1248"/>
      <c r="B193" s="1085" t="s">
        <v>2613</v>
      </c>
      <c r="C193" s="1086"/>
      <c r="D193" s="1087" t="str">
        <f t="shared" si="2"/>
        <v>effect = { add_tradition = tr_nanotech_3 }</v>
      </c>
      <c r="E193" s="1088"/>
      <c r="F193" s="1089"/>
      <c r="G193" s="1090"/>
      <c r="H193" s="1091"/>
      <c r="I193" s="1230" t="s">
        <v>2614</v>
      </c>
    </row>
    <row r="194" ht="25" customHeight="1" spans="1:9">
      <c r="A194" s="1248"/>
      <c r="B194" s="1085" t="s">
        <v>2615</v>
      </c>
      <c r="C194" s="1086"/>
      <c r="D194" s="1087" t="str">
        <f t="shared" si="2"/>
        <v>effect = { add_tradition = tr_nanotech_4 }</v>
      </c>
      <c r="E194" s="1088"/>
      <c r="F194" s="1089"/>
      <c r="G194" s="1090"/>
      <c r="H194" s="1091"/>
      <c r="I194" s="1230" t="s">
        <v>2616</v>
      </c>
    </row>
    <row r="195" ht="25" customHeight="1" spans="1:9">
      <c r="A195" s="1248"/>
      <c r="B195" s="1085" t="s">
        <v>2617</v>
      </c>
      <c r="C195" s="1086"/>
      <c r="D195" s="1087" t="str">
        <f t="shared" si="2"/>
        <v>effect = { add_tradition = tr_nanotech_5 }</v>
      </c>
      <c r="E195" s="1088"/>
      <c r="F195" s="1089"/>
      <c r="G195" s="1090"/>
      <c r="H195" s="1091"/>
      <c r="I195" s="1230" t="s">
        <v>2618</v>
      </c>
    </row>
    <row r="196" ht="25" customHeight="1" spans="1:9">
      <c r="A196" s="1249"/>
      <c r="B196" s="1093" t="s">
        <v>2619</v>
      </c>
      <c r="C196" s="1094"/>
      <c r="D196" s="1095" t="str">
        <f t="shared" si="2"/>
        <v>effect = { add_tradition = tr_nanotech_finish }</v>
      </c>
      <c r="E196" s="1096"/>
      <c r="F196" s="1097"/>
      <c r="G196" s="1098"/>
      <c r="H196" s="1099"/>
      <c r="I196" s="1231" t="s">
        <v>2620</v>
      </c>
    </row>
    <row r="197" ht="25" customHeight="1" spans="1:9">
      <c r="A197" s="1100" t="s">
        <v>916</v>
      </c>
      <c r="B197" s="1101" t="s">
        <v>2621</v>
      </c>
      <c r="C197" s="1102"/>
      <c r="D197" s="1103" t="str">
        <f t="shared" si="2"/>
        <v>effect = { add_tradition = tr_psionics_adopt }</v>
      </c>
      <c r="E197" s="1104"/>
      <c r="F197" s="1105"/>
      <c r="G197" s="1106" t="str">
        <f>_xlfn.CONCAT("effect = { ",$D$2," = ",I197," ",$D$2," = ",I198," ",$D$2," = ",I199," ",$D$2," = ",I200," ",$D$2," = ",I201," ",$D$2," = ",I202," ",$D$2," = ",I203,"}")</f>
        <v>effect = { add_tradition = tr_psionics_adopt add_tradition = tr_psionics_psi_corps add_tradition = tr_psionics_mind_readers add_tradition = tr_psionics_psionic_assimilation add_tradition = tr_psionics_breach_shroud add_tradition = tr_psionics_shrouded_encryption add_tradition = tr_psionics_finish}</v>
      </c>
      <c r="H197" s="1107"/>
      <c r="I197" s="1232" t="s">
        <v>2622</v>
      </c>
    </row>
    <row r="198" ht="25" customHeight="1" spans="1:9">
      <c r="A198" s="1108"/>
      <c r="B198" s="1109" t="s">
        <v>560</v>
      </c>
      <c r="C198" s="1110"/>
      <c r="D198" s="1111" t="str">
        <f t="shared" si="2"/>
        <v>effect = { add_tradition = tr_psionics_psi_corps }</v>
      </c>
      <c r="E198" s="1112"/>
      <c r="F198" s="1113"/>
      <c r="G198" s="1114"/>
      <c r="H198" s="1115"/>
      <c r="I198" s="1233" t="s">
        <v>2623</v>
      </c>
    </row>
    <row r="199" ht="25" customHeight="1" spans="1:9">
      <c r="A199" s="1108"/>
      <c r="B199" s="1109" t="s">
        <v>2624</v>
      </c>
      <c r="C199" s="1110"/>
      <c r="D199" s="1111" t="str">
        <f t="shared" si="2"/>
        <v>effect = { add_tradition = tr_psionics_mind_readers }</v>
      </c>
      <c r="E199" s="1112"/>
      <c r="F199" s="1113"/>
      <c r="G199" s="1114"/>
      <c r="H199" s="1115"/>
      <c r="I199" s="1233" t="s">
        <v>2625</v>
      </c>
    </row>
    <row r="200" ht="25" customHeight="1" spans="1:9">
      <c r="A200" s="1108"/>
      <c r="B200" s="1109" t="s">
        <v>2626</v>
      </c>
      <c r="C200" s="1110"/>
      <c r="D200" s="1111" t="str">
        <f t="shared" si="2"/>
        <v>effect = { add_tradition = tr_psionics_psionic_assimilation }</v>
      </c>
      <c r="E200" s="1112"/>
      <c r="F200" s="1113"/>
      <c r="G200" s="1114"/>
      <c r="H200" s="1115"/>
      <c r="I200" s="1233" t="s">
        <v>2627</v>
      </c>
    </row>
    <row r="201" ht="25" customHeight="1" spans="1:9">
      <c r="A201" s="1108"/>
      <c r="B201" s="1109" t="s">
        <v>2628</v>
      </c>
      <c r="C201" s="1109"/>
      <c r="D201" s="1111" t="str">
        <f t="shared" ref="D201:D234" si="3">_xlfn.CONCAT("effect = { ",$D$2," = ",I201," }")</f>
        <v>effect = { add_tradition = tr_psionics_breach_shroud }</v>
      </c>
      <c r="E201" s="1112"/>
      <c r="F201" s="1113"/>
      <c r="G201" s="1114"/>
      <c r="H201" s="1115"/>
      <c r="I201" s="1233" t="s">
        <v>2629</v>
      </c>
    </row>
    <row r="202" ht="25" customHeight="1" spans="1:9">
      <c r="A202" s="1108"/>
      <c r="B202" s="1109" t="s">
        <v>2630</v>
      </c>
      <c r="C202" s="1109"/>
      <c r="D202" s="1111" t="str">
        <f t="shared" si="3"/>
        <v>effect = { add_tradition = tr_psionics_shrouded_encryption }</v>
      </c>
      <c r="E202" s="1112"/>
      <c r="F202" s="1113"/>
      <c r="G202" s="1114"/>
      <c r="H202" s="1115"/>
      <c r="I202" s="1233" t="s">
        <v>2631</v>
      </c>
    </row>
    <row r="203" ht="25" customHeight="1" spans="1:9">
      <c r="A203" s="1116"/>
      <c r="B203" s="1117" t="s">
        <v>2632</v>
      </c>
      <c r="C203" s="1117"/>
      <c r="D203" s="1119" t="str">
        <f t="shared" si="3"/>
        <v>effect = { add_tradition = tr_psionics_finish }</v>
      </c>
      <c r="E203" s="1120"/>
      <c r="F203" s="1121"/>
      <c r="G203" s="1122"/>
      <c r="H203" s="1123"/>
      <c r="I203" s="1234" t="s">
        <v>2633</v>
      </c>
    </row>
    <row r="204" ht="25" customHeight="1" spans="1:9">
      <c r="A204" s="1124" t="s">
        <v>690</v>
      </c>
      <c r="B204" s="1125" t="s">
        <v>2634</v>
      </c>
      <c r="C204" s="1125"/>
      <c r="D204" s="1127" t="str">
        <f t="shared" si="3"/>
        <v>effect = { add_tradition = tr_purity_adopt }</v>
      </c>
      <c r="E204" s="1128"/>
      <c r="F204" s="1129"/>
      <c r="G204" s="1130" t="str">
        <f>_xlfn.CONCAT("effect = { ",$D$2," = ",I204," ",$D$2," = ",I205," ",$D$2," = ",I206," ",$D$2," = ",I207," ",$D$2," = ",I208," ",$D$2," = ",I209," ",$D$2," = ",I210,"}")</f>
        <v>effect = { add_tradition = tr_purity_adopt add_tradition = tr_purity_genotype_regeneration add_tradition = tr_purity_exemplary_genetics add_tradition = tr_purity_stage_1_swap add_tradition = tr_purity_stage_2_swap add_tradition = tr_purity_stage_3_swap add_tradition = tr_purity_finish}</v>
      </c>
      <c r="H204" s="1131"/>
      <c r="I204" s="1235" t="s">
        <v>2635</v>
      </c>
    </row>
    <row r="205" ht="25" customHeight="1" spans="1:9">
      <c r="A205" s="1132"/>
      <c r="B205" s="1133" t="s">
        <v>2636</v>
      </c>
      <c r="C205" s="1133"/>
      <c r="D205" s="1135" t="str">
        <f t="shared" si="3"/>
        <v>effect = { add_tradition = tr_purity_genotype_regeneration }</v>
      </c>
      <c r="E205" s="1136"/>
      <c r="F205" s="1137"/>
      <c r="G205" s="1138"/>
      <c r="H205" s="1139"/>
      <c r="I205" s="1236" t="s">
        <v>2637</v>
      </c>
    </row>
    <row r="206" ht="25" customHeight="1" spans="1:9">
      <c r="A206" s="1132"/>
      <c r="B206" s="1133" t="s">
        <v>2638</v>
      </c>
      <c r="C206" s="1133"/>
      <c r="D206" s="1135" t="str">
        <f t="shared" si="3"/>
        <v>effect = { add_tradition = tr_purity_exemplary_genetics }</v>
      </c>
      <c r="E206" s="1136"/>
      <c r="F206" s="1137"/>
      <c r="G206" s="1138"/>
      <c r="H206" s="1139"/>
      <c r="I206" s="1236" t="s">
        <v>2639</v>
      </c>
    </row>
    <row r="207" ht="25" customHeight="1" spans="1:9">
      <c r="A207" s="1132"/>
      <c r="B207" s="1133" t="s">
        <v>2532</v>
      </c>
      <c r="C207" s="1133"/>
      <c r="D207" s="1135" t="str">
        <f t="shared" si="3"/>
        <v>effect = { add_tradition = tr_purity_stage_1_swap }</v>
      </c>
      <c r="E207" s="1136"/>
      <c r="F207" s="1137"/>
      <c r="G207" s="1138"/>
      <c r="H207" s="1139"/>
      <c r="I207" s="1236" t="s">
        <v>2640</v>
      </c>
    </row>
    <row r="208" ht="25" customHeight="1" spans="1:9">
      <c r="A208" s="1132"/>
      <c r="B208" s="1133" t="s">
        <v>2534</v>
      </c>
      <c r="C208" s="1133"/>
      <c r="D208" s="1135" t="str">
        <f t="shared" si="3"/>
        <v>effect = { add_tradition = tr_purity_stage_2_swap }</v>
      </c>
      <c r="E208" s="1136"/>
      <c r="F208" s="1137"/>
      <c r="G208" s="1138"/>
      <c r="H208" s="1139"/>
      <c r="I208" s="1236" t="s">
        <v>2641</v>
      </c>
    </row>
    <row r="209" ht="25" customHeight="1" spans="1:9">
      <c r="A209" s="1132"/>
      <c r="B209" s="1133" t="s">
        <v>2536</v>
      </c>
      <c r="C209" s="1133"/>
      <c r="D209" s="1135" t="str">
        <f t="shared" si="3"/>
        <v>effect = { add_tradition = tr_purity_stage_3_swap }</v>
      </c>
      <c r="E209" s="1136"/>
      <c r="F209" s="1137"/>
      <c r="G209" s="1138"/>
      <c r="H209" s="1139"/>
      <c r="I209" s="1236" t="s">
        <v>2642</v>
      </c>
    </row>
    <row r="210" ht="25" customHeight="1" spans="1:9">
      <c r="A210" s="1140"/>
      <c r="B210" s="1141" t="s">
        <v>2643</v>
      </c>
      <c r="C210" s="1141"/>
      <c r="D210" s="1143" t="str">
        <f t="shared" si="3"/>
        <v>effect = { add_tradition = tr_purity_finish }</v>
      </c>
      <c r="E210" s="1144"/>
      <c r="F210" s="1145"/>
      <c r="G210" s="1146"/>
      <c r="H210" s="1147"/>
      <c r="I210" s="1237" t="s">
        <v>2644</v>
      </c>
    </row>
    <row r="211" ht="25" customHeight="1" spans="1:9">
      <c r="A211" s="1148" t="s">
        <v>2204</v>
      </c>
      <c r="B211" s="1149" t="s">
        <v>2645</v>
      </c>
      <c r="C211" s="1149"/>
      <c r="D211" s="1151" t="str">
        <f t="shared" si="3"/>
        <v>effect = { add_tradition = tr_synthetics_adopt }</v>
      </c>
      <c r="E211" s="1152"/>
      <c r="F211" s="1153"/>
      <c r="G211" s="1154" t="str">
        <f>_xlfn.CONCAT("effect = { ",$D$2," = ",I211," ",$D$2," = ",I212," ",$D$2," = ",I213," ",$D$2," = ",I214," ",$D$2," = ",I215," ",$D$2," = ",I216," ",$D$2," = ",I217,"}")</f>
        <v>effect = { add_tradition = tr_synthetics_adopt add_tradition = tr_synthetics_maintenance_protocols add_tradition = tr_synthetics_optimization_algorithms add_tradition = tr_synthetics_transubstatiation_synthesis add_tradition = tr_synthetics_power_systems add_tradition = tr_synthetics_prefabricated_components add_tradition = tr_synthetics_finish}</v>
      </c>
      <c r="H211" s="1155"/>
      <c r="I211" s="1238" t="s">
        <v>2646</v>
      </c>
    </row>
    <row r="212" ht="25" customHeight="1" spans="1:9">
      <c r="A212" s="1156"/>
      <c r="B212" s="1157" t="s">
        <v>1956</v>
      </c>
      <c r="C212" s="1157"/>
      <c r="D212" s="1159" t="str">
        <f t="shared" si="3"/>
        <v>effect = { add_tradition = tr_synthetics_maintenance_protocols }</v>
      </c>
      <c r="E212" s="1160"/>
      <c r="F212" s="1161"/>
      <c r="G212" s="1162"/>
      <c r="H212" s="1163"/>
      <c r="I212" s="1239" t="s">
        <v>2647</v>
      </c>
    </row>
    <row r="213" ht="25" customHeight="1" spans="1:9">
      <c r="A213" s="1156"/>
      <c r="B213" s="1157" t="s">
        <v>2648</v>
      </c>
      <c r="C213" s="1157"/>
      <c r="D213" s="1159" t="str">
        <f t="shared" si="3"/>
        <v>effect = { add_tradition = tr_synthetics_optimization_algorithms }</v>
      </c>
      <c r="E213" s="1160"/>
      <c r="F213" s="1161"/>
      <c r="G213" s="1162"/>
      <c r="H213" s="1163"/>
      <c r="I213" s="1239" t="s">
        <v>2649</v>
      </c>
    </row>
    <row r="214" ht="25" customHeight="1" spans="1:9">
      <c r="A214" s="1156"/>
      <c r="B214" s="1157" t="s">
        <v>2543</v>
      </c>
      <c r="C214" s="1157"/>
      <c r="D214" s="1159" t="str">
        <f t="shared" si="3"/>
        <v>effect = { add_tradition = tr_synthetics_transubstatiation_synthesis }</v>
      </c>
      <c r="E214" s="1160"/>
      <c r="F214" s="1161"/>
      <c r="G214" s="1162"/>
      <c r="H214" s="1163"/>
      <c r="I214" s="1239" t="s">
        <v>2650</v>
      </c>
    </row>
    <row r="215" ht="25" customHeight="1" spans="1:9">
      <c r="A215" s="1156"/>
      <c r="B215" s="1157" t="s">
        <v>2651</v>
      </c>
      <c r="C215" s="1157"/>
      <c r="D215" s="1159" t="str">
        <f t="shared" si="3"/>
        <v>effect = { add_tradition = tr_synthetics_power_systems }</v>
      </c>
      <c r="E215" s="1160"/>
      <c r="F215" s="1161"/>
      <c r="G215" s="1162"/>
      <c r="H215" s="1163"/>
      <c r="I215" s="1239" t="s">
        <v>2652</v>
      </c>
    </row>
    <row r="216" ht="25" customHeight="1" spans="1:9">
      <c r="A216" s="1156"/>
      <c r="B216" s="1157" t="s">
        <v>2653</v>
      </c>
      <c r="C216" s="1157"/>
      <c r="D216" s="1159" t="str">
        <f t="shared" si="3"/>
        <v>effect = { add_tradition = tr_synthetics_prefabricated_components }</v>
      </c>
      <c r="E216" s="1160"/>
      <c r="F216" s="1161"/>
      <c r="G216" s="1162"/>
      <c r="H216" s="1163"/>
      <c r="I216" s="1239" t="s">
        <v>2654</v>
      </c>
    </row>
    <row r="217" ht="25" customHeight="1" spans="1:9">
      <c r="A217" s="1164"/>
      <c r="B217" s="1165" t="s">
        <v>2655</v>
      </c>
      <c r="C217" s="1165"/>
      <c r="D217" s="1167" t="str">
        <f t="shared" si="3"/>
        <v>effect = { add_tradition = tr_synthetics_finish }</v>
      </c>
      <c r="E217" s="1168"/>
      <c r="F217" s="1169"/>
      <c r="G217" s="1170"/>
      <c r="H217" s="1171"/>
      <c r="I217" s="1240" t="s">
        <v>2656</v>
      </c>
    </row>
    <row r="218" ht="25" customHeight="1" spans="1:9">
      <c r="A218" s="1172" t="s">
        <v>678</v>
      </c>
      <c r="B218" s="1173" t="s">
        <v>2657</v>
      </c>
      <c r="C218" s="1173"/>
      <c r="D218" s="1175" t="str">
        <f t="shared" si="3"/>
        <v>effect = { add_tradition = tr_virtuality_adopt }</v>
      </c>
      <c r="E218" s="1176"/>
      <c r="F218" s="1177"/>
      <c r="G218" s="1178" t="str">
        <f>_xlfn.CONCAT("effect = { ",$D$2," = ",I218," ",$D$2," = ",I219," ",$D$2," = ",I220," ",$D$2," = ",I221," ",$D$2," = ",I222," ",$D$2," = ",I223," ",$D$2," = ",I224,"}")</f>
        <v>effect = { add_tradition = tr_virtuality_adopt add_tradition = tr_virtuality_1 add_tradition = tr_virtuality_2 add_tradition = tr_virtuality_3 add_tradition = tr_virtuality_4 add_tradition = tr_virtuality_5 add_tradition = tr_virtuality_finish}</v>
      </c>
      <c r="H218" s="1179"/>
      <c r="I218" s="1241" t="s">
        <v>2658</v>
      </c>
    </row>
    <row r="219" ht="25" customHeight="1" spans="1:9">
      <c r="A219" s="1180"/>
      <c r="B219" s="1181" t="s">
        <v>2659</v>
      </c>
      <c r="C219" s="1181"/>
      <c r="D219" s="1183" t="str">
        <f t="shared" si="3"/>
        <v>effect = { add_tradition = tr_virtuality_1 }</v>
      </c>
      <c r="E219" s="1184"/>
      <c r="F219" s="1185"/>
      <c r="G219" s="1186"/>
      <c r="H219" s="1187"/>
      <c r="I219" s="1242" t="s">
        <v>2660</v>
      </c>
    </row>
    <row r="220" ht="25" customHeight="1" spans="1:9">
      <c r="A220" s="1180"/>
      <c r="B220" s="1181" t="s">
        <v>2661</v>
      </c>
      <c r="C220" s="1181"/>
      <c r="D220" s="1183" t="str">
        <f t="shared" si="3"/>
        <v>effect = { add_tradition = tr_virtuality_2 }</v>
      </c>
      <c r="E220" s="1184"/>
      <c r="F220" s="1185"/>
      <c r="G220" s="1186"/>
      <c r="H220" s="1187"/>
      <c r="I220" s="1242" t="s">
        <v>2662</v>
      </c>
    </row>
    <row r="221" ht="25" customHeight="1" spans="1:9">
      <c r="A221" s="1180"/>
      <c r="B221" s="1181" t="s">
        <v>2663</v>
      </c>
      <c r="C221" s="1181"/>
      <c r="D221" s="1183" t="str">
        <f t="shared" si="3"/>
        <v>effect = { add_tradition = tr_virtuality_3 }</v>
      </c>
      <c r="E221" s="1184"/>
      <c r="F221" s="1185"/>
      <c r="G221" s="1186"/>
      <c r="H221" s="1187"/>
      <c r="I221" s="1242" t="s">
        <v>2664</v>
      </c>
    </row>
    <row r="222" ht="25" customHeight="1" spans="1:9">
      <c r="A222" s="1180"/>
      <c r="B222" s="1181" t="s">
        <v>2665</v>
      </c>
      <c r="C222" s="1181"/>
      <c r="D222" s="1183" t="str">
        <f t="shared" si="3"/>
        <v>effect = { add_tradition = tr_virtuality_4 }</v>
      </c>
      <c r="E222" s="1184"/>
      <c r="F222" s="1185"/>
      <c r="G222" s="1186"/>
      <c r="H222" s="1187"/>
      <c r="I222" s="1242" t="s">
        <v>2666</v>
      </c>
    </row>
    <row r="223" ht="25" customHeight="1" spans="1:9">
      <c r="A223" s="1180"/>
      <c r="B223" s="1181" t="s">
        <v>2667</v>
      </c>
      <c r="C223" s="1181"/>
      <c r="D223" s="1183" t="str">
        <f t="shared" si="3"/>
        <v>effect = { add_tradition = tr_virtuality_5 }</v>
      </c>
      <c r="E223" s="1184"/>
      <c r="F223" s="1185"/>
      <c r="G223" s="1186"/>
      <c r="H223" s="1187"/>
      <c r="I223" s="1242" t="s">
        <v>2668</v>
      </c>
    </row>
    <row r="224" ht="25" customHeight="1" spans="1:9">
      <c r="A224" s="1188"/>
      <c r="B224" s="1189" t="s">
        <v>2669</v>
      </c>
      <c r="C224" s="1189"/>
      <c r="D224" s="1191" t="str">
        <f t="shared" si="3"/>
        <v>effect = { add_tradition = tr_virtuality_finish }</v>
      </c>
      <c r="E224" s="1192"/>
      <c r="F224" s="1193"/>
      <c r="G224" s="1194"/>
      <c r="H224" s="1195"/>
      <c r="I224" s="1243" t="s">
        <v>2670</v>
      </c>
    </row>
    <row r="225" ht="25" customHeight="1" spans="1:9">
      <c r="A225" s="1261" t="s">
        <v>2205</v>
      </c>
      <c r="B225" s="1029" t="s">
        <v>2671</v>
      </c>
      <c r="C225" s="1029"/>
      <c r="D225" s="1031" t="str">
        <f t="shared" si="3"/>
        <v>effect = { add_tradition = tr_cloning_genomic_growth }</v>
      </c>
      <c r="E225" s="1032"/>
      <c r="F225" s="1033"/>
      <c r="G225" s="1262" t="s">
        <v>2672</v>
      </c>
      <c r="H225" s="1263"/>
      <c r="I225" s="1223" t="s">
        <v>2673</v>
      </c>
    </row>
    <row r="226" ht="25" customHeight="1" spans="1:9">
      <c r="A226" s="1264"/>
      <c r="B226" s="1037" t="s">
        <v>2674</v>
      </c>
      <c r="C226" s="1037"/>
      <c r="D226" s="1039" t="str">
        <f t="shared" si="3"/>
        <v>effect = { add_tradition = tr_purity_optimized_neurology }</v>
      </c>
      <c r="E226" s="1040"/>
      <c r="F226" s="1041"/>
      <c r="G226" s="1265"/>
      <c r="H226" s="1266"/>
      <c r="I226" s="1224" t="s">
        <v>2675</v>
      </c>
    </row>
    <row r="227" ht="25" customHeight="1" spans="1:9">
      <c r="A227" s="1264"/>
      <c r="B227" s="1037" t="s">
        <v>2676</v>
      </c>
      <c r="C227" s="1037"/>
      <c r="D227" s="1039" t="str">
        <f t="shared" si="3"/>
        <v>effect = { add_tradition = tr_mutation_environmental_integration }</v>
      </c>
      <c r="E227" s="1040"/>
      <c r="F227" s="1041"/>
      <c r="G227" s="1265"/>
      <c r="H227" s="1266"/>
      <c r="I227" s="1224" t="s">
        <v>2677</v>
      </c>
    </row>
    <row r="228" ht="25" customHeight="1" spans="1:9">
      <c r="A228" s="1264"/>
      <c r="B228" s="1037" t="s">
        <v>2678</v>
      </c>
      <c r="C228" s="1037"/>
      <c r="D228" s="1039" t="str">
        <f t="shared" si="3"/>
        <v>effect = { add_tradition = tr_purity_heightened_attributes }</v>
      </c>
      <c r="E228" s="1040"/>
      <c r="F228" s="1041"/>
      <c r="G228" s="1265"/>
      <c r="H228" s="1266"/>
      <c r="I228" s="1224" t="s">
        <v>2679</v>
      </c>
    </row>
    <row r="229" ht="25" customHeight="1" spans="1:9">
      <c r="A229" s="1264"/>
      <c r="B229" s="1037" t="s">
        <v>2680</v>
      </c>
      <c r="C229" s="1037"/>
      <c r="D229" s="1039" t="str">
        <f t="shared" si="3"/>
        <v>effect = { add_tradition = tr_cloning_artificial_population }</v>
      </c>
      <c r="E229" s="1040"/>
      <c r="F229" s="1041"/>
      <c r="G229" s="1265"/>
      <c r="H229" s="1266"/>
      <c r="I229" s="1224" t="s">
        <v>2681</v>
      </c>
    </row>
    <row r="230" ht="25" customHeight="1" spans="1:9">
      <c r="A230" s="1264"/>
      <c r="B230" s="1037" t="s">
        <v>2682</v>
      </c>
      <c r="C230" s="1037"/>
      <c r="D230" s="1039" t="str">
        <f t="shared" si="3"/>
        <v>effect = { add_tradition = tr_mutation_somatic_subversiveness }</v>
      </c>
      <c r="E230" s="1040"/>
      <c r="F230" s="1041"/>
      <c r="G230" s="1265"/>
      <c r="H230" s="1266"/>
      <c r="I230" s="1224" t="s">
        <v>2683</v>
      </c>
    </row>
    <row r="231" ht="25" customHeight="1" spans="1:9">
      <c r="A231" s="1264"/>
      <c r="B231" s="1037" t="s">
        <v>2684</v>
      </c>
      <c r="C231" s="1037"/>
      <c r="D231" s="1039" t="str">
        <f t="shared" si="3"/>
        <v>effect = { add_tradition = tr_purity_imperfection_remediation }</v>
      </c>
      <c r="E231" s="1040"/>
      <c r="F231" s="1041"/>
      <c r="G231" s="1265"/>
      <c r="H231" s="1266"/>
      <c r="I231" s="1224" t="s">
        <v>2685</v>
      </c>
    </row>
    <row r="232" ht="25" customHeight="1" spans="1:9">
      <c r="A232" s="1264"/>
      <c r="B232" s="1037" t="s">
        <v>2686</v>
      </c>
      <c r="C232" s="1037"/>
      <c r="D232" s="1039" t="str">
        <f t="shared" si="3"/>
        <v>effect = { add_tradition = tr_cloning_biochemical_composure }</v>
      </c>
      <c r="E232" s="1040"/>
      <c r="F232" s="1041"/>
      <c r="G232" s="1265"/>
      <c r="H232" s="1266"/>
      <c r="I232" s="1224" t="s">
        <v>2687</v>
      </c>
    </row>
    <row r="233" ht="25" customHeight="1" spans="1:9">
      <c r="A233" s="1264"/>
      <c r="B233" s="1037" t="s">
        <v>2688</v>
      </c>
      <c r="C233" s="1037"/>
      <c r="D233" s="1039" t="str">
        <f t="shared" si="3"/>
        <v>effect = { add_tradition = tr_cloning_biochemical_composure_clones }</v>
      </c>
      <c r="E233" s="1040"/>
      <c r="F233" s="1041"/>
      <c r="G233" s="1265"/>
      <c r="H233" s="1266"/>
      <c r="I233" s="1224" t="s">
        <v>2689</v>
      </c>
    </row>
    <row r="234" ht="25" customHeight="1" spans="1:9">
      <c r="A234" s="1267"/>
      <c r="B234" s="1045" t="s">
        <v>2690</v>
      </c>
      <c r="C234" s="1045"/>
      <c r="D234" s="1047" t="str">
        <f t="shared" si="3"/>
        <v>effect = { add_tradition = tr_mutation_nucleotide_isolation }</v>
      </c>
      <c r="E234" s="1048"/>
      <c r="F234" s="1049"/>
      <c r="G234" s="1268"/>
      <c r="H234" s="1269"/>
      <c r="I234" s="1225" t="s">
        <v>2691</v>
      </c>
    </row>
    <row r="235" ht="43" customHeight="1" spans="1:9">
      <c r="A235" s="1270" t="s">
        <v>2692</v>
      </c>
      <c r="B235" s="1271"/>
      <c r="C235" s="1271"/>
      <c r="D235" s="1271"/>
      <c r="E235" s="1271"/>
      <c r="F235" s="1271"/>
      <c r="G235" s="1271"/>
      <c r="H235" s="1271"/>
      <c r="I235" s="1304"/>
    </row>
    <row r="236" ht="30" customHeight="1" spans="1:9">
      <c r="A236" s="1272" t="s">
        <v>2693</v>
      </c>
      <c r="B236" s="1273"/>
      <c r="C236" s="1273"/>
      <c r="D236" s="1273"/>
      <c r="E236" s="1273"/>
      <c r="F236" s="1273"/>
      <c r="G236" s="1273"/>
      <c r="H236" s="1273"/>
      <c r="I236" s="1305"/>
    </row>
    <row r="237" ht="25" customHeight="1" spans="1:9">
      <c r="A237" s="1261" t="s">
        <v>693</v>
      </c>
      <c r="B237" s="1029" t="s">
        <v>2671</v>
      </c>
      <c r="C237" s="1274"/>
      <c r="D237" s="1275" t="s">
        <v>2694</v>
      </c>
      <c r="E237" s="1276"/>
      <c r="F237" s="1277"/>
      <c r="G237" s="1278" t="s">
        <v>2695</v>
      </c>
      <c r="H237" s="1279"/>
      <c r="I237" s="1306"/>
    </row>
    <row r="238" ht="25" customHeight="1" spans="1:9">
      <c r="A238" s="1264"/>
      <c r="B238" s="1037" t="s">
        <v>2680</v>
      </c>
      <c r="C238" s="1280"/>
      <c r="D238" s="1281" t="s">
        <v>2696</v>
      </c>
      <c r="E238" s="1282"/>
      <c r="F238" s="1283"/>
      <c r="G238" s="1284" t="s">
        <v>2697</v>
      </c>
      <c r="H238" s="1285"/>
      <c r="I238" s="1307"/>
    </row>
    <row r="239" ht="25" customHeight="1" spans="1:9">
      <c r="A239" s="1264"/>
      <c r="B239" s="1037" t="s">
        <v>2686</v>
      </c>
      <c r="C239" s="1280"/>
      <c r="D239" s="1281" t="s">
        <v>2698</v>
      </c>
      <c r="E239" s="1282"/>
      <c r="F239" s="1283"/>
      <c r="G239" s="1284" t="s">
        <v>2699</v>
      </c>
      <c r="H239" s="1285"/>
      <c r="I239" s="1307"/>
    </row>
    <row r="240" ht="25" customHeight="1" spans="1:9">
      <c r="A240" s="1251" t="s">
        <v>696</v>
      </c>
      <c r="B240" s="1061" t="s">
        <v>2676</v>
      </c>
      <c r="C240" s="1286"/>
      <c r="D240" s="1287" t="s">
        <v>2700</v>
      </c>
      <c r="E240" s="1288"/>
      <c r="F240" s="1289"/>
      <c r="G240" s="1290" t="s">
        <v>2701</v>
      </c>
      <c r="H240" s="1291"/>
      <c r="I240" s="1308"/>
    </row>
    <row r="241" ht="25" customHeight="1" spans="1:9">
      <c r="A241" s="1251"/>
      <c r="B241" s="1061" t="s">
        <v>2682</v>
      </c>
      <c r="C241" s="1286"/>
      <c r="D241" s="1287" t="s">
        <v>2702</v>
      </c>
      <c r="E241" s="1288"/>
      <c r="F241" s="1289"/>
      <c r="G241" s="1290" t="s">
        <v>2703</v>
      </c>
      <c r="H241" s="1291"/>
      <c r="I241" s="1308"/>
    </row>
    <row r="242" ht="25" customHeight="1" spans="1:9">
      <c r="A242" s="1251"/>
      <c r="B242" s="1061" t="s">
        <v>2690</v>
      </c>
      <c r="C242" s="1286"/>
      <c r="D242" s="1287" t="s">
        <v>2704</v>
      </c>
      <c r="E242" s="1288"/>
      <c r="F242" s="1289"/>
      <c r="G242" s="1290" t="s">
        <v>2705</v>
      </c>
      <c r="H242" s="1291"/>
      <c r="I242" s="1308"/>
    </row>
    <row r="243" ht="25" customHeight="1" spans="1:9">
      <c r="A243" s="1084" t="s">
        <v>690</v>
      </c>
      <c r="B243" s="1085" t="s">
        <v>2674</v>
      </c>
      <c r="C243" s="1292"/>
      <c r="D243" s="1293" t="s">
        <v>2706</v>
      </c>
      <c r="E243" s="1294"/>
      <c r="F243" s="1295"/>
      <c r="G243" s="1296" t="s">
        <v>2707</v>
      </c>
      <c r="H243" s="1297"/>
      <c r="I243" s="1309"/>
    </row>
    <row r="244" ht="25" customHeight="1" spans="1:9">
      <c r="A244" s="1084"/>
      <c r="B244" s="1085" t="s">
        <v>2678</v>
      </c>
      <c r="C244" s="1292"/>
      <c r="D244" s="1293" t="s">
        <v>2708</v>
      </c>
      <c r="E244" s="1294"/>
      <c r="F244" s="1295"/>
      <c r="G244" s="1296" t="s">
        <v>2709</v>
      </c>
      <c r="H244" s="1297"/>
      <c r="I244" s="1309"/>
    </row>
    <row r="245" ht="25" customHeight="1" spans="1:9">
      <c r="A245" s="1092"/>
      <c r="B245" s="1093" t="s">
        <v>2684</v>
      </c>
      <c r="C245" s="1298"/>
      <c r="D245" s="1299" t="s">
        <v>2710</v>
      </c>
      <c r="E245" s="1300"/>
      <c r="F245" s="1301"/>
      <c r="G245" s="1302" t="s">
        <v>2711</v>
      </c>
      <c r="H245" s="1303"/>
      <c r="I245" s="1310"/>
    </row>
  </sheetData>
  <mergeCells count="324">
    <mergeCell ref="A1:I1"/>
    <mergeCell ref="A2:C2"/>
    <mergeCell ref="D2:E2"/>
    <mergeCell ref="F2:H2"/>
    <mergeCell ref="A3:B3"/>
    <mergeCell ref="A4:B4"/>
    <mergeCell ref="A5:B5"/>
    <mergeCell ref="A6:B6"/>
    <mergeCell ref="D7:F7"/>
    <mergeCell ref="G7:H7"/>
    <mergeCell ref="D8:F8"/>
    <mergeCell ref="D9:F9"/>
    <mergeCell ref="D10:F10"/>
    <mergeCell ref="D11:F11"/>
    <mergeCell ref="D12:F12"/>
    <mergeCell ref="D13:F13"/>
    <mergeCell ref="D14:F14"/>
    <mergeCell ref="D15:F15"/>
    <mergeCell ref="D16:F16"/>
    <mergeCell ref="D17:F17"/>
    <mergeCell ref="D18:F18"/>
    <mergeCell ref="D19:F19"/>
    <mergeCell ref="D20:F20"/>
    <mergeCell ref="D21:F21"/>
    <mergeCell ref="D22:F22"/>
    <mergeCell ref="D23:F23"/>
    <mergeCell ref="D24:F24"/>
    <mergeCell ref="D25:F25"/>
    <mergeCell ref="D26:F26"/>
    <mergeCell ref="D27:F27"/>
    <mergeCell ref="D28:F28"/>
    <mergeCell ref="D29:F29"/>
    <mergeCell ref="D30:F30"/>
    <mergeCell ref="D31:F31"/>
    <mergeCell ref="D32:F32"/>
    <mergeCell ref="D33:F33"/>
    <mergeCell ref="D34:F34"/>
    <mergeCell ref="D35:F35"/>
    <mergeCell ref="D36:F36"/>
    <mergeCell ref="D37:F37"/>
    <mergeCell ref="D38:F38"/>
    <mergeCell ref="D39:F39"/>
    <mergeCell ref="D40:F40"/>
    <mergeCell ref="D41:F41"/>
    <mergeCell ref="D42:F42"/>
    <mergeCell ref="D43:F43"/>
    <mergeCell ref="D44:F44"/>
    <mergeCell ref="D45:F45"/>
    <mergeCell ref="D46:F46"/>
    <mergeCell ref="D47:F47"/>
    <mergeCell ref="D48:F48"/>
    <mergeCell ref="D49:F49"/>
    <mergeCell ref="D50:F50"/>
    <mergeCell ref="D51:F51"/>
    <mergeCell ref="D52:F52"/>
    <mergeCell ref="D53:F53"/>
    <mergeCell ref="D54:F54"/>
    <mergeCell ref="D55:F55"/>
    <mergeCell ref="D56:F56"/>
    <mergeCell ref="D57:F57"/>
    <mergeCell ref="D58:F58"/>
    <mergeCell ref="D59:F59"/>
    <mergeCell ref="D60:F60"/>
    <mergeCell ref="D61:F61"/>
    <mergeCell ref="D62:F62"/>
    <mergeCell ref="D63:F63"/>
    <mergeCell ref="D64:F64"/>
    <mergeCell ref="D65:F65"/>
    <mergeCell ref="D66:F66"/>
    <mergeCell ref="D67:F67"/>
    <mergeCell ref="D68:F68"/>
    <mergeCell ref="D69:F69"/>
    <mergeCell ref="D70:F70"/>
    <mergeCell ref="D71:F71"/>
    <mergeCell ref="D72:F72"/>
    <mergeCell ref="D73:F73"/>
    <mergeCell ref="D74:F74"/>
    <mergeCell ref="D75:F75"/>
    <mergeCell ref="D76:F76"/>
    <mergeCell ref="D77:F77"/>
    <mergeCell ref="D78:F78"/>
    <mergeCell ref="D79:F79"/>
    <mergeCell ref="D80:F80"/>
    <mergeCell ref="D81:F81"/>
    <mergeCell ref="D82:F82"/>
    <mergeCell ref="D83:F83"/>
    <mergeCell ref="D84:F84"/>
    <mergeCell ref="D85:F85"/>
    <mergeCell ref="D86:F86"/>
    <mergeCell ref="D87:F87"/>
    <mergeCell ref="D88:F88"/>
    <mergeCell ref="D89:F89"/>
    <mergeCell ref="D90:F90"/>
    <mergeCell ref="D91:F91"/>
    <mergeCell ref="D92:F92"/>
    <mergeCell ref="D93:F93"/>
    <mergeCell ref="D94:F94"/>
    <mergeCell ref="D95:F95"/>
    <mergeCell ref="D96:F96"/>
    <mergeCell ref="D97:F97"/>
    <mergeCell ref="D98:F98"/>
    <mergeCell ref="D99:F99"/>
    <mergeCell ref="D100:F100"/>
    <mergeCell ref="D101:F101"/>
    <mergeCell ref="D102:F102"/>
    <mergeCell ref="D103:F103"/>
    <mergeCell ref="D104:F104"/>
    <mergeCell ref="D105:F105"/>
    <mergeCell ref="D106:F106"/>
    <mergeCell ref="D107:F107"/>
    <mergeCell ref="D108:F108"/>
    <mergeCell ref="D109:F109"/>
    <mergeCell ref="D110:F110"/>
    <mergeCell ref="D111:F111"/>
    <mergeCell ref="D112:F112"/>
    <mergeCell ref="D113:F113"/>
    <mergeCell ref="D114:F114"/>
    <mergeCell ref="D115:F115"/>
    <mergeCell ref="D116:F116"/>
    <mergeCell ref="D117:F117"/>
    <mergeCell ref="D118:F118"/>
    <mergeCell ref="D119:F119"/>
    <mergeCell ref="D120:F120"/>
    <mergeCell ref="D121:F121"/>
    <mergeCell ref="D122:F122"/>
    <mergeCell ref="D123:F123"/>
    <mergeCell ref="D124:F124"/>
    <mergeCell ref="D125:F125"/>
    <mergeCell ref="D126:F126"/>
    <mergeCell ref="D127:F127"/>
    <mergeCell ref="D128:F128"/>
    <mergeCell ref="D129:F129"/>
    <mergeCell ref="D130:F130"/>
    <mergeCell ref="D131:F131"/>
    <mergeCell ref="D132:F132"/>
    <mergeCell ref="D133:F133"/>
    <mergeCell ref="D134:F134"/>
    <mergeCell ref="D135:F135"/>
    <mergeCell ref="D136:F136"/>
    <mergeCell ref="D137:F137"/>
    <mergeCell ref="D138:F138"/>
    <mergeCell ref="D139:F139"/>
    <mergeCell ref="D140:F140"/>
    <mergeCell ref="D141:F141"/>
    <mergeCell ref="D142:F142"/>
    <mergeCell ref="D143:F143"/>
    <mergeCell ref="D144:F144"/>
    <mergeCell ref="D145:F145"/>
    <mergeCell ref="D146:F146"/>
    <mergeCell ref="D147:F147"/>
    <mergeCell ref="D148:F148"/>
    <mergeCell ref="D149:F149"/>
    <mergeCell ref="D150:F150"/>
    <mergeCell ref="D151:F151"/>
    <mergeCell ref="D152:F152"/>
    <mergeCell ref="D153:F153"/>
    <mergeCell ref="D154:F154"/>
    <mergeCell ref="D155:F155"/>
    <mergeCell ref="D156:F156"/>
    <mergeCell ref="D157:F157"/>
    <mergeCell ref="D158:F158"/>
    <mergeCell ref="D159:F159"/>
    <mergeCell ref="D160:F160"/>
    <mergeCell ref="D161:F161"/>
    <mergeCell ref="D162:F162"/>
    <mergeCell ref="D163:F163"/>
    <mergeCell ref="D164:F164"/>
    <mergeCell ref="D165:F165"/>
    <mergeCell ref="D166:F166"/>
    <mergeCell ref="D167:F167"/>
    <mergeCell ref="D168:F168"/>
    <mergeCell ref="D169:F169"/>
    <mergeCell ref="D170:F170"/>
    <mergeCell ref="D171:F171"/>
    <mergeCell ref="D172:F172"/>
    <mergeCell ref="D173:F173"/>
    <mergeCell ref="D174:F174"/>
    <mergeCell ref="D175:F175"/>
    <mergeCell ref="D176:F176"/>
    <mergeCell ref="D177:F177"/>
    <mergeCell ref="D178:F178"/>
    <mergeCell ref="D179:F179"/>
    <mergeCell ref="D180:F180"/>
    <mergeCell ref="D181:F181"/>
    <mergeCell ref="D182:F182"/>
    <mergeCell ref="D183:F183"/>
    <mergeCell ref="D184:F184"/>
    <mergeCell ref="D185:F185"/>
    <mergeCell ref="D186:F186"/>
    <mergeCell ref="D187:F187"/>
    <mergeCell ref="D188:F188"/>
    <mergeCell ref="D189:F189"/>
    <mergeCell ref="D190:F190"/>
    <mergeCell ref="D191:F191"/>
    <mergeCell ref="D192:F192"/>
    <mergeCell ref="D193:F193"/>
    <mergeCell ref="D194:F194"/>
    <mergeCell ref="D195:F195"/>
    <mergeCell ref="D196:F196"/>
    <mergeCell ref="D197:F197"/>
    <mergeCell ref="D198:F198"/>
    <mergeCell ref="D199:F199"/>
    <mergeCell ref="D200:F200"/>
    <mergeCell ref="D201:F201"/>
    <mergeCell ref="D202:F202"/>
    <mergeCell ref="D203:F203"/>
    <mergeCell ref="D204:F204"/>
    <mergeCell ref="D205:F205"/>
    <mergeCell ref="D206:F206"/>
    <mergeCell ref="D207:F207"/>
    <mergeCell ref="D208:F208"/>
    <mergeCell ref="D209:F209"/>
    <mergeCell ref="D210:F210"/>
    <mergeCell ref="D211:F211"/>
    <mergeCell ref="D212:F212"/>
    <mergeCell ref="D213:F213"/>
    <mergeCell ref="D214:F214"/>
    <mergeCell ref="D215:F215"/>
    <mergeCell ref="D216:F216"/>
    <mergeCell ref="D217:F217"/>
    <mergeCell ref="D218:F218"/>
    <mergeCell ref="D219:F219"/>
    <mergeCell ref="D220:F220"/>
    <mergeCell ref="D221:F221"/>
    <mergeCell ref="D222:F222"/>
    <mergeCell ref="D223:F223"/>
    <mergeCell ref="D224:F224"/>
    <mergeCell ref="D225:F225"/>
    <mergeCell ref="D226:F226"/>
    <mergeCell ref="D227:F227"/>
    <mergeCell ref="D228:F228"/>
    <mergeCell ref="D229:F229"/>
    <mergeCell ref="D230:F230"/>
    <mergeCell ref="D231:F231"/>
    <mergeCell ref="D232:F232"/>
    <mergeCell ref="D233:F233"/>
    <mergeCell ref="D234:F234"/>
    <mergeCell ref="A235:I235"/>
    <mergeCell ref="A236:I236"/>
    <mergeCell ref="D237:F237"/>
    <mergeCell ref="G237:I237"/>
    <mergeCell ref="D238:F238"/>
    <mergeCell ref="G238:I238"/>
    <mergeCell ref="D239:F239"/>
    <mergeCell ref="G239:I239"/>
    <mergeCell ref="D240:F240"/>
    <mergeCell ref="G240:I240"/>
    <mergeCell ref="D241:F241"/>
    <mergeCell ref="G241:I241"/>
    <mergeCell ref="D242:F242"/>
    <mergeCell ref="G242:I242"/>
    <mergeCell ref="D243:F243"/>
    <mergeCell ref="G243:I243"/>
    <mergeCell ref="D244:F244"/>
    <mergeCell ref="G244:I244"/>
    <mergeCell ref="D245:F245"/>
    <mergeCell ref="G245:I245"/>
    <mergeCell ref="A8:A14"/>
    <mergeCell ref="A15:A21"/>
    <mergeCell ref="A22:A28"/>
    <mergeCell ref="A29:A35"/>
    <mergeCell ref="A36:A42"/>
    <mergeCell ref="A43:A49"/>
    <mergeCell ref="A50:A56"/>
    <mergeCell ref="A57:A63"/>
    <mergeCell ref="A64:A70"/>
    <mergeCell ref="A71:A77"/>
    <mergeCell ref="A78:A84"/>
    <mergeCell ref="A85:A91"/>
    <mergeCell ref="A92:A98"/>
    <mergeCell ref="A99:A105"/>
    <mergeCell ref="A106:A112"/>
    <mergeCell ref="A113:A119"/>
    <mergeCell ref="A120:A126"/>
    <mergeCell ref="A127:A133"/>
    <mergeCell ref="A134:A140"/>
    <mergeCell ref="A141:A147"/>
    <mergeCell ref="A148:A154"/>
    <mergeCell ref="A155:A161"/>
    <mergeCell ref="A162:A168"/>
    <mergeCell ref="A169:A175"/>
    <mergeCell ref="A176:A182"/>
    <mergeCell ref="A183:A189"/>
    <mergeCell ref="A190:A196"/>
    <mergeCell ref="A197:A203"/>
    <mergeCell ref="A204:A210"/>
    <mergeCell ref="A211:A217"/>
    <mergeCell ref="A218:A224"/>
    <mergeCell ref="A225:A234"/>
    <mergeCell ref="A237:A239"/>
    <mergeCell ref="A240:A242"/>
    <mergeCell ref="A243:A245"/>
    <mergeCell ref="G8:H14"/>
    <mergeCell ref="G15:H21"/>
    <mergeCell ref="G22:H28"/>
    <mergeCell ref="G29:H35"/>
    <mergeCell ref="G36:H42"/>
    <mergeCell ref="G43:H49"/>
    <mergeCell ref="G50:H56"/>
    <mergeCell ref="G57:H63"/>
    <mergeCell ref="G64:H70"/>
    <mergeCell ref="G71:H77"/>
    <mergeCell ref="G78:H84"/>
    <mergeCell ref="G85:H91"/>
    <mergeCell ref="G92:H98"/>
    <mergeCell ref="G99:H105"/>
    <mergeCell ref="G106:H112"/>
    <mergeCell ref="G113:H119"/>
    <mergeCell ref="G120:H126"/>
    <mergeCell ref="G127:H133"/>
    <mergeCell ref="G134:H140"/>
    <mergeCell ref="G141:H147"/>
    <mergeCell ref="G148:H154"/>
    <mergeCell ref="G155:H161"/>
    <mergeCell ref="G162:H168"/>
    <mergeCell ref="G169:H175"/>
    <mergeCell ref="G176:H182"/>
    <mergeCell ref="G183:H189"/>
    <mergeCell ref="G190:H196"/>
    <mergeCell ref="G197:H203"/>
    <mergeCell ref="G204:H210"/>
    <mergeCell ref="G211:H217"/>
    <mergeCell ref="G218:H224"/>
    <mergeCell ref="G225:H234"/>
  </mergeCells>
  <dataValidations count="1">
    <dataValidation type="list" allowBlank="1" showInputMessage="1" showErrorMessage="1" sqref="C2:E2">
      <formula1>"add_tradition,remove_tradition"</formula1>
    </dataValidation>
  </dataValidations>
  <hyperlinks>
    <hyperlink ref="A3:B3" location="传统!A8" display="适应"/>
    <hyperlink ref="C3" location="传统!A15" display="天赋"/>
    <hyperlink ref="D3" location="传统!A22" display="博物"/>
    <hyperlink ref="E3" location="传统!A29" display="外交"/>
    <hyperlink ref="F3" location="传统!A36" display="探索"/>
    <hyperlink ref="G3" location="传统!A43" display="驯化"/>
    <hyperlink ref="H3" location="传统!A50" display="支配"/>
    <hyperlink ref="I3" location="传统!A57" display="敌意"/>
    <hyperlink ref="A4:B4" location="传统!A64" display="扩张"/>
    <hyperlink ref="C4" location="传统!A71" display="和谐"/>
    <hyperlink ref="D4" location="传统!A78" display="后勤"/>
    <hyperlink ref="E4" location="传统!A85" display="经贸"/>
    <hyperlink ref="F4" location="传统!A92" display="权术"/>
    <hyperlink ref="G4" location="传统!A99" display="繁荣"/>
    <hyperlink ref="H4" location="传统!A106" display="治国"/>
    <hyperlink ref="I4" location="传统!A113" display="密谋"/>
    <hyperlink ref="A5:B5" location="传统!A120" display="至高"/>
    <hyperlink ref="C5" location="传统!A127" display="同调"/>
    <hyperlink ref="D5" location="传统!A134" display="不屈"/>
    <hyperlink ref="E5" location="传统!A141" display="普适"/>
    <hyperlink ref="F5" location="传统!A148" display="克隆"/>
    <hyperlink ref="G5" location="传统!A155" display="义体（普政蜂巢）"/>
    <hyperlink ref="H5" location="传统!A162" display="义体（同化）"/>
    <hyperlink ref="I5" location="传统!A169" display="基因（无DLC）"/>
    <hyperlink ref="A6:B6" location="传统!A176" display="模组"/>
    <hyperlink ref="C6" location="传统!A183" display="变异"/>
    <hyperlink ref="D6" location="传统!A190" display="纳米"/>
    <hyperlink ref="E6" location="传统!A197" display="灵能"/>
    <hyperlink ref="F6" location="传统!A204" display="纯净"/>
    <hyperlink ref="G6" location="传统!A211" display="合成"/>
    <hyperlink ref="H6" location="传统!A218" display="虚拟"/>
    <hyperlink ref="I6" location="传统!A225" display="基因传统模型"/>
    <hyperlink ref="I2" location="传统!A235" display="可变传统更改"/>
  </hyperlinks>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9"/>
  <sheetViews>
    <sheetView workbookViewId="0">
      <pane ySplit="3" topLeftCell="A4" activePane="bottomLeft" state="frozen"/>
      <selection/>
      <selection pane="bottomLeft" activeCell="C45" sqref="C45"/>
    </sheetView>
  </sheetViews>
  <sheetFormatPr defaultColWidth="9" defaultRowHeight="13.5" outlineLevelCol="4"/>
  <cols>
    <col min="1" max="1" width="6.08333333333333" customWidth="1"/>
    <col min="2" max="2" width="18.65" customWidth="1"/>
    <col min="3" max="3" width="81.25" customWidth="1"/>
    <col min="4" max="4" width="42.375" customWidth="1"/>
    <col min="5" max="5" width="14.0166666666667" customWidth="1"/>
  </cols>
  <sheetData>
    <row r="1" ht="50" customHeight="1" spans="1:5">
      <c r="A1" s="2" t="s">
        <v>2712</v>
      </c>
      <c r="B1" s="2"/>
      <c r="C1" s="2"/>
      <c r="D1" s="2"/>
      <c r="E1" s="2"/>
    </row>
    <row r="2" ht="30" customHeight="1" spans="1:5">
      <c r="A2" s="1003" t="s">
        <v>2179</v>
      </c>
      <c r="B2" s="1004"/>
      <c r="C2" s="1005" t="s">
        <v>2713</v>
      </c>
      <c r="D2" s="572" t="s">
        <v>2714</v>
      </c>
      <c r="E2" s="574"/>
    </row>
    <row r="3" ht="30" customHeight="1" spans="1:5">
      <c r="A3" s="62" t="s">
        <v>1589</v>
      </c>
      <c r="B3" s="62" t="s">
        <v>1720</v>
      </c>
      <c r="C3" s="62" t="s">
        <v>2207</v>
      </c>
      <c r="D3" s="62" t="s">
        <v>1723</v>
      </c>
      <c r="E3" s="62" t="s">
        <v>197</v>
      </c>
    </row>
    <row r="4" ht="18" customHeight="1" spans="1:5">
      <c r="A4" s="808">
        <v>1</v>
      </c>
      <c r="B4" s="346" t="s">
        <v>2715</v>
      </c>
      <c r="C4" s="346" t="str">
        <f>_xlfn.CONCAT("effect = { ",$C$2," = ",D4," }")</f>
        <v>effect = { add_ascension_perk = ap_engineered_evolution }</v>
      </c>
      <c r="D4" s="346" t="s">
        <v>2716</v>
      </c>
      <c r="E4" s="346"/>
    </row>
    <row r="5" ht="18" customHeight="1" spans="1:5">
      <c r="A5" s="808">
        <v>2</v>
      </c>
      <c r="B5" s="346" t="s">
        <v>2717</v>
      </c>
      <c r="C5" s="346" t="str">
        <f t="shared" ref="C5:C49" si="0">_xlfn.CONCAT("effect = { ",$C$2," = ",D5," }")</f>
        <v>effect = { add_ascension_perk = ap_the_flesh_is_weak }</v>
      </c>
      <c r="D5" s="346" t="s">
        <v>2718</v>
      </c>
      <c r="E5" s="346"/>
    </row>
    <row r="6" ht="18" customHeight="1" spans="1:5">
      <c r="A6" s="808">
        <v>3</v>
      </c>
      <c r="B6" s="346" t="s">
        <v>2719</v>
      </c>
      <c r="C6" s="346" t="str">
        <f t="shared" si="0"/>
        <v>effect = { add_ascension_perk = ap_organo_machine_interfacing }</v>
      </c>
      <c r="D6" s="346" t="s">
        <v>2720</v>
      </c>
      <c r="E6" s="346"/>
    </row>
    <row r="7" ht="18" customHeight="1" spans="1:5">
      <c r="A7" s="808">
        <v>4</v>
      </c>
      <c r="B7" s="346" t="s">
        <v>2719</v>
      </c>
      <c r="C7" s="346" t="str">
        <f t="shared" si="0"/>
        <v>effect = { add_ascension_perk = ap_organo_machine_interfacing_assimilator }</v>
      </c>
      <c r="D7" s="346" t="s">
        <v>2721</v>
      </c>
      <c r="E7" s="346" t="s">
        <v>2722</v>
      </c>
    </row>
    <row r="8" ht="18" customHeight="1" spans="1:5">
      <c r="A8" s="808">
        <v>5</v>
      </c>
      <c r="B8" s="346" t="s">
        <v>2723</v>
      </c>
      <c r="C8" s="346" t="str">
        <f t="shared" si="0"/>
        <v>effect = { add_ascension_perk = ap_synthetic_evolution }</v>
      </c>
      <c r="D8" s="346" t="s">
        <v>2724</v>
      </c>
      <c r="E8" s="346"/>
    </row>
    <row r="9" ht="18" customHeight="1" spans="1:5">
      <c r="A9" s="808">
        <v>6</v>
      </c>
      <c r="B9" s="346" t="s">
        <v>2725</v>
      </c>
      <c r="C9" s="346" t="str">
        <f t="shared" si="0"/>
        <v>effect = { add_ascension_perk = ap_mind_over_matter }</v>
      </c>
      <c r="D9" s="346" t="s">
        <v>2726</v>
      </c>
      <c r="E9" s="346"/>
    </row>
    <row r="10" ht="18" customHeight="1" spans="1:5">
      <c r="A10" s="808">
        <v>7</v>
      </c>
      <c r="B10" s="346" t="s">
        <v>2727</v>
      </c>
      <c r="C10" s="346" t="str">
        <f t="shared" si="0"/>
        <v>effect = { add_ascension_perk = ap_synthetic_age }</v>
      </c>
      <c r="D10" s="346" t="s">
        <v>2728</v>
      </c>
      <c r="E10" s="346" t="s">
        <v>2729</v>
      </c>
    </row>
    <row r="11" ht="18" customHeight="1" spans="1:5">
      <c r="A11" s="808">
        <v>8</v>
      </c>
      <c r="B11" s="346" t="s">
        <v>2730</v>
      </c>
      <c r="C11" s="346" t="str">
        <f t="shared" si="0"/>
        <v>effect = { add_ascension_perk = ap_transcendence }</v>
      </c>
      <c r="D11" s="346" t="s">
        <v>2731</v>
      </c>
      <c r="E11" s="346" t="s">
        <v>2732</v>
      </c>
    </row>
    <row r="12" ht="18" customHeight="1" spans="1:5">
      <c r="A12" s="808">
        <v>9</v>
      </c>
      <c r="B12" s="346" t="s">
        <v>2733</v>
      </c>
      <c r="C12" s="346" t="str">
        <f t="shared" si="0"/>
        <v>effect = { add_ascension_perk = ap_evolutionary_mastery }</v>
      </c>
      <c r="D12" s="346" t="s">
        <v>2734</v>
      </c>
      <c r="E12" s="346" t="s">
        <v>2732</v>
      </c>
    </row>
    <row r="13" ht="18" customHeight="1" spans="1:5">
      <c r="A13" s="808">
        <v>10</v>
      </c>
      <c r="B13" s="346" t="s">
        <v>2735</v>
      </c>
      <c r="C13" s="346" t="str">
        <f t="shared" si="0"/>
        <v>effect = { add_ascension_perk = ap_defender_of_the_galaxy }</v>
      </c>
      <c r="D13" s="346" t="s">
        <v>2736</v>
      </c>
      <c r="E13" s="346"/>
    </row>
    <row r="14" ht="18" customHeight="1" spans="1:5">
      <c r="A14" s="808">
        <v>11</v>
      </c>
      <c r="B14" s="346" t="s">
        <v>1510</v>
      </c>
      <c r="C14" s="346" t="str">
        <f t="shared" si="0"/>
        <v>effect = { add_ascension_perk = ap_become_the_crisis }</v>
      </c>
      <c r="D14" s="346" t="s">
        <v>2737</v>
      </c>
      <c r="E14" s="346"/>
    </row>
    <row r="15" ht="18" customHeight="1" spans="1:5">
      <c r="A15" s="808">
        <v>12</v>
      </c>
      <c r="B15" s="346" t="s">
        <v>1512</v>
      </c>
      <c r="C15" s="346" t="str">
        <f t="shared" si="0"/>
        <v>effect = { add_ascension_perk = ap_cosmogenesis }</v>
      </c>
      <c r="D15" s="346" t="s">
        <v>2738</v>
      </c>
      <c r="E15" s="346"/>
    </row>
    <row r="16" ht="18" customHeight="1" spans="1:5">
      <c r="A16" s="808">
        <v>13</v>
      </c>
      <c r="B16" s="346" t="s">
        <v>2739</v>
      </c>
      <c r="C16" s="346" t="str">
        <f t="shared" si="0"/>
        <v>effect = { add_ascension_perk = ap_behemoths }</v>
      </c>
      <c r="D16" s="346" t="s">
        <v>2740</v>
      </c>
      <c r="E16" s="346"/>
    </row>
    <row r="17" ht="18" customHeight="1" spans="1:5">
      <c r="A17" s="808">
        <v>14</v>
      </c>
      <c r="B17" s="346" t="s">
        <v>2741</v>
      </c>
      <c r="C17" s="346" t="str">
        <f t="shared" si="0"/>
        <v>effect = { add_ascension_perk = ap_archaeoengineers }</v>
      </c>
      <c r="D17" s="346" t="s">
        <v>2742</v>
      </c>
      <c r="E17" s="346"/>
    </row>
    <row r="18" ht="18" customHeight="1" spans="1:5">
      <c r="A18" s="808">
        <v>15</v>
      </c>
      <c r="B18" s="346" t="s">
        <v>2743</v>
      </c>
      <c r="C18" s="346" t="str">
        <f t="shared" si="0"/>
        <v>effect = { add_ascension_perk = ap_lord_of_war }</v>
      </c>
      <c r="D18" s="346" t="s">
        <v>2744</v>
      </c>
      <c r="E18" s="346"/>
    </row>
    <row r="19" ht="18" customHeight="1" spans="1:5">
      <c r="A19" s="808">
        <v>16</v>
      </c>
      <c r="B19" s="346" t="s">
        <v>2745</v>
      </c>
      <c r="C19" s="346" t="str">
        <f t="shared" si="0"/>
        <v>effect = { add_ascension_perk = ap_hydrocentric }</v>
      </c>
      <c r="D19" s="346" t="s">
        <v>2746</v>
      </c>
      <c r="E19" s="346" t="s">
        <v>2747</v>
      </c>
    </row>
    <row r="20" ht="18" customHeight="1" spans="1:5">
      <c r="A20" s="808">
        <v>17</v>
      </c>
      <c r="B20" s="346" t="s">
        <v>2748</v>
      </c>
      <c r="C20" s="346" t="str">
        <f t="shared" si="0"/>
        <v>effect = { add_ascension_perk = ap_enigmatic_engineering }</v>
      </c>
      <c r="D20" s="346" t="s">
        <v>2749</v>
      </c>
      <c r="E20" s="346"/>
    </row>
    <row r="21" ht="18" customHeight="1" spans="1:5">
      <c r="A21" s="808">
        <v>18</v>
      </c>
      <c r="B21" s="346" t="s">
        <v>2750</v>
      </c>
      <c r="C21" s="346" t="str">
        <f t="shared" si="0"/>
        <v>effect = { add_ascension_perk = ap_nihilistic_acquisition }</v>
      </c>
      <c r="D21" s="346" t="s">
        <v>2751</v>
      </c>
      <c r="E21" s="346"/>
    </row>
    <row r="22" ht="18" customHeight="1" spans="1:5">
      <c r="A22" s="808">
        <v>19</v>
      </c>
      <c r="B22" s="346" t="s">
        <v>2752</v>
      </c>
      <c r="C22" s="346" t="str">
        <f t="shared" si="0"/>
        <v>effect = { add_ascension_perk = ap_colossus }</v>
      </c>
      <c r="D22" s="346" t="s">
        <v>2753</v>
      </c>
      <c r="E22" s="346"/>
    </row>
    <row r="23" ht="18" customHeight="1" spans="1:5">
      <c r="A23" s="808">
        <v>20</v>
      </c>
      <c r="B23" s="346" t="s">
        <v>2754</v>
      </c>
      <c r="C23" s="346" t="str">
        <f t="shared" si="0"/>
        <v>effect = { add_ascension_perk = ap_world_shaper }</v>
      </c>
      <c r="D23" s="346" t="s">
        <v>2755</v>
      </c>
      <c r="E23" s="346"/>
    </row>
    <row r="24" ht="18" customHeight="1" spans="1:5">
      <c r="A24" s="808">
        <v>21</v>
      </c>
      <c r="B24" s="346" t="s">
        <v>2756</v>
      </c>
      <c r="C24" s="346" t="str">
        <f t="shared" si="0"/>
        <v>effect = { add_ascension_perk = ap_galactic_force_projection }</v>
      </c>
      <c r="D24" s="346" t="s">
        <v>2757</v>
      </c>
      <c r="E24" s="346"/>
    </row>
    <row r="25" ht="18" customHeight="1" spans="1:5">
      <c r="A25" s="808">
        <v>22</v>
      </c>
      <c r="B25" s="346" t="s">
        <v>2758</v>
      </c>
      <c r="C25" s="346" t="str">
        <f t="shared" si="0"/>
        <v>effect = { add_ascension_perk = ap_interstellar_dominion }</v>
      </c>
      <c r="D25" s="346" t="s">
        <v>2759</v>
      </c>
      <c r="E25" s="346"/>
    </row>
    <row r="26" ht="18" customHeight="1" spans="1:5">
      <c r="A26" s="808">
        <v>23</v>
      </c>
      <c r="B26" s="346" t="s">
        <v>2760</v>
      </c>
      <c r="C26" s="346" t="str">
        <f t="shared" si="0"/>
        <v>effect = { add_ascension_perk = ap_grasp_the_void }</v>
      </c>
      <c r="D26" s="346" t="s">
        <v>2761</v>
      </c>
      <c r="E26" s="346"/>
    </row>
    <row r="27" ht="18" customHeight="1" spans="1:5">
      <c r="A27" s="808">
        <v>24</v>
      </c>
      <c r="B27" s="346" t="s">
        <v>2762</v>
      </c>
      <c r="C27" s="346" t="str">
        <f t="shared" si="0"/>
        <v>effect = { add_ascension_perk = ap_eternal_vigilance }</v>
      </c>
      <c r="D27" s="346" t="s">
        <v>2763</v>
      </c>
      <c r="E27" s="346"/>
    </row>
    <row r="28" ht="18" customHeight="1" spans="1:5">
      <c r="A28" s="808">
        <v>25</v>
      </c>
      <c r="B28" s="346" t="s">
        <v>2764</v>
      </c>
      <c r="C28" s="346" t="str">
        <f t="shared" si="0"/>
        <v>effect = { add_ascension_perk = ap_galactic_contender }</v>
      </c>
      <c r="D28" s="346" t="s">
        <v>2765</v>
      </c>
      <c r="E28" s="346"/>
    </row>
    <row r="29" ht="18" customHeight="1" spans="1:5">
      <c r="A29" s="808">
        <v>26</v>
      </c>
      <c r="B29" s="346" t="s">
        <v>2766</v>
      </c>
      <c r="C29" s="346" t="str">
        <f t="shared" si="0"/>
        <v>effect = { add_ascension_perk = ap_technological_ascendancy }</v>
      </c>
      <c r="D29" s="346" t="s">
        <v>2767</v>
      </c>
      <c r="E29" s="346"/>
    </row>
    <row r="30" ht="18" customHeight="1" spans="1:5">
      <c r="A30" s="808">
        <v>27</v>
      </c>
      <c r="B30" s="346" t="s">
        <v>2768</v>
      </c>
      <c r="C30" s="346" t="str">
        <f t="shared" si="0"/>
        <v>effect = { add_ascension_perk = ap_one_vision }</v>
      </c>
      <c r="D30" s="346" t="s">
        <v>2769</v>
      </c>
      <c r="E30" s="346"/>
    </row>
    <row r="31" ht="18" customHeight="1" spans="1:5">
      <c r="A31" s="808">
        <v>28</v>
      </c>
      <c r="B31" s="346" t="s">
        <v>2770</v>
      </c>
      <c r="C31" s="346" t="str">
        <f t="shared" si="0"/>
        <v>effect = { add_ascension_perk = ap_consecrated_worlds }</v>
      </c>
      <c r="D31" s="346" t="s">
        <v>2771</v>
      </c>
      <c r="E31" s="346"/>
    </row>
    <row r="32" ht="18" customHeight="1" spans="1:5">
      <c r="A32" s="808">
        <v>29</v>
      </c>
      <c r="B32" s="346" t="s">
        <v>2772</v>
      </c>
      <c r="C32" s="346" t="str">
        <f t="shared" si="0"/>
        <v>effect = { add_ascension_perk = ap_mastery_of_nature }</v>
      </c>
      <c r="D32" s="346" t="s">
        <v>2773</v>
      </c>
      <c r="E32" s="346"/>
    </row>
    <row r="33" ht="18" customHeight="1" spans="1:5">
      <c r="A33" s="808">
        <v>30</v>
      </c>
      <c r="B33" s="346" t="s">
        <v>2774</v>
      </c>
      <c r="C33" s="346" t="str">
        <f t="shared" si="0"/>
        <v>effect = { add_ascension_perk = ap_imperial_prerogative }</v>
      </c>
      <c r="D33" s="346" t="s">
        <v>2775</v>
      </c>
      <c r="E33" s="346"/>
    </row>
    <row r="34" ht="18" customHeight="1" spans="1:5">
      <c r="A34" s="808">
        <v>31</v>
      </c>
      <c r="B34" s="346" t="s">
        <v>2776</v>
      </c>
      <c r="C34" s="346" t="str">
        <f t="shared" si="0"/>
        <v>effect = { add_ascension_perk = ap_executive_vigor }</v>
      </c>
      <c r="D34" s="346" t="s">
        <v>2777</v>
      </c>
      <c r="E34" s="346"/>
    </row>
    <row r="35" ht="18" customHeight="1" spans="1:5">
      <c r="A35" s="808">
        <v>32</v>
      </c>
      <c r="B35" s="346" t="s">
        <v>2778</v>
      </c>
      <c r="C35" s="346" t="str">
        <f t="shared" si="0"/>
        <v>effect = { add_ascension_perk = ap_transcendent_learning }</v>
      </c>
      <c r="D35" s="346" t="s">
        <v>2779</v>
      </c>
      <c r="E35" s="346"/>
    </row>
    <row r="36" ht="18" customHeight="1" spans="1:5">
      <c r="A36" s="808">
        <v>33</v>
      </c>
      <c r="B36" s="346" t="s">
        <v>1658</v>
      </c>
      <c r="C36" s="346" t="str">
        <f t="shared" si="0"/>
        <v>effect = { add_ascension_perk = ap_shared_destiny }</v>
      </c>
      <c r="D36" s="346" t="s">
        <v>2780</v>
      </c>
      <c r="E36" s="346"/>
    </row>
    <row r="37" ht="18" customHeight="1" spans="1:5">
      <c r="A37" s="808">
        <v>34</v>
      </c>
      <c r="B37" s="346" t="s">
        <v>2781</v>
      </c>
      <c r="C37" s="346" t="str">
        <f t="shared" si="0"/>
        <v>effect = { add_ascension_perk = ap_voidborn }</v>
      </c>
      <c r="D37" s="346" t="s">
        <v>2782</v>
      </c>
      <c r="E37" s="346"/>
    </row>
    <row r="38" ht="18" customHeight="1" spans="1:5">
      <c r="A38" s="808">
        <v>35</v>
      </c>
      <c r="B38" s="346" t="s">
        <v>2783</v>
      </c>
      <c r="C38" s="346" t="str">
        <f t="shared" si="0"/>
        <v>effect = { add_ascension_perk = ap_master_builders }</v>
      </c>
      <c r="D38" s="346" t="s">
        <v>2784</v>
      </c>
      <c r="E38" s="346"/>
    </row>
    <row r="39" ht="18" customHeight="1" spans="1:5">
      <c r="A39" s="808">
        <v>36</v>
      </c>
      <c r="B39" s="346" t="s">
        <v>2785</v>
      </c>
      <c r="C39" s="346" t="str">
        <f t="shared" si="0"/>
        <v>effect = { add_ascension_perk = ap_galactic_wonders_utopia }</v>
      </c>
      <c r="D39" s="346" t="s">
        <v>2786</v>
      </c>
      <c r="E39" s="346" t="s">
        <v>2787</v>
      </c>
    </row>
    <row r="40" ht="18" customHeight="1" spans="1:5">
      <c r="A40" s="808">
        <v>37</v>
      </c>
      <c r="B40" s="346" t="s">
        <v>2785</v>
      </c>
      <c r="C40" s="346" t="str">
        <f t="shared" si="0"/>
        <v>effect = { add_ascension_perk = ap_galactic_wonders_megacorp }</v>
      </c>
      <c r="D40" s="346" t="s">
        <v>2788</v>
      </c>
      <c r="E40" s="346" t="s">
        <v>2787</v>
      </c>
    </row>
    <row r="41" ht="18" customHeight="1" spans="1:5">
      <c r="A41" s="808">
        <v>38</v>
      </c>
      <c r="B41" s="346" t="s">
        <v>2785</v>
      </c>
      <c r="C41" s="346" t="str">
        <f t="shared" si="0"/>
        <v>effect = { add_ascension_perk = ap_galactic_wonders_utopia_and_megacorp }</v>
      </c>
      <c r="D41" s="346" t="s">
        <v>2789</v>
      </c>
      <c r="E41" s="346"/>
    </row>
    <row r="42" ht="18" customHeight="1" spans="1:5">
      <c r="A42" s="808">
        <v>39</v>
      </c>
      <c r="B42" s="346" t="s">
        <v>2790</v>
      </c>
      <c r="C42" s="346" t="str">
        <f t="shared" si="0"/>
        <v>effect = { add_ascension_perk = ap_machine_worlds }</v>
      </c>
      <c r="D42" s="346" t="s">
        <v>2791</v>
      </c>
      <c r="E42" s="346" t="s">
        <v>2792</v>
      </c>
    </row>
    <row r="43" ht="18" customHeight="1" spans="1:5">
      <c r="A43" s="808">
        <v>40</v>
      </c>
      <c r="B43" s="346" t="s">
        <v>2793</v>
      </c>
      <c r="C43" s="346" t="str">
        <f t="shared" si="0"/>
        <v>effect = { add_ascension_perk = ap_hive_worlds }</v>
      </c>
      <c r="D43" s="346" t="s">
        <v>2794</v>
      </c>
      <c r="E43" s="346" t="s">
        <v>2795</v>
      </c>
    </row>
    <row r="44" ht="18" customHeight="1" spans="1:5">
      <c r="A44" s="808">
        <v>41</v>
      </c>
      <c r="B44" s="346" t="s">
        <v>2796</v>
      </c>
      <c r="C44" s="346" t="str">
        <f t="shared" si="0"/>
        <v>effect = { add_ascension_perk = ap_arcology_project }</v>
      </c>
      <c r="D44" s="346" t="s">
        <v>2797</v>
      </c>
      <c r="E44" s="346"/>
    </row>
    <row r="45" ht="18" customHeight="1" spans="1:5">
      <c r="A45" s="808">
        <v>42</v>
      </c>
      <c r="B45" s="346" t="s">
        <v>2798</v>
      </c>
      <c r="C45" s="346" t="str">
        <f t="shared" si="0"/>
        <v>effect = { add_ascension_perk = ap_xeno_compatibility }</v>
      </c>
      <c r="D45" s="346" t="s">
        <v>2799</v>
      </c>
      <c r="E45" s="346"/>
    </row>
    <row r="46" ht="18" customHeight="1" spans="1:5">
      <c r="A46" s="808">
        <v>43</v>
      </c>
      <c r="B46" s="346" t="s">
        <v>2800</v>
      </c>
      <c r="C46" s="346" t="str">
        <f t="shared" si="0"/>
        <v>effect = { add_ascension_perk = ap_universal_transactions }</v>
      </c>
      <c r="D46" s="346" t="s">
        <v>2801</v>
      </c>
      <c r="E46" s="346" t="s">
        <v>2802</v>
      </c>
    </row>
    <row r="47" ht="18" customHeight="1" spans="1:5">
      <c r="A47" s="808">
        <v>44</v>
      </c>
      <c r="B47" s="346" t="s">
        <v>2803</v>
      </c>
      <c r="C47" s="346" t="str">
        <f t="shared" si="0"/>
        <v>effect = { add_ascension_perk = ap_detox }</v>
      </c>
      <c r="D47" s="346" t="s">
        <v>2804</v>
      </c>
      <c r="E47" s="346"/>
    </row>
    <row r="48" ht="18" customHeight="1" spans="1:5">
      <c r="A48" s="808">
        <v>45</v>
      </c>
      <c r="B48" s="346" t="s">
        <v>2805</v>
      </c>
      <c r="C48" s="346" t="str">
        <f t="shared" si="0"/>
        <v>effect = { add_ascension_perk = ap_mechromancy }</v>
      </c>
      <c r="D48" s="346" t="s">
        <v>2806</v>
      </c>
      <c r="E48" s="346" t="s">
        <v>2792</v>
      </c>
    </row>
    <row r="49" ht="18" customHeight="1" spans="1:5">
      <c r="A49" s="808">
        <v>46</v>
      </c>
      <c r="B49" s="346" t="s">
        <v>2807</v>
      </c>
      <c r="C49" s="346" t="str">
        <f t="shared" si="0"/>
        <v>effect = { add_ascension_perk = ap_weather_control }</v>
      </c>
      <c r="D49" s="346" t="s">
        <v>2808</v>
      </c>
      <c r="E49" s="346"/>
    </row>
  </sheetData>
  <mergeCells count="3">
    <mergeCell ref="A1:E1"/>
    <mergeCell ref="A2:B2"/>
    <mergeCell ref="D2:E2"/>
  </mergeCells>
  <dataValidations count="1">
    <dataValidation type="list" allowBlank="1" showInputMessage="1" showErrorMessage="1" sqref="C2">
      <formula1>"add_ascension_perk,remove_ascension_perk"</formula1>
    </dataValidation>
  </dataValidations>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6"/>
  <sheetViews>
    <sheetView workbookViewId="0">
      <selection activeCell="D24" sqref="D24"/>
    </sheetView>
  </sheetViews>
  <sheetFormatPr defaultColWidth="9" defaultRowHeight="13.5"/>
  <cols>
    <col min="1" max="1" width="11.5" customWidth="1"/>
    <col min="2" max="2" width="53.8416666666667" customWidth="1"/>
    <col min="3" max="3" width="63.2666666666667" customWidth="1"/>
    <col min="4" max="4" width="131.125" customWidth="1"/>
    <col min="6" max="6" width="53.8416666666667" customWidth="1"/>
    <col min="7" max="7" width="11.875" customWidth="1"/>
    <col min="8" max="8" width="17.625" customWidth="1"/>
    <col min="10" max="10" width="13.75" customWidth="1"/>
    <col min="11" max="11" width="12.125" customWidth="1"/>
  </cols>
  <sheetData>
    <row r="1" ht="50" customHeight="1" spans="1:14">
      <c r="A1" s="998" t="s">
        <v>2809</v>
      </c>
      <c r="B1" s="999"/>
      <c r="C1" s="999"/>
      <c r="D1" s="999"/>
      <c r="K1" s="50" t="s">
        <v>2810</v>
      </c>
      <c r="L1" s="50" t="s">
        <v>2811</v>
      </c>
      <c r="M1" s="50" t="s">
        <v>2812</v>
      </c>
      <c r="N1" s="50" t="s">
        <v>2813</v>
      </c>
    </row>
    <row r="2" ht="30" customHeight="1" spans="1:14">
      <c r="A2" s="1000" t="s">
        <v>2814</v>
      </c>
      <c r="B2" s="1000" t="s">
        <v>2815</v>
      </c>
      <c r="C2" s="1000" t="s">
        <v>2816</v>
      </c>
      <c r="D2" s="1000" t="s">
        <v>2817</v>
      </c>
      <c r="K2" s="50" t="s">
        <v>2818</v>
      </c>
      <c r="L2" s="50" t="s">
        <v>2819</v>
      </c>
      <c r="M2" s="50" t="s">
        <v>2820</v>
      </c>
      <c r="N2" s="50" t="s">
        <v>2821</v>
      </c>
    </row>
    <row r="3" ht="25" customHeight="1" spans="1:14">
      <c r="A3" s="1000" t="s">
        <v>2822</v>
      </c>
      <c r="B3" s="1001" t="s">
        <v>2823</v>
      </c>
      <c r="C3" s="1001" t="s">
        <v>2824</v>
      </c>
      <c r="D3" s="1001" t="s">
        <v>2825</v>
      </c>
      <c r="K3" s="50" t="s">
        <v>2826</v>
      </c>
      <c r="L3" s="50" t="s">
        <v>2827</v>
      </c>
      <c r="M3" s="50" t="s">
        <v>2828</v>
      </c>
      <c r="N3" s="50" t="s">
        <v>2829</v>
      </c>
    </row>
    <row r="4" ht="25" customHeight="1" spans="1:14">
      <c r="A4" s="1000" t="s">
        <v>2830</v>
      </c>
      <c r="B4" s="1001" t="s">
        <v>2831</v>
      </c>
      <c r="C4" s="1001" t="s">
        <v>2832</v>
      </c>
      <c r="D4" s="1001" t="s">
        <v>2833</v>
      </c>
      <c r="K4" s="50" t="s">
        <v>2834</v>
      </c>
      <c r="L4" s="50" t="s">
        <v>2835</v>
      </c>
      <c r="M4" s="50" t="s">
        <v>2836</v>
      </c>
      <c r="N4" s="50"/>
    </row>
    <row r="5" ht="25" customHeight="1" spans="1:14">
      <c r="A5" s="1000" t="s">
        <v>2837</v>
      </c>
      <c r="B5" s="1001" t="s">
        <v>2838</v>
      </c>
      <c r="C5" s="1001" t="s">
        <v>2839</v>
      </c>
      <c r="D5" s="1001" t="s">
        <v>2840</v>
      </c>
      <c r="K5" s="50" t="s">
        <v>2841</v>
      </c>
      <c r="L5" s="50" t="s">
        <v>2842</v>
      </c>
      <c r="M5" s="50" t="s">
        <v>2813</v>
      </c>
      <c r="N5" s="50"/>
    </row>
    <row r="6" ht="25" customHeight="1" spans="1:14">
      <c r="A6" s="1000" t="s">
        <v>2843</v>
      </c>
      <c r="B6" s="1001" t="s">
        <v>2844</v>
      </c>
      <c r="C6" s="1001" t="s">
        <v>2845</v>
      </c>
      <c r="D6" s="1001" t="s">
        <v>2846</v>
      </c>
      <c r="K6" s="50" t="s">
        <v>2847</v>
      </c>
      <c r="L6" s="50" t="s">
        <v>2848</v>
      </c>
      <c r="M6" s="50" t="s">
        <v>2849</v>
      </c>
      <c r="N6" s="50"/>
    </row>
    <row r="7" ht="25" customHeight="1" spans="1:14">
      <c r="A7" s="1000" t="s">
        <v>2850</v>
      </c>
      <c r="B7" s="1001" t="s">
        <v>2851</v>
      </c>
      <c r="C7" s="1001" t="s">
        <v>2852</v>
      </c>
      <c r="D7" s="1001" t="s">
        <v>2853</v>
      </c>
      <c r="K7" s="50" t="s">
        <v>2854</v>
      </c>
      <c r="L7" s="50" t="s">
        <v>2855</v>
      </c>
      <c r="M7" s="50" t="s">
        <v>2820</v>
      </c>
      <c r="N7" s="50" t="s">
        <v>2812</v>
      </c>
    </row>
    <row r="8" ht="25" customHeight="1" spans="1:14">
      <c r="A8" s="1000" t="s">
        <v>2856</v>
      </c>
      <c r="B8" s="1001" t="s">
        <v>2857</v>
      </c>
      <c r="C8" s="1001" t="s">
        <v>2858</v>
      </c>
      <c r="D8" s="1001" t="s">
        <v>2859</v>
      </c>
      <c r="K8" s="50" t="s">
        <v>2860</v>
      </c>
      <c r="L8" s="50" t="s">
        <v>2861</v>
      </c>
      <c r="M8" s="50" t="s">
        <v>2821</v>
      </c>
      <c r="N8" s="50" t="s">
        <v>2828</v>
      </c>
    </row>
    <row r="9" ht="25" customHeight="1" spans="1:14">
      <c r="A9" s="1000" t="s">
        <v>2862</v>
      </c>
      <c r="B9" s="1001" t="s">
        <v>2863</v>
      </c>
      <c r="C9" s="1001" t="s">
        <v>2864</v>
      </c>
      <c r="D9" s="1001" t="s">
        <v>2865</v>
      </c>
      <c r="K9" s="50" t="s">
        <v>2866</v>
      </c>
      <c r="L9" s="50" t="s">
        <v>2867</v>
      </c>
      <c r="M9" s="50"/>
      <c r="N9" s="50"/>
    </row>
    <row r="10" ht="25" customHeight="1" spans="1:14">
      <c r="A10" s="1000" t="s">
        <v>2868</v>
      </c>
      <c r="B10" s="1001" t="s">
        <v>2869</v>
      </c>
      <c r="C10" s="1001" t="s">
        <v>2870</v>
      </c>
      <c r="D10" s="1001" t="s">
        <v>2871</v>
      </c>
      <c r="K10" s="50" t="s">
        <v>2872</v>
      </c>
      <c r="L10" s="50" t="s">
        <v>2873</v>
      </c>
      <c r="M10" s="50"/>
      <c r="N10" s="50"/>
    </row>
    <row r="11" ht="25" customHeight="1" spans="1:14">
      <c r="A11" s="1000" t="s">
        <v>2874</v>
      </c>
      <c r="B11" s="1001" t="s">
        <v>2875</v>
      </c>
      <c r="C11" s="1001" t="s">
        <v>2876</v>
      </c>
      <c r="D11" s="1001" t="s">
        <v>2877</v>
      </c>
      <c r="K11" s="50" t="s">
        <v>2878</v>
      </c>
      <c r="L11" s="50" t="s">
        <v>2879</v>
      </c>
      <c r="M11" s="50" t="s">
        <v>2829</v>
      </c>
      <c r="N11" s="50"/>
    </row>
    <row r="12" spans="11:14">
      <c r="K12" s="50" t="s">
        <v>2880</v>
      </c>
      <c r="L12" s="50" t="s">
        <v>2881</v>
      </c>
      <c r="M12" s="50"/>
      <c r="N12" s="50"/>
    </row>
    <row r="13" spans="11:14">
      <c r="K13" s="50" t="s">
        <v>2882</v>
      </c>
      <c r="L13" s="50" t="s">
        <v>2883</v>
      </c>
      <c r="M13" s="50"/>
      <c r="N13" s="50"/>
    </row>
    <row r="14" spans="11:14">
      <c r="K14" s="50" t="s">
        <v>2884</v>
      </c>
      <c r="L14" s="50" t="s">
        <v>2885</v>
      </c>
      <c r="M14" s="50"/>
      <c r="N14" s="50"/>
    </row>
    <row r="15" spans="11:14">
      <c r="K15" s="50" t="s">
        <v>2886</v>
      </c>
      <c r="L15" s="50" t="s">
        <v>2887</v>
      </c>
      <c r="M15" s="50"/>
      <c r="N15" s="50"/>
    </row>
    <row r="16" spans="11:14">
      <c r="K16" s="50" t="s">
        <v>2888</v>
      </c>
      <c r="L16" s="50" t="s">
        <v>2889</v>
      </c>
      <c r="M16" s="50"/>
      <c r="N16" s="50"/>
    </row>
    <row r="17" spans="11:14">
      <c r="K17" s="50" t="s">
        <v>2890</v>
      </c>
      <c r="L17" s="50" t="s">
        <v>2891</v>
      </c>
      <c r="M17" s="50"/>
      <c r="N17" s="50"/>
    </row>
    <row r="18" ht="33" customHeight="1" spans="2:14">
      <c r="B18" s="17" t="s">
        <v>2892</v>
      </c>
      <c r="C18" s="50" t="s">
        <v>2847</v>
      </c>
      <c r="K18" s="50" t="s">
        <v>2893</v>
      </c>
      <c r="L18" s="50" t="s">
        <v>2894</v>
      </c>
      <c r="M18" s="50"/>
      <c r="N18" s="50"/>
    </row>
    <row r="19" ht="33" customHeight="1" spans="1:14">
      <c r="A19" s="17" t="s">
        <v>2895</v>
      </c>
      <c r="B19" s="20" t="str">
        <f>_xlfn.CONCAT("effect every_pop_faction = { limit = { is_pop_faction_type = ",_xlfn.XLOOKUP(C18,K1:K19,L1:L19)," } set_faction_extorted = yes }")</f>
        <v>effect every_pop_faction = { limit = { is_pop_faction_type = technologist } set_faction_extorted = yes }</v>
      </c>
      <c r="C19" s="20"/>
      <c r="K19" s="50" t="s">
        <v>2896</v>
      </c>
      <c r="L19" s="50" t="s">
        <v>2897</v>
      </c>
      <c r="M19" s="50"/>
      <c r="N19" s="50"/>
    </row>
    <row r="20" ht="31" customHeight="1" spans="1:3">
      <c r="A20" s="20" t="s">
        <v>2898</v>
      </c>
      <c r="B20" s="25"/>
      <c r="C20" s="25"/>
    </row>
    <row r="21" ht="35" customHeight="1" spans="2:3">
      <c r="B21" s="25"/>
      <c r="C21" s="25"/>
    </row>
    <row r="36" spans="2:2">
      <c r="B36" s="1002"/>
    </row>
  </sheetData>
  <mergeCells count="4">
    <mergeCell ref="A1:D1"/>
    <mergeCell ref="B19:C19"/>
    <mergeCell ref="A20:C20"/>
    <mergeCell ref="B21:C21"/>
  </mergeCells>
  <dataValidations count="1">
    <dataValidation type="list" allowBlank="1" showInputMessage="1" showErrorMessage="1" sqref="C18">
      <formula1>$K$1:$K$19</formula1>
    </dataValidation>
  </dataValidations>
  <pageMargins left="0.75" right="0.75" top="1" bottom="1" header="0.5" footer="0.5"/>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34"/>
  <sheetViews>
    <sheetView zoomScale="130" zoomScaleNormal="130" workbookViewId="0">
      <pane ySplit="3" topLeftCell="A4" activePane="bottomLeft" state="frozen"/>
      <selection/>
      <selection pane="bottomLeft" activeCell="I5" sqref="I5"/>
    </sheetView>
  </sheetViews>
  <sheetFormatPr defaultColWidth="9" defaultRowHeight="13.5"/>
  <cols>
    <col min="1" max="1" width="8.26666666666667" customWidth="1"/>
    <col min="2" max="2" width="4.825" customWidth="1"/>
    <col min="3" max="3" width="17.2083333333333" customWidth="1"/>
    <col min="4" max="4" width="4.99166666666667" customWidth="1"/>
    <col min="5" max="5" width="27.5" customWidth="1"/>
    <col min="6" max="6" width="28.8416666666667" customWidth="1"/>
    <col min="7" max="7" width="75.125" customWidth="1"/>
    <col min="8" max="8" width="42.1083333333333" customWidth="1"/>
    <col min="9" max="9" width="11.5333333333333" customWidth="1"/>
  </cols>
  <sheetData>
    <row r="1" ht="50" customHeight="1" spans="1:10">
      <c r="A1" s="940" t="s">
        <v>2899</v>
      </c>
      <c r="B1" s="941"/>
      <c r="C1" s="941"/>
      <c r="D1" s="941"/>
      <c r="E1" s="941"/>
      <c r="F1" s="941"/>
      <c r="G1" s="941"/>
      <c r="H1" s="942"/>
      <c r="J1" s="25"/>
    </row>
    <row r="2" ht="40" customHeight="1" spans="1:9">
      <c r="A2" s="943" t="s">
        <v>2900</v>
      </c>
      <c r="B2" s="944"/>
      <c r="C2" s="945" t="s">
        <v>2901</v>
      </c>
      <c r="D2" s="946"/>
      <c r="E2" s="944" t="s">
        <v>2902</v>
      </c>
      <c r="F2" s="944">
        <v>1</v>
      </c>
      <c r="G2" s="947" t="s">
        <v>2903</v>
      </c>
      <c r="H2" s="948"/>
      <c r="I2" s="982" t="s">
        <v>2904</v>
      </c>
    </row>
    <row r="3" ht="30" customHeight="1" spans="1:8">
      <c r="A3" s="949" t="s">
        <v>194</v>
      </c>
      <c r="B3" s="950" t="s">
        <v>1589</v>
      </c>
      <c r="C3" s="951" t="s">
        <v>2905</v>
      </c>
      <c r="D3" s="950" t="s">
        <v>2906</v>
      </c>
      <c r="E3" s="950" t="s">
        <v>2207</v>
      </c>
      <c r="F3" s="950"/>
      <c r="G3" s="951" t="s">
        <v>195</v>
      </c>
      <c r="H3" s="952" t="s">
        <v>2907</v>
      </c>
    </row>
    <row r="4" spans="1:9">
      <c r="A4" s="953" t="s">
        <v>2908</v>
      </c>
      <c r="B4" s="651">
        <v>1</v>
      </c>
      <c r="C4" s="954" t="s">
        <v>2909</v>
      </c>
      <c r="D4" s="955" t="s">
        <v>2910</v>
      </c>
      <c r="E4" s="956" t="str">
        <f>_xlfn.CONCAT($C$2,"_species ",$F$2," ",H4)</f>
        <v>add_trait_species 1 trait_pc_desert_preference</v>
      </c>
      <c r="F4" s="957"/>
      <c r="G4" s="958" t="s">
        <v>2911</v>
      </c>
      <c r="H4" s="954" t="s">
        <v>2912</v>
      </c>
      <c r="I4" t="str" cm="1">
        <f t="array" ref="I4">_xlfn._xlws.FILTER(H4:H47,D4:D47="√","未选择特质")</f>
        <v>trait_pc_desert_preference</v>
      </c>
    </row>
    <row r="5" spans="1:8">
      <c r="A5" s="959"/>
      <c r="B5" s="651">
        <v>2</v>
      </c>
      <c r="C5" s="954" t="s">
        <v>2913</v>
      </c>
      <c r="D5" s="960" t="s">
        <v>35</v>
      </c>
      <c r="E5" s="956" t="str">
        <f t="shared" ref="E5:E68" si="0">_xlfn.CONCAT($C$2,"_species ",$F$2," ",H5)</f>
        <v>add_trait_species 1 trait_pc_arid_preference</v>
      </c>
      <c r="F5" s="957"/>
      <c r="G5" s="958" t="s">
        <v>2914</v>
      </c>
      <c r="H5" s="954" t="s">
        <v>2915</v>
      </c>
    </row>
    <row r="6" spans="1:8">
      <c r="A6" s="959"/>
      <c r="B6" s="651">
        <v>3</v>
      </c>
      <c r="C6" s="954" t="s">
        <v>2916</v>
      </c>
      <c r="D6" s="960" t="s">
        <v>35</v>
      </c>
      <c r="E6" s="956" t="str">
        <f t="shared" si="0"/>
        <v>add_trait_species 1 trait_pc_savannah_preference</v>
      </c>
      <c r="F6" s="957"/>
      <c r="G6" s="958" t="s">
        <v>2917</v>
      </c>
      <c r="H6" s="954" t="s">
        <v>2918</v>
      </c>
    </row>
    <row r="7" spans="1:8">
      <c r="A7" s="959"/>
      <c r="B7" s="651">
        <v>4</v>
      </c>
      <c r="C7" s="954" t="s">
        <v>2919</v>
      </c>
      <c r="D7" s="960" t="s">
        <v>35</v>
      </c>
      <c r="E7" s="956" t="str">
        <f t="shared" si="0"/>
        <v>add_trait_species 1 trait_pc_tropical_preference</v>
      </c>
      <c r="F7" s="957"/>
      <c r="G7" s="958" t="s">
        <v>2920</v>
      </c>
      <c r="H7" s="954" t="s">
        <v>2921</v>
      </c>
    </row>
    <row r="8" spans="1:23">
      <c r="A8" s="959"/>
      <c r="B8" s="651">
        <v>5</v>
      </c>
      <c r="C8" s="954" t="s">
        <v>2922</v>
      </c>
      <c r="D8" s="960" t="s">
        <v>35</v>
      </c>
      <c r="E8" s="956" t="str">
        <f t="shared" si="0"/>
        <v>add_trait_species 1 trait_pc_continental_preference</v>
      </c>
      <c r="F8" s="957"/>
      <c r="G8" s="958" t="s">
        <v>2923</v>
      </c>
      <c r="H8" s="954" t="s">
        <v>2924</v>
      </c>
      <c r="P8">
        <v>111</v>
      </c>
      <c r="R8">
        <v>111111</v>
      </c>
      <c r="S8">
        <v>1</v>
      </c>
      <c r="W8">
        <v>111</v>
      </c>
    </row>
    <row r="9" spans="1:8">
      <c r="A9" s="959"/>
      <c r="B9" s="651">
        <v>6</v>
      </c>
      <c r="C9" s="954" t="s">
        <v>2925</v>
      </c>
      <c r="D9" s="960" t="s">
        <v>35</v>
      </c>
      <c r="E9" s="956" t="str">
        <f t="shared" si="0"/>
        <v>add_trait_species 1 trait_pc_ocean_preference</v>
      </c>
      <c r="F9" s="957"/>
      <c r="G9" s="958" t="s">
        <v>2926</v>
      </c>
      <c r="H9" s="954" t="s">
        <v>2927</v>
      </c>
    </row>
    <row r="10" spans="1:8">
      <c r="A10" s="959"/>
      <c r="B10" s="651">
        <v>7</v>
      </c>
      <c r="C10" s="954" t="s">
        <v>2928</v>
      </c>
      <c r="D10" s="960" t="s">
        <v>35</v>
      </c>
      <c r="E10" s="956" t="str">
        <f t="shared" si="0"/>
        <v>add_trait_species 1 trait_pc_arctic_preference</v>
      </c>
      <c r="F10" s="957"/>
      <c r="G10" s="958" t="s">
        <v>2929</v>
      </c>
      <c r="H10" s="954" t="s">
        <v>2930</v>
      </c>
    </row>
    <row r="11" spans="1:8">
      <c r="A11" s="959"/>
      <c r="B11" s="651">
        <v>8</v>
      </c>
      <c r="C11" s="954" t="s">
        <v>2931</v>
      </c>
      <c r="D11" s="960" t="s">
        <v>35</v>
      </c>
      <c r="E11" s="956" t="str">
        <f t="shared" si="0"/>
        <v>add_trait_species 1 trait_pc_tundra_preference</v>
      </c>
      <c r="F11" s="957"/>
      <c r="G11" s="958" t="s">
        <v>2932</v>
      </c>
      <c r="H11" s="954" t="s">
        <v>2933</v>
      </c>
    </row>
    <row r="12" spans="1:8">
      <c r="A12" s="959"/>
      <c r="B12" s="651">
        <v>9</v>
      </c>
      <c r="C12" s="954" t="s">
        <v>2934</v>
      </c>
      <c r="D12" s="960" t="s">
        <v>35</v>
      </c>
      <c r="E12" s="956" t="str">
        <f t="shared" si="0"/>
        <v>add_trait_species 1 trait_pc_alpine_preference</v>
      </c>
      <c r="F12" s="957"/>
      <c r="G12" s="958" t="s">
        <v>2935</v>
      </c>
      <c r="H12" s="954" t="s">
        <v>2936</v>
      </c>
    </row>
    <row r="13" spans="1:8">
      <c r="A13" s="959"/>
      <c r="B13" s="651">
        <v>10</v>
      </c>
      <c r="C13" s="954" t="s">
        <v>2937</v>
      </c>
      <c r="D13" s="960" t="s">
        <v>35</v>
      </c>
      <c r="E13" s="956" t="str">
        <f t="shared" si="0"/>
        <v>add_trait_species 1 trait_pc_ai_preference</v>
      </c>
      <c r="F13" s="957"/>
      <c r="G13" s="958" t="s">
        <v>2938</v>
      </c>
      <c r="H13" s="954" t="s">
        <v>2939</v>
      </c>
    </row>
    <row r="14" spans="1:8">
      <c r="A14" s="959"/>
      <c r="B14" s="651">
        <v>11</v>
      </c>
      <c r="C14" s="954" t="s">
        <v>2940</v>
      </c>
      <c r="D14" s="960" t="s">
        <v>35</v>
      </c>
      <c r="E14" s="956" t="str">
        <f t="shared" si="0"/>
        <v>add_trait_species 1 trait_pc_nuked_preference</v>
      </c>
      <c r="F14" s="957"/>
      <c r="G14" s="958" t="s">
        <v>2941</v>
      </c>
      <c r="H14" s="954" t="s">
        <v>2942</v>
      </c>
    </row>
    <row r="15" spans="1:8">
      <c r="A15" s="959"/>
      <c r="B15" s="651">
        <v>12</v>
      </c>
      <c r="C15" s="954" t="s">
        <v>2943</v>
      </c>
      <c r="D15" s="960" t="s">
        <v>35</v>
      </c>
      <c r="E15" s="956" t="str">
        <f t="shared" si="0"/>
        <v>add_trait_species 1 trait_pc_gaia_preference</v>
      </c>
      <c r="F15" s="957"/>
      <c r="G15" s="958" t="s">
        <v>2944</v>
      </c>
      <c r="H15" s="954" t="s">
        <v>2945</v>
      </c>
    </row>
    <row r="16" spans="1:8">
      <c r="A16" s="959"/>
      <c r="B16" s="651">
        <v>13</v>
      </c>
      <c r="C16" s="954" t="s">
        <v>2946</v>
      </c>
      <c r="D16" s="960" t="s">
        <v>35</v>
      </c>
      <c r="E16" s="956" t="str">
        <f t="shared" si="0"/>
        <v>add_trait_species 1 trait_pc_ringworld_habitable_preference</v>
      </c>
      <c r="F16" s="957"/>
      <c r="G16" s="958" t="s">
        <v>2947</v>
      </c>
      <c r="H16" s="954" t="s">
        <v>2948</v>
      </c>
    </row>
    <row r="17" spans="1:8">
      <c r="A17" s="959"/>
      <c r="B17" s="651">
        <v>14</v>
      </c>
      <c r="C17" s="954" t="s">
        <v>2949</v>
      </c>
      <c r="D17" s="960" t="s">
        <v>35</v>
      </c>
      <c r="E17" s="956" t="str">
        <f t="shared" si="0"/>
        <v>add_trait_species 1 trait_pc_habitat_preference</v>
      </c>
      <c r="F17" s="957"/>
      <c r="G17" s="958" t="s">
        <v>2950</v>
      </c>
      <c r="H17" s="954" t="s">
        <v>2951</v>
      </c>
    </row>
    <row r="18" spans="1:8">
      <c r="A18" s="959"/>
      <c r="B18" s="651">
        <v>15</v>
      </c>
      <c r="C18" s="954" t="s">
        <v>2952</v>
      </c>
      <c r="D18" s="960" t="s">
        <v>35</v>
      </c>
      <c r="E18" s="956" t="str">
        <f t="shared" si="0"/>
        <v>add_trait_species 1 trait_pc_machine_preference</v>
      </c>
      <c r="F18" s="957"/>
      <c r="G18" s="958" t="s">
        <v>2953</v>
      </c>
      <c r="H18" s="954" t="s">
        <v>2954</v>
      </c>
    </row>
    <row r="19" spans="1:8">
      <c r="A19" s="959"/>
      <c r="B19" s="651">
        <v>16</v>
      </c>
      <c r="C19" s="954" t="s">
        <v>2955</v>
      </c>
      <c r="D19" s="960" t="s">
        <v>35</v>
      </c>
      <c r="E19" s="956" t="str">
        <f t="shared" si="0"/>
        <v>add_trait_species 1 trait_pc_hive_preference</v>
      </c>
      <c r="F19" s="957"/>
      <c r="G19" s="958" t="s">
        <v>2956</v>
      </c>
      <c r="H19" s="954" t="s">
        <v>2957</v>
      </c>
    </row>
    <row r="20" spans="1:8">
      <c r="A20" s="959"/>
      <c r="B20" s="651">
        <v>17</v>
      </c>
      <c r="C20" s="954" t="s">
        <v>2958</v>
      </c>
      <c r="D20" s="960" t="s">
        <v>35</v>
      </c>
      <c r="E20" s="956" t="str">
        <f t="shared" si="0"/>
        <v>add_trait_species 1 trait_pc_relic_preference</v>
      </c>
      <c r="F20" s="957"/>
      <c r="G20" s="958" t="s">
        <v>2959</v>
      </c>
      <c r="H20" s="954" t="s">
        <v>2960</v>
      </c>
    </row>
    <row r="21" spans="1:8">
      <c r="A21" s="959"/>
      <c r="B21" s="651">
        <v>18</v>
      </c>
      <c r="C21" s="954" t="s">
        <v>2946</v>
      </c>
      <c r="D21" s="960" t="s">
        <v>35</v>
      </c>
      <c r="E21" s="956" t="str">
        <f t="shared" si="0"/>
        <v>add_trait_species 1 trait_pc_shattered_ring_habitable_preference</v>
      </c>
      <c r="F21" s="957"/>
      <c r="G21" s="958" t="s">
        <v>2947</v>
      </c>
      <c r="H21" s="954" t="s">
        <v>2961</v>
      </c>
    </row>
    <row r="22" spans="1:8">
      <c r="A22" s="959"/>
      <c r="B22" s="651">
        <v>19</v>
      </c>
      <c r="C22" s="954" t="s">
        <v>2943</v>
      </c>
      <c r="D22" s="960" t="s">
        <v>35</v>
      </c>
      <c r="E22" s="956" t="str">
        <f t="shared" si="0"/>
        <v>add_trait_species 1 trait_pc_gaia_preference_terraforming</v>
      </c>
      <c r="F22" s="957"/>
      <c r="G22" s="958" t="s">
        <v>2962</v>
      </c>
      <c r="H22" s="954" t="s">
        <v>2963</v>
      </c>
    </row>
    <row r="23" spans="1:8">
      <c r="A23" s="959"/>
      <c r="B23" s="651">
        <v>20</v>
      </c>
      <c r="C23" s="954" t="s">
        <v>2964</v>
      </c>
      <c r="D23" s="960" t="s">
        <v>35</v>
      </c>
      <c r="E23" s="956" t="str">
        <f t="shared" si="0"/>
        <v>add_trait_species 1 trait_pc_city_preference</v>
      </c>
      <c r="F23" s="957"/>
      <c r="G23" s="958" t="s">
        <v>2965</v>
      </c>
      <c r="H23" s="954" t="s">
        <v>2966</v>
      </c>
    </row>
    <row r="24" spans="1:8">
      <c r="A24" s="959"/>
      <c r="B24" s="651">
        <v>21</v>
      </c>
      <c r="C24" s="961" t="s">
        <v>2967</v>
      </c>
      <c r="D24" s="960" t="s">
        <v>35</v>
      </c>
      <c r="E24" s="956" t="str">
        <f t="shared" si="0"/>
        <v>add_trait_species 1 trait_pc_cosmogenesis_world_preference</v>
      </c>
      <c r="F24" s="957"/>
      <c r="G24" s="958" t="s">
        <v>2968</v>
      </c>
      <c r="H24" s="961" t="s">
        <v>2969</v>
      </c>
    </row>
    <row r="25" spans="1:8">
      <c r="A25" s="962" t="s">
        <v>2970</v>
      </c>
      <c r="B25" s="963">
        <v>1</v>
      </c>
      <c r="C25" s="964" t="s">
        <v>2971</v>
      </c>
      <c r="D25" s="965" t="s">
        <v>35</v>
      </c>
      <c r="E25" s="966" t="str">
        <f t="shared" si="0"/>
        <v>add_trait_species 1 trait_dry_planet_preference</v>
      </c>
      <c r="F25" s="967"/>
      <c r="G25" s="968" t="s">
        <v>2972</v>
      </c>
      <c r="H25" s="964" t="s">
        <v>2973</v>
      </c>
    </row>
    <row r="26" spans="1:8">
      <c r="A26" s="962"/>
      <c r="B26" s="963">
        <v>2</v>
      </c>
      <c r="C26" s="964" t="s">
        <v>2974</v>
      </c>
      <c r="D26" s="965" t="s">
        <v>35</v>
      </c>
      <c r="E26" s="966" t="str">
        <f t="shared" si="0"/>
        <v>add_trait_species 1 trait_wet_planet_preference</v>
      </c>
      <c r="F26" s="967"/>
      <c r="G26" s="968" t="s">
        <v>2975</v>
      </c>
      <c r="H26" s="964" t="s">
        <v>2976</v>
      </c>
    </row>
    <row r="27" spans="1:8">
      <c r="A27" s="962"/>
      <c r="B27" s="963">
        <v>3</v>
      </c>
      <c r="C27" s="964" t="s">
        <v>2977</v>
      </c>
      <c r="D27" s="965" t="s">
        <v>35</v>
      </c>
      <c r="E27" s="966" t="str">
        <f t="shared" si="0"/>
        <v>add_trait_species 1 trait_frozen_planet_preference</v>
      </c>
      <c r="F27" s="967"/>
      <c r="G27" s="968" t="s">
        <v>2978</v>
      </c>
      <c r="H27" s="964" t="s">
        <v>2979</v>
      </c>
    </row>
    <row r="28" spans="1:8">
      <c r="A28" s="962"/>
      <c r="B28" s="963">
        <v>4</v>
      </c>
      <c r="C28" s="964" t="s">
        <v>2949</v>
      </c>
      <c r="D28" s="965" t="s">
        <v>35</v>
      </c>
      <c r="E28" s="966" t="str">
        <f t="shared" si="0"/>
        <v>add_trait_species 1 trait_machine_habitat_planet_preference</v>
      </c>
      <c r="F28" s="967"/>
      <c r="G28" s="968" t="s">
        <v>2950</v>
      </c>
      <c r="H28" s="964" t="s">
        <v>2980</v>
      </c>
    </row>
    <row r="29" spans="1:8">
      <c r="A29" s="962"/>
      <c r="B29" s="963">
        <v>5</v>
      </c>
      <c r="C29" s="964" t="s">
        <v>2943</v>
      </c>
      <c r="D29" s="965" t="s">
        <v>35</v>
      </c>
      <c r="E29" s="966" t="str">
        <f t="shared" si="0"/>
        <v>add_trait_species 1 trait_machine_pc_gaia_preference</v>
      </c>
      <c r="F29" s="967"/>
      <c r="G29" s="968" t="s">
        <v>2944</v>
      </c>
      <c r="H29" s="964" t="s">
        <v>2981</v>
      </c>
    </row>
    <row r="30" spans="1:8">
      <c r="A30" s="962"/>
      <c r="B30" s="963">
        <v>6</v>
      </c>
      <c r="C30" s="964" t="s">
        <v>2952</v>
      </c>
      <c r="D30" s="965" t="s">
        <v>35</v>
      </c>
      <c r="E30" s="966" t="str">
        <f t="shared" si="0"/>
        <v>add_trait_species 1 trait_machine_pc_machine_preference</v>
      </c>
      <c r="F30" s="967"/>
      <c r="G30" s="968" t="s">
        <v>2953</v>
      </c>
      <c r="H30" s="964" t="s">
        <v>2982</v>
      </c>
    </row>
    <row r="31" spans="1:8">
      <c r="A31" s="962"/>
      <c r="B31" s="963">
        <v>7</v>
      </c>
      <c r="C31" s="964" t="s">
        <v>2946</v>
      </c>
      <c r="D31" s="965" t="s">
        <v>35</v>
      </c>
      <c r="E31" s="966" t="str">
        <f t="shared" si="0"/>
        <v>add_trait_species 1 trait_machine_pc_shattered_ring_habitable_preference</v>
      </c>
      <c r="F31" s="967"/>
      <c r="G31" s="968" t="s">
        <v>2947</v>
      </c>
      <c r="H31" s="964" t="s">
        <v>2983</v>
      </c>
    </row>
    <row r="32" spans="1:8">
      <c r="A32" s="962"/>
      <c r="B32" s="963">
        <v>8</v>
      </c>
      <c r="C32" s="964" t="s">
        <v>2946</v>
      </c>
      <c r="D32" s="965" t="s">
        <v>35</v>
      </c>
      <c r="E32" s="966" t="str">
        <f t="shared" si="0"/>
        <v>add_trait_species 1 trait_machine_pc_ringworld_habitable_preference</v>
      </c>
      <c r="F32" s="967"/>
      <c r="G32" s="968" t="s">
        <v>2947</v>
      </c>
      <c r="H32" s="964" t="s">
        <v>2984</v>
      </c>
    </row>
    <row r="33" spans="1:8">
      <c r="A33" s="962"/>
      <c r="B33" s="963">
        <v>9</v>
      </c>
      <c r="C33" s="964" t="s">
        <v>2985</v>
      </c>
      <c r="D33" s="965" t="s">
        <v>35</v>
      </c>
      <c r="E33" s="966" t="str">
        <f t="shared" si="0"/>
        <v>add_trait_species 1 trait_machine_pc_relic_preference</v>
      </c>
      <c r="F33" s="967"/>
      <c r="G33" s="968" t="s">
        <v>2959</v>
      </c>
      <c r="H33" s="964" t="s">
        <v>2986</v>
      </c>
    </row>
    <row r="34" spans="1:8">
      <c r="A34" s="962"/>
      <c r="B34" s="963">
        <v>10</v>
      </c>
      <c r="C34" s="964" t="s">
        <v>2940</v>
      </c>
      <c r="D34" s="965" t="s">
        <v>35</v>
      </c>
      <c r="E34" s="966" t="str">
        <f t="shared" si="0"/>
        <v>add_trait_species 1 trait_machine_pc_nuked_preference</v>
      </c>
      <c r="F34" s="967"/>
      <c r="G34" s="968" t="s">
        <v>2987</v>
      </c>
      <c r="H34" s="964" t="s">
        <v>2988</v>
      </c>
    </row>
    <row r="35" spans="1:8">
      <c r="A35" s="962"/>
      <c r="B35" s="963">
        <v>11</v>
      </c>
      <c r="C35" s="964" t="s">
        <v>2989</v>
      </c>
      <c r="D35" s="965" t="s">
        <v>35</v>
      </c>
      <c r="E35" s="966" t="str">
        <f t="shared" si="0"/>
        <v>add_trait_species 1 trait_machine_pc_nanotech_preference</v>
      </c>
      <c r="F35" s="967"/>
      <c r="G35" s="968" t="s">
        <v>2990</v>
      </c>
      <c r="H35" s="964" t="s">
        <v>2991</v>
      </c>
    </row>
    <row r="36" spans="1:8">
      <c r="A36" s="953" t="s">
        <v>2992</v>
      </c>
      <c r="B36" s="651">
        <v>1</v>
      </c>
      <c r="C36" s="954" t="s">
        <v>2993</v>
      </c>
      <c r="D36" s="960" t="s">
        <v>35</v>
      </c>
      <c r="E36" s="956" t="str">
        <f t="shared" si="0"/>
        <v>add_trait_species 1 trait_auto_hab_preference</v>
      </c>
      <c r="F36" s="957"/>
      <c r="G36" s="958" t="s">
        <v>2994</v>
      </c>
      <c r="H36" s="961" t="s">
        <v>2995</v>
      </c>
    </row>
    <row r="37" spans="1:8">
      <c r="A37" s="959"/>
      <c r="B37" s="651">
        <v>2</v>
      </c>
      <c r="C37" s="954" t="s">
        <v>2996</v>
      </c>
      <c r="D37" s="960" t="s">
        <v>35</v>
      </c>
      <c r="E37" s="956" t="str">
        <f t="shared" si="0"/>
        <v>add_trait_species 1 trait_auto_wet_preference</v>
      </c>
      <c r="F37" s="957"/>
      <c r="G37" s="958" t="s">
        <v>2997</v>
      </c>
      <c r="H37" s="961" t="s">
        <v>2998</v>
      </c>
    </row>
    <row r="38" spans="1:8">
      <c r="A38" s="959"/>
      <c r="B38" s="651">
        <v>3</v>
      </c>
      <c r="C38" s="954" t="s">
        <v>2999</v>
      </c>
      <c r="D38" s="960" t="s">
        <v>35</v>
      </c>
      <c r="E38" s="956" t="str">
        <f t="shared" si="0"/>
        <v>add_trait_species 1 trait_auto_cold_preference</v>
      </c>
      <c r="F38" s="957"/>
      <c r="G38" s="958" t="s">
        <v>3000</v>
      </c>
      <c r="H38" s="961" t="s">
        <v>3001</v>
      </c>
    </row>
    <row r="39" spans="1:8">
      <c r="A39" s="959"/>
      <c r="B39" s="651">
        <v>4</v>
      </c>
      <c r="C39" s="954" t="s">
        <v>3002</v>
      </c>
      <c r="D39" s="960" t="s">
        <v>35</v>
      </c>
      <c r="E39" s="956" t="str">
        <f t="shared" si="0"/>
        <v>add_trait_species 1 trait_auto_dry_preference</v>
      </c>
      <c r="F39" s="957"/>
      <c r="G39" s="958" t="s">
        <v>3003</v>
      </c>
      <c r="H39" s="961" t="s">
        <v>3004</v>
      </c>
    </row>
    <row r="40" spans="1:8">
      <c r="A40" s="959"/>
      <c r="B40" s="651">
        <v>5</v>
      </c>
      <c r="C40" s="954" t="s">
        <v>3005</v>
      </c>
      <c r="D40" s="960" t="s">
        <v>35</v>
      </c>
      <c r="E40" s="956" t="str">
        <f t="shared" si="0"/>
        <v>add_trait_species 1 trait_auto_pc_nuked_preference</v>
      </c>
      <c r="F40" s="957"/>
      <c r="G40" s="958" t="s">
        <v>3006</v>
      </c>
      <c r="H40" s="961" t="s">
        <v>3007</v>
      </c>
    </row>
    <row r="41" spans="1:8">
      <c r="A41" s="959"/>
      <c r="B41" s="651">
        <v>6</v>
      </c>
      <c r="C41" s="954" t="s">
        <v>3008</v>
      </c>
      <c r="D41" s="960" t="s">
        <v>35</v>
      </c>
      <c r="E41" s="956" t="str">
        <f t="shared" si="0"/>
        <v>add_trait_species 1 trait_auto_pc_gaia_preference</v>
      </c>
      <c r="F41" s="957"/>
      <c r="G41" s="958" t="s">
        <v>3009</v>
      </c>
      <c r="H41" s="961" t="s">
        <v>3010</v>
      </c>
    </row>
    <row r="42" spans="1:8">
      <c r="A42" s="959"/>
      <c r="B42" s="651">
        <v>7</v>
      </c>
      <c r="C42" s="954" t="s">
        <v>3011</v>
      </c>
      <c r="D42" s="960" t="s">
        <v>35</v>
      </c>
      <c r="E42" s="956" t="str">
        <f t="shared" si="0"/>
        <v>add_trait_species 1 trait_auto_pc_habitat_preference</v>
      </c>
      <c r="F42" s="957"/>
      <c r="G42" s="958" t="s">
        <v>3012</v>
      </c>
      <c r="H42" s="961" t="s">
        <v>3013</v>
      </c>
    </row>
    <row r="43" spans="1:8">
      <c r="A43" s="959"/>
      <c r="B43" s="651">
        <v>8</v>
      </c>
      <c r="C43" s="954" t="s">
        <v>3014</v>
      </c>
      <c r="D43" s="960" t="s">
        <v>35</v>
      </c>
      <c r="E43" s="956" t="str">
        <f t="shared" si="0"/>
        <v>add_trait_species 1 trait_auto_pc_city_preference</v>
      </c>
      <c r="F43" s="957"/>
      <c r="G43" s="958" t="s">
        <v>3015</v>
      </c>
      <c r="H43" s="961" t="s">
        <v>3016</v>
      </c>
    </row>
    <row r="44" spans="1:8">
      <c r="A44" s="959"/>
      <c r="B44" s="651">
        <v>9</v>
      </c>
      <c r="C44" s="954" t="s">
        <v>3017</v>
      </c>
      <c r="D44" s="960" t="s">
        <v>35</v>
      </c>
      <c r="E44" s="956" t="str">
        <f t="shared" si="0"/>
        <v>add_trait_species 1 trait_auto_pc_relic_preference</v>
      </c>
      <c r="F44" s="957"/>
      <c r="G44" s="958" t="s">
        <v>3018</v>
      </c>
      <c r="H44" s="961" t="s">
        <v>3019</v>
      </c>
    </row>
    <row r="45" spans="1:8">
      <c r="A45" s="959"/>
      <c r="B45" s="651">
        <v>10</v>
      </c>
      <c r="C45" s="954" t="s">
        <v>3020</v>
      </c>
      <c r="D45" s="960" t="s">
        <v>35</v>
      </c>
      <c r="E45" s="956" t="str">
        <f t="shared" si="0"/>
        <v>add_trait_species 1 trait_auto_pc_hive_preference</v>
      </c>
      <c r="F45" s="957"/>
      <c r="G45" s="958" t="s">
        <v>3021</v>
      </c>
      <c r="H45" s="961" t="s">
        <v>3022</v>
      </c>
    </row>
    <row r="46" spans="1:8">
      <c r="A46" s="959"/>
      <c r="B46" s="651">
        <v>11</v>
      </c>
      <c r="C46" s="954" t="s">
        <v>3023</v>
      </c>
      <c r="D46" s="960" t="s">
        <v>35</v>
      </c>
      <c r="E46" s="956" t="str">
        <f t="shared" si="0"/>
        <v>add_trait_species 1 trait_auto_pc_ringworld_habitable_preference</v>
      </c>
      <c r="F46" s="957"/>
      <c r="G46" s="958" t="s">
        <v>3024</v>
      </c>
      <c r="H46" s="961" t="s">
        <v>3025</v>
      </c>
    </row>
    <row r="47" spans="1:8">
      <c r="A47" s="959"/>
      <c r="B47" s="651">
        <v>12</v>
      </c>
      <c r="C47" s="954" t="s">
        <v>3026</v>
      </c>
      <c r="D47" s="960" t="s">
        <v>35</v>
      </c>
      <c r="E47" s="956" t="str">
        <f t="shared" si="0"/>
        <v>add_trait_species 1 trait_auto_pc_cosmogenesis_world_preference</v>
      </c>
      <c r="F47" s="957"/>
      <c r="G47" s="958" t="s">
        <v>3027</v>
      </c>
      <c r="H47" s="961" t="s">
        <v>3028</v>
      </c>
    </row>
    <row r="48" spans="1:9">
      <c r="A48" s="969" t="s">
        <v>3029</v>
      </c>
      <c r="B48" s="970">
        <v>1</v>
      </c>
      <c r="C48" s="971" t="s">
        <v>3030</v>
      </c>
      <c r="D48" s="972" t="s">
        <v>35</v>
      </c>
      <c r="E48" s="973" t="str">
        <f t="shared" si="0"/>
        <v>add_trait_species 1 trait_agrarian</v>
      </c>
      <c r="F48" s="974"/>
      <c r="G48" s="975" t="s">
        <v>3031</v>
      </c>
      <c r="H48" s="971" t="s">
        <v>3032</v>
      </c>
      <c r="I48" t="str" cm="1">
        <f t="array" ref="I48">_xlfn._xlws.FILTER(H48:H331,D48:D331="√","未选择特质")</f>
        <v>未选择特质</v>
      </c>
    </row>
    <row r="49" spans="1:8">
      <c r="A49" s="969"/>
      <c r="B49" s="970">
        <v>2</v>
      </c>
      <c r="C49" s="971" t="s">
        <v>3033</v>
      </c>
      <c r="D49" s="972" t="s">
        <v>35</v>
      </c>
      <c r="E49" s="973" t="str">
        <f t="shared" si="0"/>
        <v>add_trait_species 1 trait_ingenious</v>
      </c>
      <c r="F49" s="974"/>
      <c r="G49" s="975" t="s">
        <v>3034</v>
      </c>
      <c r="H49" s="971" t="s">
        <v>3035</v>
      </c>
    </row>
    <row r="50" spans="1:8">
      <c r="A50" s="969"/>
      <c r="B50" s="970">
        <v>3</v>
      </c>
      <c r="C50" s="971" t="s">
        <v>3036</v>
      </c>
      <c r="D50" s="972" t="s">
        <v>35</v>
      </c>
      <c r="E50" s="973" t="str">
        <f t="shared" si="0"/>
        <v>add_trait_species 1 trait_industrious</v>
      </c>
      <c r="F50" s="974"/>
      <c r="G50" s="975" t="s">
        <v>3037</v>
      </c>
      <c r="H50" s="971" t="s">
        <v>3038</v>
      </c>
    </row>
    <row r="51" spans="1:8">
      <c r="A51" s="969"/>
      <c r="B51" s="970">
        <v>4</v>
      </c>
      <c r="C51" s="971" t="s">
        <v>3039</v>
      </c>
      <c r="D51" s="972" t="s">
        <v>35</v>
      </c>
      <c r="E51" s="973" t="str">
        <f t="shared" si="0"/>
        <v>add_trait_species 1 trait_intelligent</v>
      </c>
      <c r="F51" s="974"/>
      <c r="G51" s="975" t="s">
        <v>3040</v>
      </c>
      <c r="H51" s="971" t="s">
        <v>3041</v>
      </c>
    </row>
    <row r="52" spans="1:8">
      <c r="A52" s="969"/>
      <c r="B52" s="970">
        <v>5</v>
      </c>
      <c r="C52" s="971" t="s">
        <v>3042</v>
      </c>
      <c r="D52" s="972" t="s">
        <v>35</v>
      </c>
      <c r="E52" s="973" t="str">
        <f t="shared" si="0"/>
        <v>add_trait_species 1 trait_thrifty</v>
      </c>
      <c r="F52" s="974"/>
      <c r="G52" s="975" t="s">
        <v>3043</v>
      </c>
      <c r="H52" s="971" t="s">
        <v>3044</v>
      </c>
    </row>
    <row r="53" spans="1:8">
      <c r="A53" s="969"/>
      <c r="B53" s="970">
        <v>6</v>
      </c>
      <c r="C53" s="971" t="s">
        <v>3045</v>
      </c>
      <c r="D53" s="972" t="s">
        <v>35</v>
      </c>
      <c r="E53" s="973" t="str">
        <f t="shared" si="0"/>
        <v>add_trait_species 1 trait_natural_engineers</v>
      </c>
      <c r="F53" s="974"/>
      <c r="G53" s="975" t="s">
        <v>3046</v>
      </c>
      <c r="H53" s="971" t="s">
        <v>3047</v>
      </c>
    </row>
    <row r="54" spans="1:8">
      <c r="A54" s="969"/>
      <c r="B54" s="970">
        <v>7</v>
      </c>
      <c r="C54" s="971" t="s">
        <v>3048</v>
      </c>
      <c r="D54" s="972" t="s">
        <v>35</v>
      </c>
      <c r="E54" s="973" t="str">
        <f t="shared" si="0"/>
        <v>add_trait_species 1 trait_natural_physicists</v>
      </c>
      <c r="F54" s="974"/>
      <c r="G54" s="975" t="s">
        <v>3049</v>
      </c>
      <c r="H54" s="971" t="s">
        <v>3050</v>
      </c>
    </row>
    <row r="55" spans="1:8">
      <c r="A55" s="969"/>
      <c r="B55" s="970">
        <v>8</v>
      </c>
      <c r="C55" s="971" t="s">
        <v>3051</v>
      </c>
      <c r="D55" s="972" t="s">
        <v>35</v>
      </c>
      <c r="E55" s="973" t="str">
        <f t="shared" si="0"/>
        <v>add_trait_species 1 trait_natural_sociologists</v>
      </c>
      <c r="F55" s="974"/>
      <c r="G55" s="975" t="s">
        <v>3052</v>
      </c>
      <c r="H55" s="971" t="s">
        <v>3053</v>
      </c>
    </row>
    <row r="56" spans="1:8">
      <c r="A56" s="969"/>
      <c r="B56" s="970">
        <v>9</v>
      </c>
      <c r="C56" s="971" t="s">
        <v>3054</v>
      </c>
      <c r="D56" s="972" t="s">
        <v>35</v>
      </c>
      <c r="E56" s="973" t="str">
        <f t="shared" si="0"/>
        <v>add_trait_species 1 trait_extremely_adaptive</v>
      </c>
      <c r="F56" s="974"/>
      <c r="G56" s="975" t="s">
        <v>3055</v>
      </c>
      <c r="H56" s="971" t="s">
        <v>3056</v>
      </c>
    </row>
    <row r="57" spans="1:8">
      <c r="A57" s="969"/>
      <c r="B57" s="970">
        <v>10</v>
      </c>
      <c r="C57" s="971" t="s">
        <v>3057</v>
      </c>
      <c r="D57" s="972" t="s">
        <v>35</v>
      </c>
      <c r="E57" s="973" t="str">
        <f t="shared" si="0"/>
        <v>add_trait_species 1 trait_adaptive</v>
      </c>
      <c r="F57" s="974"/>
      <c r="G57" s="975" t="s">
        <v>551</v>
      </c>
      <c r="H57" s="971" t="s">
        <v>3058</v>
      </c>
    </row>
    <row r="58" spans="1:8">
      <c r="A58" s="969"/>
      <c r="B58" s="976">
        <v>11</v>
      </c>
      <c r="C58" s="977" t="s">
        <v>3059</v>
      </c>
      <c r="D58" s="978" t="s">
        <v>35</v>
      </c>
      <c r="E58" s="979" t="str">
        <f t="shared" si="0"/>
        <v>add_trait_species 1 trait_nonadaptive</v>
      </c>
      <c r="F58" s="980"/>
      <c r="G58" s="981" t="s">
        <v>3060</v>
      </c>
      <c r="H58" s="977" t="s">
        <v>3061</v>
      </c>
    </row>
    <row r="59" spans="1:8">
      <c r="A59" s="969"/>
      <c r="B59" s="970">
        <v>12</v>
      </c>
      <c r="C59" s="971" t="s">
        <v>3062</v>
      </c>
      <c r="D59" s="972" t="s">
        <v>35</v>
      </c>
      <c r="E59" s="973" t="str">
        <f t="shared" si="0"/>
        <v>add_trait_species 1 trait_rapid_breeders</v>
      </c>
      <c r="F59" s="974"/>
      <c r="G59" s="975" t="s">
        <v>3063</v>
      </c>
      <c r="H59" s="971" t="s">
        <v>3064</v>
      </c>
    </row>
    <row r="60" spans="1:8">
      <c r="A60" s="969"/>
      <c r="B60" s="976">
        <v>13</v>
      </c>
      <c r="C60" s="977" t="s">
        <v>3065</v>
      </c>
      <c r="D60" s="978" t="s">
        <v>35</v>
      </c>
      <c r="E60" s="979" t="str">
        <f t="shared" si="0"/>
        <v>add_trait_species 1 trait_slow_breeders</v>
      </c>
      <c r="F60" s="980"/>
      <c r="G60" s="981" t="s">
        <v>3066</v>
      </c>
      <c r="H60" s="977" t="s">
        <v>3067</v>
      </c>
    </row>
    <row r="61" spans="1:8">
      <c r="A61" s="969"/>
      <c r="B61" s="970">
        <v>14</v>
      </c>
      <c r="C61" s="971" t="s">
        <v>3068</v>
      </c>
      <c r="D61" s="972" t="s">
        <v>35</v>
      </c>
      <c r="E61" s="973" t="str">
        <f t="shared" si="0"/>
        <v>add_trait_species 1 trait_talented</v>
      </c>
      <c r="F61" s="974"/>
      <c r="G61" s="975" t="s">
        <v>3069</v>
      </c>
      <c r="H61" s="971" t="s">
        <v>3070</v>
      </c>
    </row>
    <row r="62" spans="1:8">
      <c r="A62" s="969"/>
      <c r="B62" s="970">
        <v>15</v>
      </c>
      <c r="C62" s="971" t="s">
        <v>3071</v>
      </c>
      <c r="D62" s="972" t="s">
        <v>35</v>
      </c>
      <c r="E62" s="973" t="str">
        <f t="shared" si="0"/>
        <v>add_trait_species 1 trait_quick_learners</v>
      </c>
      <c r="F62" s="974"/>
      <c r="G62" s="975" t="s">
        <v>3072</v>
      </c>
      <c r="H62" s="971" t="s">
        <v>3073</v>
      </c>
    </row>
    <row r="63" spans="1:8">
      <c r="A63" s="969"/>
      <c r="B63" s="976">
        <v>16</v>
      </c>
      <c r="C63" s="977" t="s">
        <v>3074</v>
      </c>
      <c r="D63" s="978" t="s">
        <v>35</v>
      </c>
      <c r="E63" s="979" t="str">
        <f t="shared" si="0"/>
        <v>add_trait_species 1 trait_slow_learners</v>
      </c>
      <c r="F63" s="980"/>
      <c r="G63" s="981" t="s">
        <v>3075</v>
      </c>
      <c r="H63" s="977" t="s">
        <v>3076</v>
      </c>
    </row>
    <row r="64" spans="1:8">
      <c r="A64" s="969"/>
      <c r="B64" s="970">
        <v>17</v>
      </c>
      <c r="C64" s="971" t="s">
        <v>3077</v>
      </c>
      <c r="D64" s="972" t="s">
        <v>35</v>
      </c>
      <c r="E64" s="973" t="str">
        <f t="shared" si="0"/>
        <v>add_trait_species 1 trait_traditional</v>
      </c>
      <c r="F64" s="974"/>
      <c r="G64" s="975" t="s">
        <v>3078</v>
      </c>
      <c r="H64" s="971" t="s">
        <v>3079</v>
      </c>
    </row>
    <row r="65" spans="1:8">
      <c r="A65" s="969"/>
      <c r="B65" s="976">
        <v>18</v>
      </c>
      <c r="C65" s="977" t="s">
        <v>3080</v>
      </c>
      <c r="D65" s="978" t="s">
        <v>35</v>
      </c>
      <c r="E65" s="979" t="str">
        <f t="shared" si="0"/>
        <v>add_trait_species 1 trait_quarrelsome</v>
      </c>
      <c r="F65" s="980"/>
      <c r="G65" s="981" t="s">
        <v>3081</v>
      </c>
      <c r="H65" s="977" t="s">
        <v>3082</v>
      </c>
    </row>
    <row r="66" spans="1:8">
      <c r="A66" s="969"/>
      <c r="B66" s="970">
        <v>19</v>
      </c>
      <c r="C66" s="971" t="s">
        <v>3083</v>
      </c>
      <c r="D66" s="972" t="s">
        <v>35</v>
      </c>
      <c r="E66" s="973" t="str">
        <f t="shared" si="0"/>
        <v>add_trait_species 1 trait_docile</v>
      </c>
      <c r="F66" s="974"/>
      <c r="G66" s="975" t="s">
        <v>3084</v>
      </c>
      <c r="H66" s="971" t="s">
        <v>3085</v>
      </c>
    </row>
    <row r="67" spans="1:8">
      <c r="A67" s="969"/>
      <c r="B67" s="976">
        <v>20</v>
      </c>
      <c r="C67" s="977" t="s">
        <v>3086</v>
      </c>
      <c r="D67" s="978" t="s">
        <v>35</v>
      </c>
      <c r="E67" s="979" t="str">
        <f t="shared" si="0"/>
        <v>add_trait_species 1 trait_unruly</v>
      </c>
      <c r="F67" s="980"/>
      <c r="G67" s="981" t="s">
        <v>3087</v>
      </c>
      <c r="H67" s="977" t="s">
        <v>3088</v>
      </c>
    </row>
    <row r="68" spans="1:8">
      <c r="A68" s="969"/>
      <c r="B68" s="970">
        <v>21</v>
      </c>
      <c r="C68" s="971" t="s">
        <v>3089</v>
      </c>
      <c r="D68" s="972" t="s">
        <v>35</v>
      </c>
      <c r="E68" s="973" t="str">
        <f t="shared" si="0"/>
        <v>add_trait_species 1 trait_very_strong</v>
      </c>
      <c r="F68" s="974"/>
      <c r="G68" s="975" t="s">
        <v>3090</v>
      </c>
      <c r="H68" s="971" t="s">
        <v>3091</v>
      </c>
    </row>
    <row r="69" spans="1:8">
      <c r="A69" s="969"/>
      <c r="B69" s="970">
        <v>22</v>
      </c>
      <c r="C69" s="971" t="s">
        <v>3092</v>
      </c>
      <c r="D69" s="972" t="s">
        <v>35</v>
      </c>
      <c r="E69" s="973" t="str">
        <f t="shared" ref="E69:E132" si="1">_xlfn.CONCAT($C$2,"_species ",$F$2," ",H69)</f>
        <v>add_trait_species 1 trait_strong</v>
      </c>
      <c r="F69" s="974"/>
      <c r="G69" s="975" t="s">
        <v>3093</v>
      </c>
      <c r="H69" s="971" t="s">
        <v>3094</v>
      </c>
    </row>
    <row r="70" spans="1:8">
      <c r="A70" s="969"/>
      <c r="B70" s="976">
        <v>23</v>
      </c>
      <c r="C70" s="977" t="s">
        <v>3095</v>
      </c>
      <c r="D70" s="978" t="s">
        <v>35</v>
      </c>
      <c r="E70" s="979" t="str">
        <f t="shared" si="1"/>
        <v>add_trait_species 1 trait_weak</v>
      </c>
      <c r="F70" s="980"/>
      <c r="G70" s="981" t="s">
        <v>3096</v>
      </c>
      <c r="H70" s="977" t="s">
        <v>3097</v>
      </c>
    </row>
    <row r="71" spans="1:8">
      <c r="A71" s="969"/>
      <c r="B71" s="970">
        <v>24</v>
      </c>
      <c r="C71" s="971" t="s">
        <v>3098</v>
      </c>
      <c r="D71" s="972" t="s">
        <v>35</v>
      </c>
      <c r="E71" s="973" t="str">
        <f t="shared" si="1"/>
        <v>add_trait_species 1 trait_nomadic</v>
      </c>
      <c r="F71" s="974"/>
      <c r="G71" s="975" t="s">
        <v>3099</v>
      </c>
      <c r="H71" s="971" t="s">
        <v>3100</v>
      </c>
    </row>
    <row r="72" spans="1:8">
      <c r="A72" s="969"/>
      <c r="B72" s="976">
        <v>25</v>
      </c>
      <c r="C72" s="977" t="s">
        <v>3101</v>
      </c>
      <c r="D72" s="978" t="s">
        <v>35</v>
      </c>
      <c r="E72" s="979" t="str">
        <f t="shared" si="1"/>
        <v>add_trait_species 1 trait_sedentary</v>
      </c>
      <c r="F72" s="980"/>
      <c r="G72" s="981" t="s">
        <v>3102</v>
      </c>
      <c r="H72" s="977" t="s">
        <v>3103</v>
      </c>
    </row>
    <row r="73" spans="1:8">
      <c r="A73" s="969"/>
      <c r="B73" s="970">
        <v>26</v>
      </c>
      <c r="C73" s="971" t="s">
        <v>3104</v>
      </c>
      <c r="D73" s="972" t="s">
        <v>35</v>
      </c>
      <c r="E73" s="973" t="str">
        <f t="shared" si="1"/>
        <v>add_trait_species 1 trait_communal</v>
      </c>
      <c r="F73" s="974"/>
      <c r="G73" s="975" t="s">
        <v>3105</v>
      </c>
      <c r="H73" s="971" t="s">
        <v>3106</v>
      </c>
    </row>
    <row r="74" spans="1:8">
      <c r="A74" s="969"/>
      <c r="B74" s="976">
        <v>27</v>
      </c>
      <c r="C74" s="977" t="s">
        <v>3107</v>
      </c>
      <c r="D74" s="978" t="s">
        <v>35</v>
      </c>
      <c r="E74" s="979" t="str">
        <f t="shared" si="1"/>
        <v>add_trait_species 1 trait_solitary</v>
      </c>
      <c r="F74" s="980"/>
      <c r="G74" s="981" t="s">
        <v>3108</v>
      </c>
      <c r="H74" s="977" t="s">
        <v>3109</v>
      </c>
    </row>
    <row r="75" spans="1:8">
      <c r="A75" s="969"/>
      <c r="B75" s="970">
        <v>28</v>
      </c>
      <c r="C75" s="971" t="s">
        <v>3110</v>
      </c>
      <c r="D75" s="972" t="s">
        <v>35</v>
      </c>
      <c r="E75" s="973" t="str">
        <f t="shared" si="1"/>
        <v>add_trait_species 1 trait_charismatic</v>
      </c>
      <c r="F75" s="974"/>
      <c r="G75" s="975" t="s">
        <v>3111</v>
      </c>
      <c r="H75" s="971" t="s">
        <v>3112</v>
      </c>
    </row>
    <row r="76" spans="1:8">
      <c r="A76" s="969"/>
      <c r="B76" s="976">
        <v>29</v>
      </c>
      <c r="C76" s="977" t="s">
        <v>3113</v>
      </c>
      <c r="D76" s="978" t="s">
        <v>35</v>
      </c>
      <c r="E76" s="979" t="str">
        <f t="shared" si="1"/>
        <v>add_trait_species 1 trait_repugnant</v>
      </c>
      <c r="F76" s="980"/>
      <c r="G76" s="981" t="s">
        <v>3114</v>
      </c>
      <c r="H76" s="977" t="s">
        <v>3115</v>
      </c>
    </row>
    <row r="77" spans="1:8">
      <c r="A77" s="969"/>
      <c r="B77" s="970">
        <v>30</v>
      </c>
      <c r="C77" s="971" t="s">
        <v>3116</v>
      </c>
      <c r="D77" s="972" t="s">
        <v>35</v>
      </c>
      <c r="E77" s="973" t="str">
        <f t="shared" si="1"/>
        <v>add_trait_species 1 trait_uplifted</v>
      </c>
      <c r="F77" s="974"/>
      <c r="G77" s="975"/>
      <c r="H77" s="971" t="s">
        <v>3117</v>
      </c>
    </row>
    <row r="78" spans="1:8">
      <c r="A78" s="969"/>
      <c r="B78" s="970">
        <v>31</v>
      </c>
      <c r="C78" s="971" t="s">
        <v>3118</v>
      </c>
      <c r="D78" s="972" t="s">
        <v>35</v>
      </c>
      <c r="E78" s="973" t="str">
        <f t="shared" si="1"/>
        <v>add_trait_species 1 trait_conformists</v>
      </c>
      <c r="F78" s="974"/>
      <c r="G78" s="975" t="s">
        <v>3119</v>
      </c>
      <c r="H78" s="971" t="s">
        <v>3120</v>
      </c>
    </row>
    <row r="79" spans="1:8">
      <c r="A79" s="969"/>
      <c r="B79" s="976">
        <v>32</v>
      </c>
      <c r="C79" s="977" t="s">
        <v>3121</v>
      </c>
      <c r="D79" s="978" t="s">
        <v>35</v>
      </c>
      <c r="E79" s="979" t="str">
        <f t="shared" si="1"/>
        <v>add_trait_species 1 trait_deviants</v>
      </c>
      <c r="F79" s="980"/>
      <c r="G79" s="981" t="s">
        <v>3122</v>
      </c>
      <c r="H79" s="977" t="s">
        <v>3123</v>
      </c>
    </row>
    <row r="80" spans="1:8">
      <c r="A80" s="969"/>
      <c r="B80" s="970">
        <v>33</v>
      </c>
      <c r="C80" s="971" t="s">
        <v>3124</v>
      </c>
      <c r="D80" s="972" t="s">
        <v>35</v>
      </c>
      <c r="E80" s="973" t="str">
        <f t="shared" si="1"/>
        <v>add_trait_species 1 trait_venerable</v>
      </c>
      <c r="F80" s="974"/>
      <c r="G80" s="975" t="s">
        <v>3125</v>
      </c>
      <c r="H80" s="971" t="s">
        <v>3126</v>
      </c>
    </row>
    <row r="81" spans="1:8">
      <c r="A81" s="969"/>
      <c r="B81" s="970">
        <v>34</v>
      </c>
      <c r="C81" s="971" t="s">
        <v>3127</v>
      </c>
      <c r="D81" s="972" t="s">
        <v>35</v>
      </c>
      <c r="E81" s="973" t="str">
        <f t="shared" si="1"/>
        <v>add_trait_species 1 trait_enduring</v>
      </c>
      <c r="F81" s="974"/>
      <c r="G81" s="975" t="s">
        <v>3128</v>
      </c>
      <c r="H81" s="971" t="s">
        <v>3129</v>
      </c>
    </row>
    <row r="82" spans="1:8">
      <c r="A82" s="969"/>
      <c r="B82" s="976">
        <v>35</v>
      </c>
      <c r="C82" s="977" t="s">
        <v>3130</v>
      </c>
      <c r="D82" s="978" t="s">
        <v>35</v>
      </c>
      <c r="E82" s="979" t="str">
        <f t="shared" si="1"/>
        <v>add_trait_species 1 trait_fleeting</v>
      </c>
      <c r="F82" s="980"/>
      <c r="G82" s="981" t="s">
        <v>3131</v>
      </c>
      <c r="H82" s="977" t="s">
        <v>3132</v>
      </c>
    </row>
    <row r="83" spans="1:8">
      <c r="A83" s="969"/>
      <c r="B83" s="976">
        <v>36</v>
      </c>
      <c r="C83" s="977" t="s">
        <v>3133</v>
      </c>
      <c r="D83" s="978" t="s">
        <v>35</v>
      </c>
      <c r="E83" s="979" t="str">
        <f t="shared" si="1"/>
        <v>add_trait_species 1 trait_decadent</v>
      </c>
      <c r="F83" s="980"/>
      <c r="G83" s="981" t="s">
        <v>3134</v>
      </c>
      <c r="H83" s="977" t="s">
        <v>3135</v>
      </c>
    </row>
    <row r="84" spans="1:8">
      <c r="A84" s="969"/>
      <c r="B84" s="970">
        <v>37</v>
      </c>
      <c r="C84" s="971" t="s">
        <v>3136</v>
      </c>
      <c r="D84" s="972" t="s">
        <v>35</v>
      </c>
      <c r="E84" s="973" t="str">
        <f t="shared" si="1"/>
        <v>add_trait_species 1 trait_resilient</v>
      </c>
      <c r="F84" s="974"/>
      <c r="G84" s="975" t="s">
        <v>3137</v>
      </c>
      <c r="H84" s="971" t="s">
        <v>3138</v>
      </c>
    </row>
    <row r="85" spans="1:8">
      <c r="A85" s="969"/>
      <c r="B85" s="970">
        <v>38</v>
      </c>
      <c r="C85" s="971" t="s">
        <v>3139</v>
      </c>
      <c r="D85" s="972" t="s">
        <v>35</v>
      </c>
      <c r="E85" s="973" t="str">
        <f t="shared" si="1"/>
        <v>add_trait_species 1 trait_conservational</v>
      </c>
      <c r="F85" s="974"/>
      <c r="G85" s="975" t="s">
        <v>3140</v>
      </c>
      <c r="H85" s="971" t="s">
        <v>3141</v>
      </c>
    </row>
    <row r="86" spans="1:8">
      <c r="A86" s="969"/>
      <c r="B86" s="976">
        <v>39</v>
      </c>
      <c r="C86" s="977" t="s">
        <v>3142</v>
      </c>
      <c r="D86" s="978" t="s">
        <v>35</v>
      </c>
      <c r="E86" s="979" t="str">
        <f t="shared" si="1"/>
        <v>add_trait_species 1 trait_wasteful</v>
      </c>
      <c r="F86" s="980"/>
      <c r="G86" s="981" t="s">
        <v>3143</v>
      </c>
      <c r="H86" s="977" t="s">
        <v>3144</v>
      </c>
    </row>
    <row r="87" spans="1:8">
      <c r="A87" s="969"/>
      <c r="B87" s="970">
        <v>40</v>
      </c>
      <c r="C87" s="971" t="s">
        <v>3145</v>
      </c>
      <c r="D87" s="972" t="s">
        <v>35</v>
      </c>
      <c r="E87" s="973" t="str">
        <f t="shared" si="1"/>
        <v>add_trait_species 1 trait_lithoid_scintillating</v>
      </c>
      <c r="F87" s="974"/>
      <c r="G87" s="975" t="s">
        <v>3146</v>
      </c>
      <c r="H87" s="971" t="s">
        <v>3147</v>
      </c>
    </row>
    <row r="88" spans="1:8">
      <c r="A88" s="969"/>
      <c r="B88" s="970">
        <v>41</v>
      </c>
      <c r="C88" s="971" t="s">
        <v>3148</v>
      </c>
      <c r="D88" s="972" t="s">
        <v>35</v>
      </c>
      <c r="E88" s="973" t="str">
        <f t="shared" si="1"/>
        <v>add_trait_species 1 trait_lithoid_gaseous_byproducts</v>
      </c>
      <c r="F88" s="974"/>
      <c r="G88" s="975" t="s">
        <v>3149</v>
      </c>
      <c r="H88" s="971" t="s">
        <v>3150</v>
      </c>
    </row>
    <row r="89" spans="1:8">
      <c r="A89" s="969"/>
      <c r="B89" s="970">
        <v>42</v>
      </c>
      <c r="C89" s="971" t="s">
        <v>3151</v>
      </c>
      <c r="D89" s="972" t="s">
        <v>35</v>
      </c>
      <c r="E89" s="973" t="str">
        <f t="shared" si="1"/>
        <v>add_trait_species 1 trait_lithoid_volatile_excretions</v>
      </c>
      <c r="F89" s="974"/>
      <c r="G89" s="975" t="s">
        <v>3152</v>
      </c>
      <c r="H89" s="971" t="s">
        <v>3153</v>
      </c>
    </row>
    <row r="90" spans="1:8">
      <c r="A90" s="969"/>
      <c r="B90" s="970">
        <v>43</v>
      </c>
      <c r="C90" s="971" t="s">
        <v>3154</v>
      </c>
      <c r="D90" s="972" t="s">
        <v>35</v>
      </c>
      <c r="E90" s="973" t="str">
        <f t="shared" si="1"/>
        <v>add_trait_species 1 trait_plantoid_phototrophic</v>
      </c>
      <c r="F90" s="974"/>
      <c r="G90" s="975" t="s">
        <v>3155</v>
      </c>
      <c r="H90" s="971" t="s">
        <v>3156</v>
      </c>
    </row>
    <row r="91" ht="25.5" spans="1:8">
      <c r="A91" s="969"/>
      <c r="B91" s="970">
        <v>44</v>
      </c>
      <c r="C91" s="971" t="s">
        <v>3157</v>
      </c>
      <c r="D91" s="972" t="s">
        <v>35</v>
      </c>
      <c r="E91" s="973" t="str">
        <f t="shared" si="1"/>
        <v>add_trait_species 1 trait_plantoid_radiotrophic</v>
      </c>
      <c r="F91" s="974"/>
      <c r="G91" s="983" t="s">
        <v>3158</v>
      </c>
      <c r="H91" s="971" t="s">
        <v>3159</v>
      </c>
    </row>
    <row r="92" spans="1:8">
      <c r="A92" s="969"/>
      <c r="B92" s="970">
        <v>45</v>
      </c>
      <c r="C92" s="971" t="s">
        <v>3160</v>
      </c>
      <c r="D92" s="972" t="s">
        <v>35</v>
      </c>
      <c r="E92" s="973" t="str">
        <f t="shared" si="1"/>
        <v>add_trait_species 1 trait_plantoid_budding</v>
      </c>
      <c r="F92" s="974"/>
      <c r="G92" s="975" t="s">
        <v>3161</v>
      </c>
      <c r="H92" s="971" t="s">
        <v>3162</v>
      </c>
    </row>
    <row r="93" spans="1:8">
      <c r="A93" s="969"/>
      <c r="B93" s="970">
        <v>46</v>
      </c>
      <c r="C93" s="971" t="s">
        <v>3163</v>
      </c>
      <c r="D93" s="972" t="s">
        <v>35</v>
      </c>
      <c r="E93" s="973" t="str">
        <f t="shared" si="1"/>
        <v>add_trait_species 1 trait_invasive</v>
      </c>
      <c r="F93" s="974"/>
      <c r="G93" s="975" t="s">
        <v>3164</v>
      </c>
      <c r="H93" s="971" t="s">
        <v>3165</v>
      </c>
    </row>
    <row r="94" spans="1:8">
      <c r="A94" s="969"/>
      <c r="B94" s="970">
        <v>47</v>
      </c>
      <c r="C94" s="971" t="s">
        <v>3166</v>
      </c>
      <c r="D94" s="972" t="s">
        <v>35</v>
      </c>
      <c r="E94" s="973" t="str">
        <f t="shared" si="1"/>
        <v>add_trait_species 1 trait_lithoid_budding</v>
      </c>
      <c r="F94" s="974"/>
      <c r="G94" s="975" t="s">
        <v>3161</v>
      </c>
      <c r="H94" s="971" t="s">
        <v>3167</v>
      </c>
    </row>
    <row r="95" spans="1:8">
      <c r="A95" s="969"/>
      <c r="B95" s="970">
        <v>48</v>
      </c>
      <c r="C95" s="971" t="s">
        <v>3168</v>
      </c>
      <c r="D95" s="972" t="s">
        <v>35</v>
      </c>
      <c r="E95" s="973" t="str">
        <f t="shared" si="1"/>
        <v>add_trait_species 1 trait_humanoid_existential_iteroparity</v>
      </c>
      <c r="F95" s="974"/>
      <c r="G95" s="975" t="s">
        <v>3169</v>
      </c>
      <c r="H95" s="971" t="s">
        <v>3170</v>
      </c>
    </row>
    <row r="96" spans="1:8">
      <c r="A96" s="969"/>
      <c r="B96" s="976">
        <v>49</v>
      </c>
      <c r="C96" s="977" t="s">
        <v>3171</v>
      </c>
      <c r="D96" s="978" t="s">
        <v>35</v>
      </c>
      <c r="E96" s="979" t="str">
        <f t="shared" si="1"/>
        <v>add_trait_species 1 trait_humanoid_psychological_infertility</v>
      </c>
      <c r="F96" s="980"/>
      <c r="G96" s="981" t="s">
        <v>3172</v>
      </c>
      <c r="H96" s="977" t="s">
        <v>3173</v>
      </c>
    </row>
    <row r="97" spans="1:8">
      <c r="A97" s="969"/>
      <c r="B97" s="976">
        <v>50</v>
      </c>
      <c r="C97" s="977" t="s">
        <v>3174</v>
      </c>
      <c r="D97" s="978" t="s">
        <v>35</v>
      </c>
      <c r="E97" s="979" t="str">
        <f t="shared" si="1"/>
        <v>add_trait_species 1 trait_humanoid_jinxed</v>
      </c>
      <c r="F97" s="980"/>
      <c r="G97" s="981" t="s">
        <v>3175</v>
      </c>
      <c r="H97" s="977" t="s">
        <v>3176</v>
      </c>
    </row>
    <row r="98" spans="1:8">
      <c r="A98" s="969"/>
      <c r="B98" s="970">
        <v>51</v>
      </c>
      <c r="C98" s="971" t="s">
        <v>3057</v>
      </c>
      <c r="D98" s="972" t="s">
        <v>35</v>
      </c>
      <c r="E98" s="973" t="str">
        <f t="shared" si="1"/>
        <v>add_trait_species 1 trait_adaptive_lithoid</v>
      </c>
      <c r="F98" s="974"/>
      <c r="G98" s="983" t="s">
        <v>551</v>
      </c>
      <c r="H98" s="971" t="s">
        <v>3177</v>
      </c>
    </row>
    <row r="99" spans="1:8">
      <c r="A99" s="969"/>
      <c r="B99" s="970">
        <v>52</v>
      </c>
      <c r="C99" s="971" t="s">
        <v>3062</v>
      </c>
      <c r="D99" s="972" t="s">
        <v>35</v>
      </c>
      <c r="E99" s="973" t="str">
        <f t="shared" si="1"/>
        <v>add_trait_species 1 trait_rapid_breeders_lithoid</v>
      </c>
      <c r="F99" s="974"/>
      <c r="G99" s="983" t="s">
        <v>3063</v>
      </c>
      <c r="H99" s="971" t="s">
        <v>3178</v>
      </c>
    </row>
    <row r="100" spans="1:8">
      <c r="A100" s="969"/>
      <c r="B100" s="970">
        <v>53</v>
      </c>
      <c r="C100" s="971" t="s">
        <v>3179</v>
      </c>
      <c r="D100" s="972" t="s">
        <v>35</v>
      </c>
      <c r="E100" s="973" t="str">
        <f t="shared" si="1"/>
        <v>add_trait_species 1 trait_incubator</v>
      </c>
      <c r="F100" s="974"/>
      <c r="G100" s="975" t="s">
        <v>3180</v>
      </c>
      <c r="H100" s="971" t="s">
        <v>3181</v>
      </c>
    </row>
    <row r="101" spans="1:8">
      <c r="A101" s="969"/>
      <c r="B101" s="970">
        <v>54</v>
      </c>
      <c r="C101" s="971" t="s">
        <v>3182</v>
      </c>
      <c r="D101" s="972" t="s">
        <v>35</v>
      </c>
      <c r="E101" s="973" t="str">
        <f t="shared" si="1"/>
        <v>add_trait_species 1 trait_inorganic_breath</v>
      </c>
      <c r="F101" s="974"/>
      <c r="G101" s="975" t="s">
        <v>3183</v>
      </c>
      <c r="H101" s="971" t="s">
        <v>3184</v>
      </c>
    </row>
    <row r="102" ht="25.5" spans="1:8">
      <c r="A102" s="969"/>
      <c r="B102" s="970">
        <v>55</v>
      </c>
      <c r="C102" s="971" t="s">
        <v>3185</v>
      </c>
      <c r="D102" s="972" t="s">
        <v>35</v>
      </c>
      <c r="E102" s="973" t="str">
        <f t="shared" si="1"/>
        <v>add_trait_species 1 trait_noxious</v>
      </c>
      <c r="F102" s="974"/>
      <c r="G102" s="983" t="s">
        <v>3186</v>
      </c>
      <c r="H102" s="971" t="s">
        <v>3187</v>
      </c>
    </row>
    <row r="103" spans="1:8">
      <c r="A103" s="969"/>
      <c r="B103" s="970">
        <v>56</v>
      </c>
      <c r="C103" s="971" t="s">
        <v>3188</v>
      </c>
      <c r="D103" s="972" t="s">
        <v>35</v>
      </c>
      <c r="E103" s="973" t="str">
        <f t="shared" si="1"/>
        <v>add_trait_species 1 trait_exotic_metabolism</v>
      </c>
      <c r="F103" s="974"/>
      <c r="G103" s="975" t="s">
        <v>3189</v>
      </c>
      <c r="H103" s="971" t="s">
        <v>3190</v>
      </c>
    </row>
    <row r="104" spans="1:8">
      <c r="A104" s="984" t="s">
        <v>3191</v>
      </c>
      <c r="B104" s="970">
        <v>1</v>
      </c>
      <c r="C104" s="985" t="s">
        <v>3192</v>
      </c>
      <c r="D104" s="972" t="s">
        <v>35</v>
      </c>
      <c r="E104" s="973" t="str">
        <f t="shared" si="1"/>
        <v>add_trait_species 1 trait_egg_laying</v>
      </c>
      <c r="F104" s="974"/>
      <c r="G104" s="975" t="s">
        <v>3193</v>
      </c>
      <c r="H104" s="985" t="s">
        <v>3194</v>
      </c>
    </row>
    <row r="105" spans="1:8">
      <c r="A105" s="984"/>
      <c r="B105" s="970">
        <v>2</v>
      </c>
      <c r="C105" s="985" t="s">
        <v>3195</v>
      </c>
      <c r="D105" s="972" t="s">
        <v>35</v>
      </c>
      <c r="E105" s="973" t="str">
        <f t="shared" si="1"/>
        <v>add_trait_species 1 trait_seasonal_dormancy</v>
      </c>
      <c r="F105" s="974"/>
      <c r="G105" s="975" t="s">
        <v>3196</v>
      </c>
      <c r="H105" s="985" t="s">
        <v>3197</v>
      </c>
    </row>
    <row r="106" spans="1:8">
      <c r="A106" s="984"/>
      <c r="B106" s="976">
        <v>3</v>
      </c>
      <c r="C106" s="986" t="s">
        <v>3198</v>
      </c>
      <c r="D106" s="978" t="s">
        <v>35</v>
      </c>
      <c r="E106" s="979" t="str">
        <f t="shared" si="1"/>
        <v>add_trait_species 1 trait_hollow_bones</v>
      </c>
      <c r="F106" s="980"/>
      <c r="G106" s="981" t="s">
        <v>3199</v>
      </c>
      <c r="H106" s="986" t="s">
        <v>3200</v>
      </c>
    </row>
    <row r="107" spans="1:8">
      <c r="A107" s="984"/>
      <c r="B107" s="976">
        <v>4</v>
      </c>
      <c r="C107" s="986" t="s">
        <v>3201</v>
      </c>
      <c r="D107" s="978" t="s">
        <v>35</v>
      </c>
      <c r="E107" s="979" t="str">
        <f t="shared" si="1"/>
        <v>add_trait_species 1 trait_rooted</v>
      </c>
      <c r="F107" s="980"/>
      <c r="G107" s="981" t="s">
        <v>3202</v>
      </c>
      <c r="H107" s="986" t="s">
        <v>3203</v>
      </c>
    </row>
    <row r="108" spans="1:8">
      <c r="A108" s="984"/>
      <c r="B108" s="970">
        <v>5</v>
      </c>
      <c r="C108" s="985" t="s">
        <v>3204</v>
      </c>
      <c r="D108" s="972" t="s">
        <v>35</v>
      </c>
      <c r="E108" s="973" t="str">
        <f t="shared" si="1"/>
        <v>add_trait_species 1 trait_acidic_vascularity</v>
      </c>
      <c r="F108" s="974"/>
      <c r="G108" s="975" t="s">
        <v>3205</v>
      </c>
      <c r="H108" s="985" t="s">
        <v>3206</v>
      </c>
    </row>
    <row r="109" spans="1:8">
      <c r="A109" s="984"/>
      <c r="B109" s="970">
        <v>6</v>
      </c>
      <c r="C109" s="985" t="s">
        <v>3207</v>
      </c>
      <c r="D109" s="972" t="s">
        <v>35</v>
      </c>
      <c r="E109" s="973" t="str">
        <f t="shared" si="1"/>
        <v>add_trait_species 1 trait_shelled</v>
      </c>
      <c r="F109" s="974"/>
      <c r="G109" s="975" t="s">
        <v>3208</v>
      </c>
      <c r="H109" s="985" t="s">
        <v>3209</v>
      </c>
    </row>
    <row r="110" spans="1:8">
      <c r="A110" s="984"/>
      <c r="B110" s="970">
        <v>7</v>
      </c>
      <c r="C110" s="985" t="s">
        <v>3210</v>
      </c>
      <c r="D110" s="972" t="s">
        <v>35</v>
      </c>
      <c r="E110" s="973" t="str">
        <f t="shared" si="1"/>
        <v>add_trait_species 1 trait_camouflage</v>
      </c>
      <c r="F110" s="974"/>
      <c r="G110" s="975" t="s">
        <v>3211</v>
      </c>
      <c r="H110" s="985" t="s">
        <v>3212</v>
      </c>
    </row>
    <row r="111" spans="1:8">
      <c r="A111" s="984"/>
      <c r="B111" s="970">
        <v>8</v>
      </c>
      <c r="C111" s="985" t="s">
        <v>3213</v>
      </c>
      <c r="D111" s="972" t="s">
        <v>35</v>
      </c>
      <c r="E111" s="973" t="str">
        <f t="shared" si="1"/>
        <v>add_trait_species 1 trait_chromalogs</v>
      </c>
      <c r="F111" s="974"/>
      <c r="G111" s="975" t="s">
        <v>3214</v>
      </c>
      <c r="H111" s="985" t="s">
        <v>3215</v>
      </c>
    </row>
    <row r="112" spans="1:8">
      <c r="A112" s="984"/>
      <c r="B112" s="976">
        <v>9</v>
      </c>
      <c r="C112" s="986" t="s">
        <v>3216</v>
      </c>
      <c r="D112" s="978" t="s">
        <v>35</v>
      </c>
      <c r="E112" s="979" t="str">
        <f t="shared" si="1"/>
        <v>add_trait_species 1 trait_brittle</v>
      </c>
      <c r="F112" s="980"/>
      <c r="G112" s="981" t="s">
        <v>3217</v>
      </c>
      <c r="H112" s="986" t="s">
        <v>3218</v>
      </c>
    </row>
    <row r="113" spans="1:8">
      <c r="A113" s="984"/>
      <c r="B113" s="970">
        <v>10</v>
      </c>
      <c r="C113" s="985" t="s">
        <v>3219</v>
      </c>
      <c r="D113" s="972" t="s">
        <v>35</v>
      </c>
      <c r="E113" s="973" t="str">
        <f t="shared" si="1"/>
        <v>add_trait_species 1 trait_familial</v>
      </c>
      <c r="F113" s="974"/>
      <c r="G113" s="975" t="s">
        <v>3220</v>
      </c>
      <c r="H113" s="985" t="s">
        <v>3221</v>
      </c>
    </row>
    <row r="114" spans="1:8">
      <c r="A114" s="984"/>
      <c r="B114" s="976">
        <v>11</v>
      </c>
      <c r="C114" s="986" t="s">
        <v>3222</v>
      </c>
      <c r="D114" s="978" t="s">
        <v>35</v>
      </c>
      <c r="E114" s="979" t="str">
        <f t="shared" si="1"/>
        <v>add_trait_species 1 trait_permeable_skin</v>
      </c>
      <c r="F114" s="980"/>
      <c r="G114" s="981" t="s">
        <v>3223</v>
      </c>
      <c r="H114" s="986" t="s">
        <v>3224</v>
      </c>
    </row>
    <row r="115" spans="1:8">
      <c r="A115" s="984"/>
      <c r="B115" s="970">
        <v>12</v>
      </c>
      <c r="C115" s="985" t="s">
        <v>3225</v>
      </c>
      <c r="D115" s="972" t="s">
        <v>35</v>
      </c>
      <c r="E115" s="973" t="str">
        <f t="shared" si="1"/>
        <v>add_trait_species 1 trait_genetic_memory</v>
      </c>
      <c r="F115" s="974"/>
      <c r="G115" s="975" t="s">
        <v>3226</v>
      </c>
      <c r="H115" s="985" t="s">
        <v>3227</v>
      </c>
    </row>
    <row r="116" spans="1:8">
      <c r="A116" s="984"/>
      <c r="B116" s="976">
        <v>13</v>
      </c>
      <c r="C116" s="986" t="s">
        <v>3228</v>
      </c>
      <c r="D116" s="978" t="s">
        <v>35</v>
      </c>
      <c r="E116" s="979" t="str">
        <f t="shared" si="1"/>
        <v>add_trait_species 1 trait_nascent_stage</v>
      </c>
      <c r="F116" s="980"/>
      <c r="G116" s="981" t="s">
        <v>3229</v>
      </c>
      <c r="H116" s="986" t="s">
        <v>3230</v>
      </c>
    </row>
    <row r="117" spans="1:8">
      <c r="A117" s="984"/>
      <c r="B117" s="970">
        <v>14</v>
      </c>
      <c r="C117" s="985" t="s">
        <v>3231</v>
      </c>
      <c r="D117" s="972" t="s">
        <v>35</v>
      </c>
      <c r="E117" s="973" t="str">
        <f t="shared" si="1"/>
        <v>add_trait_species 1 trait_flight</v>
      </c>
      <c r="F117" s="974"/>
      <c r="G117" s="975" t="s">
        <v>3232</v>
      </c>
      <c r="H117" s="985" t="s">
        <v>3233</v>
      </c>
    </row>
    <row r="118" spans="1:8">
      <c r="A118" s="984"/>
      <c r="B118" s="970">
        <v>15</v>
      </c>
      <c r="C118" s="985" t="s">
        <v>3234</v>
      </c>
      <c r="D118" s="972" t="s">
        <v>35</v>
      </c>
      <c r="E118" s="973" t="str">
        <f t="shared" si="1"/>
        <v>add_trait_species 1 trait_spatial_mastery</v>
      </c>
      <c r="F118" s="974"/>
      <c r="G118" s="975" t="s">
        <v>3235</v>
      </c>
      <c r="H118" s="985" t="s">
        <v>3236</v>
      </c>
    </row>
    <row r="119" spans="1:8">
      <c r="A119" s="984"/>
      <c r="B119" s="970">
        <v>16</v>
      </c>
      <c r="C119" s="985" t="s">
        <v>3237</v>
      </c>
      <c r="D119" s="972" t="s">
        <v>35</v>
      </c>
      <c r="E119" s="973" t="str">
        <f t="shared" si="1"/>
        <v>add_trait_species 1 trait_spare_organs</v>
      </c>
      <c r="F119" s="974"/>
      <c r="G119" s="975" t="s">
        <v>3238</v>
      </c>
      <c r="H119" s="985" t="s">
        <v>3239</v>
      </c>
    </row>
    <row r="120" spans="1:8">
      <c r="A120" s="987" t="s">
        <v>3240</v>
      </c>
      <c r="B120" s="988">
        <v>1</v>
      </c>
      <c r="C120" s="989" t="s">
        <v>3241</v>
      </c>
      <c r="D120" s="990" t="s">
        <v>35</v>
      </c>
      <c r="E120" s="991" t="str">
        <f t="shared" si="1"/>
        <v>add_trait_species 1 trait_auto_mod_overtuned</v>
      </c>
      <c r="F120" s="992"/>
      <c r="G120" s="993" t="s">
        <v>3242</v>
      </c>
      <c r="H120" s="989" t="s">
        <v>3243</v>
      </c>
    </row>
    <row r="121" spans="1:8">
      <c r="A121" s="987"/>
      <c r="B121" s="988">
        <v>2</v>
      </c>
      <c r="C121" s="994" t="s">
        <v>3244</v>
      </c>
      <c r="D121" s="990" t="s">
        <v>35</v>
      </c>
      <c r="E121" s="991" t="str">
        <f t="shared" si="1"/>
        <v>add_trait_species 1 trait_spliced_adaptability</v>
      </c>
      <c r="F121" s="992"/>
      <c r="G121" s="993" t="s">
        <v>3245</v>
      </c>
      <c r="H121" s="994" t="s">
        <v>3246</v>
      </c>
    </row>
    <row r="122" spans="1:8">
      <c r="A122" s="987"/>
      <c r="B122" s="988">
        <v>3</v>
      </c>
      <c r="C122" s="994" t="s">
        <v>3247</v>
      </c>
      <c r="D122" s="990" t="s">
        <v>35</v>
      </c>
      <c r="E122" s="991" t="str">
        <f t="shared" si="1"/>
        <v>add_trait_species 1 trait_juiced_power</v>
      </c>
      <c r="F122" s="992"/>
      <c r="G122" s="993" t="s">
        <v>3248</v>
      </c>
      <c r="H122" s="994" t="s">
        <v>3249</v>
      </c>
    </row>
    <row r="123" spans="1:8">
      <c r="A123" s="987"/>
      <c r="B123" s="988">
        <v>4</v>
      </c>
      <c r="C123" s="994" t="s">
        <v>3250</v>
      </c>
      <c r="D123" s="990" t="s">
        <v>35</v>
      </c>
      <c r="E123" s="991" t="str">
        <f t="shared" si="1"/>
        <v>add_trait_species 1 trait_farm_hands</v>
      </c>
      <c r="F123" s="992"/>
      <c r="G123" s="993" t="s">
        <v>3251</v>
      </c>
      <c r="H123" s="994" t="s">
        <v>3252</v>
      </c>
    </row>
    <row r="124" spans="1:8">
      <c r="A124" s="987"/>
      <c r="B124" s="988">
        <v>5</v>
      </c>
      <c r="C124" s="994" t="s">
        <v>3253</v>
      </c>
      <c r="D124" s="990" t="s">
        <v>35</v>
      </c>
      <c r="E124" s="991" t="str">
        <f t="shared" si="1"/>
        <v>add_trait_species 1 trait_crack_miner</v>
      </c>
      <c r="F124" s="992"/>
      <c r="G124" s="993" t="s">
        <v>3254</v>
      </c>
      <c r="H124" s="994" t="s">
        <v>3255</v>
      </c>
    </row>
    <row r="125" spans="1:8">
      <c r="A125" s="987"/>
      <c r="B125" s="988">
        <v>6</v>
      </c>
      <c r="C125" s="994" t="s">
        <v>3256</v>
      </c>
      <c r="D125" s="990" t="s">
        <v>35</v>
      </c>
      <c r="E125" s="991" t="str">
        <f t="shared" si="1"/>
        <v>add_trait_species 1 trait_technical_skill</v>
      </c>
      <c r="F125" s="992"/>
      <c r="G125" s="993" t="s">
        <v>3257</v>
      </c>
      <c r="H125" s="994" t="s">
        <v>3258</v>
      </c>
    </row>
    <row r="126" spans="1:8">
      <c r="A126" s="987"/>
      <c r="B126" s="988">
        <v>7</v>
      </c>
      <c r="C126" s="989" t="s">
        <v>3259</v>
      </c>
      <c r="D126" s="990" t="s">
        <v>35</v>
      </c>
      <c r="E126" s="991" t="str">
        <f t="shared" si="1"/>
        <v>add_trait_species 1 trait_commercial_genius</v>
      </c>
      <c r="F126" s="992"/>
      <c r="G126" s="993" t="s">
        <v>3260</v>
      </c>
      <c r="H126" s="989" t="s">
        <v>3261</v>
      </c>
    </row>
    <row r="127" spans="1:8">
      <c r="A127" s="987"/>
      <c r="B127" s="988">
        <v>8</v>
      </c>
      <c r="C127" s="994" t="s">
        <v>3262</v>
      </c>
      <c r="D127" s="990" t="s">
        <v>35</v>
      </c>
      <c r="E127" s="991" t="str">
        <f t="shared" si="1"/>
        <v>add_trait_species 1 trait_crafted_smiles</v>
      </c>
      <c r="F127" s="992"/>
      <c r="G127" s="993" t="s">
        <v>3263</v>
      </c>
      <c r="H127" s="994" t="s">
        <v>3264</v>
      </c>
    </row>
    <row r="128" spans="1:8">
      <c r="A128" s="987"/>
      <c r="B128" s="988">
        <v>9</v>
      </c>
      <c r="C128" s="994" t="s">
        <v>3265</v>
      </c>
      <c r="D128" s="990" t="s">
        <v>35</v>
      </c>
      <c r="E128" s="991" t="str">
        <f t="shared" si="1"/>
        <v>add_trait_species 1 trait_low_maintenance</v>
      </c>
      <c r="F128" s="992"/>
      <c r="G128" s="993" t="s">
        <v>3266</v>
      </c>
      <c r="H128" s="994" t="s">
        <v>3267</v>
      </c>
    </row>
    <row r="129" spans="1:8">
      <c r="A129" s="987"/>
      <c r="B129" s="988">
        <v>10</v>
      </c>
      <c r="C129" s="994" t="s">
        <v>3268</v>
      </c>
      <c r="D129" s="990" t="s">
        <v>35</v>
      </c>
      <c r="E129" s="991" t="str">
        <f t="shared" si="1"/>
        <v>add_trait_species 1 trait_artificial_intelligence</v>
      </c>
      <c r="F129" s="992"/>
      <c r="G129" s="993" t="s">
        <v>3269</v>
      </c>
      <c r="H129" s="994" t="s">
        <v>3270</v>
      </c>
    </row>
    <row r="130" spans="1:8">
      <c r="A130" s="987"/>
      <c r="B130" s="988">
        <v>11</v>
      </c>
      <c r="C130" s="994" t="s">
        <v>3271</v>
      </c>
      <c r="D130" s="990" t="s">
        <v>35</v>
      </c>
      <c r="E130" s="991" t="str">
        <f t="shared" si="1"/>
        <v>add_trait_species 1 trait_gene_mentorship</v>
      </c>
      <c r="F130" s="992"/>
      <c r="G130" s="993" t="s">
        <v>3272</v>
      </c>
      <c r="H130" s="994" t="s">
        <v>3273</v>
      </c>
    </row>
    <row r="131" spans="1:8">
      <c r="A131" s="987"/>
      <c r="B131" s="988">
        <v>12</v>
      </c>
      <c r="C131" s="994" t="s">
        <v>3274</v>
      </c>
      <c r="D131" s="990" t="s">
        <v>35</v>
      </c>
      <c r="E131" s="991" t="str">
        <f t="shared" si="1"/>
        <v>add_trait_species 1 trait_expressed_tradition</v>
      </c>
      <c r="F131" s="992"/>
      <c r="G131" s="993" t="s">
        <v>3275</v>
      </c>
      <c r="H131" s="994" t="s">
        <v>3276</v>
      </c>
    </row>
    <row r="132" spans="1:8">
      <c r="A132" s="987"/>
      <c r="B132" s="988">
        <v>13</v>
      </c>
      <c r="C132" s="994" t="s">
        <v>3277</v>
      </c>
      <c r="D132" s="990" t="s">
        <v>35</v>
      </c>
      <c r="E132" s="991" t="str">
        <f t="shared" si="1"/>
        <v>add_trait_species 1 trait_elevated_synapses</v>
      </c>
      <c r="F132" s="992"/>
      <c r="G132" s="993" t="s">
        <v>3278</v>
      </c>
      <c r="H132" s="994" t="s">
        <v>3279</v>
      </c>
    </row>
    <row r="133" spans="1:8">
      <c r="A133" s="987"/>
      <c r="B133" s="988">
        <v>14</v>
      </c>
      <c r="C133" s="994" t="s">
        <v>3280</v>
      </c>
      <c r="D133" s="990" t="s">
        <v>35</v>
      </c>
      <c r="E133" s="991" t="str">
        <f t="shared" ref="E133:E196" si="2">_xlfn.CONCAT($C$2,"_species ",$F$2," ",H133)</f>
        <v>add_trait_species 1 trait_preplanned_growth</v>
      </c>
      <c r="F133" s="992"/>
      <c r="G133" s="993" t="s">
        <v>3281</v>
      </c>
      <c r="H133" s="994" t="s">
        <v>3282</v>
      </c>
    </row>
    <row r="134" spans="1:8">
      <c r="A134" s="987"/>
      <c r="B134" s="988">
        <v>15</v>
      </c>
      <c r="C134" s="994" t="s">
        <v>3283</v>
      </c>
      <c r="D134" s="990" t="s">
        <v>35</v>
      </c>
      <c r="E134" s="991" t="str">
        <f t="shared" si="2"/>
        <v>add_trait_species 1 trait_excessive_endurance</v>
      </c>
      <c r="F134" s="992"/>
      <c r="G134" s="993" t="s">
        <v>3284</v>
      </c>
      <c r="H134" s="994" t="s">
        <v>3285</v>
      </c>
    </row>
    <row r="135" spans="1:8">
      <c r="A135" s="984" t="s">
        <v>3286</v>
      </c>
      <c r="B135" s="970">
        <v>1</v>
      </c>
      <c r="C135" s="971" t="s">
        <v>3287</v>
      </c>
      <c r="D135" s="972" t="s">
        <v>35</v>
      </c>
      <c r="E135" s="973" t="str">
        <f t="shared" si="2"/>
        <v>add_trait_species 1 trait_auto_mod_biological</v>
      </c>
      <c r="F135" s="974"/>
      <c r="G135" s="975" t="s">
        <v>3288</v>
      </c>
      <c r="H135" s="971" t="s">
        <v>3289</v>
      </c>
    </row>
    <row r="136" spans="1:8">
      <c r="A136" s="984"/>
      <c r="B136" s="970">
        <v>2</v>
      </c>
      <c r="C136" s="985" t="s">
        <v>3290</v>
      </c>
      <c r="D136" s="972" t="s">
        <v>35</v>
      </c>
      <c r="E136" s="973" t="str">
        <f t="shared" si="2"/>
        <v>add_trait_species 1 trait_bioadaptability</v>
      </c>
      <c r="F136" s="974"/>
      <c r="G136" s="975" t="s">
        <v>3291</v>
      </c>
      <c r="H136" s="985" t="s">
        <v>3292</v>
      </c>
    </row>
    <row r="137" spans="1:8">
      <c r="A137" s="984"/>
      <c r="B137" s="970">
        <v>3</v>
      </c>
      <c r="C137" s="985" t="s">
        <v>3293</v>
      </c>
      <c r="D137" s="972" t="s">
        <v>35</v>
      </c>
      <c r="E137" s="973" t="str">
        <f t="shared" si="2"/>
        <v>add_trait_species 1 trait_social_pheromones</v>
      </c>
      <c r="F137" s="974"/>
      <c r="G137" s="975" t="s">
        <v>3294</v>
      </c>
      <c r="H137" s="985" t="s">
        <v>3295</v>
      </c>
    </row>
    <row r="138" spans="1:8">
      <c r="A138" s="984"/>
      <c r="B138" s="970">
        <v>4</v>
      </c>
      <c r="C138" s="985" t="s">
        <v>3296</v>
      </c>
      <c r="D138" s="972" t="s">
        <v>35</v>
      </c>
      <c r="E138" s="973" t="str">
        <f t="shared" si="2"/>
        <v>add_trait_species 1 trait_limited_regeneration</v>
      </c>
      <c r="F138" s="974"/>
      <c r="G138" s="975" t="s">
        <v>3297</v>
      </c>
      <c r="H138" s="985" t="s">
        <v>3298</v>
      </c>
    </row>
    <row r="139" spans="1:8">
      <c r="A139" s="984"/>
      <c r="B139" s="970">
        <v>5</v>
      </c>
      <c r="C139" s="971" t="s">
        <v>3299</v>
      </c>
      <c r="D139" s="972" t="s">
        <v>35</v>
      </c>
      <c r="E139" s="973" t="str">
        <f t="shared" si="2"/>
        <v>add_trait_species 1 trait_delicious</v>
      </c>
      <c r="F139" s="974"/>
      <c r="G139" s="975" t="s">
        <v>3300</v>
      </c>
      <c r="H139" s="971" t="s">
        <v>3301</v>
      </c>
    </row>
    <row r="140" ht="25.5" spans="1:8">
      <c r="A140" s="984"/>
      <c r="B140" s="970">
        <v>6</v>
      </c>
      <c r="C140" s="971" t="s">
        <v>3302</v>
      </c>
      <c r="D140" s="972" t="s">
        <v>35</v>
      </c>
      <c r="E140" s="973" t="str">
        <f t="shared" si="2"/>
        <v>add_trait_species 1 trait_nerve_stapled</v>
      </c>
      <c r="F140" s="974"/>
      <c r="G140" s="983" t="s">
        <v>3303</v>
      </c>
      <c r="H140" s="971" t="s">
        <v>3304</v>
      </c>
    </row>
    <row r="141" spans="1:8">
      <c r="A141" s="984"/>
      <c r="B141" s="970">
        <v>7</v>
      </c>
      <c r="C141" s="971" t="s">
        <v>3305</v>
      </c>
      <c r="D141" s="972" t="s">
        <v>35</v>
      </c>
      <c r="E141" s="973" t="str">
        <f t="shared" si="2"/>
        <v>add_trait_species 1 trait_fertile</v>
      </c>
      <c r="F141" s="974"/>
      <c r="G141" s="975" t="s">
        <v>3306</v>
      </c>
      <c r="H141" s="971" t="s">
        <v>3307</v>
      </c>
    </row>
    <row r="142" spans="1:8">
      <c r="A142" s="984"/>
      <c r="B142" s="970">
        <v>8</v>
      </c>
      <c r="C142" s="971" t="s">
        <v>3308</v>
      </c>
      <c r="D142" s="972" t="s">
        <v>35</v>
      </c>
      <c r="E142" s="973" t="str">
        <f t="shared" si="2"/>
        <v>add_trait_species 1 trait_robust</v>
      </c>
      <c r="F142" s="974"/>
      <c r="G142" s="975" t="s">
        <v>3309</v>
      </c>
      <c r="H142" s="971" t="s">
        <v>3310</v>
      </c>
    </row>
    <row r="143" spans="1:8">
      <c r="A143" s="984"/>
      <c r="B143" s="970">
        <v>9</v>
      </c>
      <c r="C143" s="971" t="s">
        <v>3311</v>
      </c>
      <c r="D143" s="972" t="s">
        <v>35</v>
      </c>
      <c r="E143" s="973" t="str">
        <f t="shared" si="2"/>
        <v>add_trait_species 1 trait_erudite</v>
      </c>
      <c r="F143" s="974"/>
      <c r="G143" s="975" t="s">
        <v>3312</v>
      </c>
      <c r="H143" s="971" t="s">
        <v>3313</v>
      </c>
    </row>
    <row r="144" spans="1:8">
      <c r="A144" s="984"/>
      <c r="B144" s="970">
        <v>10</v>
      </c>
      <c r="C144" s="971" t="s">
        <v>3314</v>
      </c>
      <c r="D144" s="972" t="s">
        <v>35</v>
      </c>
      <c r="E144" s="973" t="str">
        <f t="shared" si="2"/>
        <v>add_trait_species 1 trait_vat_grown</v>
      </c>
      <c r="F144" s="974"/>
      <c r="G144" s="975" t="s">
        <v>3315</v>
      </c>
      <c r="H144" s="971" t="s">
        <v>3316</v>
      </c>
    </row>
    <row r="145" spans="1:8">
      <c r="A145" s="984"/>
      <c r="B145" s="970">
        <v>11</v>
      </c>
      <c r="C145" s="971" t="s">
        <v>3317</v>
      </c>
      <c r="D145" s="972" t="s">
        <v>35</v>
      </c>
      <c r="E145" s="973" t="str">
        <f t="shared" si="2"/>
        <v>add_trait_species 1 trait_felsic</v>
      </c>
      <c r="F145" s="974"/>
      <c r="G145" s="975" t="s">
        <v>3318</v>
      </c>
      <c r="H145" s="971" t="s">
        <v>3319</v>
      </c>
    </row>
    <row r="146" spans="1:8">
      <c r="A146" s="984"/>
      <c r="B146" s="970">
        <v>12</v>
      </c>
      <c r="C146" s="971" t="s">
        <v>3320</v>
      </c>
      <c r="D146" s="972" t="s">
        <v>35</v>
      </c>
      <c r="E146" s="973" t="str">
        <f t="shared" si="2"/>
        <v>add_trait_species 1 trait_natural_machinist</v>
      </c>
      <c r="F146" s="974"/>
      <c r="G146" s="975" t="s">
        <v>3321</v>
      </c>
      <c r="H146" s="971" t="s">
        <v>3322</v>
      </c>
    </row>
    <row r="147" spans="1:8">
      <c r="A147" s="984"/>
      <c r="B147" s="970">
        <v>13</v>
      </c>
      <c r="C147" s="971" t="s">
        <v>3323</v>
      </c>
      <c r="D147" s="972" t="s">
        <v>35</v>
      </c>
      <c r="E147" s="973" t="str">
        <f t="shared" si="2"/>
        <v>add_trait_species 1 trait_drake_scaled</v>
      </c>
      <c r="F147" s="974"/>
      <c r="G147" s="975" t="s">
        <v>3324</v>
      </c>
      <c r="H147" s="971" t="s">
        <v>3325</v>
      </c>
    </row>
    <row r="148" spans="1:8">
      <c r="A148" s="984"/>
      <c r="B148" s="970">
        <v>14</v>
      </c>
      <c r="C148" s="971" t="s">
        <v>3326</v>
      </c>
      <c r="D148" s="972" t="s">
        <v>35</v>
      </c>
      <c r="E148" s="973" t="str">
        <f t="shared" si="2"/>
        <v>add_trait_species 1 trait_voidling</v>
      </c>
      <c r="F148" s="974"/>
      <c r="G148" s="975" t="s">
        <v>3327</v>
      </c>
      <c r="H148" s="971" t="s">
        <v>3328</v>
      </c>
    </row>
    <row r="149" spans="1:8">
      <c r="A149" s="984"/>
      <c r="B149" s="970">
        <v>15</v>
      </c>
      <c r="C149" s="971" t="s">
        <v>3329</v>
      </c>
      <c r="D149" s="972" t="s">
        <v>35</v>
      </c>
      <c r="E149" s="973" t="str">
        <f t="shared" si="2"/>
        <v>add_trait_species 1 trait_tiyanki</v>
      </c>
      <c r="F149" s="974"/>
      <c r="G149" s="975" t="s">
        <v>3330</v>
      </c>
      <c r="H149" s="971" t="s">
        <v>3331</v>
      </c>
    </row>
    <row r="150" spans="1:8">
      <c r="A150" s="984"/>
      <c r="B150" s="970">
        <v>16</v>
      </c>
      <c r="C150" s="985" t="s">
        <v>3332</v>
      </c>
      <c r="D150" s="972" t="s">
        <v>35</v>
      </c>
      <c r="E150" s="973" t="str">
        <f t="shared" si="2"/>
        <v>add_trait_species 1 trait_adaptive_mutations</v>
      </c>
      <c r="F150" s="974"/>
      <c r="G150" s="975" t="s">
        <v>3288</v>
      </c>
      <c r="H150" s="985" t="s">
        <v>3333</v>
      </c>
    </row>
    <row r="151" spans="1:8">
      <c r="A151" s="984"/>
      <c r="B151" s="988">
        <v>1</v>
      </c>
      <c r="C151" s="995" t="s">
        <v>3334</v>
      </c>
      <c r="D151" s="990" t="s">
        <v>35</v>
      </c>
      <c r="E151" s="991" t="str">
        <f t="shared" si="2"/>
        <v>add_trait_species 1 trait_adaptive_minerals</v>
      </c>
      <c r="F151" s="992"/>
      <c r="G151" s="993" t="s">
        <v>3335</v>
      </c>
      <c r="H151" s="995" t="s">
        <v>3336</v>
      </c>
    </row>
    <row r="152" spans="1:8">
      <c r="A152" s="984"/>
      <c r="B152" s="988">
        <v>2</v>
      </c>
      <c r="C152" s="995" t="s">
        <v>3337</v>
      </c>
      <c r="D152" s="990" t="s">
        <v>35</v>
      </c>
      <c r="E152" s="991" t="str">
        <f t="shared" si="2"/>
        <v>add_trait_species 1 trait_adaptive_energy</v>
      </c>
      <c r="F152" s="992"/>
      <c r="G152" s="993" t="s">
        <v>3338</v>
      </c>
      <c r="H152" s="995" t="s">
        <v>3339</v>
      </c>
    </row>
    <row r="153" spans="1:8">
      <c r="A153" s="984"/>
      <c r="B153" s="988">
        <v>3</v>
      </c>
      <c r="C153" s="995" t="s">
        <v>3340</v>
      </c>
      <c r="D153" s="990" t="s">
        <v>35</v>
      </c>
      <c r="E153" s="991" t="str">
        <f t="shared" si="2"/>
        <v>add_trait_species 1 trait_adaptive_food</v>
      </c>
      <c r="F153" s="992"/>
      <c r="G153" s="993" t="s">
        <v>3341</v>
      </c>
      <c r="H153" s="995" t="s">
        <v>3342</v>
      </c>
    </row>
    <row r="154" spans="1:8">
      <c r="A154" s="984"/>
      <c r="B154" s="988">
        <v>4</v>
      </c>
      <c r="C154" s="995" t="s">
        <v>3343</v>
      </c>
      <c r="D154" s="990" t="s">
        <v>35</v>
      </c>
      <c r="E154" s="991" t="str">
        <f t="shared" si="2"/>
        <v>add_trait_species 1 trait_adaptive_research</v>
      </c>
      <c r="F154" s="992"/>
      <c r="G154" s="993" t="s">
        <v>3344</v>
      </c>
      <c r="H154" s="995" t="s">
        <v>3345</v>
      </c>
    </row>
    <row r="155" spans="1:8">
      <c r="A155" s="984"/>
      <c r="B155" s="988">
        <v>5</v>
      </c>
      <c r="C155" s="995" t="s">
        <v>3346</v>
      </c>
      <c r="D155" s="990" t="s">
        <v>35</v>
      </c>
      <c r="E155" s="991" t="str">
        <f t="shared" si="2"/>
        <v>add_trait_species 1 trait_adaptive_unity</v>
      </c>
      <c r="F155" s="992"/>
      <c r="G155" s="993" t="s">
        <v>3347</v>
      </c>
      <c r="H155" s="995" t="s">
        <v>3348</v>
      </c>
    </row>
    <row r="156" spans="1:8">
      <c r="A156" s="984"/>
      <c r="B156" s="988">
        <v>6</v>
      </c>
      <c r="C156" s="995" t="s">
        <v>3349</v>
      </c>
      <c r="D156" s="990" t="s">
        <v>35</v>
      </c>
      <c r="E156" s="991" t="str">
        <f t="shared" si="2"/>
        <v>add_trait_species 1 trait_adaptive_forge</v>
      </c>
      <c r="F156" s="992"/>
      <c r="G156" s="993" t="s">
        <v>3350</v>
      </c>
      <c r="H156" s="995" t="s">
        <v>3351</v>
      </c>
    </row>
    <row r="157" spans="1:8">
      <c r="A157" s="984"/>
      <c r="B157" s="988">
        <v>7</v>
      </c>
      <c r="C157" s="995" t="s">
        <v>3352</v>
      </c>
      <c r="D157" s="990" t="s">
        <v>35</v>
      </c>
      <c r="E157" s="991" t="str">
        <f t="shared" si="2"/>
        <v>add_trait_species 1 trait_adaptive_trade</v>
      </c>
      <c r="F157" s="992"/>
      <c r="G157" s="993" t="s">
        <v>3353</v>
      </c>
      <c r="H157" s="995" t="s">
        <v>3354</v>
      </c>
    </row>
    <row r="158" spans="1:8">
      <c r="A158" s="984"/>
      <c r="B158" s="988">
        <v>8</v>
      </c>
      <c r="C158" s="995" t="s">
        <v>3355</v>
      </c>
      <c r="D158" s="990" t="s">
        <v>35</v>
      </c>
      <c r="E158" s="991" t="str">
        <f t="shared" si="2"/>
        <v>add_trait_species 1 trait_adaptive_amenities</v>
      </c>
      <c r="F158" s="992"/>
      <c r="G158" s="993" t="s">
        <v>3356</v>
      </c>
      <c r="H158" s="995" t="s">
        <v>3357</v>
      </c>
    </row>
    <row r="159" spans="1:8">
      <c r="A159" s="996" t="s">
        <v>3358</v>
      </c>
      <c r="B159" s="970">
        <v>1</v>
      </c>
      <c r="C159" s="985" t="s">
        <v>3359</v>
      </c>
      <c r="D159" s="972" t="s">
        <v>35</v>
      </c>
      <c r="E159" s="973" t="str">
        <f t="shared" si="2"/>
        <v>add_trait_species 1 trait_auto_mod_cyborg</v>
      </c>
      <c r="F159" s="974"/>
      <c r="G159" s="975" t="s">
        <v>3360</v>
      </c>
      <c r="H159" s="985" t="s">
        <v>3361</v>
      </c>
    </row>
    <row r="160" spans="1:8">
      <c r="A160" s="996"/>
      <c r="B160" s="970">
        <v>2</v>
      </c>
      <c r="C160" s="985" t="s">
        <v>3362</v>
      </c>
      <c r="D160" s="972" t="s">
        <v>35</v>
      </c>
      <c r="E160" s="973" t="str">
        <f t="shared" si="2"/>
        <v>add_trait_species 1 trait_cyborg_power_drills</v>
      </c>
      <c r="F160" s="974"/>
      <c r="G160" s="975" t="s">
        <v>3363</v>
      </c>
      <c r="H160" s="985" t="s">
        <v>3364</v>
      </c>
    </row>
    <row r="161" spans="1:8">
      <c r="A161" s="996"/>
      <c r="B161" s="970">
        <v>3</v>
      </c>
      <c r="C161" s="985" t="s">
        <v>3365</v>
      </c>
      <c r="D161" s="972" t="s">
        <v>35</v>
      </c>
      <c r="E161" s="973" t="str">
        <f t="shared" si="2"/>
        <v>add_trait_species 1 trait_cyborg_harvesters</v>
      </c>
      <c r="F161" s="974"/>
      <c r="G161" s="975" t="s">
        <v>3366</v>
      </c>
      <c r="H161" s="985" t="s">
        <v>3367</v>
      </c>
    </row>
    <row r="162" spans="1:8">
      <c r="A162" s="996"/>
      <c r="B162" s="970">
        <v>4</v>
      </c>
      <c r="C162" s="985" t="s">
        <v>3368</v>
      </c>
      <c r="D162" s="972" t="s">
        <v>35</v>
      </c>
      <c r="E162" s="973" t="str">
        <f t="shared" si="2"/>
        <v>add_trait_species 1 trait_cyborg_superconductive</v>
      </c>
      <c r="F162" s="974"/>
      <c r="G162" s="975" t="s">
        <v>3369</v>
      </c>
      <c r="H162" s="985" t="s">
        <v>3370</v>
      </c>
    </row>
    <row r="163" spans="1:8">
      <c r="A163" s="996"/>
      <c r="B163" s="970">
        <v>5</v>
      </c>
      <c r="C163" s="985" t="s">
        <v>3371</v>
      </c>
      <c r="D163" s="972" t="s">
        <v>35</v>
      </c>
      <c r="E163" s="973" t="str">
        <f t="shared" si="2"/>
        <v>add_trait_species 1 trait_cyborg_efficient_processors</v>
      </c>
      <c r="F163" s="974"/>
      <c r="G163" s="975" t="s">
        <v>3372</v>
      </c>
      <c r="H163" s="985" t="s">
        <v>3373</v>
      </c>
    </row>
    <row r="164" spans="1:8">
      <c r="A164" s="996"/>
      <c r="B164" s="970">
        <v>6</v>
      </c>
      <c r="C164" s="985" t="s">
        <v>3374</v>
      </c>
      <c r="D164" s="972" t="s">
        <v>35</v>
      </c>
      <c r="E164" s="973" t="str">
        <f t="shared" si="2"/>
        <v>add_trait_species 1 trait_cyborg_logic_engines</v>
      </c>
      <c r="F164" s="974"/>
      <c r="G164" s="975" t="s">
        <v>3375</v>
      </c>
      <c r="H164" s="985" t="s">
        <v>3376</v>
      </c>
    </row>
    <row r="165" spans="1:8">
      <c r="A165" s="996"/>
      <c r="B165" s="970">
        <v>7</v>
      </c>
      <c r="C165" s="985" t="s">
        <v>3377</v>
      </c>
      <c r="D165" s="972" t="s">
        <v>35</v>
      </c>
      <c r="E165" s="973" t="str">
        <f t="shared" si="2"/>
        <v>add_trait_species 1 trait_cyborg_loyalty_circuits</v>
      </c>
      <c r="F165" s="974"/>
      <c r="G165" s="975" t="s">
        <v>3378</v>
      </c>
      <c r="H165" s="985" t="s">
        <v>3379</v>
      </c>
    </row>
    <row r="166" spans="1:8">
      <c r="A166" s="996"/>
      <c r="B166" s="970">
        <v>8</v>
      </c>
      <c r="C166" s="985" t="s">
        <v>3380</v>
      </c>
      <c r="D166" s="972" t="s">
        <v>35</v>
      </c>
      <c r="E166" s="973" t="str">
        <f t="shared" si="2"/>
        <v>add_trait_species 1 trait_cyborg_double_jointed</v>
      </c>
      <c r="F166" s="974"/>
      <c r="G166" s="975" t="s">
        <v>3381</v>
      </c>
      <c r="H166" s="985" t="s">
        <v>3382</v>
      </c>
    </row>
    <row r="167" spans="1:8">
      <c r="A167" s="996"/>
      <c r="B167" s="976">
        <v>9</v>
      </c>
      <c r="C167" s="986" t="s">
        <v>3383</v>
      </c>
      <c r="D167" s="978" t="s">
        <v>35</v>
      </c>
      <c r="E167" s="979" t="str">
        <f t="shared" si="2"/>
        <v>add_trait_species 1 trait_cyborg_bulky</v>
      </c>
      <c r="F167" s="980"/>
      <c r="G167" s="981" t="s">
        <v>3384</v>
      </c>
      <c r="H167" s="986" t="s">
        <v>3385</v>
      </c>
    </row>
    <row r="168" spans="1:8">
      <c r="A168" s="996"/>
      <c r="B168" s="970">
        <v>10</v>
      </c>
      <c r="C168" s="985" t="s">
        <v>3386</v>
      </c>
      <c r="D168" s="972" t="s">
        <v>35</v>
      </c>
      <c r="E168" s="973" t="str">
        <f t="shared" si="2"/>
        <v>add_trait_species 1 trait_cyborg_enhanced_memory</v>
      </c>
      <c r="F168" s="974"/>
      <c r="G168" s="975" t="s">
        <v>3387</v>
      </c>
      <c r="H168" s="985" t="s">
        <v>3388</v>
      </c>
    </row>
    <row r="169" spans="1:8">
      <c r="A169" s="996"/>
      <c r="B169" s="970">
        <v>11</v>
      </c>
      <c r="C169" s="985" t="s">
        <v>3389</v>
      </c>
      <c r="D169" s="972" t="s">
        <v>35</v>
      </c>
      <c r="E169" s="973" t="str">
        <f t="shared" si="2"/>
        <v>add_trait_species 1 trait_cyborg_durable</v>
      </c>
      <c r="F169" s="974"/>
      <c r="G169" s="975" t="s">
        <v>3390</v>
      </c>
      <c r="H169" s="985" t="s">
        <v>3391</v>
      </c>
    </row>
    <row r="170" spans="1:8">
      <c r="A170" s="996"/>
      <c r="B170" s="976">
        <v>12</v>
      </c>
      <c r="C170" s="986" t="s">
        <v>3392</v>
      </c>
      <c r="D170" s="978" t="s">
        <v>35</v>
      </c>
      <c r="E170" s="979" t="str">
        <f t="shared" si="2"/>
        <v>add_trait_species 1 trait_cyborg_high_maintenance</v>
      </c>
      <c r="F170" s="980"/>
      <c r="G170" s="981" t="s">
        <v>3217</v>
      </c>
      <c r="H170" s="986" t="s">
        <v>3393</v>
      </c>
    </row>
    <row r="171" spans="1:8">
      <c r="A171" s="996"/>
      <c r="B171" s="970">
        <v>13</v>
      </c>
      <c r="C171" s="985" t="s">
        <v>3394</v>
      </c>
      <c r="D171" s="972" t="s">
        <v>35</v>
      </c>
      <c r="E171" s="973" t="str">
        <f t="shared" si="2"/>
        <v>add_trait_species 1 trait_cyborg_learning_algorithms</v>
      </c>
      <c r="F171" s="974"/>
      <c r="G171" s="975" t="s">
        <v>3395</v>
      </c>
      <c r="H171" s="985" t="s">
        <v>3396</v>
      </c>
    </row>
    <row r="172" spans="1:8">
      <c r="A172" s="996"/>
      <c r="B172" s="976">
        <v>14</v>
      </c>
      <c r="C172" s="986" t="s">
        <v>3397</v>
      </c>
      <c r="D172" s="978" t="s">
        <v>35</v>
      </c>
      <c r="E172" s="979" t="str">
        <f t="shared" si="2"/>
        <v>add_trait_species 1 trait_cyborg_power_intensive</v>
      </c>
      <c r="F172" s="980"/>
      <c r="G172" s="981" t="s">
        <v>3398</v>
      </c>
      <c r="H172" s="986" t="s">
        <v>3399</v>
      </c>
    </row>
    <row r="173" spans="1:8">
      <c r="A173" s="996"/>
      <c r="B173" s="976">
        <v>15</v>
      </c>
      <c r="C173" s="986" t="s">
        <v>3400</v>
      </c>
      <c r="D173" s="978" t="s">
        <v>35</v>
      </c>
      <c r="E173" s="979" t="str">
        <f t="shared" si="2"/>
        <v>add_trait_species 1 trait_cyborg_neural_limiters</v>
      </c>
      <c r="F173" s="980"/>
      <c r="G173" s="981" t="s">
        <v>3401</v>
      </c>
      <c r="H173" s="986" t="s">
        <v>3402</v>
      </c>
    </row>
    <row r="174" spans="1:8">
      <c r="A174" s="996"/>
      <c r="B174" s="970">
        <v>16</v>
      </c>
      <c r="C174" s="985" t="s">
        <v>3403</v>
      </c>
      <c r="D174" s="972" t="s">
        <v>35</v>
      </c>
      <c r="E174" s="973" t="str">
        <f t="shared" si="2"/>
        <v>add_trait_species 1 trait_cyborg_streamlined_protocols</v>
      </c>
      <c r="F174" s="974"/>
      <c r="G174" s="975" t="s">
        <v>3404</v>
      </c>
      <c r="H174" s="985" t="s">
        <v>3405</v>
      </c>
    </row>
    <row r="175" spans="1:8">
      <c r="A175" s="996"/>
      <c r="B175" s="976">
        <v>17</v>
      </c>
      <c r="C175" s="986" t="s">
        <v>3406</v>
      </c>
      <c r="D175" s="978" t="s">
        <v>35</v>
      </c>
      <c r="E175" s="979" t="str">
        <f t="shared" si="2"/>
        <v>add_trait_species 1 trait_cyborg_high_bandwidth</v>
      </c>
      <c r="F175" s="980"/>
      <c r="G175" s="981" t="s">
        <v>3087</v>
      </c>
      <c r="H175" s="986" t="s">
        <v>3407</v>
      </c>
    </row>
    <row r="176" spans="1:8">
      <c r="A176" s="996"/>
      <c r="B176" s="970">
        <v>18</v>
      </c>
      <c r="C176" s="985" t="s">
        <v>3408</v>
      </c>
      <c r="D176" s="972" t="s">
        <v>35</v>
      </c>
      <c r="E176" s="973" t="str">
        <f t="shared" si="2"/>
        <v>add_trait_species 1 trait_cyborg_trading_algorithms</v>
      </c>
      <c r="F176" s="974"/>
      <c r="G176" s="975" t="s">
        <v>3409</v>
      </c>
      <c r="H176" s="985" t="s">
        <v>3410</v>
      </c>
    </row>
    <row r="177" spans="1:8">
      <c r="A177" s="996"/>
      <c r="B177" s="970">
        <v>19</v>
      </c>
      <c r="C177" s="985" t="s">
        <v>3411</v>
      </c>
      <c r="D177" s="972" t="s">
        <v>35</v>
      </c>
      <c r="E177" s="973" t="str">
        <f t="shared" si="2"/>
        <v>add_trait_species 1 trait_cyborg_stainless_steel_smile</v>
      </c>
      <c r="F177" s="974"/>
      <c r="G177" s="975" t="s">
        <v>3412</v>
      </c>
      <c r="H177" s="985" t="s">
        <v>3413</v>
      </c>
    </row>
    <row r="178" spans="1:8">
      <c r="A178" s="996"/>
      <c r="B178" s="976">
        <v>20</v>
      </c>
      <c r="C178" s="986" t="s">
        <v>3414</v>
      </c>
      <c r="D178" s="978" t="s">
        <v>35</v>
      </c>
      <c r="E178" s="979" t="str">
        <f t="shared" si="2"/>
        <v>add_trait_species 1 trait_cyborg_welded_countenance</v>
      </c>
      <c r="F178" s="980"/>
      <c r="G178" s="981" t="s">
        <v>3114</v>
      </c>
      <c r="H178" s="986" t="s">
        <v>3415</v>
      </c>
    </row>
    <row r="179" spans="1:8">
      <c r="A179" s="996"/>
      <c r="B179" s="976">
        <v>21</v>
      </c>
      <c r="C179" s="986" t="s">
        <v>3416</v>
      </c>
      <c r="D179" s="978" t="s">
        <v>35</v>
      </c>
      <c r="E179" s="979" t="str">
        <f t="shared" si="2"/>
        <v>add_trait_species 1 trait_cyborg_apathy_loops</v>
      </c>
      <c r="F179" s="980"/>
      <c r="G179" s="981" t="s">
        <v>3417</v>
      </c>
      <c r="H179" s="986" t="s">
        <v>3418</v>
      </c>
    </row>
    <row r="180" spans="1:8">
      <c r="A180" s="996"/>
      <c r="B180" s="970">
        <v>22</v>
      </c>
      <c r="C180" s="985" t="s">
        <v>3419</v>
      </c>
      <c r="D180" s="972" t="s">
        <v>35</v>
      </c>
      <c r="E180" s="973" t="str">
        <f t="shared" si="2"/>
        <v>add_trait_species 1 trait_cyborg_bionic_engineers</v>
      </c>
      <c r="F180" s="974"/>
      <c r="G180" s="975" t="s">
        <v>3420</v>
      </c>
      <c r="H180" s="985" t="s">
        <v>3421</v>
      </c>
    </row>
    <row r="181" spans="1:8">
      <c r="A181" s="996"/>
      <c r="B181" s="970">
        <v>23</v>
      </c>
      <c r="C181" s="985" t="s">
        <v>3422</v>
      </c>
      <c r="D181" s="972" t="s">
        <v>35</v>
      </c>
      <c r="E181" s="973" t="str">
        <f t="shared" si="2"/>
        <v>add_trait_species 1 trait_cyborg_bionic_physicists</v>
      </c>
      <c r="F181" s="974"/>
      <c r="G181" s="975" t="s">
        <v>3049</v>
      </c>
      <c r="H181" s="985" t="s">
        <v>3423</v>
      </c>
    </row>
    <row r="182" spans="1:8">
      <c r="A182" s="996"/>
      <c r="B182" s="970">
        <v>24</v>
      </c>
      <c r="C182" s="985" t="s">
        <v>3424</v>
      </c>
      <c r="D182" s="972" t="s">
        <v>35</v>
      </c>
      <c r="E182" s="973" t="str">
        <f t="shared" si="2"/>
        <v>add_trait_species 1 trait_cyborg_bionic_sociologists</v>
      </c>
      <c r="F182" s="974"/>
      <c r="G182" s="975" t="s">
        <v>3052</v>
      </c>
      <c r="H182" s="985" t="s">
        <v>3425</v>
      </c>
    </row>
    <row r="183" spans="1:8">
      <c r="A183" s="996"/>
      <c r="B183" s="970">
        <v>25</v>
      </c>
      <c r="C183" s="985" t="s">
        <v>3426</v>
      </c>
      <c r="D183" s="972" t="s">
        <v>35</v>
      </c>
      <c r="E183" s="973" t="str">
        <f t="shared" si="2"/>
        <v>add_trait_species 1 trait_cyborg_integrated_weaponry</v>
      </c>
      <c r="F183" s="974"/>
      <c r="G183" s="975" t="s">
        <v>3427</v>
      </c>
      <c r="H183" s="985" t="s">
        <v>3428</v>
      </c>
    </row>
    <row r="184" spans="1:8">
      <c r="A184" s="996"/>
      <c r="B184" s="976">
        <v>26</v>
      </c>
      <c r="C184" s="986" t="s">
        <v>3429</v>
      </c>
      <c r="D184" s="978" t="s">
        <v>35</v>
      </c>
      <c r="E184" s="979" t="str">
        <f t="shared" si="2"/>
        <v>add_trait_species 1 trait_cyborg_delicate_frames</v>
      </c>
      <c r="F184" s="980"/>
      <c r="G184" s="981" t="s">
        <v>3430</v>
      </c>
      <c r="H184" s="986" t="s">
        <v>3431</v>
      </c>
    </row>
    <row r="185" spans="1:8">
      <c r="A185" s="996"/>
      <c r="B185" s="976">
        <v>27</v>
      </c>
      <c r="C185" s="986" t="s">
        <v>3432</v>
      </c>
      <c r="D185" s="978" t="s">
        <v>35</v>
      </c>
      <c r="E185" s="979" t="str">
        <f t="shared" si="2"/>
        <v>add_trait_species 1 trait_cyborg_limited_memory</v>
      </c>
      <c r="F185" s="980"/>
      <c r="G185" s="981" t="s">
        <v>3433</v>
      </c>
      <c r="H185" s="986" t="s">
        <v>3434</v>
      </c>
    </row>
    <row r="186" spans="1:8">
      <c r="A186" s="996"/>
      <c r="B186" s="976">
        <v>28</v>
      </c>
      <c r="C186" s="986" t="s">
        <v>3435</v>
      </c>
      <c r="D186" s="978" t="s">
        <v>35</v>
      </c>
      <c r="E186" s="979" t="str">
        <f t="shared" si="2"/>
        <v>add_trait_species 1 trait_cyborg_scarcity_algorithms</v>
      </c>
      <c r="F186" s="980"/>
      <c r="G186" s="981" t="s">
        <v>3436</v>
      </c>
      <c r="H186" s="986" t="s">
        <v>3437</v>
      </c>
    </row>
    <row r="187" spans="1:8">
      <c r="A187" s="996"/>
      <c r="B187" s="970">
        <v>29</v>
      </c>
      <c r="C187" s="985" t="s">
        <v>3438</v>
      </c>
      <c r="D187" s="972" t="s">
        <v>35</v>
      </c>
      <c r="E187" s="973" t="str">
        <f t="shared" si="2"/>
        <v>add_trait_species 1 trait_cyborg_climate_adjustment_dry</v>
      </c>
      <c r="F187" s="974"/>
      <c r="G187" s="975" t="s">
        <v>3439</v>
      </c>
      <c r="H187" s="985" t="s">
        <v>3440</v>
      </c>
    </row>
    <row r="188" spans="1:8">
      <c r="A188" s="996"/>
      <c r="B188" s="970">
        <v>30</v>
      </c>
      <c r="C188" s="985" t="s">
        <v>3441</v>
      </c>
      <c r="D188" s="972" t="s">
        <v>35</v>
      </c>
      <c r="E188" s="973" t="str">
        <f t="shared" si="2"/>
        <v>add_trait_species 1 trait_cyborg_climate_adjustment_wet</v>
      </c>
      <c r="F188" s="974"/>
      <c r="G188" s="975" t="s">
        <v>3442</v>
      </c>
      <c r="H188" s="985" t="s">
        <v>3443</v>
      </c>
    </row>
    <row r="189" spans="1:8">
      <c r="A189" s="996"/>
      <c r="B189" s="970">
        <v>31</v>
      </c>
      <c r="C189" s="985" t="s">
        <v>3444</v>
      </c>
      <c r="D189" s="972" t="s">
        <v>35</v>
      </c>
      <c r="E189" s="973" t="str">
        <f t="shared" si="2"/>
        <v>add_trait_species 1 trait_cyborg_climate_adjustment_frozen</v>
      </c>
      <c r="F189" s="974"/>
      <c r="G189" s="975" t="s">
        <v>3445</v>
      </c>
      <c r="H189" s="985" t="s">
        <v>3446</v>
      </c>
    </row>
    <row r="190" spans="1:8">
      <c r="A190" s="996"/>
      <c r="B190" s="970">
        <v>32</v>
      </c>
      <c r="C190" s="985" t="s">
        <v>3447</v>
      </c>
      <c r="D190" s="972" t="s">
        <v>35</v>
      </c>
      <c r="E190" s="973" t="str">
        <f t="shared" si="2"/>
        <v>add_trait_species 1 trait_cyborg_ancient_dreadnought</v>
      </c>
      <c r="F190" s="974"/>
      <c r="G190" s="975" t="s">
        <v>3448</v>
      </c>
      <c r="H190" s="985" t="s">
        <v>3449</v>
      </c>
    </row>
    <row r="191" spans="1:8">
      <c r="A191" s="996"/>
      <c r="B191" s="970">
        <v>33</v>
      </c>
      <c r="C191" s="985" t="s">
        <v>3450</v>
      </c>
      <c r="D191" s="972" t="s">
        <v>35</v>
      </c>
      <c r="E191" s="973" t="str">
        <f t="shared" si="2"/>
        <v>add_trait_species 1 trait_cyborg_enigmatic_fortress</v>
      </c>
      <c r="F191" s="974"/>
      <c r="G191" s="975" t="s">
        <v>3451</v>
      </c>
      <c r="H191" s="985" t="s">
        <v>3452</v>
      </c>
    </row>
    <row r="192" spans="1:8">
      <c r="A192" s="996"/>
      <c r="B192" s="970">
        <v>34</v>
      </c>
      <c r="C192" s="985" t="s">
        <v>3453</v>
      </c>
      <c r="D192" s="972" t="s">
        <v>35</v>
      </c>
      <c r="E192" s="973" t="str">
        <f t="shared" si="2"/>
        <v>add_trait_species 1 trait_cyborg_infinity_sphere</v>
      </c>
      <c r="F192" s="974"/>
      <c r="G192" s="975" t="s">
        <v>3454</v>
      </c>
      <c r="H192" s="985" t="s">
        <v>3455</v>
      </c>
    </row>
    <row r="193" spans="1:8">
      <c r="A193" s="996"/>
      <c r="B193" s="970">
        <v>35</v>
      </c>
      <c r="C193" s="985" t="s">
        <v>3456</v>
      </c>
      <c r="D193" s="972" t="s">
        <v>35</v>
      </c>
      <c r="E193" s="973" t="str">
        <f t="shared" si="2"/>
        <v>add_trait_species 1 trait_cyborg_scavenger_bot</v>
      </c>
      <c r="F193" s="974"/>
      <c r="G193" s="975" t="s">
        <v>3457</v>
      </c>
      <c r="H193" s="985" t="s">
        <v>3458</v>
      </c>
    </row>
    <row r="194" spans="1:8">
      <c r="A194" s="997" t="s">
        <v>3459</v>
      </c>
      <c r="B194" s="970">
        <v>1</v>
      </c>
      <c r="C194" s="985" t="s">
        <v>3460</v>
      </c>
      <c r="D194" s="972" t="s">
        <v>35</v>
      </c>
      <c r="E194" s="973" t="str">
        <f t="shared" si="2"/>
        <v>add_trait_species 1 trait_auto_mod_robotic</v>
      </c>
      <c r="F194" s="974"/>
      <c r="G194" s="975" t="s">
        <v>3288</v>
      </c>
      <c r="H194" s="985" t="s">
        <v>3461</v>
      </c>
    </row>
    <row r="195" spans="1:8">
      <c r="A195" s="997"/>
      <c r="B195" s="970">
        <v>2</v>
      </c>
      <c r="C195" s="971" t="s">
        <v>3362</v>
      </c>
      <c r="D195" s="972" t="s">
        <v>35</v>
      </c>
      <c r="E195" s="973" t="str">
        <f t="shared" si="2"/>
        <v>add_trait_species 1 trait_robot_power_drills</v>
      </c>
      <c r="F195" s="974"/>
      <c r="G195" s="975" t="s">
        <v>3037</v>
      </c>
      <c r="H195" s="971" t="s">
        <v>3462</v>
      </c>
    </row>
    <row r="196" spans="1:8">
      <c r="A196" s="997"/>
      <c r="B196" s="970">
        <v>3</v>
      </c>
      <c r="C196" s="971" t="s">
        <v>3365</v>
      </c>
      <c r="D196" s="972" t="s">
        <v>35</v>
      </c>
      <c r="E196" s="973" t="str">
        <f t="shared" si="2"/>
        <v>add_trait_species 1 trait_robot_harvesters</v>
      </c>
      <c r="F196" s="974"/>
      <c r="G196" s="975" t="s">
        <v>3031</v>
      </c>
      <c r="H196" s="971" t="s">
        <v>3463</v>
      </c>
    </row>
    <row r="197" spans="1:8">
      <c r="A197" s="997"/>
      <c r="B197" s="970">
        <v>4</v>
      </c>
      <c r="C197" s="971" t="s">
        <v>3368</v>
      </c>
      <c r="D197" s="972" t="s">
        <v>35</v>
      </c>
      <c r="E197" s="973" t="str">
        <f t="shared" ref="E197:E260" si="3">_xlfn.CONCAT($C$2,"_species ",$F$2," ",H197)</f>
        <v>add_trait_species 1 trait_robot_superconductive</v>
      </c>
      <c r="F197" s="974"/>
      <c r="G197" s="975" t="s">
        <v>3034</v>
      </c>
      <c r="H197" s="971" t="s">
        <v>3464</v>
      </c>
    </row>
    <row r="198" spans="1:8">
      <c r="A198" s="997"/>
      <c r="B198" s="970">
        <v>5</v>
      </c>
      <c r="C198" s="971" t="s">
        <v>3371</v>
      </c>
      <c r="D198" s="972" t="s">
        <v>35</v>
      </c>
      <c r="E198" s="973" t="str">
        <f t="shared" si="3"/>
        <v>add_trait_species 1 trait_robot_efficient_processors</v>
      </c>
      <c r="F198" s="974"/>
      <c r="G198" s="975" t="s">
        <v>3465</v>
      </c>
      <c r="H198" s="971" t="s">
        <v>3466</v>
      </c>
    </row>
    <row r="199" spans="1:8">
      <c r="A199" s="997"/>
      <c r="B199" s="970">
        <v>6</v>
      </c>
      <c r="C199" s="971" t="s">
        <v>3374</v>
      </c>
      <c r="D199" s="972" t="s">
        <v>35</v>
      </c>
      <c r="E199" s="973" t="str">
        <f t="shared" si="3"/>
        <v>add_trait_species 1 trait_robot_logic_engines</v>
      </c>
      <c r="F199" s="974"/>
      <c r="G199" s="975" t="s">
        <v>3040</v>
      </c>
      <c r="H199" s="971" t="s">
        <v>3467</v>
      </c>
    </row>
    <row r="200" spans="1:8">
      <c r="A200" s="997"/>
      <c r="B200" s="970">
        <v>7</v>
      </c>
      <c r="C200" s="985" t="s">
        <v>3377</v>
      </c>
      <c r="D200" s="972" t="s">
        <v>35</v>
      </c>
      <c r="E200" s="973" t="str">
        <f t="shared" si="3"/>
        <v>add_trait_species 1 trait_robot_loyalty_circuits</v>
      </c>
      <c r="F200" s="974"/>
      <c r="G200" s="975" t="s">
        <v>3468</v>
      </c>
      <c r="H200" s="985" t="s">
        <v>3469</v>
      </c>
    </row>
    <row r="201" spans="1:8">
      <c r="A201" s="997"/>
      <c r="B201" s="970">
        <v>8</v>
      </c>
      <c r="C201" s="985" t="s">
        <v>3470</v>
      </c>
      <c r="D201" s="972" t="s">
        <v>35</v>
      </c>
      <c r="E201" s="973" t="str">
        <f t="shared" si="3"/>
        <v>add_trait_species 1 trait_robot_domestic_protocols</v>
      </c>
      <c r="F201" s="974"/>
      <c r="G201" s="975" t="s">
        <v>3111</v>
      </c>
      <c r="H201" s="985" t="s">
        <v>3471</v>
      </c>
    </row>
    <row r="202" spans="1:8">
      <c r="A202" s="997"/>
      <c r="B202" s="970">
        <v>9</v>
      </c>
      <c r="C202" s="971" t="s">
        <v>3380</v>
      </c>
      <c r="D202" s="972" t="s">
        <v>35</v>
      </c>
      <c r="E202" s="973" t="str">
        <f t="shared" si="3"/>
        <v>add_trait_species 1 trait_robot_double_jointed</v>
      </c>
      <c r="F202" s="974"/>
      <c r="G202" s="975" t="s">
        <v>3105</v>
      </c>
      <c r="H202" s="971" t="s">
        <v>3472</v>
      </c>
    </row>
    <row r="203" spans="1:8">
      <c r="A203" s="997"/>
      <c r="B203" s="976">
        <v>10</v>
      </c>
      <c r="C203" s="977" t="s">
        <v>3383</v>
      </c>
      <c r="D203" s="978" t="s">
        <v>35</v>
      </c>
      <c r="E203" s="979" t="str">
        <f t="shared" si="3"/>
        <v>add_trait_species 1 trait_robot_bulky</v>
      </c>
      <c r="F203" s="980"/>
      <c r="G203" s="981" t="s">
        <v>3108</v>
      </c>
      <c r="H203" s="977" t="s">
        <v>3473</v>
      </c>
    </row>
    <row r="204" spans="1:8">
      <c r="A204" s="997"/>
      <c r="B204" s="970">
        <v>11</v>
      </c>
      <c r="C204" s="971" t="s">
        <v>3474</v>
      </c>
      <c r="D204" s="972" t="s">
        <v>35</v>
      </c>
      <c r="E204" s="973" t="str">
        <f t="shared" si="3"/>
        <v>add_trait_species 1 trait_robot_enhanced_memory</v>
      </c>
      <c r="F204" s="974"/>
      <c r="G204" s="975" t="s">
        <v>3475</v>
      </c>
      <c r="H204" s="971" t="s">
        <v>3476</v>
      </c>
    </row>
    <row r="205" spans="1:8">
      <c r="A205" s="997"/>
      <c r="B205" s="970">
        <v>12</v>
      </c>
      <c r="C205" s="971" t="s">
        <v>3477</v>
      </c>
      <c r="D205" s="972" t="s">
        <v>35</v>
      </c>
      <c r="E205" s="973" t="str">
        <f t="shared" si="3"/>
        <v>add_trait_species 1 trait_robot_emotion_emulators</v>
      </c>
      <c r="F205" s="974"/>
      <c r="G205" s="975" t="s">
        <v>3111</v>
      </c>
      <c r="H205" s="971" t="s">
        <v>3478</v>
      </c>
    </row>
    <row r="206" spans="1:8">
      <c r="A206" s="997"/>
      <c r="B206" s="976">
        <v>13</v>
      </c>
      <c r="C206" s="977" t="s">
        <v>3479</v>
      </c>
      <c r="D206" s="978" t="s">
        <v>35</v>
      </c>
      <c r="E206" s="979" t="str">
        <f t="shared" si="3"/>
        <v>add_trait_species 1 trait_robot_uncanny</v>
      </c>
      <c r="F206" s="980"/>
      <c r="G206" s="981" t="s">
        <v>3114</v>
      </c>
      <c r="H206" s="977" t="s">
        <v>3480</v>
      </c>
    </row>
    <row r="207" spans="1:8">
      <c r="A207" s="997"/>
      <c r="B207" s="970">
        <v>14</v>
      </c>
      <c r="C207" s="971" t="s">
        <v>3389</v>
      </c>
      <c r="D207" s="972" t="s">
        <v>35</v>
      </c>
      <c r="E207" s="973" t="str">
        <f t="shared" si="3"/>
        <v>add_trait_species 1 trait_robot_durable</v>
      </c>
      <c r="F207" s="974"/>
      <c r="G207" s="975" t="s">
        <v>3481</v>
      </c>
      <c r="H207" s="971" t="s">
        <v>3482</v>
      </c>
    </row>
    <row r="208" spans="1:8">
      <c r="A208" s="997"/>
      <c r="B208" s="976">
        <v>15</v>
      </c>
      <c r="C208" s="977" t="s">
        <v>3392</v>
      </c>
      <c r="D208" s="978" t="s">
        <v>35</v>
      </c>
      <c r="E208" s="979" t="str">
        <f t="shared" si="3"/>
        <v>add_trait_species 1 trait_robot_high_maintenance</v>
      </c>
      <c r="F208" s="980"/>
      <c r="G208" s="981" t="s">
        <v>3483</v>
      </c>
      <c r="H208" s="977" t="s">
        <v>3484</v>
      </c>
    </row>
    <row r="209" spans="1:8">
      <c r="A209" s="997"/>
      <c r="B209" s="970">
        <v>16</v>
      </c>
      <c r="C209" s="971" t="s">
        <v>3394</v>
      </c>
      <c r="D209" s="972" t="s">
        <v>35</v>
      </c>
      <c r="E209" s="973" t="str">
        <f t="shared" si="3"/>
        <v>add_trait_species 1 trait_robot_learning_algorithms</v>
      </c>
      <c r="F209" s="974"/>
      <c r="G209" s="975" t="s">
        <v>3072</v>
      </c>
      <c r="H209" s="971" t="s">
        <v>3485</v>
      </c>
    </row>
    <row r="210" spans="1:8">
      <c r="A210" s="997"/>
      <c r="B210" s="976">
        <v>17</v>
      </c>
      <c r="C210" s="977" t="s">
        <v>3486</v>
      </c>
      <c r="D210" s="978" t="s">
        <v>35</v>
      </c>
      <c r="E210" s="979" t="str">
        <f t="shared" si="3"/>
        <v>add_trait_species 1 trait_robot_repurposed_hardware</v>
      </c>
      <c r="F210" s="980"/>
      <c r="G210" s="981" t="s">
        <v>3075</v>
      </c>
      <c r="H210" s="977" t="s">
        <v>3487</v>
      </c>
    </row>
    <row r="211" spans="1:8">
      <c r="A211" s="997"/>
      <c r="B211" s="970">
        <v>18</v>
      </c>
      <c r="C211" s="971" t="s">
        <v>3488</v>
      </c>
      <c r="D211" s="972" t="s">
        <v>35</v>
      </c>
      <c r="E211" s="973" t="str">
        <f t="shared" si="3"/>
        <v>add_trait_species 1 trait_robot_mass_produced</v>
      </c>
      <c r="F211" s="974"/>
      <c r="G211" s="975" t="s">
        <v>3489</v>
      </c>
      <c r="H211" s="971" t="s">
        <v>3490</v>
      </c>
    </row>
    <row r="212" spans="1:8">
      <c r="A212" s="997"/>
      <c r="B212" s="976">
        <v>19</v>
      </c>
      <c r="C212" s="977" t="s">
        <v>3491</v>
      </c>
      <c r="D212" s="978" t="s">
        <v>35</v>
      </c>
      <c r="E212" s="979" t="str">
        <f t="shared" si="3"/>
        <v>add_trait_species 1 trait_robot_custom_made</v>
      </c>
      <c r="F212" s="980"/>
      <c r="G212" s="981" t="s">
        <v>3492</v>
      </c>
      <c r="H212" s="977" t="s">
        <v>3493</v>
      </c>
    </row>
    <row r="213" spans="1:8">
      <c r="A213" s="997"/>
      <c r="B213" s="970">
        <v>20</v>
      </c>
      <c r="C213" s="971" t="s">
        <v>3494</v>
      </c>
      <c r="D213" s="972" t="s">
        <v>35</v>
      </c>
      <c r="E213" s="973" t="str">
        <f t="shared" si="3"/>
        <v>add_trait_species 1 trait_robot_recycled</v>
      </c>
      <c r="F213" s="974"/>
      <c r="G213" s="975" t="s">
        <v>3495</v>
      </c>
      <c r="H213" s="971" t="s">
        <v>3496</v>
      </c>
    </row>
    <row r="214" spans="1:8">
      <c r="A214" s="997"/>
      <c r="B214" s="976">
        <v>21</v>
      </c>
      <c r="C214" s="977" t="s">
        <v>3497</v>
      </c>
      <c r="D214" s="978" t="s">
        <v>35</v>
      </c>
      <c r="E214" s="979" t="str">
        <f t="shared" si="3"/>
        <v>add_trait_species 1 trait_robot_luxurious</v>
      </c>
      <c r="F214" s="980"/>
      <c r="G214" s="981" t="s">
        <v>3498</v>
      </c>
      <c r="H214" s="977" t="s">
        <v>3499</v>
      </c>
    </row>
    <row r="215" spans="1:8">
      <c r="A215" s="997"/>
      <c r="B215" s="970">
        <v>22</v>
      </c>
      <c r="C215" s="985" t="s">
        <v>3500</v>
      </c>
      <c r="D215" s="972" t="s">
        <v>35</v>
      </c>
      <c r="E215" s="973" t="str">
        <f t="shared" si="3"/>
        <v>add_trait_species 1 trait_robot_propaganda_machines</v>
      </c>
      <c r="F215" s="974"/>
      <c r="G215" s="975" t="s">
        <v>3501</v>
      </c>
      <c r="H215" s="985" t="s">
        <v>3502</v>
      </c>
    </row>
    <row r="216" spans="1:8">
      <c r="A216" s="997"/>
      <c r="B216" s="970">
        <v>23</v>
      </c>
      <c r="C216" s="971" t="s">
        <v>3403</v>
      </c>
      <c r="D216" s="972" t="s">
        <v>35</v>
      </c>
      <c r="E216" s="973" t="str">
        <f t="shared" si="3"/>
        <v>add_trait_species 1 trait_robot_streamlined_protocols</v>
      </c>
      <c r="F216" s="974"/>
      <c r="G216" s="975" t="s">
        <v>3084</v>
      </c>
      <c r="H216" s="971" t="s">
        <v>3503</v>
      </c>
    </row>
    <row r="217" spans="1:8">
      <c r="A217" s="997"/>
      <c r="B217" s="976">
        <v>24</v>
      </c>
      <c r="C217" s="977" t="s">
        <v>3504</v>
      </c>
      <c r="D217" s="978" t="s">
        <v>35</v>
      </c>
      <c r="E217" s="979" t="str">
        <f t="shared" si="3"/>
        <v>add_trait_species 1 trait_robot_high_bandwidth</v>
      </c>
      <c r="F217" s="980"/>
      <c r="G217" s="981" t="s">
        <v>3087</v>
      </c>
      <c r="H217" s="977" t="s">
        <v>3505</v>
      </c>
    </row>
    <row r="218" spans="1:8">
      <c r="A218" s="997"/>
      <c r="B218" s="970">
        <v>25</v>
      </c>
      <c r="C218" s="985" t="s">
        <v>3408</v>
      </c>
      <c r="D218" s="972" t="s">
        <v>35</v>
      </c>
      <c r="E218" s="973" t="str">
        <f t="shared" si="3"/>
        <v>add_trait_species 1 trait_robot_trading_algorithms</v>
      </c>
      <c r="F218" s="974"/>
      <c r="G218" s="975" t="s">
        <v>3043</v>
      </c>
      <c r="H218" s="985" t="s">
        <v>3506</v>
      </c>
    </row>
    <row r="219" spans="1:8">
      <c r="A219" s="997"/>
      <c r="B219" s="976">
        <v>26</v>
      </c>
      <c r="C219" s="986" t="s">
        <v>3080</v>
      </c>
      <c r="D219" s="978" t="s">
        <v>35</v>
      </c>
      <c r="E219" s="979" t="str">
        <f t="shared" si="3"/>
        <v>add_trait_species 1 trait_robot_quarrelsome</v>
      </c>
      <c r="F219" s="980"/>
      <c r="G219" s="981" t="s">
        <v>3081</v>
      </c>
      <c r="H219" s="986" t="s">
        <v>3507</v>
      </c>
    </row>
    <row r="220" spans="1:8">
      <c r="A220" s="997"/>
      <c r="B220" s="976">
        <v>27</v>
      </c>
      <c r="C220" s="986" t="s">
        <v>3121</v>
      </c>
      <c r="D220" s="978" t="s">
        <v>35</v>
      </c>
      <c r="E220" s="979" t="str">
        <f t="shared" si="3"/>
        <v>add_trait_species 1 trait_robot_deviants</v>
      </c>
      <c r="F220" s="980"/>
      <c r="G220" s="981" t="s">
        <v>3122</v>
      </c>
      <c r="H220" s="986" t="s">
        <v>3508</v>
      </c>
    </row>
    <row r="221" spans="1:8">
      <c r="A221" s="997"/>
      <c r="B221" s="976">
        <v>28</v>
      </c>
      <c r="C221" s="986" t="s">
        <v>3133</v>
      </c>
      <c r="D221" s="978" t="s">
        <v>35</v>
      </c>
      <c r="E221" s="979" t="str">
        <f t="shared" si="3"/>
        <v>add_trait_species 1 trait_robot_decadent</v>
      </c>
      <c r="F221" s="980"/>
      <c r="G221" s="981" t="s">
        <v>3134</v>
      </c>
      <c r="H221" s="986" t="s">
        <v>3509</v>
      </c>
    </row>
    <row r="222" spans="1:8">
      <c r="A222" s="997"/>
      <c r="B222" s="976">
        <v>29</v>
      </c>
      <c r="C222" s="986" t="s">
        <v>3142</v>
      </c>
      <c r="D222" s="978" t="s">
        <v>35</v>
      </c>
      <c r="E222" s="979" t="str">
        <f t="shared" si="3"/>
        <v>add_trait_species 1 trait_robot_wasteful</v>
      </c>
      <c r="F222" s="980"/>
      <c r="G222" s="981" t="s">
        <v>3143</v>
      </c>
      <c r="H222" s="986" t="s">
        <v>3510</v>
      </c>
    </row>
    <row r="223" spans="1:8">
      <c r="A223" s="997"/>
      <c r="B223" s="970">
        <v>30</v>
      </c>
      <c r="C223" s="985" t="s">
        <v>3511</v>
      </c>
      <c r="D223" s="972" t="s">
        <v>35</v>
      </c>
      <c r="E223" s="973" t="str">
        <f t="shared" si="3"/>
        <v>add_trait_species 1 trait_robot_artificial_engineers</v>
      </c>
      <c r="F223" s="974"/>
      <c r="G223" s="975" t="s">
        <v>3046</v>
      </c>
      <c r="H223" s="985" t="s">
        <v>3512</v>
      </c>
    </row>
    <row r="224" spans="1:8">
      <c r="A224" s="997"/>
      <c r="B224" s="970">
        <v>31</v>
      </c>
      <c r="C224" s="985" t="s">
        <v>3513</v>
      </c>
      <c r="D224" s="972" t="s">
        <v>35</v>
      </c>
      <c r="E224" s="973" t="str">
        <f t="shared" si="3"/>
        <v>add_trait_species 1 trait_robot_artificial_physicists</v>
      </c>
      <c r="F224" s="974"/>
      <c r="G224" s="975" t="s">
        <v>3049</v>
      </c>
      <c r="H224" s="985" t="s">
        <v>3514</v>
      </c>
    </row>
    <row r="225" spans="1:8">
      <c r="A225" s="997"/>
      <c r="B225" s="970">
        <v>32</v>
      </c>
      <c r="C225" s="985" t="s">
        <v>3515</v>
      </c>
      <c r="D225" s="972" t="s">
        <v>35</v>
      </c>
      <c r="E225" s="973" t="str">
        <f t="shared" si="3"/>
        <v>add_trait_species 1 trait_robot_artificial_sociologists</v>
      </c>
      <c r="F225" s="974"/>
      <c r="G225" s="975" t="s">
        <v>3052</v>
      </c>
      <c r="H225" s="985" t="s">
        <v>3516</v>
      </c>
    </row>
    <row r="226" spans="1:8">
      <c r="A226" s="997"/>
      <c r="B226" s="970">
        <v>33</v>
      </c>
      <c r="C226" s="985" t="s">
        <v>3426</v>
      </c>
      <c r="D226" s="972" t="s">
        <v>35</v>
      </c>
      <c r="E226" s="973" t="str">
        <f t="shared" si="3"/>
        <v>add_trait_species 1 trait_robot_integrated_weaponry</v>
      </c>
      <c r="F226" s="974"/>
      <c r="G226" s="975" t="s">
        <v>3517</v>
      </c>
      <c r="H226" s="985" t="s">
        <v>3518</v>
      </c>
    </row>
    <row r="227" spans="1:8">
      <c r="A227" s="997"/>
      <c r="B227" s="976">
        <v>34</v>
      </c>
      <c r="C227" s="986" t="s">
        <v>3519</v>
      </c>
      <c r="D227" s="978" t="s">
        <v>35</v>
      </c>
      <c r="E227" s="979" t="str">
        <f t="shared" si="3"/>
        <v>add_trait_species 1 trait_robot_delicate_frames</v>
      </c>
      <c r="F227" s="980"/>
      <c r="G227" s="981" t="s">
        <v>3520</v>
      </c>
      <c r="H227" s="986" t="s">
        <v>3521</v>
      </c>
    </row>
    <row r="228" spans="1:8">
      <c r="A228" s="997"/>
      <c r="B228" s="976">
        <v>35</v>
      </c>
      <c r="C228" s="986" t="s">
        <v>3522</v>
      </c>
      <c r="D228" s="978" t="s">
        <v>35</v>
      </c>
      <c r="E228" s="979" t="str">
        <f t="shared" si="3"/>
        <v>add_trait_species 1 trait_robot_scarcity_algorithms</v>
      </c>
      <c r="F228" s="980"/>
      <c r="G228" s="981" t="s">
        <v>3436</v>
      </c>
      <c r="H228" s="986" t="s">
        <v>3523</v>
      </c>
    </row>
    <row r="229" spans="1:8">
      <c r="A229" s="997"/>
      <c r="B229" s="970">
        <v>36</v>
      </c>
      <c r="C229" s="985" t="s">
        <v>3447</v>
      </c>
      <c r="D229" s="972" t="s">
        <v>35</v>
      </c>
      <c r="E229" s="973" t="str">
        <f t="shared" si="3"/>
        <v>add_trait_species 1 trait_robot_ancient_dreadnought</v>
      </c>
      <c r="F229" s="974"/>
      <c r="G229" s="975" t="s">
        <v>3524</v>
      </c>
      <c r="H229" s="985" t="s">
        <v>3525</v>
      </c>
    </row>
    <row r="230" spans="1:8">
      <c r="A230" s="997"/>
      <c r="B230" s="970">
        <v>37</v>
      </c>
      <c r="C230" s="985" t="s">
        <v>3450</v>
      </c>
      <c r="D230" s="972" t="s">
        <v>35</v>
      </c>
      <c r="E230" s="973" t="str">
        <f t="shared" si="3"/>
        <v>add_trait_species 1 trait_robot_enigmatic_fortress</v>
      </c>
      <c r="F230" s="974"/>
      <c r="G230" s="975" t="s">
        <v>3526</v>
      </c>
      <c r="H230" s="985" t="s">
        <v>3527</v>
      </c>
    </row>
    <row r="231" spans="1:8">
      <c r="A231" s="997"/>
      <c r="B231" s="970">
        <v>38</v>
      </c>
      <c r="C231" s="985" t="s">
        <v>3453</v>
      </c>
      <c r="D231" s="972" t="s">
        <v>35</v>
      </c>
      <c r="E231" s="973" t="str">
        <f t="shared" si="3"/>
        <v>add_trait_species 1 trait_robot_infinity_sphere</v>
      </c>
      <c r="F231" s="974"/>
      <c r="G231" s="975" t="s">
        <v>3528</v>
      </c>
      <c r="H231" s="985" t="s">
        <v>3529</v>
      </c>
    </row>
    <row r="232" spans="1:8">
      <c r="A232" s="997"/>
      <c r="B232" s="970">
        <v>39</v>
      </c>
      <c r="C232" s="985" t="s">
        <v>3456</v>
      </c>
      <c r="D232" s="972" t="s">
        <v>35</v>
      </c>
      <c r="E232" s="973" t="str">
        <f t="shared" si="3"/>
        <v>add_trait_species 1 trait_robot_scavenger_bot</v>
      </c>
      <c r="F232" s="974"/>
      <c r="G232" s="975" t="s">
        <v>3530</v>
      </c>
      <c r="H232" s="985" t="s">
        <v>3531</v>
      </c>
    </row>
    <row r="233" spans="1:8">
      <c r="A233" s="997"/>
      <c r="B233" s="970">
        <v>40</v>
      </c>
      <c r="C233" s="985" t="s">
        <v>1848</v>
      </c>
      <c r="D233" s="972" t="s">
        <v>35</v>
      </c>
      <c r="E233" s="973" t="str">
        <f t="shared" si="3"/>
        <v>add_trait_species 1 trait_robot_history_warbot</v>
      </c>
      <c r="F233" s="974"/>
      <c r="G233" s="975" t="s">
        <v>3532</v>
      </c>
      <c r="H233" s="985" t="s">
        <v>3533</v>
      </c>
    </row>
    <row r="234" spans="1:8">
      <c r="A234" s="997"/>
      <c r="B234" s="970">
        <v>41</v>
      </c>
      <c r="C234" s="985" t="s">
        <v>3534</v>
      </c>
      <c r="D234" s="972" t="s">
        <v>35</v>
      </c>
      <c r="E234" s="973" t="str">
        <f t="shared" si="3"/>
        <v>add_trait_species 1 trait_robot_history_artbot</v>
      </c>
      <c r="F234" s="974"/>
      <c r="G234" s="975" t="s">
        <v>3356</v>
      </c>
      <c r="H234" s="985" t="s">
        <v>3535</v>
      </c>
    </row>
    <row r="235" spans="1:8">
      <c r="A235" s="997"/>
      <c r="B235" s="970">
        <v>42</v>
      </c>
      <c r="C235" s="985" t="s">
        <v>3536</v>
      </c>
      <c r="D235" s="972" t="s">
        <v>35</v>
      </c>
      <c r="E235" s="973" t="str">
        <f t="shared" si="3"/>
        <v>add_trait_species 1 trait_robot_history_explorebot</v>
      </c>
      <c r="F235" s="974"/>
      <c r="G235" s="975" t="s">
        <v>3537</v>
      </c>
      <c r="H235" s="985" t="s">
        <v>3538</v>
      </c>
    </row>
    <row r="236" spans="1:8">
      <c r="A236" s="997"/>
      <c r="B236" s="970">
        <v>43</v>
      </c>
      <c r="C236" s="985" t="s">
        <v>3539</v>
      </c>
      <c r="D236" s="972" t="s">
        <v>35</v>
      </c>
      <c r="E236" s="973" t="str">
        <f t="shared" si="3"/>
        <v>add_trait_species 1 trait_robot_history_researchbot</v>
      </c>
      <c r="F236" s="974"/>
      <c r="G236" s="975" t="s">
        <v>3540</v>
      </c>
      <c r="H236" s="985" t="s">
        <v>3541</v>
      </c>
    </row>
    <row r="237" spans="1:8">
      <c r="A237" s="997"/>
      <c r="B237" s="970">
        <v>44</v>
      </c>
      <c r="C237" s="985" t="s">
        <v>3542</v>
      </c>
      <c r="D237" s="972" t="s">
        <v>35</v>
      </c>
      <c r="E237" s="973" t="str">
        <f t="shared" si="3"/>
        <v>add_trait_species 1 trait_robot_history_resourcebot</v>
      </c>
      <c r="F237" s="974"/>
      <c r="G237" s="975" t="s">
        <v>3335</v>
      </c>
      <c r="H237" s="985" t="s">
        <v>3543</v>
      </c>
    </row>
    <row r="238" spans="1:8">
      <c r="A238" s="997"/>
      <c r="B238" s="970">
        <v>45</v>
      </c>
      <c r="C238" s="985" t="s">
        <v>3544</v>
      </c>
      <c r="D238" s="972" t="s">
        <v>35</v>
      </c>
      <c r="E238" s="973" t="str">
        <f t="shared" si="3"/>
        <v>add_trait_species 1 trait_robot_history_chatbot</v>
      </c>
      <c r="F238" s="974"/>
      <c r="G238" s="975" t="s">
        <v>3353</v>
      </c>
      <c r="H238" s="985" t="s">
        <v>3545</v>
      </c>
    </row>
    <row r="239" spans="1:8">
      <c r="A239" s="997"/>
      <c r="B239" s="970">
        <v>46</v>
      </c>
      <c r="C239" s="985" t="s">
        <v>3546</v>
      </c>
      <c r="D239" s="972" t="s">
        <v>35</v>
      </c>
      <c r="E239" s="973" t="str">
        <f t="shared" si="3"/>
        <v>add_trait_species 1 trait_robot_survivor</v>
      </c>
      <c r="F239" s="974"/>
      <c r="G239" s="975" t="s">
        <v>3547</v>
      </c>
      <c r="H239" s="985" t="s">
        <v>3548</v>
      </c>
    </row>
    <row r="240" spans="1:8">
      <c r="A240" s="997"/>
      <c r="B240" s="970">
        <v>47</v>
      </c>
      <c r="C240" s="985" t="s">
        <v>3549</v>
      </c>
      <c r="D240" s="972" t="s">
        <v>35</v>
      </c>
      <c r="E240" s="973" t="str">
        <f t="shared" si="3"/>
        <v>add_trait_species 1 trait_robot_suppressed</v>
      </c>
      <c r="F240" s="974"/>
      <c r="G240" s="983" t="s">
        <v>3550</v>
      </c>
      <c r="H240" s="985" t="s">
        <v>3551</v>
      </c>
    </row>
    <row r="241" spans="1:8">
      <c r="A241" s="997"/>
      <c r="B241" s="970">
        <v>48</v>
      </c>
      <c r="C241" s="985" t="s">
        <v>3552</v>
      </c>
      <c r="D241" s="972" t="s">
        <v>35</v>
      </c>
      <c r="E241" s="973" t="str">
        <f t="shared" si="3"/>
        <v>add_trait_species 1 trait_robot_shielded_components</v>
      </c>
      <c r="F241" s="974"/>
      <c r="G241" s="975" t="s">
        <v>3309</v>
      </c>
      <c r="H241" s="985" t="s">
        <v>3553</v>
      </c>
    </row>
    <row r="242" spans="1:8">
      <c r="A242" s="997"/>
      <c r="B242" s="970">
        <v>49</v>
      </c>
      <c r="C242" s="985" t="s">
        <v>3554</v>
      </c>
      <c r="D242" s="972" t="s">
        <v>35</v>
      </c>
      <c r="E242" s="973" t="str">
        <f t="shared" si="3"/>
        <v>add_trait_species 1 trait_robot_monoform</v>
      </c>
      <c r="F242" s="974"/>
      <c r="G242" s="975" t="s">
        <v>3555</v>
      </c>
      <c r="H242" s="985" t="s">
        <v>3556</v>
      </c>
    </row>
    <row r="243" spans="1:8">
      <c r="A243" s="997"/>
      <c r="B243" s="970">
        <v>50</v>
      </c>
      <c r="C243" s="985" t="s">
        <v>3557</v>
      </c>
      <c r="D243" s="972" t="s">
        <v>35</v>
      </c>
      <c r="E243" s="973" t="str">
        <f t="shared" si="3"/>
        <v>add_trait_species 1 trait_robot_inquisitative_axioms</v>
      </c>
      <c r="F243" s="974"/>
      <c r="G243" s="975" t="s">
        <v>3558</v>
      </c>
      <c r="H243" s="985" t="s">
        <v>3559</v>
      </c>
    </row>
    <row r="244" spans="1:8">
      <c r="A244" s="997"/>
      <c r="B244" s="970">
        <v>51</v>
      </c>
      <c r="C244" s="985" t="s">
        <v>3560</v>
      </c>
      <c r="D244" s="972" t="s">
        <v>35</v>
      </c>
      <c r="E244" s="973" t="str">
        <f t="shared" si="3"/>
        <v>add_trait_species 1 trait_robot_ceaseless_symmetric_annihilation_engine</v>
      </c>
      <c r="F244" s="974"/>
      <c r="G244" s="975" t="s">
        <v>3561</v>
      </c>
      <c r="H244" s="985" t="s">
        <v>3562</v>
      </c>
    </row>
    <row r="245" spans="1:8">
      <c r="A245" s="997"/>
      <c r="B245" s="970">
        <v>52</v>
      </c>
      <c r="C245" s="985" t="s">
        <v>3563</v>
      </c>
      <c r="D245" s="972" t="s">
        <v>35</v>
      </c>
      <c r="E245" s="973" t="str">
        <f t="shared" si="3"/>
        <v>add_trait_species 1 trait_robot_ferro_viscosity_augmentation</v>
      </c>
      <c r="F245" s="974"/>
      <c r="G245" s="975" t="s">
        <v>3564</v>
      </c>
      <c r="H245" s="985" t="s">
        <v>3565</v>
      </c>
    </row>
    <row r="246" spans="1:8">
      <c r="A246" s="997"/>
      <c r="B246" s="970">
        <v>53</v>
      </c>
      <c r="C246" s="985" t="s">
        <v>3566</v>
      </c>
      <c r="D246" s="972" t="s">
        <v>35</v>
      </c>
      <c r="E246" s="973" t="str">
        <f t="shared" si="3"/>
        <v>add_trait_species 1 trait_robot_biomimetic_assembly</v>
      </c>
      <c r="F246" s="974"/>
      <c r="G246" s="975" t="s">
        <v>3567</v>
      </c>
      <c r="H246" s="985" t="s">
        <v>3568</v>
      </c>
    </row>
    <row r="247" spans="1:8">
      <c r="A247" s="997"/>
      <c r="B247" s="970">
        <v>54</v>
      </c>
      <c r="C247" s="985" t="s">
        <v>3569</v>
      </c>
      <c r="D247" s="972" t="s">
        <v>35</v>
      </c>
      <c r="E247" s="973" t="str">
        <f t="shared" si="3"/>
        <v>add_trait_species 1 trait_robot_matrix_trading</v>
      </c>
      <c r="F247" s="974"/>
      <c r="G247" s="975" t="s">
        <v>3570</v>
      </c>
      <c r="H247" s="985" t="s">
        <v>3571</v>
      </c>
    </row>
    <row r="248" spans="1:8">
      <c r="A248" s="997"/>
      <c r="B248" s="970">
        <v>55</v>
      </c>
      <c r="C248" s="985" t="s">
        <v>3572</v>
      </c>
      <c r="D248" s="972" t="s">
        <v>35</v>
      </c>
      <c r="E248" s="973" t="str">
        <f t="shared" si="3"/>
        <v>add_trait_species 1 trait_robot_mote_powered_tools</v>
      </c>
      <c r="F248" s="974"/>
      <c r="G248" s="975" t="s">
        <v>3573</v>
      </c>
      <c r="H248" s="985" t="s">
        <v>3574</v>
      </c>
    </row>
    <row r="249" spans="1:8">
      <c r="A249" s="997"/>
      <c r="B249" s="970">
        <v>56</v>
      </c>
      <c r="C249" s="985" t="s">
        <v>3575</v>
      </c>
      <c r="D249" s="972" t="s">
        <v>35</v>
      </c>
      <c r="E249" s="973" t="str">
        <f t="shared" si="3"/>
        <v>add_trait_species 1 trait_robot_exotic_fuel_consumption</v>
      </c>
      <c r="F249" s="974"/>
      <c r="G249" s="975" t="s">
        <v>3576</v>
      </c>
      <c r="H249" s="985" t="s">
        <v>3577</v>
      </c>
    </row>
    <row r="250" spans="1:8">
      <c r="A250" s="997"/>
      <c r="B250" s="970">
        <v>57</v>
      </c>
      <c r="C250" s="985" t="s">
        <v>3578</v>
      </c>
      <c r="D250" s="972" t="s">
        <v>35</v>
      </c>
      <c r="E250" s="973" t="str">
        <f t="shared" si="3"/>
        <v>add_trait_species 1 trait_robot_rare_crystal_exterior</v>
      </c>
      <c r="F250" s="974"/>
      <c r="G250" s="975" t="s">
        <v>3579</v>
      </c>
      <c r="H250" s="985" t="s">
        <v>3580</v>
      </c>
    </row>
    <row r="251" spans="1:8">
      <c r="A251" s="997"/>
      <c r="B251" s="970">
        <v>58</v>
      </c>
      <c r="C251" s="985" t="s">
        <v>3581</v>
      </c>
      <c r="D251" s="972" t="s">
        <v>35</v>
      </c>
      <c r="E251" s="973" t="str">
        <f t="shared" si="3"/>
        <v>add_trait_species 1 trait_robot_volatile_mote_reactor</v>
      </c>
      <c r="F251" s="974"/>
      <c r="G251" s="975" t="s">
        <v>3582</v>
      </c>
      <c r="H251" s="985" t="s">
        <v>3583</v>
      </c>
    </row>
    <row r="252" spans="1:8">
      <c r="A252" s="997"/>
      <c r="B252" s="970">
        <v>59</v>
      </c>
      <c r="C252" s="985" t="s">
        <v>3584</v>
      </c>
      <c r="D252" s="972" t="s">
        <v>35</v>
      </c>
      <c r="E252" s="973" t="str">
        <f t="shared" si="3"/>
        <v>add_trait_species 1 trait_robot_immortality</v>
      </c>
      <c r="F252" s="974"/>
      <c r="G252" s="975" t="s">
        <v>3585</v>
      </c>
      <c r="H252" s="985" t="s">
        <v>3586</v>
      </c>
    </row>
    <row r="253" spans="1:8">
      <c r="A253" s="997"/>
      <c r="B253" s="970">
        <v>60</v>
      </c>
      <c r="C253" s="985" t="s">
        <v>3587</v>
      </c>
      <c r="D253" s="972" t="s">
        <v>35</v>
      </c>
      <c r="E253" s="973" t="str">
        <f t="shared" si="3"/>
        <v>add_trait_species 1 trait_robot_synthetic_dawn</v>
      </c>
      <c r="F253" s="974"/>
      <c r="G253" s="975" t="s">
        <v>3588</v>
      </c>
      <c r="H253" s="985" t="s">
        <v>3589</v>
      </c>
    </row>
    <row r="254" spans="1:8">
      <c r="A254" s="969" t="s">
        <v>3590</v>
      </c>
      <c r="B254" s="970">
        <v>1</v>
      </c>
      <c r="C254" s="971" t="s">
        <v>3591</v>
      </c>
      <c r="D254" s="972" t="s">
        <v>35</v>
      </c>
      <c r="E254" s="973" t="str">
        <f t="shared" si="3"/>
        <v>add_trait_species 1 trait_presapient_starborn</v>
      </c>
      <c r="F254" s="974"/>
      <c r="G254" s="975" t="s">
        <v>3592</v>
      </c>
      <c r="H254" s="971" t="s">
        <v>3593</v>
      </c>
    </row>
    <row r="255" spans="1:8">
      <c r="A255" s="969"/>
      <c r="B255" s="970">
        <v>2</v>
      </c>
      <c r="C255" s="971" t="s">
        <v>3594</v>
      </c>
      <c r="D255" s="972" t="s">
        <v>35</v>
      </c>
      <c r="E255" s="973" t="str">
        <f t="shared" si="3"/>
        <v>add_trait_species 1 trait_presapient_earthbound</v>
      </c>
      <c r="F255" s="974"/>
      <c r="G255" s="975" t="s">
        <v>3595</v>
      </c>
      <c r="H255" s="971" t="s">
        <v>3596</v>
      </c>
    </row>
    <row r="256" spans="1:8">
      <c r="A256" s="969"/>
      <c r="B256" s="970">
        <v>3</v>
      </c>
      <c r="C256" s="971" t="s">
        <v>3597</v>
      </c>
      <c r="D256" s="972" t="s">
        <v>35</v>
      </c>
      <c r="E256" s="973" t="str">
        <f t="shared" si="3"/>
        <v>add_trait_species 1 trait_presapient_natural_intellectuals</v>
      </c>
      <c r="F256" s="974"/>
      <c r="G256" s="975" t="s">
        <v>3598</v>
      </c>
      <c r="H256" s="971" t="s">
        <v>3599</v>
      </c>
    </row>
    <row r="257" spans="1:8">
      <c r="A257" s="969"/>
      <c r="B257" s="970">
        <v>4</v>
      </c>
      <c r="C257" s="971" t="s">
        <v>3600</v>
      </c>
      <c r="D257" s="972" t="s">
        <v>35</v>
      </c>
      <c r="E257" s="973" t="str">
        <f t="shared" si="3"/>
        <v>add_trait_species 1 trait_presapient_proles</v>
      </c>
      <c r="F257" s="974"/>
      <c r="G257" s="975" t="s">
        <v>3601</v>
      </c>
      <c r="H257" s="971" t="s">
        <v>3602</v>
      </c>
    </row>
    <row r="258" spans="1:8">
      <c r="A258" s="969"/>
      <c r="B258" s="970">
        <v>5</v>
      </c>
      <c r="C258" s="971" t="s">
        <v>3603</v>
      </c>
      <c r="D258" s="972" t="s">
        <v>35</v>
      </c>
      <c r="E258" s="973" t="str">
        <f t="shared" si="3"/>
        <v>add_trait_species 1 trait_presapient_conservative</v>
      </c>
      <c r="F258" s="974"/>
      <c r="G258" s="975" t="s">
        <v>3604</v>
      </c>
      <c r="H258" s="971" t="s">
        <v>3605</v>
      </c>
    </row>
    <row r="259" spans="1:8">
      <c r="A259" s="969"/>
      <c r="B259" s="970">
        <v>6</v>
      </c>
      <c r="C259" s="971" t="s">
        <v>3606</v>
      </c>
      <c r="D259" s="972" t="s">
        <v>35</v>
      </c>
      <c r="E259" s="973" t="str">
        <f t="shared" si="3"/>
        <v>add_trait_species 1 trait_presapient_irradiated</v>
      </c>
      <c r="F259" s="974"/>
      <c r="G259" s="975" t="s">
        <v>3607</v>
      </c>
      <c r="H259" s="971" t="s">
        <v>3608</v>
      </c>
    </row>
    <row r="260" ht="25.5" spans="1:8">
      <c r="A260" s="969"/>
      <c r="B260" s="970">
        <v>7</v>
      </c>
      <c r="C260" s="971" t="s">
        <v>3609</v>
      </c>
      <c r="D260" s="972" t="s">
        <v>35</v>
      </c>
      <c r="E260" s="973" t="str">
        <f t="shared" si="3"/>
        <v>add_trait_species 1 trait_presapient_docile_livestock</v>
      </c>
      <c r="F260" s="974"/>
      <c r="G260" s="983" t="s">
        <v>3610</v>
      </c>
      <c r="H260" s="971" t="s">
        <v>3611</v>
      </c>
    </row>
    <row r="261" spans="1:8">
      <c r="A261" s="969"/>
      <c r="B261" s="976">
        <v>8</v>
      </c>
      <c r="C261" s="977" t="s">
        <v>3612</v>
      </c>
      <c r="D261" s="978" t="s">
        <v>35</v>
      </c>
      <c r="E261" s="979" t="str">
        <f t="shared" ref="E261:E324" si="4">_xlfn.CONCAT($C$2,"_species ",$F$2," ",H261)</f>
        <v>add_trait_species 1 trait_presapient_forcefully_devolved</v>
      </c>
      <c r="F261" s="980"/>
      <c r="G261" s="981" t="s">
        <v>3613</v>
      </c>
      <c r="H261" s="977" t="s">
        <v>3614</v>
      </c>
    </row>
    <row r="262" spans="1:8">
      <c r="A262" s="969"/>
      <c r="B262" s="976">
        <v>9</v>
      </c>
      <c r="C262" s="977" t="s">
        <v>3615</v>
      </c>
      <c r="D262" s="978" t="s">
        <v>35</v>
      </c>
      <c r="E262" s="979" t="str">
        <f t="shared" si="4"/>
        <v>add_trait_species 1 trait_presapient_unintelligent</v>
      </c>
      <c r="F262" s="980"/>
      <c r="G262" s="981" t="s">
        <v>3616</v>
      </c>
      <c r="H262" s="977" t="s">
        <v>3617</v>
      </c>
    </row>
    <row r="263" spans="1:8">
      <c r="A263" s="962" t="s">
        <v>3618</v>
      </c>
      <c r="B263" s="970">
        <v>1</v>
      </c>
      <c r="C263" s="985" t="s">
        <v>700</v>
      </c>
      <c r="D263" s="972" t="s">
        <v>35</v>
      </c>
      <c r="E263" s="973" t="str">
        <f t="shared" si="4"/>
        <v>add_trait_species 1 trait_hive_mind</v>
      </c>
      <c r="F263" s="974"/>
      <c r="G263" s="975" t="s">
        <v>3619</v>
      </c>
      <c r="H263" s="985" t="s">
        <v>3620</v>
      </c>
    </row>
    <row r="264" ht="25.5" spans="1:8">
      <c r="A264" s="962"/>
      <c r="B264" s="970">
        <v>2</v>
      </c>
      <c r="C264" s="985" t="s">
        <v>1385</v>
      </c>
      <c r="D264" s="972" t="s">
        <v>35</v>
      </c>
      <c r="E264" s="973" t="str">
        <f t="shared" si="4"/>
        <v>add_trait_species 1 trait_machine_unit</v>
      </c>
      <c r="F264" s="974"/>
      <c r="G264" s="983" t="s">
        <v>3621</v>
      </c>
      <c r="H264" s="985" t="s">
        <v>3622</v>
      </c>
    </row>
    <row r="265" spans="1:8">
      <c r="A265" s="962"/>
      <c r="B265" s="970">
        <v>3</v>
      </c>
      <c r="C265" s="985" t="s">
        <v>3623</v>
      </c>
      <c r="D265" s="972" t="s">
        <v>35</v>
      </c>
      <c r="E265" s="973" t="str">
        <f t="shared" si="4"/>
        <v>add_trait_species 1 trait_mechanical</v>
      </c>
      <c r="F265" s="974"/>
      <c r="G265" s="975" t="s">
        <v>3624</v>
      </c>
      <c r="H265" s="985" t="s">
        <v>3625</v>
      </c>
    </row>
    <row r="266" spans="1:8">
      <c r="A266" s="962"/>
      <c r="B266" s="970">
        <v>4</v>
      </c>
      <c r="C266" s="985" t="s">
        <v>3626</v>
      </c>
      <c r="D266" s="972" t="s">
        <v>35</v>
      </c>
      <c r="E266" s="973" t="str">
        <f t="shared" si="4"/>
        <v>add_trait_species 1 trait_syncretic_proles</v>
      </c>
      <c r="F266" s="974"/>
      <c r="G266" s="975" t="s">
        <v>3627</v>
      </c>
      <c r="H266" s="985" t="s">
        <v>3628</v>
      </c>
    </row>
    <row r="267" ht="25.5" spans="1:8">
      <c r="A267" s="962"/>
      <c r="B267" s="970">
        <v>5</v>
      </c>
      <c r="C267" s="985" t="s">
        <v>3629</v>
      </c>
      <c r="D267" s="972" t="s">
        <v>35</v>
      </c>
      <c r="E267" s="973" t="str">
        <f t="shared" si="4"/>
        <v>add_trait_species 1 trait_lithoid</v>
      </c>
      <c r="F267" s="974"/>
      <c r="G267" s="983" t="s">
        <v>3630</v>
      </c>
      <c r="H267" s="985" t="s">
        <v>3631</v>
      </c>
    </row>
    <row r="268" ht="25.5" spans="1:8">
      <c r="A268" s="962"/>
      <c r="B268" s="970">
        <v>6</v>
      </c>
      <c r="C268" s="985" t="s">
        <v>3632</v>
      </c>
      <c r="D268" s="972" t="s">
        <v>35</v>
      </c>
      <c r="E268" s="973" t="str">
        <f t="shared" si="4"/>
        <v>add_trait_species 1 trait_aquatic</v>
      </c>
      <c r="F268" s="974"/>
      <c r="G268" s="983" t="s">
        <v>3633</v>
      </c>
      <c r="H268" s="985" t="s">
        <v>3634</v>
      </c>
    </row>
    <row r="269" ht="25.5" spans="1:8">
      <c r="A269" s="962"/>
      <c r="B269" s="970">
        <v>7</v>
      </c>
      <c r="C269" s="985" t="s">
        <v>3635</v>
      </c>
      <c r="D269" s="972" t="s">
        <v>35</v>
      </c>
      <c r="E269" s="973" t="str">
        <f t="shared" si="4"/>
        <v>add_trait_species 1 trait_robot_aquatic</v>
      </c>
      <c r="F269" s="974"/>
      <c r="G269" s="983" t="s">
        <v>3633</v>
      </c>
      <c r="H269" s="985" t="s">
        <v>3636</v>
      </c>
    </row>
    <row r="270" ht="25.5" spans="1:8">
      <c r="A270" s="962"/>
      <c r="B270" s="970">
        <v>8</v>
      </c>
      <c r="C270" s="985" t="s">
        <v>3637</v>
      </c>
      <c r="D270" s="972" t="s">
        <v>35</v>
      </c>
      <c r="E270" s="973" t="str">
        <f t="shared" si="4"/>
        <v>add_trait_species 1 trait_necrophage</v>
      </c>
      <c r="F270" s="974"/>
      <c r="G270" s="983" t="s">
        <v>3638</v>
      </c>
      <c r="H270" s="985" t="s">
        <v>3639</v>
      </c>
    </row>
    <row r="271" spans="1:8">
      <c r="A271" s="962"/>
      <c r="B271" s="970">
        <v>9</v>
      </c>
      <c r="C271" s="985" t="s">
        <v>3640</v>
      </c>
      <c r="D271" s="972" t="s">
        <v>35</v>
      </c>
      <c r="E271" s="973" t="str">
        <f t="shared" si="4"/>
        <v>add_trait_species 1 trait_clone_soldier_infertile</v>
      </c>
      <c r="F271" s="974"/>
      <c r="G271" s="975" t="s">
        <v>3641</v>
      </c>
      <c r="H271" s="985" t="s">
        <v>3642</v>
      </c>
    </row>
    <row r="272" ht="25.5" spans="1:8">
      <c r="A272" s="962"/>
      <c r="B272" s="970">
        <v>10</v>
      </c>
      <c r="C272" s="985" t="s">
        <v>3643</v>
      </c>
      <c r="D272" s="972" t="s">
        <v>35</v>
      </c>
      <c r="E272" s="973" t="str">
        <f t="shared" si="4"/>
        <v>add_trait_species 1 trait_clone_soldier_infertile_full_potential</v>
      </c>
      <c r="F272" s="974"/>
      <c r="G272" s="983" t="s">
        <v>3644</v>
      </c>
      <c r="H272" s="985" t="s">
        <v>3645</v>
      </c>
    </row>
    <row r="273" spans="1:8">
      <c r="A273" s="962"/>
      <c r="B273" s="970">
        <v>11</v>
      </c>
      <c r="C273" s="985" t="s">
        <v>3646</v>
      </c>
      <c r="D273" s="972" t="s">
        <v>35</v>
      </c>
      <c r="E273" s="973" t="str">
        <f t="shared" si="4"/>
        <v>add_trait_species 1 trait_clone_soldier_fertile</v>
      </c>
      <c r="F273" s="974"/>
      <c r="G273" s="975" t="s">
        <v>3647</v>
      </c>
      <c r="H273" s="985" t="s">
        <v>3648</v>
      </c>
    </row>
    <row r="274" spans="1:8">
      <c r="A274" s="962"/>
      <c r="B274" s="970">
        <v>12</v>
      </c>
      <c r="C274" s="985" t="s">
        <v>3649</v>
      </c>
      <c r="D274" s="972" t="s">
        <v>35</v>
      </c>
      <c r="E274" s="973" t="str">
        <f t="shared" si="4"/>
        <v>add_trait_species 1 trait_cave_dweller</v>
      </c>
      <c r="F274" s="974"/>
      <c r="G274" s="975" t="s">
        <v>3650</v>
      </c>
      <c r="H274" s="985" t="s">
        <v>3651</v>
      </c>
    </row>
    <row r="275" spans="1:8">
      <c r="A275" s="962"/>
      <c r="B275" s="970">
        <v>13</v>
      </c>
      <c r="C275" s="985" t="s">
        <v>3652</v>
      </c>
      <c r="D275" s="972" t="s">
        <v>35</v>
      </c>
      <c r="E275" s="973" t="str">
        <f t="shared" si="4"/>
        <v>add_trait_species 1 trait_robot_cave_dweller</v>
      </c>
      <c r="F275" s="974"/>
      <c r="G275" s="975" t="s">
        <v>3653</v>
      </c>
      <c r="H275" s="985" t="s">
        <v>3654</v>
      </c>
    </row>
    <row r="276" spans="1:8">
      <c r="A276" s="962"/>
      <c r="B276" s="970">
        <v>14</v>
      </c>
      <c r="C276" s="985" t="s">
        <v>3655</v>
      </c>
      <c r="D276" s="972" t="s">
        <v>35</v>
      </c>
      <c r="E276" s="973" t="str">
        <f t="shared" si="4"/>
        <v>add_trait_species 1 trait_perfected_genes</v>
      </c>
      <c r="F276" s="974"/>
      <c r="G276" s="975" t="s">
        <v>3656</v>
      </c>
      <c r="H276" s="985" t="s">
        <v>3657</v>
      </c>
    </row>
    <row r="277" spans="1:8">
      <c r="A277" s="962"/>
      <c r="B277" s="970">
        <v>15</v>
      </c>
      <c r="C277" s="985" t="s">
        <v>3658</v>
      </c>
      <c r="D277" s="972" t="s">
        <v>35</v>
      </c>
      <c r="E277" s="973" t="str">
        <f t="shared" si="4"/>
        <v>add_trait_species 1 trait_cybernetic</v>
      </c>
      <c r="F277" s="974"/>
      <c r="G277" s="975" t="s">
        <v>3659</v>
      </c>
      <c r="H277" s="985" t="s">
        <v>3660</v>
      </c>
    </row>
    <row r="278" spans="1:8">
      <c r="A278" s="962"/>
      <c r="B278" s="970">
        <v>16</v>
      </c>
      <c r="C278" s="985" t="s">
        <v>3661</v>
      </c>
      <c r="D278" s="972" t="s">
        <v>35</v>
      </c>
      <c r="E278" s="973" t="str">
        <f t="shared" si="4"/>
        <v>add_trait_species 1 trait_latent_psionic</v>
      </c>
      <c r="F278" s="974"/>
      <c r="G278" s="975" t="s">
        <v>3662</v>
      </c>
      <c r="H278" s="985" t="s">
        <v>3663</v>
      </c>
    </row>
    <row r="279" spans="1:8">
      <c r="A279" s="962"/>
      <c r="B279" s="970">
        <v>17</v>
      </c>
      <c r="C279" s="985" t="s">
        <v>916</v>
      </c>
      <c r="D279" s="972" t="s">
        <v>35</v>
      </c>
      <c r="E279" s="973" t="str">
        <f t="shared" si="4"/>
        <v>add_trait_species 1 trait_psionic</v>
      </c>
      <c r="F279" s="974"/>
      <c r="G279" s="975" t="s">
        <v>3664</v>
      </c>
      <c r="H279" s="985" t="s">
        <v>3665</v>
      </c>
    </row>
    <row r="280" spans="1:8">
      <c r="A280" s="962"/>
      <c r="B280" s="970">
        <v>18</v>
      </c>
      <c r="C280" s="985" t="s">
        <v>3666</v>
      </c>
      <c r="D280" s="972" t="s">
        <v>35</v>
      </c>
      <c r="E280" s="973" t="str">
        <f t="shared" si="4"/>
        <v>add_trait_species 1 trait_self_modified</v>
      </c>
      <c r="F280" s="974"/>
      <c r="G280" s="975" t="s">
        <v>3667</v>
      </c>
      <c r="H280" s="985" t="s">
        <v>3668</v>
      </c>
    </row>
    <row r="281" spans="1:8">
      <c r="A281" s="962"/>
      <c r="B281" s="970">
        <v>19</v>
      </c>
      <c r="C281" s="985" t="s">
        <v>3669</v>
      </c>
      <c r="D281" s="972" t="s">
        <v>35</v>
      </c>
      <c r="E281" s="973" t="str">
        <f t="shared" si="4"/>
        <v>add_trait_species 1 trait_survivor</v>
      </c>
      <c r="F281" s="974"/>
      <c r="G281" s="975" t="s">
        <v>3547</v>
      </c>
      <c r="H281" s="985" t="s">
        <v>3670</v>
      </c>
    </row>
    <row r="282" spans="1:8">
      <c r="A282" s="962"/>
      <c r="B282" s="970">
        <v>20</v>
      </c>
      <c r="C282" s="985" t="s">
        <v>3116</v>
      </c>
      <c r="D282" s="972" t="s">
        <v>35</v>
      </c>
      <c r="E282" s="973" t="str">
        <f t="shared" si="4"/>
        <v>add_trait_species 1 trait_enigmatic_intelligence</v>
      </c>
      <c r="F282" s="974"/>
      <c r="G282" s="975" t="s">
        <v>3671</v>
      </c>
      <c r="H282" s="971" t="s">
        <v>3672</v>
      </c>
    </row>
    <row r="283" spans="1:8">
      <c r="A283" s="962"/>
      <c r="B283" s="970">
        <v>21</v>
      </c>
      <c r="C283" s="985" t="s">
        <v>3673</v>
      </c>
      <c r="D283" s="972" t="s">
        <v>35</v>
      </c>
      <c r="E283" s="973" t="str">
        <f t="shared" si="4"/>
        <v>add_trait_species 1 trait_enigmatic_intelligence_poor</v>
      </c>
      <c r="F283" s="974"/>
      <c r="G283" s="975" t="s">
        <v>3040</v>
      </c>
      <c r="H283" s="971" t="s">
        <v>3674</v>
      </c>
    </row>
    <row r="284" spans="1:8">
      <c r="A284" s="962"/>
      <c r="B284" s="976">
        <v>22</v>
      </c>
      <c r="C284" s="986" t="s">
        <v>3675</v>
      </c>
      <c r="D284" s="978" t="s">
        <v>35</v>
      </c>
      <c r="E284" s="979" t="str">
        <f t="shared" si="4"/>
        <v>add_trait_species 1 trait_enigmatic_intelligence_failed</v>
      </c>
      <c r="F284" s="980"/>
      <c r="G284" s="981" t="s">
        <v>3676</v>
      </c>
      <c r="H284" s="977" t="s">
        <v>3677</v>
      </c>
    </row>
    <row r="285" spans="1:8">
      <c r="A285" s="962"/>
      <c r="B285" s="970">
        <v>23</v>
      </c>
      <c r="C285" s="985" t="s">
        <v>1651</v>
      </c>
      <c r="D285" s="972" t="s">
        <v>35</v>
      </c>
      <c r="E285" s="973" t="str">
        <f t="shared" si="4"/>
        <v>add_trait_species 1 trait_void_dweller_1</v>
      </c>
      <c r="F285" s="974"/>
      <c r="G285" s="975" t="s">
        <v>3678</v>
      </c>
      <c r="H285" s="985" t="s">
        <v>3679</v>
      </c>
    </row>
    <row r="286" spans="1:8">
      <c r="A286" s="962"/>
      <c r="B286" s="970">
        <v>24</v>
      </c>
      <c r="C286" s="985" t="s">
        <v>3680</v>
      </c>
      <c r="D286" s="972" t="s">
        <v>35</v>
      </c>
      <c r="E286" s="973" t="str">
        <f t="shared" si="4"/>
        <v>add_trait_species 1 trait_void_dweller_2</v>
      </c>
      <c r="F286" s="974"/>
      <c r="G286" s="975" t="s">
        <v>3681</v>
      </c>
      <c r="H286" s="985" t="s">
        <v>3682</v>
      </c>
    </row>
    <row r="287" ht="25.5" spans="1:8">
      <c r="A287" s="962"/>
      <c r="B287" s="970">
        <v>25</v>
      </c>
      <c r="C287" s="985" t="s">
        <v>3683</v>
      </c>
      <c r="D287" s="972" t="s">
        <v>35</v>
      </c>
      <c r="E287" s="973" t="str">
        <f t="shared" si="4"/>
        <v>add_trait_species 1 trait_plantoid_bloomed</v>
      </c>
      <c r="F287" s="974"/>
      <c r="G287" s="983" t="s">
        <v>3684</v>
      </c>
      <c r="H287" s="985" t="s">
        <v>3685</v>
      </c>
    </row>
    <row r="288" spans="1:8">
      <c r="A288" s="962"/>
      <c r="B288" s="970">
        <v>26</v>
      </c>
      <c r="C288" s="985" t="s">
        <v>3686</v>
      </c>
      <c r="D288" s="972" t="s">
        <v>35</v>
      </c>
      <c r="E288" s="973" t="str">
        <f t="shared" si="4"/>
        <v>add_trait_species 1 trait_zombie</v>
      </c>
      <c r="F288" s="974"/>
      <c r="G288" s="983" t="s">
        <v>3687</v>
      </c>
      <c r="H288" s="985" t="s">
        <v>3688</v>
      </c>
    </row>
    <row r="289" spans="1:8">
      <c r="A289" s="962"/>
      <c r="B289" s="970">
        <v>27</v>
      </c>
      <c r="C289" s="985" t="s">
        <v>678</v>
      </c>
      <c r="D289" s="972" t="s">
        <v>35</v>
      </c>
      <c r="E289" s="973" t="str">
        <f t="shared" si="4"/>
        <v>add_trait_species 1 trait_robot_digital_1</v>
      </c>
      <c r="F289" s="974"/>
      <c r="G289" s="983" t="s">
        <v>3689</v>
      </c>
      <c r="H289" s="985" t="s">
        <v>3690</v>
      </c>
    </row>
    <row r="290" ht="25.5" spans="1:8">
      <c r="A290" s="962"/>
      <c r="B290" s="970">
        <v>28</v>
      </c>
      <c r="C290" s="985" t="s">
        <v>678</v>
      </c>
      <c r="D290" s="972" t="s">
        <v>35</v>
      </c>
      <c r="E290" s="973" t="str">
        <f t="shared" si="4"/>
        <v>add_trait_species 1 trait_robot_digital_2</v>
      </c>
      <c r="F290" s="974"/>
      <c r="G290" s="983" t="s">
        <v>3691</v>
      </c>
      <c r="H290" s="985" t="s">
        <v>3692</v>
      </c>
    </row>
    <row r="291" spans="1:8">
      <c r="A291" s="962"/>
      <c r="B291" s="970">
        <v>29</v>
      </c>
      <c r="C291" s="971" t="s">
        <v>3693</v>
      </c>
      <c r="D291" s="972" t="s">
        <v>35</v>
      </c>
      <c r="E291" s="973" t="str">
        <f t="shared" si="4"/>
        <v>add_trait_species 1 trait_brainslug</v>
      </c>
      <c r="F291" s="974"/>
      <c r="G291" s="975" t="s">
        <v>3694</v>
      </c>
      <c r="H291" s="971" t="s">
        <v>3695</v>
      </c>
    </row>
    <row r="292" customFormat="1" spans="1:8">
      <c r="A292" s="962"/>
      <c r="B292" s="970">
        <v>30</v>
      </c>
      <c r="C292" s="985" t="s">
        <v>3696</v>
      </c>
      <c r="D292" s="972" t="s">
        <v>35</v>
      </c>
      <c r="E292" s="973" t="str">
        <f t="shared" si="4"/>
        <v>add_trait_species 1 trait_nivlac</v>
      </c>
      <c r="F292" s="974"/>
      <c r="G292" s="975" t="s">
        <v>3697</v>
      </c>
      <c r="H292" s="985" t="s">
        <v>3698</v>
      </c>
    </row>
    <row r="293" spans="1:8">
      <c r="A293" s="962"/>
      <c r="B293" s="970">
        <v>31</v>
      </c>
      <c r="C293" s="985" t="s">
        <v>3699</v>
      </c>
      <c r="D293" s="972" t="s">
        <v>35</v>
      </c>
      <c r="E293" s="973" t="str">
        <f t="shared" si="4"/>
        <v>add_trait_species 1 trait_robot_notofthisworld</v>
      </c>
      <c r="F293" s="974"/>
      <c r="G293" s="975" t="s">
        <v>3700</v>
      </c>
      <c r="H293" s="985" t="s">
        <v>3701</v>
      </c>
    </row>
    <row r="294" spans="1:8">
      <c r="A294" s="962"/>
      <c r="B294" s="970">
        <v>32</v>
      </c>
      <c r="C294" s="985" t="s">
        <v>3699</v>
      </c>
      <c r="D294" s="972" t="s">
        <v>35</v>
      </c>
      <c r="E294" s="973" t="str">
        <f t="shared" si="4"/>
        <v>add_trait_species 1 trait_notofthisworld</v>
      </c>
      <c r="F294" s="974"/>
      <c r="G294" s="975" t="s">
        <v>3702</v>
      </c>
      <c r="H294" s="985" t="s">
        <v>3703</v>
      </c>
    </row>
    <row r="295" spans="1:8">
      <c r="A295" s="962"/>
      <c r="B295" s="970">
        <v>33</v>
      </c>
      <c r="C295" s="985" t="s">
        <v>3704</v>
      </c>
      <c r="D295" s="972" t="s">
        <v>35</v>
      </c>
      <c r="E295" s="973" t="str">
        <f t="shared" si="4"/>
        <v>add_trait_species 1 trait_nuumismatic_administration</v>
      </c>
      <c r="F295" s="974"/>
      <c r="G295" s="975" t="s">
        <v>3705</v>
      </c>
      <c r="H295" s="985" t="s">
        <v>3706</v>
      </c>
    </row>
    <row r="296" spans="1:8">
      <c r="A296" s="962"/>
      <c r="B296" s="970">
        <v>34</v>
      </c>
      <c r="C296" s="985" t="s">
        <v>3707</v>
      </c>
      <c r="D296" s="972" t="s">
        <v>35</v>
      </c>
      <c r="E296" s="973" t="str">
        <f t="shared" si="4"/>
        <v>add_trait_species 1 trait_cyborg_creed_of_construction</v>
      </c>
      <c r="F296" s="974"/>
      <c r="G296" s="975" t="s">
        <v>3708</v>
      </c>
      <c r="H296" s="985" t="s">
        <v>3709</v>
      </c>
    </row>
    <row r="297" spans="1:8">
      <c r="A297" s="962"/>
      <c r="B297" s="970">
        <v>35</v>
      </c>
      <c r="C297" s="985" t="s">
        <v>3710</v>
      </c>
      <c r="D297" s="972" t="s">
        <v>35</v>
      </c>
      <c r="E297" s="973" t="str">
        <f t="shared" si="4"/>
        <v>add_trait_species 1 trait_cyborg_creed_of_war</v>
      </c>
      <c r="F297" s="974"/>
      <c r="G297" s="975" t="s">
        <v>3711</v>
      </c>
      <c r="H297" s="985" t="s">
        <v>3712</v>
      </c>
    </row>
    <row r="298" spans="1:8">
      <c r="A298" s="962"/>
      <c r="B298" s="970">
        <v>36</v>
      </c>
      <c r="C298" s="985" t="s">
        <v>3713</v>
      </c>
      <c r="D298" s="972" t="s">
        <v>35</v>
      </c>
      <c r="E298" s="973" t="str">
        <f t="shared" si="4"/>
        <v>add_trait_species 1 trait_cyborg_creed_of_research</v>
      </c>
      <c r="F298" s="974"/>
      <c r="G298" s="975" t="s">
        <v>3714</v>
      </c>
      <c r="H298" s="985" t="s">
        <v>3715</v>
      </c>
    </row>
    <row r="299" spans="1:8">
      <c r="A299" s="962"/>
      <c r="B299" s="970">
        <v>37</v>
      </c>
      <c r="C299" s="985" t="s">
        <v>3716</v>
      </c>
      <c r="D299" s="972" t="s">
        <v>35</v>
      </c>
      <c r="E299" s="973" t="str">
        <f t="shared" si="4"/>
        <v>add_trait_species 1 trait_cyborg_creed_of_labor</v>
      </c>
      <c r="F299" s="974"/>
      <c r="G299" s="975" t="s">
        <v>3717</v>
      </c>
      <c r="H299" s="985" t="s">
        <v>3718</v>
      </c>
    </row>
    <row r="300" ht="25.5" spans="1:8">
      <c r="A300" s="962"/>
      <c r="B300" s="970">
        <v>38</v>
      </c>
      <c r="C300" s="985" t="s">
        <v>3719</v>
      </c>
      <c r="D300" s="972" t="s">
        <v>35</v>
      </c>
      <c r="E300" s="973" t="str">
        <f t="shared" si="4"/>
        <v>add_trait_species 1 trait_cyborg_ritualistic_implants</v>
      </c>
      <c r="F300" s="974"/>
      <c r="G300" s="983" t="s">
        <v>3720</v>
      </c>
      <c r="H300" s="985" t="s">
        <v>3721</v>
      </c>
    </row>
    <row r="301" spans="1:8">
      <c r="A301" s="962"/>
      <c r="B301" s="970">
        <v>39</v>
      </c>
      <c r="C301" s="985" t="s">
        <v>1897</v>
      </c>
      <c r="D301" s="972" t="s">
        <v>35</v>
      </c>
      <c r="E301" s="973" t="str">
        <f t="shared" si="4"/>
        <v>add_trait_species 1 trait_stargazer</v>
      </c>
      <c r="F301" s="974"/>
      <c r="G301" s="975" t="s">
        <v>3592</v>
      </c>
      <c r="H301" s="985" t="s">
        <v>3722</v>
      </c>
    </row>
    <row r="302" spans="1:8">
      <c r="A302" s="962"/>
      <c r="B302" s="970">
        <v>40</v>
      </c>
      <c r="C302" s="985" t="s">
        <v>3723</v>
      </c>
      <c r="D302" s="972" t="s">
        <v>35</v>
      </c>
      <c r="E302" s="973" t="str">
        <f t="shared" si="4"/>
        <v>add_trait_species 1 trait_plasmic</v>
      </c>
      <c r="F302" s="974"/>
      <c r="G302" s="975" t="s">
        <v>3724</v>
      </c>
      <c r="H302" s="985" t="s">
        <v>3725</v>
      </c>
    </row>
    <row r="303" ht="25.5" spans="1:8">
      <c r="A303" s="962"/>
      <c r="B303" s="970">
        <v>41</v>
      </c>
      <c r="C303" s="985" t="s">
        <v>3726</v>
      </c>
      <c r="D303" s="972" t="s">
        <v>35</v>
      </c>
      <c r="E303" s="973" t="str">
        <f t="shared" si="4"/>
        <v>add_trait_species 1 trait_exd</v>
      </c>
      <c r="F303" s="974"/>
      <c r="G303" s="983" t="s">
        <v>3727</v>
      </c>
      <c r="H303" s="985" t="s">
        <v>3728</v>
      </c>
    </row>
    <row r="304" spans="1:8">
      <c r="A304" s="962"/>
      <c r="B304" s="970">
        <v>42</v>
      </c>
      <c r="C304" s="985" t="s">
        <v>3729</v>
      </c>
      <c r="D304" s="972" t="s">
        <v>35</v>
      </c>
      <c r="E304" s="973" t="str">
        <f t="shared" si="4"/>
        <v>add_trait_species 1 trait_storm_touched</v>
      </c>
      <c r="F304" s="974"/>
      <c r="G304" s="975" t="s">
        <v>3730</v>
      </c>
      <c r="H304" s="985" t="s">
        <v>3731</v>
      </c>
    </row>
    <row r="305" spans="1:8">
      <c r="A305" s="962"/>
      <c r="B305" s="970">
        <v>43</v>
      </c>
      <c r="C305" s="985" t="s">
        <v>3732</v>
      </c>
      <c r="D305" s="972" t="s">
        <v>35</v>
      </c>
      <c r="E305" s="973" t="str">
        <f t="shared" si="4"/>
        <v>add_trait_species 1 trait_storm_fused</v>
      </c>
      <c r="F305" s="974"/>
      <c r="G305" s="975" t="s">
        <v>3733</v>
      </c>
      <c r="H305" s="985" t="s">
        <v>3734</v>
      </c>
    </row>
    <row r="306" spans="1:8">
      <c r="A306" s="962"/>
      <c r="B306" s="976">
        <v>44</v>
      </c>
      <c r="C306" s="986" t="s">
        <v>3735</v>
      </c>
      <c r="D306" s="978" t="s">
        <v>35</v>
      </c>
      <c r="E306" s="979" t="str">
        <f t="shared" si="4"/>
        <v>add_trait_species 1 trait_pathogenic_genes</v>
      </c>
      <c r="F306" s="980"/>
      <c r="G306" s="981" t="s">
        <v>3736</v>
      </c>
      <c r="H306" s="986" t="s">
        <v>3737</v>
      </c>
    </row>
    <row r="307" spans="1:8">
      <c r="A307" s="962"/>
      <c r="B307" s="970">
        <v>45</v>
      </c>
      <c r="C307" s="985" t="s">
        <v>3738</v>
      </c>
      <c r="D307" s="972" t="s">
        <v>35</v>
      </c>
      <c r="E307" s="973" t="str">
        <f t="shared" si="4"/>
        <v>add_trait_species 1 trait_limited_cybernetic</v>
      </c>
      <c r="F307" s="974"/>
      <c r="G307" s="975" t="s">
        <v>3465</v>
      </c>
      <c r="H307" s="985" t="s">
        <v>3739</v>
      </c>
    </row>
    <row r="308" spans="1:8">
      <c r="A308" s="962"/>
      <c r="B308" s="976">
        <v>46</v>
      </c>
      <c r="C308" s="986" t="s">
        <v>3740</v>
      </c>
      <c r="D308" s="978" t="s">
        <v>35</v>
      </c>
      <c r="E308" s="979" t="str">
        <f t="shared" si="4"/>
        <v>add_trait_species 1 trait_cetanas_prisoner</v>
      </c>
      <c r="F308" s="980"/>
      <c r="G308" s="981" t="s">
        <v>3741</v>
      </c>
      <c r="H308" s="986" t="s">
        <v>3742</v>
      </c>
    </row>
    <row r="309" spans="1:8">
      <c r="A309" s="962"/>
      <c r="B309" s="970">
        <v>47</v>
      </c>
      <c r="C309" s="985" t="s">
        <v>3743</v>
      </c>
      <c r="D309" s="972" t="s">
        <v>35</v>
      </c>
      <c r="E309" s="973" t="str">
        <f t="shared" si="4"/>
        <v>add_trait_species 1 trait_malleable_genes</v>
      </c>
      <c r="F309" s="974"/>
      <c r="G309" s="975" t="s">
        <v>3744</v>
      </c>
      <c r="H309" s="985" t="s">
        <v>3745</v>
      </c>
    </row>
    <row r="310" spans="1:8">
      <c r="A310" s="962"/>
      <c r="B310" s="988">
        <v>48</v>
      </c>
      <c r="C310" s="995" t="s">
        <v>3746</v>
      </c>
      <c r="D310" s="990" t="s">
        <v>35</v>
      </c>
      <c r="E310" s="991" t="str">
        <f t="shared" si="4"/>
        <v>add_trait_species 1 trait_malleable_minerals</v>
      </c>
      <c r="F310" s="992"/>
      <c r="G310" s="993" t="s">
        <v>3335</v>
      </c>
      <c r="H310" s="995" t="s">
        <v>3747</v>
      </c>
    </row>
    <row r="311" spans="1:8">
      <c r="A311" s="962"/>
      <c r="B311" s="988">
        <v>49</v>
      </c>
      <c r="C311" s="995" t="s">
        <v>3748</v>
      </c>
      <c r="D311" s="990" t="s">
        <v>35</v>
      </c>
      <c r="E311" s="991" t="str">
        <f t="shared" si="4"/>
        <v>add_trait_species 1 trait_malleable_energy</v>
      </c>
      <c r="F311" s="992"/>
      <c r="G311" s="993" t="s">
        <v>3338</v>
      </c>
      <c r="H311" s="995" t="s">
        <v>3749</v>
      </c>
    </row>
    <row r="312" spans="1:8">
      <c r="A312" s="962"/>
      <c r="B312" s="988">
        <v>50</v>
      </c>
      <c r="C312" s="995" t="s">
        <v>3750</v>
      </c>
      <c r="D312" s="990" t="s">
        <v>35</v>
      </c>
      <c r="E312" s="991" t="str">
        <f t="shared" si="4"/>
        <v>add_trait_species 1 trait_malleable_food</v>
      </c>
      <c r="F312" s="992"/>
      <c r="G312" s="993" t="s">
        <v>3341</v>
      </c>
      <c r="H312" s="995" t="s">
        <v>3751</v>
      </c>
    </row>
    <row r="313" spans="1:8">
      <c r="A313" s="962"/>
      <c r="B313" s="988">
        <v>51</v>
      </c>
      <c r="C313" s="995" t="s">
        <v>3752</v>
      </c>
      <c r="D313" s="990" t="s">
        <v>35</v>
      </c>
      <c r="E313" s="991" t="str">
        <f t="shared" si="4"/>
        <v>add_trait_species 1 trait_malleable_research</v>
      </c>
      <c r="F313" s="992"/>
      <c r="G313" s="993" t="s">
        <v>3344</v>
      </c>
      <c r="H313" s="995" t="s">
        <v>3753</v>
      </c>
    </row>
    <row r="314" spans="1:8">
      <c r="A314" s="962"/>
      <c r="B314" s="988">
        <v>52</v>
      </c>
      <c r="C314" s="995" t="s">
        <v>3754</v>
      </c>
      <c r="D314" s="990" t="s">
        <v>35</v>
      </c>
      <c r="E314" s="991" t="str">
        <f t="shared" si="4"/>
        <v>add_trait_species 1 trait_malleable_unity</v>
      </c>
      <c r="F314" s="992"/>
      <c r="G314" s="993" t="s">
        <v>3347</v>
      </c>
      <c r="H314" s="995" t="s">
        <v>3755</v>
      </c>
    </row>
    <row r="315" spans="1:8">
      <c r="A315" s="962"/>
      <c r="B315" s="988">
        <v>53</v>
      </c>
      <c r="C315" s="995" t="s">
        <v>3756</v>
      </c>
      <c r="D315" s="990" t="s">
        <v>35</v>
      </c>
      <c r="E315" s="991" t="str">
        <f t="shared" si="4"/>
        <v>add_trait_species 1 trait_malleable_forge</v>
      </c>
      <c r="F315" s="992"/>
      <c r="G315" s="993" t="s">
        <v>3350</v>
      </c>
      <c r="H315" s="995" t="s">
        <v>3757</v>
      </c>
    </row>
    <row r="316" spans="1:8">
      <c r="A316" s="962"/>
      <c r="B316" s="988">
        <v>54</v>
      </c>
      <c r="C316" s="995" t="s">
        <v>3758</v>
      </c>
      <c r="D316" s="990" t="s">
        <v>35</v>
      </c>
      <c r="E316" s="991" t="str">
        <f t="shared" si="4"/>
        <v>add_trait_species 1 trait_malleable_trade</v>
      </c>
      <c r="F316" s="992"/>
      <c r="G316" s="993" t="s">
        <v>3353</v>
      </c>
      <c r="H316" s="995" t="s">
        <v>3759</v>
      </c>
    </row>
    <row r="317" spans="1:8">
      <c r="A317" s="962"/>
      <c r="B317" s="988">
        <v>55</v>
      </c>
      <c r="C317" s="995" t="s">
        <v>3760</v>
      </c>
      <c r="D317" s="990" t="s">
        <v>35</v>
      </c>
      <c r="E317" s="991" t="str">
        <f t="shared" si="4"/>
        <v>add_trait_species 1 trait_malleable_ameneties</v>
      </c>
      <c r="F317" s="992"/>
      <c r="G317" s="993" t="s">
        <v>3356</v>
      </c>
      <c r="H317" s="995" t="s">
        <v>3761</v>
      </c>
    </row>
    <row r="318" spans="1:8">
      <c r="A318" s="962"/>
      <c r="B318" s="970">
        <v>56</v>
      </c>
      <c r="C318" s="985" t="s">
        <v>3762</v>
      </c>
      <c r="D318" s="972" t="s">
        <v>35</v>
      </c>
      <c r="E318" s="973" t="str">
        <f t="shared" si="4"/>
        <v>add_trait_species 1 trait_wilderness</v>
      </c>
      <c r="F318" s="974"/>
      <c r="G318" s="975" t="s">
        <v>3763</v>
      </c>
      <c r="H318" s="985" t="s">
        <v>3764</v>
      </c>
    </row>
    <row r="319" spans="1:8">
      <c r="A319" s="962"/>
      <c r="B319" s="970">
        <v>57</v>
      </c>
      <c r="C319" s="985" t="s">
        <v>3765</v>
      </c>
      <c r="D319" s="972" t="s">
        <v>35</v>
      </c>
      <c r="E319" s="973" t="str">
        <f t="shared" si="4"/>
        <v>add_trait_species 1 trait_inner_darkness</v>
      </c>
      <c r="F319" s="974"/>
      <c r="G319" s="975" t="s">
        <v>3766</v>
      </c>
      <c r="H319" s="985" t="s">
        <v>3767</v>
      </c>
    </row>
    <row r="320" spans="1:8">
      <c r="A320" s="962"/>
      <c r="B320" s="976">
        <v>58</v>
      </c>
      <c r="C320" s="986" t="s">
        <v>3768</v>
      </c>
      <c r="D320" s="978" t="s">
        <v>35</v>
      </c>
      <c r="E320" s="979" t="str">
        <f t="shared" si="4"/>
        <v>add_trait_species 1 trait_geleboric_mutations</v>
      </c>
      <c r="F320" s="980"/>
      <c r="G320" s="981" t="s">
        <v>3769</v>
      </c>
      <c r="H320" s="986" t="s">
        <v>3770</v>
      </c>
    </row>
    <row r="321" spans="1:8">
      <c r="A321" s="962"/>
      <c r="B321" s="970">
        <v>59</v>
      </c>
      <c r="C321" s="985" t="s">
        <v>3771</v>
      </c>
      <c r="D321" s="972" t="s">
        <v>35</v>
      </c>
      <c r="E321" s="973" t="str">
        <f t="shared" si="4"/>
        <v>add_trait_species 1 trait_psionic_ephapse</v>
      </c>
      <c r="F321" s="974"/>
      <c r="G321" s="975" t="s">
        <v>3772</v>
      </c>
      <c r="H321" s="985" t="s">
        <v>3773</v>
      </c>
    </row>
    <row r="322" spans="1:8">
      <c r="A322" s="962"/>
      <c r="B322" s="970">
        <v>60</v>
      </c>
      <c r="C322" s="985" t="s">
        <v>3774</v>
      </c>
      <c r="D322" s="972" t="s">
        <v>35</v>
      </c>
      <c r="E322" s="973" t="str">
        <f t="shared" si="4"/>
        <v>add_trait_species 1 trait_unplugged_cybernetic_positives_3</v>
      </c>
      <c r="F322" s="974"/>
      <c r="G322" s="975" t="s">
        <v>3775</v>
      </c>
      <c r="H322" s="985" t="s">
        <v>3776</v>
      </c>
    </row>
    <row r="323" spans="1:8">
      <c r="A323" s="962"/>
      <c r="B323" s="970">
        <v>61</v>
      </c>
      <c r="C323" s="985" t="s">
        <v>3777</v>
      </c>
      <c r="D323" s="972" t="s">
        <v>35</v>
      </c>
      <c r="E323" s="973" t="str">
        <f t="shared" si="4"/>
        <v>add_trait_species 1 trait_unplugged_cybernetic_positives_2</v>
      </c>
      <c r="F323" s="974"/>
      <c r="G323" s="975" t="s">
        <v>3778</v>
      </c>
      <c r="H323" s="985" t="s">
        <v>3779</v>
      </c>
    </row>
    <row r="324" spans="1:8">
      <c r="A324" s="962"/>
      <c r="B324" s="970">
        <v>62</v>
      </c>
      <c r="C324" s="985" t="s">
        <v>3780</v>
      </c>
      <c r="D324" s="972" t="s">
        <v>35</v>
      </c>
      <c r="E324" s="973" t="str">
        <f t="shared" si="4"/>
        <v>add_trait_species 1 trait_unplugged_cybernetic_positives_1</v>
      </c>
      <c r="F324" s="974"/>
      <c r="G324" s="975" t="s">
        <v>3781</v>
      </c>
      <c r="H324" s="985" t="s">
        <v>3782</v>
      </c>
    </row>
    <row r="325" spans="1:8">
      <c r="A325" s="962"/>
      <c r="B325" s="976">
        <v>63</v>
      </c>
      <c r="C325" s="986" t="s">
        <v>3783</v>
      </c>
      <c r="D325" s="978" t="s">
        <v>35</v>
      </c>
      <c r="E325" s="979" t="str">
        <f t="shared" ref="E325:E331" si="5">_xlfn.CONCAT($C$2,"_species ",$F$2," ",H325)</f>
        <v>add_trait_species 1 trait_unplugged_cybernetic_negatives_3</v>
      </c>
      <c r="F325" s="980"/>
      <c r="G325" s="981" t="s">
        <v>3784</v>
      </c>
      <c r="H325" s="986" t="s">
        <v>3785</v>
      </c>
    </row>
    <row r="326" spans="1:8">
      <c r="A326" s="962"/>
      <c r="B326" s="976">
        <v>64</v>
      </c>
      <c r="C326" s="986" t="s">
        <v>3786</v>
      </c>
      <c r="D326" s="978" t="s">
        <v>35</v>
      </c>
      <c r="E326" s="979" t="str">
        <f t="shared" si="5"/>
        <v>add_trait_species 1 trait_unplugged_cybernetic_negatives_2</v>
      </c>
      <c r="F326" s="980"/>
      <c r="G326" s="981" t="s">
        <v>3787</v>
      </c>
      <c r="H326" s="986" t="s">
        <v>3788</v>
      </c>
    </row>
    <row r="327" spans="1:8">
      <c r="A327" s="962"/>
      <c r="B327" s="976">
        <v>65</v>
      </c>
      <c r="C327" s="986" t="s">
        <v>3789</v>
      </c>
      <c r="D327" s="978" t="s">
        <v>35</v>
      </c>
      <c r="E327" s="979" t="str">
        <f t="shared" si="5"/>
        <v>add_trait_species 1 trait_unplugged_cybernetic_negatives_1</v>
      </c>
      <c r="F327" s="980"/>
      <c r="G327" s="981" t="s">
        <v>3790</v>
      </c>
      <c r="H327" s="986" t="s">
        <v>3791</v>
      </c>
    </row>
    <row r="328" spans="1:8">
      <c r="A328" s="962"/>
      <c r="B328" s="970">
        <v>66</v>
      </c>
      <c r="C328" s="985" t="s">
        <v>3792</v>
      </c>
      <c r="D328" s="972" t="s">
        <v>35</v>
      </c>
      <c r="E328" s="973" t="str">
        <f t="shared" si="5"/>
        <v>add_trait_species 1 trait_unplugged_decyberized</v>
      </c>
      <c r="F328" s="974"/>
      <c r="G328" s="975" t="s">
        <v>3793</v>
      </c>
      <c r="H328" s="985" t="s">
        <v>3794</v>
      </c>
    </row>
    <row r="329" spans="1:8">
      <c r="A329" s="962"/>
      <c r="B329" s="970">
        <v>67</v>
      </c>
      <c r="C329" s="985" t="s">
        <v>3795</v>
      </c>
      <c r="D329" s="972" t="s">
        <v>35</v>
      </c>
      <c r="E329" s="973" t="str">
        <f t="shared" si="5"/>
        <v>add_trait_species 1 trait_unplugged_neurocalmed</v>
      </c>
      <c r="F329" s="974"/>
      <c r="G329" s="975" t="s">
        <v>3796</v>
      </c>
      <c r="H329" s="985" t="s">
        <v>3797</v>
      </c>
    </row>
    <row r="330" spans="1:8">
      <c r="A330" s="962"/>
      <c r="B330" s="970">
        <v>68</v>
      </c>
      <c r="C330" s="985" t="s">
        <v>3798</v>
      </c>
      <c r="D330" s="972" t="s">
        <v>35</v>
      </c>
      <c r="E330" s="973" t="str">
        <f t="shared" si="5"/>
        <v>add_trait_species 1 trait_unplugged_neurosavant</v>
      </c>
      <c r="F330" s="974"/>
      <c r="G330" s="975" t="s">
        <v>3799</v>
      </c>
      <c r="H330" s="985" t="s">
        <v>3800</v>
      </c>
    </row>
    <row r="331" spans="1:8">
      <c r="A331" s="962"/>
      <c r="B331" s="970">
        <v>69</v>
      </c>
      <c r="C331" s="985" t="s">
        <v>3801</v>
      </c>
      <c r="D331" s="972" t="s">
        <v>35</v>
      </c>
      <c r="E331" s="973" t="str">
        <f t="shared" si="5"/>
        <v>add_trait_species 1 trait_unplugged_regenoptimized</v>
      </c>
      <c r="F331" s="974"/>
      <c r="G331" s="975" t="s">
        <v>3802</v>
      </c>
      <c r="H331" s="985" t="s">
        <v>3803</v>
      </c>
    </row>
    <row r="334" spans="4:5">
      <c r="D334" s="10"/>
      <c r="E334" s="10"/>
    </row>
  </sheetData>
  <autoFilter xmlns:etc="http://www.wps.cn/officeDocument/2017/etCustomData" ref="A3:H331" etc:filterBottomFollowUsedRange="0">
    <extLst/>
  </autoFilter>
  <mergeCells count="344">
    <mergeCell ref="A1:H1"/>
    <mergeCell ref="A2:B2"/>
    <mergeCell ref="C2:D2"/>
    <mergeCell ref="G2:H2"/>
    <mergeCell ref="E3:F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 ref="E59:F59"/>
    <mergeCell ref="E60:F60"/>
    <mergeCell ref="E61:F61"/>
    <mergeCell ref="E62:F62"/>
    <mergeCell ref="E63:F63"/>
    <mergeCell ref="E64:F64"/>
    <mergeCell ref="E65:F65"/>
    <mergeCell ref="E66:F66"/>
    <mergeCell ref="E67:F67"/>
    <mergeCell ref="E68:F68"/>
    <mergeCell ref="E69:F69"/>
    <mergeCell ref="E70:F70"/>
    <mergeCell ref="E71:F71"/>
    <mergeCell ref="E72:F72"/>
    <mergeCell ref="E73:F73"/>
    <mergeCell ref="E74:F74"/>
    <mergeCell ref="E75:F75"/>
    <mergeCell ref="E76:F76"/>
    <mergeCell ref="E77:F77"/>
    <mergeCell ref="E78:F78"/>
    <mergeCell ref="E79:F79"/>
    <mergeCell ref="E80:F80"/>
    <mergeCell ref="E81:F81"/>
    <mergeCell ref="E82:F82"/>
    <mergeCell ref="E83:F83"/>
    <mergeCell ref="E84:F84"/>
    <mergeCell ref="E85:F85"/>
    <mergeCell ref="E86:F86"/>
    <mergeCell ref="E87:F87"/>
    <mergeCell ref="E88:F88"/>
    <mergeCell ref="E89:F89"/>
    <mergeCell ref="E90:F90"/>
    <mergeCell ref="E91:F91"/>
    <mergeCell ref="E92:F92"/>
    <mergeCell ref="E93:F93"/>
    <mergeCell ref="E94:F94"/>
    <mergeCell ref="E95:F95"/>
    <mergeCell ref="E96:F96"/>
    <mergeCell ref="E97:F97"/>
    <mergeCell ref="E98:F98"/>
    <mergeCell ref="E99:F99"/>
    <mergeCell ref="E100:F100"/>
    <mergeCell ref="E101:F101"/>
    <mergeCell ref="E102:F102"/>
    <mergeCell ref="E103:F103"/>
    <mergeCell ref="E104:F104"/>
    <mergeCell ref="E105:F105"/>
    <mergeCell ref="E106:F106"/>
    <mergeCell ref="E107:F107"/>
    <mergeCell ref="E108:F108"/>
    <mergeCell ref="E109:F109"/>
    <mergeCell ref="E110:F110"/>
    <mergeCell ref="E111:F111"/>
    <mergeCell ref="E112:F112"/>
    <mergeCell ref="E113:F113"/>
    <mergeCell ref="E114:F114"/>
    <mergeCell ref="E115:F115"/>
    <mergeCell ref="E116:F116"/>
    <mergeCell ref="E117:F117"/>
    <mergeCell ref="E118:F118"/>
    <mergeCell ref="E119:F119"/>
    <mergeCell ref="E120:F120"/>
    <mergeCell ref="E121:F121"/>
    <mergeCell ref="E122:F122"/>
    <mergeCell ref="E123:F123"/>
    <mergeCell ref="E124:F124"/>
    <mergeCell ref="E125:F125"/>
    <mergeCell ref="E126:F126"/>
    <mergeCell ref="E127:F127"/>
    <mergeCell ref="E128:F128"/>
    <mergeCell ref="E129:F129"/>
    <mergeCell ref="E130:F130"/>
    <mergeCell ref="E131:F131"/>
    <mergeCell ref="E132:F132"/>
    <mergeCell ref="E133:F133"/>
    <mergeCell ref="E134:F134"/>
    <mergeCell ref="E135:F135"/>
    <mergeCell ref="E136:F136"/>
    <mergeCell ref="E137:F137"/>
    <mergeCell ref="E138:F138"/>
    <mergeCell ref="E139:F139"/>
    <mergeCell ref="E140:F140"/>
    <mergeCell ref="E141:F141"/>
    <mergeCell ref="E142:F142"/>
    <mergeCell ref="E143:F143"/>
    <mergeCell ref="E144:F144"/>
    <mergeCell ref="E145:F145"/>
    <mergeCell ref="E146:F146"/>
    <mergeCell ref="E147:F147"/>
    <mergeCell ref="E148:F148"/>
    <mergeCell ref="E149:F149"/>
    <mergeCell ref="E150:F150"/>
    <mergeCell ref="E151:F151"/>
    <mergeCell ref="E152:F152"/>
    <mergeCell ref="E153:F153"/>
    <mergeCell ref="E154:F154"/>
    <mergeCell ref="E155:F155"/>
    <mergeCell ref="E156:F156"/>
    <mergeCell ref="E157:F157"/>
    <mergeCell ref="E158:F158"/>
    <mergeCell ref="E159:F159"/>
    <mergeCell ref="E160:F160"/>
    <mergeCell ref="E161:F161"/>
    <mergeCell ref="E162:F162"/>
    <mergeCell ref="E163:F163"/>
    <mergeCell ref="E164:F164"/>
    <mergeCell ref="E165:F165"/>
    <mergeCell ref="E166:F166"/>
    <mergeCell ref="E167:F167"/>
    <mergeCell ref="E168:F168"/>
    <mergeCell ref="E169:F169"/>
    <mergeCell ref="E170:F170"/>
    <mergeCell ref="E171:F171"/>
    <mergeCell ref="E172:F172"/>
    <mergeCell ref="E173:F173"/>
    <mergeCell ref="E174:F174"/>
    <mergeCell ref="E175:F175"/>
    <mergeCell ref="E176:F176"/>
    <mergeCell ref="E177:F177"/>
    <mergeCell ref="E178:F178"/>
    <mergeCell ref="E179:F179"/>
    <mergeCell ref="E180:F180"/>
    <mergeCell ref="E181:F181"/>
    <mergeCell ref="E182:F182"/>
    <mergeCell ref="E183:F183"/>
    <mergeCell ref="E184:F184"/>
    <mergeCell ref="E185:F185"/>
    <mergeCell ref="E186:F186"/>
    <mergeCell ref="E187:F187"/>
    <mergeCell ref="E188:F188"/>
    <mergeCell ref="E189:F189"/>
    <mergeCell ref="E190:F190"/>
    <mergeCell ref="E191:F191"/>
    <mergeCell ref="E192:F192"/>
    <mergeCell ref="E193:F193"/>
    <mergeCell ref="E194:F194"/>
    <mergeCell ref="E195:F195"/>
    <mergeCell ref="E196:F196"/>
    <mergeCell ref="E197:F197"/>
    <mergeCell ref="E198:F198"/>
    <mergeCell ref="E199:F199"/>
    <mergeCell ref="E200:F200"/>
    <mergeCell ref="E201:F201"/>
    <mergeCell ref="E202:F202"/>
    <mergeCell ref="E203:F203"/>
    <mergeCell ref="E204:F204"/>
    <mergeCell ref="E205:F205"/>
    <mergeCell ref="E206:F206"/>
    <mergeCell ref="E207:F207"/>
    <mergeCell ref="E208:F208"/>
    <mergeCell ref="E209:F209"/>
    <mergeCell ref="E210:F210"/>
    <mergeCell ref="E211:F211"/>
    <mergeCell ref="E212:F212"/>
    <mergeCell ref="E213:F213"/>
    <mergeCell ref="E214:F214"/>
    <mergeCell ref="E215:F215"/>
    <mergeCell ref="E216:F216"/>
    <mergeCell ref="E217:F217"/>
    <mergeCell ref="E218:F218"/>
    <mergeCell ref="E219:F219"/>
    <mergeCell ref="E220:F220"/>
    <mergeCell ref="E221:F221"/>
    <mergeCell ref="E222:F222"/>
    <mergeCell ref="E223:F223"/>
    <mergeCell ref="E224:F224"/>
    <mergeCell ref="E225:F225"/>
    <mergeCell ref="E226:F226"/>
    <mergeCell ref="E227:F227"/>
    <mergeCell ref="E228:F228"/>
    <mergeCell ref="E229:F229"/>
    <mergeCell ref="E230:F230"/>
    <mergeCell ref="E231:F231"/>
    <mergeCell ref="E232:F232"/>
    <mergeCell ref="E233:F233"/>
    <mergeCell ref="E234:F234"/>
    <mergeCell ref="E235:F235"/>
    <mergeCell ref="E236:F236"/>
    <mergeCell ref="E237:F237"/>
    <mergeCell ref="E238:F238"/>
    <mergeCell ref="E239:F239"/>
    <mergeCell ref="E240:F240"/>
    <mergeCell ref="E241:F241"/>
    <mergeCell ref="E242:F242"/>
    <mergeCell ref="E243:F243"/>
    <mergeCell ref="E244:F244"/>
    <mergeCell ref="E245:F245"/>
    <mergeCell ref="E246:F246"/>
    <mergeCell ref="E247:F247"/>
    <mergeCell ref="E248:F248"/>
    <mergeCell ref="E249:F249"/>
    <mergeCell ref="E250:F250"/>
    <mergeCell ref="E251:F251"/>
    <mergeCell ref="E252:F252"/>
    <mergeCell ref="E253:F253"/>
    <mergeCell ref="E254:F254"/>
    <mergeCell ref="E255:F255"/>
    <mergeCell ref="E256:F256"/>
    <mergeCell ref="E257:F257"/>
    <mergeCell ref="E258:F258"/>
    <mergeCell ref="E259:F259"/>
    <mergeCell ref="E260:F260"/>
    <mergeCell ref="E261:F261"/>
    <mergeCell ref="E262:F262"/>
    <mergeCell ref="E263:F263"/>
    <mergeCell ref="E264:F264"/>
    <mergeCell ref="E265:F265"/>
    <mergeCell ref="E266:F266"/>
    <mergeCell ref="E267:F267"/>
    <mergeCell ref="E268:F268"/>
    <mergeCell ref="E269:F269"/>
    <mergeCell ref="E270:F270"/>
    <mergeCell ref="E271:F271"/>
    <mergeCell ref="E272:F272"/>
    <mergeCell ref="E273:F273"/>
    <mergeCell ref="E274:F274"/>
    <mergeCell ref="E275:F275"/>
    <mergeCell ref="E276:F276"/>
    <mergeCell ref="E277:F277"/>
    <mergeCell ref="E278:F278"/>
    <mergeCell ref="E279:F279"/>
    <mergeCell ref="E280:F280"/>
    <mergeCell ref="E281:F281"/>
    <mergeCell ref="E282:F282"/>
    <mergeCell ref="E283:F283"/>
    <mergeCell ref="E284:F284"/>
    <mergeCell ref="E285:F285"/>
    <mergeCell ref="E286:F286"/>
    <mergeCell ref="E287:F287"/>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06:F306"/>
    <mergeCell ref="E307:F307"/>
    <mergeCell ref="E308:F308"/>
    <mergeCell ref="E309:F309"/>
    <mergeCell ref="E310:F310"/>
    <mergeCell ref="E311:F311"/>
    <mergeCell ref="E312:F312"/>
    <mergeCell ref="E313:F313"/>
    <mergeCell ref="E314:F314"/>
    <mergeCell ref="E315:F315"/>
    <mergeCell ref="E316:F316"/>
    <mergeCell ref="E317:F317"/>
    <mergeCell ref="E318:F318"/>
    <mergeCell ref="E319:F319"/>
    <mergeCell ref="E320:F320"/>
    <mergeCell ref="E321:F321"/>
    <mergeCell ref="E322:F322"/>
    <mergeCell ref="E323:F323"/>
    <mergeCell ref="E324:F324"/>
    <mergeCell ref="E325:F325"/>
    <mergeCell ref="E326:F326"/>
    <mergeCell ref="E327:F327"/>
    <mergeCell ref="E328:F328"/>
    <mergeCell ref="E329:F329"/>
    <mergeCell ref="E330:F330"/>
    <mergeCell ref="E331:F331"/>
    <mergeCell ref="A4:A24"/>
    <mergeCell ref="A25:A35"/>
    <mergeCell ref="A36:A47"/>
    <mergeCell ref="A48:A103"/>
    <mergeCell ref="A104:A119"/>
    <mergeCell ref="A120:A134"/>
    <mergeCell ref="A135:A158"/>
    <mergeCell ref="A159:A193"/>
    <mergeCell ref="A194:A253"/>
    <mergeCell ref="A254:A262"/>
    <mergeCell ref="A263:A331"/>
  </mergeCells>
  <dataValidations count="2">
    <dataValidation type="list" allowBlank="1" showInputMessage="1" showErrorMessage="1" sqref="C2">
      <formula1>"add_trait,remove_trait"</formula1>
    </dataValidation>
    <dataValidation type="list" allowBlank="1" showInputMessage="1" showErrorMessage="1" sqref="D4:D331">
      <formula1>"√,×"</formula1>
    </dataValidation>
  </dataValidations>
  <hyperlinks>
    <hyperlink ref="I2" location="组合代码!d54" display="跳转创建物种"/>
  </hyperlinks>
  <pageMargins left="0.75" right="0.75" top="1" bottom="1" header="0.5" footer="0.5"/>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755"/>
  <sheetViews>
    <sheetView zoomScale="85" zoomScaleNormal="85" workbookViewId="0">
      <pane ySplit="7" topLeftCell="A8" activePane="bottomLeft" state="frozen"/>
      <selection/>
      <selection pane="bottomLeft" activeCell="B39" sqref="B39:B40"/>
    </sheetView>
  </sheetViews>
  <sheetFormatPr defaultColWidth="9" defaultRowHeight="14.25"/>
  <cols>
    <col min="1" max="1" width="7.625" style="873" customWidth="1"/>
    <col min="2" max="2" width="24.25" customWidth="1"/>
    <col min="3" max="4" width="8.58333333333333" customWidth="1"/>
    <col min="5" max="5" width="8.59166666666667" customWidth="1"/>
    <col min="6" max="6" width="8.58333333333333" customWidth="1"/>
    <col min="7" max="8" width="15.625" style="874" customWidth="1"/>
    <col min="9" max="9" width="15.625" style="10" customWidth="1"/>
    <col min="10" max="10" width="66.7333333333333" customWidth="1"/>
    <col min="11" max="15" width="7.625" customWidth="1"/>
    <col min="16" max="16" width="60.25" customWidth="1"/>
    <col min="17" max="17" width="39.5" customWidth="1"/>
    <col min="18" max="18" width="43.375" customWidth="1"/>
  </cols>
  <sheetData>
    <row r="1" ht="50" customHeight="1" spans="1:18">
      <c r="A1" s="875" t="s">
        <v>3804</v>
      </c>
      <c r="B1" s="876"/>
      <c r="C1" s="876"/>
      <c r="D1" s="876"/>
      <c r="E1" s="876"/>
      <c r="F1" s="876"/>
      <c r="G1" s="877"/>
      <c r="H1" s="877"/>
      <c r="I1" s="877"/>
      <c r="J1" s="876"/>
      <c r="K1" s="876"/>
      <c r="L1" s="876"/>
      <c r="M1" s="876"/>
      <c r="N1" s="876"/>
      <c r="O1" s="876"/>
      <c r="P1" s="876"/>
      <c r="Q1" s="876"/>
      <c r="R1" s="876"/>
    </row>
    <row r="2" ht="20" customHeight="1" spans="1:18">
      <c r="A2" s="655" t="s">
        <v>3805</v>
      </c>
      <c r="B2" s="655"/>
      <c r="C2" s="655"/>
      <c r="D2" s="655"/>
      <c r="E2" s="655"/>
      <c r="F2" s="655" t="s">
        <v>3806</v>
      </c>
      <c r="G2" s="655"/>
      <c r="H2" s="655"/>
      <c r="I2" s="655"/>
      <c r="J2" s="659" t="s">
        <v>3807</v>
      </c>
      <c r="K2" s="897" t="s">
        <v>3808</v>
      </c>
      <c r="L2" s="897"/>
      <c r="M2" s="897"/>
      <c r="N2" s="897"/>
      <c r="O2" s="897"/>
      <c r="P2" s="897"/>
      <c r="Q2" s="897"/>
      <c r="R2" s="897"/>
    </row>
    <row r="3" ht="20" customHeight="1" spans="1:18">
      <c r="A3" s="878" t="s">
        <v>3809</v>
      </c>
      <c r="B3" s="878"/>
      <c r="C3" s="878"/>
      <c r="D3" s="878"/>
      <c r="E3" s="878"/>
      <c r="F3" s="878" t="s">
        <v>3810</v>
      </c>
      <c r="G3" s="878"/>
      <c r="H3" s="878"/>
      <c r="I3" s="878"/>
      <c r="J3" s="898" t="s">
        <v>3811</v>
      </c>
      <c r="K3" s="897"/>
      <c r="L3" s="897"/>
      <c r="M3" s="897"/>
      <c r="N3" s="897"/>
      <c r="O3" s="897"/>
      <c r="P3" s="897"/>
      <c r="Q3" s="897"/>
      <c r="R3" s="897"/>
    </row>
    <row r="4" ht="20" customHeight="1" spans="1:18">
      <c r="A4" s="879" t="s">
        <v>3812</v>
      </c>
      <c r="B4" s="879"/>
      <c r="C4" s="879"/>
      <c r="D4" s="879"/>
      <c r="E4" s="879"/>
      <c r="F4" s="879" t="s">
        <v>3813</v>
      </c>
      <c r="G4" s="879"/>
      <c r="H4" s="879"/>
      <c r="I4" s="879"/>
      <c r="J4" s="899" t="s">
        <v>3814</v>
      </c>
      <c r="K4" s="897"/>
      <c r="L4" s="897"/>
      <c r="M4" s="897"/>
      <c r="N4" s="897"/>
      <c r="O4" s="897"/>
      <c r="P4" s="897"/>
      <c r="Q4" s="897"/>
      <c r="R4" s="897"/>
    </row>
    <row r="5" ht="40" customHeight="1" spans="1:18">
      <c r="A5" s="880" t="s">
        <v>2900</v>
      </c>
      <c r="B5" s="881"/>
      <c r="C5" s="881" t="s">
        <v>2901</v>
      </c>
      <c r="D5" s="881"/>
      <c r="E5" s="881"/>
      <c r="F5" s="882" t="s">
        <v>3815</v>
      </c>
      <c r="G5" s="882"/>
      <c r="H5" s="882"/>
      <c r="I5" s="882"/>
      <c r="J5" s="900" t="s">
        <v>3816</v>
      </c>
      <c r="K5" s="897"/>
      <c r="L5" s="897"/>
      <c r="M5" s="897"/>
      <c r="N5" s="897"/>
      <c r="O5" s="897"/>
      <c r="P5" s="897"/>
      <c r="Q5" s="897"/>
      <c r="R5" s="897"/>
    </row>
    <row r="6" ht="40" customHeight="1" spans="1:18">
      <c r="A6" s="883" t="s">
        <v>3817</v>
      </c>
      <c r="B6" s="883"/>
      <c r="C6" s="884" t="str">
        <f>_xlfn.CONCAT("effect ",_xlfn.XLOOKUP(J5,$W$9:$W$13,$X$9:$X$13),_xlfn.XLOOKUP(J5,$W$9:$W$13,$Y$9:$Y$13)," ",_xlfn.XLOOKUP(J5,$W$9:$W$13,$Z$9:$Z$13),$C$5," = { trait = ",_xlfn.TEXTJOIN(_xlfn.CONCAT(" } ",$C$5," = { trait = "),TRUE,S8:S728)," }}}")</f>
        <v>effect leader = { add_trait = { trait = 未选择特质 }}}</v>
      </c>
      <c r="D6" s="885"/>
      <c r="E6" s="885"/>
      <c r="F6" s="885"/>
      <c r="G6" s="885"/>
      <c r="H6" s="885"/>
      <c r="I6" s="901"/>
      <c r="J6" s="902" t="s">
        <v>3818</v>
      </c>
      <c r="K6" s="897"/>
      <c r="L6" s="897"/>
      <c r="M6" s="897"/>
      <c r="N6" s="897"/>
      <c r="O6" s="897"/>
      <c r="P6" s="897"/>
      <c r="Q6" s="897"/>
      <c r="R6" s="897"/>
    </row>
    <row r="7" ht="25" customHeight="1" spans="1:18">
      <c r="A7" s="883" t="s">
        <v>1589</v>
      </c>
      <c r="B7" s="883" t="s">
        <v>1720</v>
      </c>
      <c r="C7" s="883" t="s">
        <v>2906</v>
      </c>
      <c r="D7" s="883" t="s">
        <v>3819</v>
      </c>
      <c r="E7" s="883" t="s">
        <v>3820</v>
      </c>
      <c r="F7" s="883" t="s">
        <v>3821</v>
      </c>
      <c r="G7" s="886" t="s">
        <v>3822</v>
      </c>
      <c r="H7" s="886" t="s">
        <v>3823</v>
      </c>
      <c r="I7" s="886" t="s">
        <v>3824</v>
      </c>
      <c r="J7" s="883" t="s">
        <v>2207</v>
      </c>
      <c r="K7" s="903" t="s">
        <v>3825</v>
      </c>
      <c r="L7" s="904" t="s">
        <v>3826</v>
      </c>
      <c r="M7" s="904" t="s">
        <v>3827</v>
      </c>
      <c r="N7" s="904" t="s">
        <v>3828</v>
      </c>
      <c r="O7" s="904" t="s">
        <v>3829</v>
      </c>
      <c r="P7" s="904" t="s">
        <v>195</v>
      </c>
      <c r="Q7" s="904" t="s">
        <v>196</v>
      </c>
      <c r="R7" s="904" t="s">
        <v>3830</v>
      </c>
    </row>
    <row r="8" ht="36" spans="1:26">
      <c r="A8" s="887">
        <v>1</v>
      </c>
      <c r="B8" s="888" t="s">
        <v>3831</v>
      </c>
      <c r="C8" s="889" t="s">
        <v>35</v>
      </c>
      <c r="D8" s="889"/>
      <c r="E8" s="890" t="s">
        <v>2910</v>
      </c>
      <c r="F8" s="889"/>
      <c r="G8" s="891"/>
      <c r="H8" s="891" t="s">
        <v>3832</v>
      </c>
      <c r="I8" s="905" t="s">
        <v>3833</v>
      </c>
      <c r="J8" s="906" t="str">
        <f>_xlfn.CONCAT("effect ",_xlfn.XLOOKUP($J$5,$W$9:$W$13,$X$9:$X$13),_xlfn.XLOOKUP($J$5,$W$9:$W$13,$Y$9:$Y$13)," ",_xlfn.XLOOKUP($J$5,$W$9:$W$13,$Z$9:$Z$13),$C$5," = { trait = ",Q8," }}}")</f>
        <v>effect leader = { add_trait = { trait = trait_ruler_corvette_focus }}}</v>
      </c>
      <c r="K8" s="907" t="s">
        <v>1252</v>
      </c>
      <c r="L8" s="908" t="s">
        <v>2910</v>
      </c>
      <c r="M8" s="909"/>
      <c r="N8" s="908" t="s">
        <v>2910</v>
      </c>
      <c r="O8" s="910" t="s">
        <v>3834</v>
      </c>
      <c r="P8" s="911" t="s">
        <v>3835</v>
      </c>
      <c r="Q8" s="920" t="s">
        <v>3836</v>
      </c>
      <c r="R8" s="921" t="s">
        <v>3837</v>
      </c>
      <c r="S8" t="str" cm="1">
        <f t="array" ref="S8">_xlfn._xlws.FILTER(Q8:Q728,C8:C728="√","未选择特质")</f>
        <v>未选择特质</v>
      </c>
      <c r="W8" s="922" t="s">
        <v>3838</v>
      </c>
      <c r="X8" s="923"/>
      <c r="Y8" s="923"/>
      <c r="Z8" s="926"/>
    </row>
    <row r="9" ht="36" spans="1:26">
      <c r="A9" s="887">
        <v>2</v>
      </c>
      <c r="B9" s="892" t="s">
        <v>3839</v>
      </c>
      <c r="C9" s="893" t="s">
        <v>35</v>
      </c>
      <c r="D9" s="893"/>
      <c r="E9" s="894" t="s">
        <v>2910</v>
      </c>
      <c r="F9" s="893"/>
      <c r="G9" s="891"/>
      <c r="H9" s="895" t="s">
        <v>3832</v>
      </c>
      <c r="I9" s="912" t="s">
        <v>3840</v>
      </c>
      <c r="J9" s="906" t="str">
        <f t="shared" ref="J9:J72" si="0">_xlfn.CONCAT("effect ",_xlfn.XLOOKUP($J$5,$W$9:$W$13,$X$9:$X$13),_xlfn.XLOOKUP($J$5,$W$9:$W$13,$Y$9:$Y$13)," ",_xlfn.XLOOKUP($J$5,$W$9:$W$13,$Z$9:$Z$13),$C$5," = { trait = ",Q9," }}}")</f>
        <v>effect leader = { add_trait = { trait = trait_ruler_destroyer_focus }}}</v>
      </c>
      <c r="K9" s="913" t="s">
        <v>1252</v>
      </c>
      <c r="L9" s="914" t="s">
        <v>2910</v>
      </c>
      <c r="M9" s="915"/>
      <c r="N9" s="914" t="s">
        <v>2910</v>
      </c>
      <c r="O9" s="910" t="s">
        <v>3834</v>
      </c>
      <c r="P9" s="916" t="s">
        <v>3841</v>
      </c>
      <c r="Q9" s="921" t="s">
        <v>3842</v>
      </c>
      <c r="R9" s="921" t="s">
        <v>3837</v>
      </c>
      <c r="W9" s="924" t="s">
        <v>3816</v>
      </c>
      <c r="X9" s="925" t="s">
        <v>3843</v>
      </c>
      <c r="Y9" s="925"/>
      <c r="Z9" s="925"/>
    </row>
    <row r="10" ht="36" spans="1:26">
      <c r="A10" s="887">
        <v>3</v>
      </c>
      <c r="B10" s="892" t="s">
        <v>3844</v>
      </c>
      <c r="C10" s="893" t="s">
        <v>35</v>
      </c>
      <c r="D10" s="893"/>
      <c r="E10" s="894" t="s">
        <v>2910</v>
      </c>
      <c r="F10" s="893"/>
      <c r="G10" s="891"/>
      <c r="H10" s="895" t="s">
        <v>3845</v>
      </c>
      <c r="I10" s="912" t="s">
        <v>3846</v>
      </c>
      <c r="J10" s="906" t="str">
        <f t="shared" si="0"/>
        <v>effect leader = { add_trait = { trait = trait_ruler_cruiser_focus }}}</v>
      </c>
      <c r="K10" s="913" t="s">
        <v>1252</v>
      </c>
      <c r="L10" s="914" t="s">
        <v>2910</v>
      </c>
      <c r="M10" s="915"/>
      <c r="N10" s="914" t="s">
        <v>2910</v>
      </c>
      <c r="O10" s="910" t="s">
        <v>3834</v>
      </c>
      <c r="P10" s="916" t="s">
        <v>3847</v>
      </c>
      <c r="Q10" s="921" t="s">
        <v>3848</v>
      </c>
      <c r="R10" s="921" t="s">
        <v>3837</v>
      </c>
      <c r="W10" s="924" t="s">
        <v>3849</v>
      </c>
      <c r="X10" s="925" t="s">
        <v>3850</v>
      </c>
      <c r="Y10" s="925" t="s">
        <v>3851</v>
      </c>
      <c r="Z10" s="925" t="s">
        <v>3852</v>
      </c>
    </row>
    <row r="11" ht="36" spans="1:26">
      <c r="A11" s="887">
        <v>4</v>
      </c>
      <c r="B11" s="892" t="s">
        <v>3853</v>
      </c>
      <c r="C11" s="893" t="s">
        <v>35</v>
      </c>
      <c r="D11" s="893"/>
      <c r="E11" s="894" t="s">
        <v>2910</v>
      </c>
      <c r="F11" s="893"/>
      <c r="G11" s="891"/>
      <c r="H11" s="895" t="s">
        <v>3854</v>
      </c>
      <c r="I11" s="912" t="s">
        <v>3855</v>
      </c>
      <c r="J11" s="906" t="str">
        <f t="shared" si="0"/>
        <v>effect leader = { add_trait = { trait = trait_ruler_battleship_focus }}}</v>
      </c>
      <c r="K11" s="913" t="s">
        <v>1252</v>
      </c>
      <c r="L11" s="914" t="s">
        <v>2910</v>
      </c>
      <c r="M11" s="915"/>
      <c r="N11" s="914" t="s">
        <v>2910</v>
      </c>
      <c r="O11" s="910" t="s">
        <v>3834</v>
      </c>
      <c r="P11" s="916" t="s">
        <v>3856</v>
      </c>
      <c r="Q11" s="921" t="s">
        <v>3857</v>
      </c>
      <c r="R11" s="921" t="s">
        <v>3837</v>
      </c>
      <c r="W11" s="924" t="s">
        <v>3858</v>
      </c>
      <c r="X11" s="925" t="s">
        <v>3850</v>
      </c>
      <c r="Y11" s="925" t="s">
        <v>3859</v>
      </c>
      <c r="Z11" s="925" t="s">
        <v>3852</v>
      </c>
    </row>
    <row r="12" ht="25.5" spans="1:26">
      <c r="A12" s="887">
        <v>5</v>
      </c>
      <c r="B12" s="892" t="s">
        <v>3860</v>
      </c>
      <c r="C12" s="893" t="s">
        <v>35</v>
      </c>
      <c r="D12" s="893"/>
      <c r="E12" s="894" t="s">
        <v>2910</v>
      </c>
      <c r="F12" s="893"/>
      <c r="G12" s="891"/>
      <c r="H12" s="891" t="s">
        <v>3861</v>
      </c>
      <c r="I12" s="912"/>
      <c r="J12" s="906" t="str">
        <f t="shared" si="0"/>
        <v>effect leader = { add_trait = { trait = leader_trait_fleet_logistician }}}</v>
      </c>
      <c r="K12" s="913" t="s">
        <v>1252</v>
      </c>
      <c r="L12" s="917"/>
      <c r="M12" s="915"/>
      <c r="N12" s="914" t="s">
        <v>2910</v>
      </c>
      <c r="O12" s="910" t="s">
        <v>3834</v>
      </c>
      <c r="P12" s="916" t="s">
        <v>3862</v>
      </c>
      <c r="Q12" s="921" t="s">
        <v>3863</v>
      </c>
      <c r="R12" s="921" t="s">
        <v>3837</v>
      </c>
      <c r="W12" s="924" t="s">
        <v>3864</v>
      </c>
      <c r="X12" s="925" t="s">
        <v>3850</v>
      </c>
      <c r="Y12" s="925" t="s">
        <v>3865</v>
      </c>
      <c r="Z12" s="925" t="s">
        <v>3852</v>
      </c>
    </row>
    <row r="13" ht="26.25" spans="1:26">
      <c r="A13" s="887">
        <v>6</v>
      </c>
      <c r="B13" s="892" t="s">
        <v>3866</v>
      </c>
      <c r="C13" s="893" t="s">
        <v>35</v>
      </c>
      <c r="D13" s="893"/>
      <c r="E13" s="894" t="s">
        <v>2910</v>
      </c>
      <c r="F13" s="893"/>
      <c r="G13" s="895"/>
      <c r="H13" s="895"/>
      <c r="I13" s="912"/>
      <c r="J13" s="906" t="str">
        <f t="shared" si="0"/>
        <v>effect leader = { add_trait = { trait = leader_trait_skirmisher }}}</v>
      </c>
      <c r="K13" s="913" t="s">
        <v>1252</v>
      </c>
      <c r="L13" s="914" t="s">
        <v>2910</v>
      </c>
      <c r="M13" s="915"/>
      <c r="N13" s="915"/>
      <c r="O13" s="910" t="s">
        <v>3834</v>
      </c>
      <c r="P13" s="916" t="s">
        <v>3867</v>
      </c>
      <c r="Q13" s="921" t="s">
        <v>3868</v>
      </c>
      <c r="R13" s="921" t="s">
        <v>3837</v>
      </c>
      <c r="W13" s="924" t="s">
        <v>3869</v>
      </c>
      <c r="X13" s="925" t="s">
        <v>3850</v>
      </c>
      <c r="Y13" s="925" t="s">
        <v>3870</v>
      </c>
      <c r="Z13" s="925" t="s">
        <v>3852</v>
      </c>
    </row>
    <row r="14" ht="26.25" spans="1:18">
      <c r="A14" s="887">
        <v>7</v>
      </c>
      <c r="B14" s="892" t="s">
        <v>3871</v>
      </c>
      <c r="C14" s="893" t="s">
        <v>35</v>
      </c>
      <c r="D14" s="893"/>
      <c r="E14" s="894" t="s">
        <v>2910</v>
      </c>
      <c r="F14" s="893"/>
      <c r="G14" s="895"/>
      <c r="H14" s="895"/>
      <c r="I14" s="912" t="s">
        <v>945</v>
      </c>
      <c r="J14" s="906" t="str">
        <f t="shared" si="0"/>
        <v>effect leader = { add_trait = { trait = leader_trait_aggressive }}}</v>
      </c>
      <c r="K14" s="913" t="s">
        <v>1252</v>
      </c>
      <c r="L14" s="917"/>
      <c r="M14" s="915"/>
      <c r="N14" s="915"/>
      <c r="O14" s="910" t="s">
        <v>3834</v>
      </c>
      <c r="P14" s="916" t="s">
        <v>3872</v>
      </c>
      <c r="Q14" s="921" t="s">
        <v>3873</v>
      </c>
      <c r="R14" s="921" t="s">
        <v>3837</v>
      </c>
    </row>
    <row r="15" ht="26.25" spans="1:18">
      <c r="A15" s="887">
        <v>8</v>
      </c>
      <c r="B15" s="892" t="s">
        <v>3874</v>
      </c>
      <c r="C15" s="893" t="s">
        <v>35</v>
      </c>
      <c r="D15" s="893"/>
      <c r="E15" s="894" t="s">
        <v>2910</v>
      </c>
      <c r="F15" s="893"/>
      <c r="G15" s="895"/>
      <c r="H15" s="895"/>
      <c r="I15" s="912" t="s">
        <v>3875</v>
      </c>
      <c r="J15" s="906" t="str">
        <f t="shared" si="0"/>
        <v>effect leader = { add_trait = { trait = leader_trait_cautious }}}</v>
      </c>
      <c r="K15" s="913" t="s">
        <v>1252</v>
      </c>
      <c r="L15" s="917"/>
      <c r="M15" s="915"/>
      <c r="N15" s="915"/>
      <c r="O15" s="910" t="s">
        <v>3834</v>
      </c>
      <c r="P15" s="916" t="s">
        <v>3876</v>
      </c>
      <c r="Q15" s="921" t="s">
        <v>3877</v>
      </c>
      <c r="R15" s="921" t="s">
        <v>3837</v>
      </c>
    </row>
    <row r="16" ht="25.5" spans="1:18">
      <c r="A16" s="887">
        <v>9</v>
      </c>
      <c r="B16" s="892" t="s">
        <v>3878</v>
      </c>
      <c r="C16" s="893" t="s">
        <v>35</v>
      </c>
      <c r="D16" s="893"/>
      <c r="E16" s="894" t="s">
        <v>2910</v>
      </c>
      <c r="F16" s="893"/>
      <c r="G16" s="895"/>
      <c r="H16" s="895"/>
      <c r="I16" s="918" t="s">
        <v>3879</v>
      </c>
      <c r="J16" s="906" t="str">
        <f t="shared" si="0"/>
        <v>effect leader = { add_trait = { trait = leader_trait_unyielding }}}</v>
      </c>
      <c r="K16" s="913" t="s">
        <v>1252</v>
      </c>
      <c r="L16" s="917"/>
      <c r="M16" s="915"/>
      <c r="N16" s="915"/>
      <c r="O16" s="910" t="s">
        <v>3834</v>
      </c>
      <c r="P16" s="916" t="s">
        <v>3880</v>
      </c>
      <c r="Q16" s="921" t="s">
        <v>3881</v>
      </c>
      <c r="R16" s="921" t="s">
        <v>3837</v>
      </c>
    </row>
    <row r="17" ht="26.25" spans="1:18">
      <c r="A17" s="887">
        <v>10</v>
      </c>
      <c r="B17" s="892" t="s">
        <v>3882</v>
      </c>
      <c r="C17" s="893" t="s">
        <v>35</v>
      </c>
      <c r="D17" s="893"/>
      <c r="E17" s="894" t="s">
        <v>2910</v>
      </c>
      <c r="F17" s="893"/>
      <c r="G17" s="895"/>
      <c r="H17" s="895"/>
      <c r="I17" s="912"/>
      <c r="J17" s="906" t="str">
        <f t="shared" si="0"/>
        <v>effect leader = { add_trait = { trait = leader_trait_engineer }}}</v>
      </c>
      <c r="K17" s="913" t="s">
        <v>1252</v>
      </c>
      <c r="L17" s="917"/>
      <c r="M17" s="915"/>
      <c r="N17" s="915"/>
      <c r="O17" s="910" t="s">
        <v>3834</v>
      </c>
      <c r="P17" s="916" t="s">
        <v>3883</v>
      </c>
      <c r="Q17" s="921" t="s">
        <v>3884</v>
      </c>
      <c r="R17" s="921" t="s">
        <v>3837</v>
      </c>
    </row>
    <row r="18" ht="25.5" spans="1:18">
      <c r="A18" s="887">
        <v>11</v>
      </c>
      <c r="B18" s="892" t="s">
        <v>3885</v>
      </c>
      <c r="C18" s="893" t="s">
        <v>35</v>
      </c>
      <c r="D18" s="893"/>
      <c r="E18" s="894" t="s">
        <v>2910</v>
      </c>
      <c r="F18" s="893"/>
      <c r="G18" s="895"/>
      <c r="H18" s="895"/>
      <c r="I18" s="912" t="s">
        <v>3886</v>
      </c>
      <c r="J18" s="906" t="str">
        <f t="shared" si="0"/>
        <v>effect leader = { add_trait = { trait = leader_trait_trickster }}}</v>
      </c>
      <c r="K18" s="913" t="s">
        <v>1252</v>
      </c>
      <c r="L18" s="917"/>
      <c r="M18" s="915"/>
      <c r="N18" s="915"/>
      <c r="O18" s="910" t="s">
        <v>3834</v>
      </c>
      <c r="P18" s="916" t="s">
        <v>3887</v>
      </c>
      <c r="Q18" s="921" t="s">
        <v>3888</v>
      </c>
      <c r="R18" s="921" t="s">
        <v>3837</v>
      </c>
    </row>
    <row r="19" ht="25.5" spans="1:18">
      <c r="A19" s="887">
        <v>12</v>
      </c>
      <c r="B19" s="892" t="s">
        <v>3889</v>
      </c>
      <c r="C19" s="893" t="s">
        <v>35</v>
      </c>
      <c r="D19" s="893"/>
      <c r="E19" s="894" t="s">
        <v>2910</v>
      </c>
      <c r="F19" s="893"/>
      <c r="G19" s="896" t="s">
        <v>3890</v>
      </c>
      <c r="H19" s="896"/>
      <c r="I19" s="919" t="s">
        <v>3891</v>
      </c>
      <c r="J19" s="906" t="str">
        <f t="shared" si="0"/>
        <v>effect leader = { add_trait = { trait = leader_trait_wrecker }}}</v>
      </c>
      <c r="K19" s="913" t="s">
        <v>3892</v>
      </c>
      <c r="L19" s="917"/>
      <c r="M19" s="915"/>
      <c r="N19" s="915"/>
      <c r="O19" s="910" t="s">
        <v>3834</v>
      </c>
      <c r="P19" s="916" t="s">
        <v>3893</v>
      </c>
      <c r="Q19" s="921" t="s">
        <v>3894</v>
      </c>
      <c r="R19" s="921" t="s">
        <v>3837</v>
      </c>
    </row>
    <row r="20" ht="25.5" spans="1:18">
      <c r="A20" s="887">
        <v>13</v>
      </c>
      <c r="B20" s="892"/>
      <c r="C20" s="893" t="s">
        <v>35</v>
      </c>
      <c r="D20" s="893"/>
      <c r="E20" s="894" t="s">
        <v>2910</v>
      </c>
      <c r="F20" s="893"/>
      <c r="G20" s="896" t="s">
        <v>3890</v>
      </c>
      <c r="H20" s="896"/>
      <c r="I20" s="919"/>
      <c r="J20" s="906" t="str">
        <f t="shared" si="0"/>
        <v>effect leader = { add_trait = { trait = leader_trait_wrecker_2 }}}</v>
      </c>
      <c r="K20" s="913" t="s">
        <v>3892</v>
      </c>
      <c r="L20" s="917"/>
      <c r="M20" s="915"/>
      <c r="N20" s="915"/>
      <c r="O20" s="910" t="s">
        <v>3895</v>
      </c>
      <c r="P20" s="916" t="s">
        <v>3896</v>
      </c>
      <c r="Q20" s="921" t="s">
        <v>3897</v>
      </c>
      <c r="R20" s="921" t="s">
        <v>3837</v>
      </c>
    </row>
    <row r="21" ht="25.5" spans="1:18">
      <c r="A21" s="887">
        <v>14</v>
      </c>
      <c r="B21" s="892" t="s">
        <v>3898</v>
      </c>
      <c r="C21" s="893" t="s">
        <v>35</v>
      </c>
      <c r="D21" s="893"/>
      <c r="E21" s="894" t="s">
        <v>2910</v>
      </c>
      <c r="F21" s="893"/>
      <c r="G21" s="895" t="s">
        <v>3899</v>
      </c>
      <c r="H21" s="895"/>
      <c r="I21" s="912"/>
      <c r="J21" s="906" t="str">
        <f t="shared" si="0"/>
        <v>effect leader = { add_trait = { trait = leader_trait_annihilator }}}</v>
      </c>
      <c r="K21" s="913" t="s">
        <v>3892</v>
      </c>
      <c r="L21" s="917"/>
      <c r="M21" s="915"/>
      <c r="N21" s="915"/>
      <c r="O21" s="910" t="s">
        <v>3834</v>
      </c>
      <c r="P21" s="916" t="s">
        <v>3900</v>
      </c>
      <c r="Q21" s="921" t="s">
        <v>3901</v>
      </c>
      <c r="R21" s="921" t="s">
        <v>3837</v>
      </c>
    </row>
    <row r="22" ht="25.5" spans="1:18">
      <c r="A22" s="887">
        <v>15</v>
      </c>
      <c r="B22" s="892"/>
      <c r="C22" s="893" t="s">
        <v>35</v>
      </c>
      <c r="D22" s="893"/>
      <c r="E22" s="894" t="s">
        <v>2910</v>
      </c>
      <c r="F22" s="893"/>
      <c r="G22" s="895" t="s">
        <v>3899</v>
      </c>
      <c r="H22" s="895"/>
      <c r="I22" s="912"/>
      <c r="J22" s="906" t="str">
        <f t="shared" si="0"/>
        <v>effect leader = { add_trait = { trait = leader_trait_annihilator_2 }}}</v>
      </c>
      <c r="K22" s="913" t="s">
        <v>3892</v>
      </c>
      <c r="L22" s="917"/>
      <c r="M22" s="915"/>
      <c r="N22" s="915"/>
      <c r="O22" s="910" t="s">
        <v>3895</v>
      </c>
      <c r="P22" s="916" t="s">
        <v>3902</v>
      </c>
      <c r="Q22" s="921" t="s">
        <v>3903</v>
      </c>
      <c r="R22" s="921" t="s">
        <v>3837</v>
      </c>
    </row>
    <row r="23" ht="25.5" spans="1:18">
      <c r="A23" s="887">
        <v>16</v>
      </c>
      <c r="B23" s="892" t="s">
        <v>3904</v>
      </c>
      <c r="C23" s="893" t="s">
        <v>35</v>
      </c>
      <c r="D23" s="893"/>
      <c r="E23" s="894" t="s">
        <v>2910</v>
      </c>
      <c r="F23" s="893"/>
      <c r="G23" s="896" t="s">
        <v>3890</v>
      </c>
      <c r="H23" s="896"/>
      <c r="I23" s="919"/>
      <c r="J23" s="906" t="str">
        <f t="shared" si="0"/>
        <v>effect leader = { add_trait = { trait = leader_trait_artillerist }}}</v>
      </c>
      <c r="K23" s="913" t="s">
        <v>3892</v>
      </c>
      <c r="L23" s="917"/>
      <c r="M23" s="915"/>
      <c r="N23" s="915"/>
      <c r="O23" s="910" t="s">
        <v>3834</v>
      </c>
      <c r="P23" s="916" t="s">
        <v>3905</v>
      </c>
      <c r="Q23" s="921" t="s">
        <v>3906</v>
      </c>
      <c r="R23" s="921" t="s">
        <v>3837</v>
      </c>
    </row>
    <row r="24" ht="25.5" spans="1:18">
      <c r="A24" s="887">
        <v>17</v>
      </c>
      <c r="B24" s="892"/>
      <c r="C24" s="893" t="s">
        <v>35</v>
      </c>
      <c r="D24" s="893"/>
      <c r="E24" s="894" t="s">
        <v>2910</v>
      </c>
      <c r="F24" s="893"/>
      <c r="G24" s="896" t="s">
        <v>3890</v>
      </c>
      <c r="H24" s="896"/>
      <c r="I24" s="919"/>
      <c r="J24" s="906" t="str">
        <f t="shared" si="0"/>
        <v>effect leader = { add_trait = { trait = leader_trait_artillerist_2 }}}</v>
      </c>
      <c r="K24" s="913" t="s">
        <v>3892</v>
      </c>
      <c r="L24" s="917"/>
      <c r="M24" s="915"/>
      <c r="N24" s="915"/>
      <c r="O24" s="910" t="s">
        <v>3895</v>
      </c>
      <c r="P24" s="916" t="s">
        <v>3907</v>
      </c>
      <c r="Q24" s="921" t="s">
        <v>3908</v>
      </c>
      <c r="R24" s="921" t="s">
        <v>3837</v>
      </c>
    </row>
    <row r="25" ht="25.5" spans="1:18">
      <c r="A25" s="887">
        <v>18</v>
      </c>
      <c r="B25" s="892" t="s">
        <v>3909</v>
      </c>
      <c r="C25" s="893" t="s">
        <v>35</v>
      </c>
      <c r="D25" s="893"/>
      <c r="E25" s="894" t="s">
        <v>2910</v>
      </c>
      <c r="F25" s="893"/>
      <c r="G25" s="896" t="s">
        <v>3890</v>
      </c>
      <c r="H25" s="896"/>
      <c r="I25" s="919"/>
      <c r="J25" s="906" t="str">
        <f t="shared" si="0"/>
        <v>effect leader = { add_trait = { trait = leader_trait_commanding_presence }}}</v>
      </c>
      <c r="K25" s="913" t="s">
        <v>3892</v>
      </c>
      <c r="L25" s="917"/>
      <c r="M25" s="915"/>
      <c r="N25" s="915"/>
      <c r="O25" s="910" t="s">
        <v>3834</v>
      </c>
      <c r="P25" s="916" t="s">
        <v>3910</v>
      </c>
      <c r="Q25" s="921" t="s">
        <v>3911</v>
      </c>
      <c r="R25" s="921" t="s">
        <v>3837</v>
      </c>
    </row>
    <row r="26" ht="25.5" spans="1:18">
      <c r="A26" s="887">
        <v>19</v>
      </c>
      <c r="B26" s="892"/>
      <c r="C26" s="893" t="s">
        <v>35</v>
      </c>
      <c r="D26" s="893"/>
      <c r="E26" s="894" t="s">
        <v>2910</v>
      </c>
      <c r="F26" s="893"/>
      <c r="G26" s="896" t="s">
        <v>3890</v>
      </c>
      <c r="H26" s="896"/>
      <c r="I26" s="919"/>
      <c r="J26" s="906" t="str">
        <f t="shared" si="0"/>
        <v>effect leader = { add_trait = { trait = leader_trait_commanding_presence_2 }}}</v>
      </c>
      <c r="K26" s="913" t="s">
        <v>3892</v>
      </c>
      <c r="L26" s="917"/>
      <c r="M26" s="915"/>
      <c r="N26" s="915"/>
      <c r="O26" s="910" t="s">
        <v>3895</v>
      </c>
      <c r="P26" s="916" t="s">
        <v>3912</v>
      </c>
      <c r="Q26" s="921" t="s">
        <v>3913</v>
      </c>
      <c r="R26" s="921" t="s">
        <v>3837</v>
      </c>
    </row>
    <row r="27" ht="25.5" spans="1:18">
      <c r="A27" s="887">
        <v>20</v>
      </c>
      <c r="B27" s="892" t="s">
        <v>3914</v>
      </c>
      <c r="C27" s="893" t="s">
        <v>35</v>
      </c>
      <c r="D27" s="893"/>
      <c r="E27" s="894" t="s">
        <v>2910</v>
      </c>
      <c r="F27" s="893"/>
      <c r="G27" s="896" t="s">
        <v>3890</v>
      </c>
      <c r="H27" s="896"/>
      <c r="I27" s="919"/>
      <c r="J27" s="906" t="str">
        <f t="shared" si="0"/>
        <v>effect leader = { add_trait = { trait = leader_trait_corsair }}}</v>
      </c>
      <c r="K27" s="913" t="s">
        <v>3892</v>
      </c>
      <c r="L27" s="917"/>
      <c r="M27" s="915"/>
      <c r="N27" s="914" t="s">
        <v>2910</v>
      </c>
      <c r="O27" s="910" t="s">
        <v>3834</v>
      </c>
      <c r="P27" s="916" t="s">
        <v>3915</v>
      </c>
      <c r="Q27" s="921" t="s">
        <v>3916</v>
      </c>
      <c r="R27" s="921" t="s">
        <v>3837</v>
      </c>
    </row>
    <row r="28" ht="25.5" spans="1:18">
      <c r="A28" s="887">
        <v>21</v>
      </c>
      <c r="B28" s="892"/>
      <c r="C28" s="893" t="s">
        <v>35</v>
      </c>
      <c r="D28" s="893"/>
      <c r="E28" s="894" t="s">
        <v>2910</v>
      </c>
      <c r="F28" s="893"/>
      <c r="G28" s="896" t="s">
        <v>3890</v>
      </c>
      <c r="H28" s="896"/>
      <c r="I28" s="919"/>
      <c r="J28" s="906" t="str">
        <f t="shared" si="0"/>
        <v>effect leader = { add_trait = { trait = leader_trait_corsair_2 }}}</v>
      </c>
      <c r="K28" s="913" t="s">
        <v>3892</v>
      </c>
      <c r="L28" s="917"/>
      <c r="M28" s="915"/>
      <c r="N28" s="914" t="s">
        <v>2910</v>
      </c>
      <c r="O28" s="910" t="s">
        <v>3895</v>
      </c>
      <c r="P28" s="916" t="s">
        <v>3917</v>
      </c>
      <c r="Q28" s="921" t="s">
        <v>3918</v>
      </c>
      <c r="R28" s="921" t="s">
        <v>3837</v>
      </c>
    </row>
    <row r="29" ht="25.5" spans="1:18">
      <c r="A29" s="887">
        <v>22</v>
      </c>
      <c r="B29" s="892" t="s">
        <v>3919</v>
      </c>
      <c r="C29" s="893" t="s">
        <v>35</v>
      </c>
      <c r="D29" s="893"/>
      <c r="E29" s="894" t="s">
        <v>2910</v>
      </c>
      <c r="F29" s="893"/>
      <c r="G29" s="895" t="s">
        <v>3899</v>
      </c>
      <c r="H29" s="895"/>
      <c r="I29" s="912"/>
      <c r="J29" s="906" t="str">
        <f t="shared" si="0"/>
        <v>effect leader = { add_trait = { trait = leader_trait_demolisher }}}</v>
      </c>
      <c r="K29" s="913" t="s">
        <v>3892</v>
      </c>
      <c r="L29" s="917"/>
      <c r="M29" s="915"/>
      <c r="N29" s="915"/>
      <c r="O29" s="910" t="s">
        <v>3834</v>
      </c>
      <c r="P29" s="916" t="s">
        <v>3920</v>
      </c>
      <c r="Q29" s="921" t="s">
        <v>3921</v>
      </c>
      <c r="R29" s="921" t="s">
        <v>3837</v>
      </c>
    </row>
    <row r="30" ht="25.5" spans="1:18">
      <c r="A30" s="887">
        <v>23</v>
      </c>
      <c r="B30" s="892"/>
      <c r="C30" s="893" t="s">
        <v>35</v>
      </c>
      <c r="D30" s="893"/>
      <c r="E30" s="894" t="s">
        <v>2910</v>
      </c>
      <c r="F30" s="893"/>
      <c r="G30" s="895" t="s">
        <v>3899</v>
      </c>
      <c r="H30" s="895"/>
      <c r="I30" s="912"/>
      <c r="J30" s="906" t="str">
        <f t="shared" si="0"/>
        <v>effect leader = { add_trait = { trait = leader_trait_demolisher_2 }}}</v>
      </c>
      <c r="K30" s="913" t="s">
        <v>3892</v>
      </c>
      <c r="L30" s="917"/>
      <c r="M30" s="915"/>
      <c r="N30" s="915"/>
      <c r="O30" s="910" t="s">
        <v>3895</v>
      </c>
      <c r="P30" s="916" t="s">
        <v>3922</v>
      </c>
      <c r="Q30" s="921" t="s">
        <v>3923</v>
      </c>
      <c r="R30" s="921" t="s">
        <v>3837</v>
      </c>
    </row>
    <row r="31" ht="25.5" spans="1:18">
      <c r="A31" s="887">
        <v>24</v>
      </c>
      <c r="B31" s="892" t="s">
        <v>3924</v>
      </c>
      <c r="C31" s="893" t="s">
        <v>35</v>
      </c>
      <c r="D31" s="893"/>
      <c r="E31" s="894" t="s">
        <v>2910</v>
      </c>
      <c r="F31" s="893"/>
      <c r="G31" s="895" t="s">
        <v>3925</v>
      </c>
      <c r="H31" s="895"/>
      <c r="I31" s="912"/>
      <c r="J31" s="906" t="str">
        <f t="shared" si="0"/>
        <v>effect leader = { add_trait = { trait = leader_trait_shipbreaker }}}</v>
      </c>
      <c r="K31" s="913" t="s">
        <v>3892</v>
      </c>
      <c r="L31" s="917"/>
      <c r="M31" s="915"/>
      <c r="N31" s="915"/>
      <c r="O31" s="910" t="s">
        <v>3834</v>
      </c>
      <c r="P31" s="916" t="s">
        <v>3926</v>
      </c>
      <c r="Q31" s="921" t="s">
        <v>3927</v>
      </c>
      <c r="R31" s="921" t="s">
        <v>3837</v>
      </c>
    </row>
    <row r="32" ht="25.5" spans="1:18">
      <c r="A32" s="887">
        <v>25</v>
      </c>
      <c r="B32" s="892"/>
      <c r="C32" s="893" t="s">
        <v>35</v>
      </c>
      <c r="D32" s="893"/>
      <c r="E32" s="894" t="s">
        <v>2910</v>
      </c>
      <c r="F32" s="893"/>
      <c r="G32" s="895" t="s">
        <v>3925</v>
      </c>
      <c r="H32" s="895"/>
      <c r="I32" s="912"/>
      <c r="J32" s="906" t="str">
        <f t="shared" si="0"/>
        <v>effect leader = { add_trait = { trait = leader_trait_shipbreaker_2 }}}</v>
      </c>
      <c r="K32" s="913" t="s">
        <v>3892</v>
      </c>
      <c r="L32" s="917"/>
      <c r="M32" s="915"/>
      <c r="N32" s="915"/>
      <c r="O32" s="910" t="s">
        <v>3895</v>
      </c>
      <c r="P32" s="916" t="s">
        <v>3928</v>
      </c>
      <c r="Q32" s="921" t="s">
        <v>3929</v>
      </c>
      <c r="R32" s="921" t="s">
        <v>3837</v>
      </c>
    </row>
    <row r="33" ht="25.5" spans="1:18">
      <c r="A33" s="887">
        <v>26</v>
      </c>
      <c r="B33" s="892" t="s">
        <v>3930</v>
      </c>
      <c r="C33" s="893" t="s">
        <v>35</v>
      </c>
      <c r="D33" s="893"/>
      <c r="E33" s="894" t="s">
        <v>2910</v>
      </c>
      <c r="F33" s="893"/>
      <c r="G33" s="896" t="s">
        <v>3890</v>
      </c>
      <c r="H33" s="896"/>
      <c r="I33" s="919" t="s">
        <v>3931</v>
      </c>
      <c r="J33" s="906" t="str">
        <f t="shared" si="0"/>
        <v>effect leader = { add_trait = { trait = leader_trait_archaeo_specialization }}}</v>
      </c>
      <c r="K33" s="913" t="s">
        <v>3892</v>
      </c>
      <c r="L33" s="917"/>
      <c r="M33" s="915"/>
      <c r="N33" s="915"/>
      <c r="O33" s="910" t="s">
        <v>3834</v>
      </c>
      <c r="P33" s="916" t="s">
        <v>3932</v>
      </c>
      <c r="Q33" s="921" t="s">
        <v>3933</v>
      </c>
      <c r="R33" s="921" t="s">
        <v>3837</v>
      </c>
    </row>
    <row r="34" ht="25.5" spans="1:18">
      <c r="A34" s="887">
        <v>27</v>
      </c>
      <c r="B34" s="892"/>
      <c r="C34" s="893" t="s">
        <v>35</v>
      </c>
      <c r="D34" s="893"/>
      <c r="E34" s="894" t="s">
        <v>2910</v>
      </c>
      <c r="F34" s="893"/>
      <c r="G34" s="896" t="s">
        <v>3890</v>
      </c>
      <c r="H34" s="896"/>
      <c r="I34" s="919" t="s">
        <v>3931</v>
      </c>
      <c r="J34" s="906" t="str">
        <f t="shared" si="0"/>
        <v>effect leader = { add_trait = { trait = leader_trait_archaeo_specialization_2 }}}</v>
      </c>
      <c r="K34" s="913" t="s">
        <v>3892</v>
      </c>
      <c r="L34" s="917"/>
      <c r="M34" s="915"/>
      <c r="N34" s="915"/>
      <c r="O34" s="910" t="s">
        <v>3895</v>
      </c>
      <c r="P34" s="916" t="s">
        <v>3934</v>
      </c>
      <c r="Q34" s="921" t="s">
        <v>3935</v>
      </c>
      <c r="R34" s="921" t="s">
        <v>3837</v>
      </c>
    </row>
    <row r="35" ht="25.5" spans="1:18">
      <c r="A35" s="887">
        <v>28</v>
      </c>
      <c r="B35" s="892" t="s">
        <v>3936</v>
      </c>
      <c r="C35" s="893" t="s">
        <v>35</v>
      </c>
      <c r="D35" s="893"/>
      <c r="E35" s="894" t="s">
        <v>2910</v>
      </c>
      <c r="F35" s="893"/>
      <c r="G35" s="896" t="s">
        <v>3890</v>
      </c>
      <c r="H35" s="896" t="s">
        <v>3937</v>
      </c>
      <c r="I35" s="919" t="s">
        <v>3931</v>
      </c>
      <c r="J35" s="906" t="str">
        <f t="shared" si="0"/>
        <v>effect leader = { add_trait = { trait = leader_trait_artillery_specialization }}}</v>
      </c>
      <c r="K35" s="913" t="s">
        <v>3892</v>
      </c>
      <c r="L35" s="917"/>
      <c r="M35" s="915"/>
      <c r="N35" s="915"/>
      <c r="O35" s="910" t="s">
        <v>3834</v>
      </c>
      <c r="P35" s="916" t="s">
        <v>3938</v>
      </c>
      <c r="Q35" s="921" t="s">
        <v>3939</v>
      </c>
      <c r="R35" s="921" t="s">
        <v>3837</v>
      </c>
    </row>
    <row r="36" ht="25.5" spans="1:18">
      <c r="A36" s="887">
        <v>29</v>
      </c>
      <c r="B36" s="892"/>
      <c r="C36" s="893" t="s">
        <v>35</v>
      </c>
      <c r="D36" s="893"/>
      <c r="E36" s="894" t="s">
        <v>2910</v>
      </c>
      <c r="F36" s="893"/>
      <c r="G36" s="896" t="s">
        <v>3890</v>
      </c>
      <c r="H36" s="896" t="s">
        <v>3937</v>
      </c>
      <c r="I36" s="919" t="s">
        <v>3931</v>
      </c>
      <c r="J36" s="906" t="str">
        <f t="shared" si="0"/>
        <v>effect leader = { add_trait = { trait = leader_trait_artillery_specialization_2 }}}</v>
      </c>
      <c r="K36" s="913" t="s">
        <v>3892</v>
      </c>
      <c r="L36" s="917"/>
      <c r="M36" s="915"/>
      <c r="N36" s="915"/>
      <c r="O36" s="910" t="s">
        <v>3895</v>
      </c>
      <c r="P36" s="916" t="s">
        <v>3940</v>
      </c>
      <c r="Q36" s="921" t="s">
        <v>3941</v>
      </c>
      <c r="R36" s="921" t="s">
        <v>3837</v>
      </c>
    </row>
    <row r="37" ht="25.5" spans="1:18">
      <c r="A37" s="887">
        <v>30</v>
      </c>
      <c r="B37" s="892" t="s">
        <v>3942</v>
      </c>
      <c r="C37" s="893" t="s">
        <v>35</v>
      </c>
      <c r="D37" s="893"/>
      <c r="E37" s="894" t="s">
        <v>2910</v>
      </c>
      <c r="F37" s="893"/>
      <c r="G37" s="896" t="s">
        <v>3890</v>
      </c>
      <c r="H37" s="896" t="s">
        <v>3943</v>
      </c>
      <c r="I37" s="919" t="s">
        <v>3931</v>
      </c>
      <c r="J37" s="906" t="str">
        <f t="shared" si="0"/>
        <v>effect leader = { add_trait = { trait = leader_trait_carrier_specialization }}}</v>
      </c>
      <c r="K37" s="913" t="s">
        <v>3892</v>
      </c>
      <c r="L37" s="917"/>
      <c r="M37" s="915"/>
      <c r="N37" s="915"/>
      <c r="O37" s="910" t="s">
        <v>3834</v>
      </c>
      <c r="P37" s="916" t="s">
        <v>3944</v>
      </c>
      <c r="Q37" s="921" t="s">
        <v>3945</v>
      </c>
      <c r="R37" s="921" t="s">
        <v>3837</v>
      </c>
    </row>
    <row r="38" ht="25.5" spans="1:18">
      <c r="A38" s="887">
        <v>31</v>
      </c>
      <c r="B38" s="892"/>
      <c r="C38" s="893" t="s">
        <v>35</v>
      </c>
      <c r="D38" s="893"/>
      <c r="E38" s="894" t="s">
        <v>2910</v>
      </c>
      <c r="F38" s="893"/>
      <c r="G38" s="896" t="s">
        <v>3890</v>
      </c>
      <c r="H38" s="896" t="s">
        <v>3943</v>
      </c>
      <c r="I38" s="919" t="s">
        <v>3931</v>
      </c>
      <c r="J38" s="906" t="str">
        <f t="shared" si="0"/>
        <v>effect leader = { add_trait = { trait = leader_trait_carrier_specialization_2 }}}</v>
      </c>
      <c r="K38" s="913" t="s">
        <v>3892</v>
      </c>
      <c r="L38" s="917"/>
      <c r="M38" s="915"/>
      <c r="N38" s="915"/>
      <c r="O38" s="910" t="s">
        <v>3895</v>
      </c>
      <c r="P38" s="916" t="s">
        <v>3946</v>
      </c>
      <c r="Q38" s="921" t="s">
        <v>3947</v>
      </c>
      <c r="R38" s="921" t="s">
        <v>3837</v>
      </c>
    </row>
    <row r="39" ht="25.5" spans="1:18">
      <c r="A39" s="887">
        <v>32</v>
      </c>
      <c r="B39" s="892" t="s">
        <v>3948</v>
      </c>
      <c r="C39" s="893" t="s">
        <v>35</v>
      </c>
      <c r="D39" s="893"/>
      <c r="E39" s="894" t="s">
        <v>2910</v>
      </c>
      <c r="F39" s="893"/>
      <c r="G39" s="896" t="s">
        <v>3890</v>
      </c>
      <c r="H39" s="896" t="s">
        <v>3949</v>
      </c>
      <c r="I39" s="919" t="s">
        <v>3931</v>
      </c>
      <c r="J39" s="906" t="str">
        <f t="shared" si="0"/>
        <v>effect leader = { add_trait = { trait = leader_trait_rocketry_specialization }}}</v>
      </c>
      <c r="K39" s="913" t="s">
        <v>3892</v>
      </c>
      <c r="L39" s="917"/>
      <c r="M39" s="915"/>
      <c r="N39" s="915"/>
      <c r="O39" s="910" t="s">
        <v>3834</v>
      </c>
      <c r="P39" s="916" t="s">
        <v>3950</v>
      </c>
      <c r="Q39" s="921" t="s">
        <v>3951</v>
      </c>
      <c r="R39" s="921" t="s">
        <v>3837</v>
      </c>
    </row>
    <row r="40" ht="25.5" spans="1:18">
      <c r="A40" s="887">
        <v>33</v>
      </c>
      <c r="B40" s="892"/>
      <c r="C40" s="893" t="s">
        <v>35</v>
      </c>
      <c r="D40" s="893"/>
      <c r="E40" s="894" t="s">
        <v>2910</v>
      </c>
      <c r="F40" s="893"/>
      <c r="G40" s="896" t="s">
        <v>3890</v>
      </c>
      <c r="H40" s="896" t="s">
        <v>3949</v>
      </c>
      <c r="I40" s="919" t="s">
        <v>3931</v>
      </c>
      <c r="J40" s="906" t="str">
        <f t="shared" si="0"/>
        <v>effect leader = { add_trait = { trait = leader_trait_rocketry_specialization_2 }}}</v>
      </c>
      <c r="K40" s="913" t="s">
        <v>3892</v>
      </c>
      <c r="L40" s="917"/>
      <c r="M40" s="915"/>
      <c r="N40" s="915"/>
      <c r="O40" s="910" t="s">
        <v>3895</v>
      </c>
      <c r="P40" s="916" t="s">
        <v>3952</v>
      </c>
      <c r="Q40" s="921" t="s">
        <v>3953</v>
      </c>
      <c r="R40" s="921" t="s">
        <v>3837</v>
      </c>
    </row>
    <row r="41" ht="25.5" spans="1:18">
      <c r="A41" s="887">
        <v>34</v>
      </c>
      <c r="B41" s="892" t="s">
        <v>3954</v>
      </c>
      <c r="C41" s="893" t="s">
        <v>35</v>
      </c>
      <c r="D41" s="893"/>
      <c r="E41" s="894" t="s">
        <v>2910</v>
      </c>
      <c r="F41" s="893"/>
      <c r="G41" s="896" t="s">
        <v>3890</v>
      </c>
      <c r="H41" s="896"/>
      <c r="I41" s="919" t="s">
        <v>3931</v>
      </c>
      <c r="J41" s="906" t="str">
        <f t="shared" si="0"/>
        <v>effect leader = { add_trait = { trait = leader_trait_gunship_specialization }}}</v>
      </c>
      <c r="K41" s="913" t="s">
        <v>3892</v>
      </c>
      <c r="L41" s="917"/>
      <c r="M41" s="915"/>
      <c r="N41" s="915"/>
      <c r="O41" s="910" t="s">
        <v>3834</v>
      </c>
      <c r="P41" s="916" t="s">
        <v>3955</v>
      </c>
      <c r="Q41" s="921" t="s">
        <v>3956</v>
      </c>
      <c r="R41" s="921" t="s">
        <v>3837</v>
      </c>
    </row>
    <row r="42" ht="25.5" spans="1:18">
      <c r="A42" s="887">
        <v>35</v>
      </c>
      <c r="B42" s="892"/>
      <c r="C42" s="893" t="s">
        <v>35</v>
      </c>
      <c r="D42" s="893"/>
      <c r="E42" s="894" t="s">
        <v>2910</v>
      </c>
      <c r="F42" s="893"/>
      <c r="G42" s="896" t="s">
        <v>3890</v>
      </c>
      <c r="H42" s="896"/>
      <c r="I42" s="919" t="s">
        <v>3931</v>
      </c>
      <c r="J42" s="906" t="str">
        <f t="shared" si="0"/>
        <v>effect leader = { add_trait = { trait = leader_trait_gunship_specialization_2 }}}</v>
      </c>
      <c r="K42" s="913" t="s">
        <v>3892</v>
      </c>
      <c r="L42" s="917"/>
      <c r="M42" s="915"/>
      <c r="N42" s="915"/>
      <c r="O42" s="910" t="s">
        <v>3895</v>
      </c>
      <c r="P42" s="916" t="s">
        <v>3957</v>
      </c>
      <c r="Q42" s="921" t="s">
        <v>3958</v>
      </c>
      <c r="R42" s="921" t="s">
        <v>3837</v>
      </c>
    </row>
    <row r="43" ht="25.5" spans="1:18">
      <c r="A43" s="887">
        <v>36</v>
      </c>
      <c r="B43" s="892" t="s">
        <v>3891</v>
      </c>
      <c r="C43" s="893" t="s">
        <v>35</v>
      </c>
      <c r="D43" s="893"/>
      <c r="E43" s="894" t="s">
        <v>2910</v>
      </c>
      <c r="F43" s="893"/>
      <c r="G43" s="896" t="s">
        <v>3890</v>
      </c>
      <c r="H43" s="896"/>
      <c r="I43" s="919" t="s">
        <v>3889</v>
      </c>
      <c r="J43" s="906" t="str">
        <f t="shared" si="0"/>
        <v>effect leader = { add_trait = { trait = leader_trait_juryrigger }}}</v>
      </c>
      <c r="K43" s="913" t="s">
        <v>3892</v>
      </c>
      <c r="L43" s="917"/>
      <c r="M43" s="915"/>
      <c r="N43" s="915"/>
      <c r="O43" s="910" t="s">
        <v>3834</v>
      </c>
      <c r="P43" s="916" t="s">
        <v>3959</v>
      </c>
      <c r="Q43" s="921" t="s">
        <v>3960</v>
      </c>
      <c r="R43" s="921" t="s">
        <v>3837</v>
      </c>
    </row>
    <row r="44" ht="25.5" spans="1:18">
      <c r="A44" s="887">
        <v>37</v>
      </c>
      <c r="B44" s="892"/>
      <c r="C44" s="893" t="s">
        <v>35</v>
      </c>
      <c r="D44" s="893"/>
      <c r="E44" s="894" t="s">
        <v>2910</v>
      </c>
      <c r="F44" s="893"/>
      <c r="G44" s="896" t="s">
        <v>3890</v>
      </c>
      <c r="H44" s="896"/>
      <c r="I44" s="919" t="s">
        <v>3889</v>
      </c>
      <c r="J44" s="906" t="str">
        <f t="shared" si="0"/>
        <v>effect leader = { add_trait = { trait = leader_trait_juryrigger_2 }}}</v>
      </c>
      <c r="K44" s="913" t="s">
        <v>3892</v>
      </c>
      <c r="L44" s="917"/>
      <c r="M44" s="915"/>
      <c r="N44" s="915"/>
      <c r="O44" s="910" t="s">
        <v>3895</v>
      </c>
      <c r="P44" s="916" t="s">
        <v>3961</v>
      </c>
      <c r="Q44" s="921" t="s">
        <v>3962</v>
      </c>
      <c r="R44" s="921" t="s">
        <v>3837</v>
      </c>
    </row>
    <row r="45" ht="25.5" spans="1:18">
      <c r="A45" s="887">
        <v>38</v>
      </c>
      <c r="B45" s="892" t="s">
        <v>3963</v>
      </c>
      <c r="C45" s="893" t="s">
        <v>35</v>
      </c>
      <c r="D45" s="893"/>
      <c r="E45" s="894" t="s">
        <v>2910</v>
      </c>
      <c r="F45" s="893"/>
      <c r="G45" s="895" t="s">
        <v>3899</v>
      </c>
      <c r="H45" s="895"/>
      <c r="I45" s="912"/>
      <c r="J45" s="906" t="str">
        <f t="shared" si="0"/>
        <v>effect leader = { add_trait = { trait = leader_trait_surgical_bombardment }}}</v>
      </c>
      <c r="K45" s="913" t="s">
        <v>3892</v>
      </c>
      <c r="L45" s="917"/>
      <c r="M45" s="915"/>
      <c r="N45" s="915"/>
      <c r="O45" s="910" t="s">
        <v>3834</v>
      </c>
      <c r="P45" s="916" t="s">
        <v>3964</v>
      </c>
      <c r="Q45" s="921" t="s">
        <v>3965</v>
      </c>
      <c r="R45" s="921" t="s">
        <v>3837</v>
      </c>
    </row>
    <row r="46" ht="25.5" spans="1:18">
      <c r="A46" s="887">
        <v>39</v>
      </c>
      <c r="B46" s="892"/>
      <c r="C46" s="893" t="s">
        <v>35</v>
      </c>
      <c r="D46" s="893"/>
      <c r="E46" s="894" t="s">
        <v>2910</v>
      </c>
      <c r="F46" s="893"/>
      <c r="G46" s="895" t="s">
        <v>3899</v>
      </c>
      <c r="H46" s="895"/>
      <c r="I46" s="912"/>
      <c r="J46" s="906" t="str">
        <f t="shared" si="0"/>
        <v>effect leader = { add_trait = { trait = leader_trait_surgical_bombardment_2 }}}</v>
      </c>
      <c r="K46" s="913" t="s">
        <v>3892</v>
      </c>
      <c r="L46" s="917"/>
      <c r="M46" s="915"/>
      <c r="N46" s="915"/>
      <c r="O46" s="910" t="s">
        <v>3895</v>
      </c>
      <c r="P46" s="916" t="s">
        <v>3966</v>
      </c>
      <c r="Q46" s="921" t="s">
        <v>3967</v>
      </c>
      <c r="R46" s="921" t="s">
        <v>3837</v>
      </c>
    </row>
    <row r="47" ht="25.5" spans="1:18">
      <c r="A47" s="887">
        <v>40</v>
      </c>
      <c r="B47" s="892" t="s">
        <v>3968</v>
      </c>
      <c r="C47" s="893" t="s">
        <v>35</v>
      </c>
      <c r="D47" s="893"/>
      <c r="E47" s="894" t="s">
        <v>2910</v>
      </c>
      <c r="F47" s="894" t="s">
        <v>2910</v>
      </c>
      <c r="G47" s="895" t="s">
        <v>3969</v>
      </c>
      <c r="H47" s="895"/>
      <c r="I47" s="912"/>
      <c r="J47" s="906" t="str">
        <f t="shared" si="0"/>
        <v>effect leader = { add_trait = { trait = leader_trait_scout }}}</v>
      </c>
      <c r="K47" s="913" t="s">
        <v>3892</v>
      </c>
      <c r="L47" s="917"/>
      <c r="M47" s="915"/>
      <c r="N47" s="915"/>
      <c r="O47" s="910" t="s">
        <v>3834</v>
      </c>
      <c r="P47" s="916" t="s">
        <v>3970</v>
      </c>
      <c r="Q47" s="921" t="s">
        <v>3971</v>
      </c>
      <c r="R47" s="921" t="s">
        <v>3837</v>
      </c>
    </row>
    <row r="48" ht="25.5" spans="1:18">
      <c r="A48" s="887">
        <v>41</v>
      </c>
      <c r="B48" s="892"/>
      <c r="C48" s="893" t="s">
        <v>35</v>
      </c>
      <c r="D48" s="893"/>
      <c r="E48" s="894" t="s">
        <v>2910</v>
      </c>
      <c r="F48" s="894" t="s">
        <v>2910</v>
      </c>
      <c r="G48" s="895" t="s">
        <v>3969</v>
      </c>
      <c r="H48" s="895"/>
      <c r="I48" s="912"/>
      <c r="J48" s="906" t="str">
        <f t="shared" si="0"/>
        <v>effect leader = { add_trait = { trait = leader_trait_scout_2 }}}</v>
      </c>
      <c r="K48" s="913" t="s">
        <v>3892</v>
      </c>
      <c r="L48" s="917"/>
      <c r="M48" s="915"/>
      <c r="N48" s="915"/>
      <c r="O48" s="910" t="s">
        <v>3895</v>
      </c>
      <c r="P48" s="916" t="s">
        <v>3972</v>
      </c>
      <c r="Q48" s="921" t="s">
        <v>3973</v>
      </c>
      <c r="R48" s="921" t="s">
        <v>3837</v>
      </c>
    </row>
    <row r="49" ht="22.5" spans="1:18">
      <c r="A49" s="887">
        <v>42</v>
      </c>
      <c r="B49" s="892" t="s">
        <v>3974</v>
      </c>
      <c r="C49" s="893" t="s">
        <v>35</v>
      </c>
      <c r="D49" s="893"/>
      <c r="E49" s="894" t="s">
        <v>2910</v>
      </c>
      <c r="F49" s="893"/>
      <c r="G49" s="895" t="s">
        <v>3975</v>
      </c>
      <c r="H49" s="895"/>
      <c r="I49" s="912" t="s">
        <v>3976</v>
      </c>
      <c r="J49" s="906" t="str">
        <f t="shared" si="0"/>
        <v>effect leader = { add_trait = { trait = leader_trait_gale_speed }}}</v>
      </c>
      <c r="K49" s="913" t="s">
        <v>3892</v>
      </c>
      <c r="L49" s="914" t="s">
        <v>2910</v>
      </c>
      <c r="M49" s="915"/>
      <c r="N49" s="915"/>
      <c r="O49" s="910" t="s">
        <v>3834</v>
      </c>
      <c r="P49" s="916" t="s">
        <v>3977</v>
      </c>
      <c r="Q49" s="921" t="s">
        <v>3978</v>
      </c>
      <c r="R49" s="921" t="s">
        <v>3837</v>
      </c>
    </row>
    <row r="50" ht="22.5" spans="1:18">
      <c r="A50" s="887">
        <v>43</v>
      </c>
      <c r="B50" s="892"/>
      <c r="C50" s="893" t="s">
        <v>35</v>
      </c>
      <c r="D50" s="893"/>
      <c r="E50" s="894" t="s">
        <v>2910</v>
      </c>
      <c r="F50" s="893"/>
      <c r="G50" s="895" t="s">
        <v>3975</v>
      </c>
      <c r="H50" s="895"/>
      <c r="I50" s="912" t="s">
        <v>3976</v>
      </c>
      <c r="J50" s="906" t="str">
        <f t="shared" si="0"/>
        <v>effect leader = { add_trait = { trait = leader_trait_gale_speed_2 }}}</v>
      </c>
      <c r="K50" s="913" t="s">
        <v>3892</v>
      </c>
      <c r="L50" s="914" t="s">
        <v>2910</v>
      </c>
      <c r="M50" s="915"/>
      <c r="N50" s="915"/>
      <c r="O50" s="910" t="s">
        <v>3895</v>
      </c>
      <c r="P50" s="916" t="s">
        <v>3979</v>
      </c>
      <c r="Q50" s="921" t="s">
        <v>3980</v>
      </c>
      <c r="R50" s="921" t="s">
        <v>3837</v>
      </c>
    </row>
    <row r="51" ht="24" spans="1:18">
      <c r="A51" s="887">
        <v>44</v>
      </c>
      <c r="B51" s="892" t="s">
        <v>3981</v>
      </c>
      <c r="C51" s="893" t="s">
        <v>35</v>
      </c>
      <c r="D51" s="893"/>
      <c r="E51" s="894" t="s">
        <v>2910</v>
      </c>
      <c r="F51" s="893"/>
      <c r="G51" s="895" t="s">
        <v>3975</v>
      </c>
      <c r="H51" s="895"/>
      <c r="I51" s="912"/>
      <c r="J51" s="906" t="str">
        <f t="shared" si="0"/>
        <v>effect leader = { add_trait = { trait = trait_ruler_fortifier }}}</v>
      </c>
      <c r="K51" s="913" t="s">
        <v>3892</v>
      </c>
      <c r="L51" s="914" t="s">
        <v>2910</v>
      </c>
      <c r="M51" s="915"/>
      <c r="N51" s="915"/>
      <c r="O51" s="910" t="s">
        <v>3834</v>
      </c>
      <c r="P51" s="916" t="s">
        <v>3982</v>
      </c>
      <c r="Q51" s="921" t="s">
        <v>3983</v>
      </c>
      <c r="R51" s="921" t="s">
        <v>3837</v>
      </c>
    </row>
    <row r="52" ht="24" spans="1:18">
      <c r="A52" s="887">
        <v>45</v>
      </c>
      <c r="B52" s="892"/>
      <c r="C52" s="893" t="s">
        <v>35</v>
      </c>
      <c r="D52" s="893"/>
      <c r="E52" s="894" t="s">
        <v>2910</v>
      </c>
      <c r="F52" s="893"/>
      <c r="G52" s="895" t="s">
        <v>3975</v>
      </c>
      <c r="H52" s="895"/>
      <c r="I52" s="912"/>
      <c r="J52" s="906" t="str">
        <f t="shared" si="0"/>
        <v>effect leader = { add_trait = { trait = trait_ruler_fortifier_2 }}}</v>
      </c>
      <c r="K52" s="913" t="s">
        <v>3892</v>
      </c>
      <c r="L52" s="914" t="s">
        <v>2910</v>
      </c>
      <c r="M52" s="915"/>
      <c r="N52" s="915"/>
      <c r="O52" s="910" t="s">
        <v>3895</v>
      </c>
      <c r="P52" s="916" t="s">
        <v>3984</v>
      </c>
      <c r="Q52" s="921" t="s">
        <v>3985</v>
      </c>
      <c r="R52" s="921" t="s">
        <v>3837</v>
      </c>
    </row>
    <row r="53" ht="22.5" spans="1:18">
      <c r="A53" s="887">
        <v>46</v>
      </c>
      <c r="B53" s="892" t="s">
        <v>3860</v>
      </c>
      <c r="C53" s="893" t="s">
        <v>35</v>
      </c>
      <c r="D53" s="893"/>
      <c r="E53" s="894" t="s">
        <v>2910</v>
      </c>
      <c r="F53" s="893"/>
      <c r="G53" s="895" t="s">
        <v>3975</v>
      </c>
      <c r="H53" s="895"/>
      <c r="I53" s="912"/>
      <c r="J53" s="906" t="str">
        <f t="shared" si="0"/>
        <v>effect leader = { add_trait = { trait = leader_trait_armada_logistician }}}</v>
      </c>
      <c r="K53" s="913" t="s">
        <v>3892</v>
      </c>
      <c r="L53" s="914" t="s">
        <v>2910</v>
      </c>
      <c r="M53" s="915"/>
      <c r="N53" s="915"/>
      <c r="O53" s="910" t="s">
        <v>3834</v>
      </c>
      <c r="P53" s="916" t="s">
        <v>3986</v>
      </c>
      <c r="Q53" s="921" t="s">
        <v>3987</v>
      </c>
      <c r="R53" s="921" t="s">
        <v>3837</v>
      </c>
    </row>
    <row r="54" ht="22.5" spans="1:18">
      <c r="A54" s="887">
        <v>47</v>
      </c>
      <c r="B54" s="892"/>
      <c r="C54" s="893" t="s">
        <v>35</v>
      </c>
      <c r="D54" s="893"/>
      <c r="E54" s="894" t="s">
        <v>2910</v>
      </c>
      <c r="F54" s="893"/>
      <c r="G54" s="895" t="s">
        <v>3975</v>
      </c>
      <c r="H54" s="895"/>
      <c r="I54" s="912"/>
      <c r="J54" s="906" t="str">
        <f t="shared" si="0"/>
        <v>effect leader = { add_trait = { trait = leader_trait_armada_logistician_2 }}}</v>
      </c>
      <c r="K54" s="913" t="s">
        <v>3892</v>
      </c>
      <c r="L54" s="914" t="s">
        <v>2910</v>
      </c>
      <c r="M54" s="915"/>
      <c r="N54" s="915"/>
      <c r="O54" s="910" t="s">
        <v>3895</v>
      </c>
      <c r="P54" s="916" t="s">
        <v>3988</v>
      </c>
      <c r="Q54" s="921" t="s">
        <v>3989</v>
      </c>
      <c r="R54" s="921" t="s">
        <v>3837</v>
      </c>
    </row>
    <row r="55" ht="22.5" spans="1:18">
      <c r="A55" s="887">
        <v>48</v>
      </c>
      <c r="B55" s="892" t="s">
        <v>3990</v>
      </c>
      <c r="C55" s="893" t="s">
        <v>35</v>
      </c>
      <c r="D55" s="893"/>
      <c r="E55" s="894" t="s">
        <v>2910</v>
      </c>
      <c r="F55" s="893"/>
      <c r="G55" s="895" t="s">
        <v>3975</v>
      </c>
      <c r="H55" s="895"/>
      <c r="I55" s="912"/>
      <c r="J55" s="906" t="str">
        <f t="shared" si="0"/>
        <v>effect leader = { add_trait = { trait = trait_ruler_military_pioneer }}}</v>
      </c>
      <c r="K55" s="913" t="s">
        <v>3892</v>
      </c>
      <c r="L55" s="914" t="s">
        <v>2910</v>
      </c>
      <c r="M55" s="915"/>
      <c r="N55" s="915"/>
      <c r="O55" s="910" t="s">
        <v>3834</v>
      </c>
      <c r="P55" s="916" t="s">
        <v>3991</v>
      </c>
      <c r="Q55" s="921" t="s">
        <v>3992</v>
      </c>
      <c r="R55" s="921" t="s">
        <v>3837</v>
      </c>
    </row>
    <row r="56" ht="22.5" spans="1:18">
      <c r="A56" s="887">
        <v>49</v>
      </c>
      <c r="B56" s="892"/>
      <c r="C56" s="893" t="s">
        <v>35</v>
      </c>
      <c r="D56" s="893"/>
      <c r="E56" s="894" t="s">
        <v>2910</v>
      </c>
      <c r="F56" s="893"/>
      <c r="G56" s="895" t="s">
        <v>3975</v>
      </c>
      <c r="H56" s="895"/>
      <c r="I56" s="912"/>
      <c r="J56" s="906" t="str">
        <f t="shared" si="0"/>
        <v>effect leader = { add_trait = { trait = trait_ruler_military_pioneer_2 }}}</v>
      </c>
      <c r="K56" s="913" t="s">
        <v>3892</v>
      </c>
      <c r="L56" s="914" t="s">
        <v>2910</v>
      </c>
      <c r="M56" s="915"/>
      <c r="N56" s="915"/>
      <c r="O56" s="910" t="s">
        <v>3895</v>
      </c>
      <c r="P56" s="916" t="s">
        <v>3993</v>
      </c>
      <c r="Q56" s="921" t="s">
        <v>3994</v>
      </c>
      <c r="R56" s="921" t="s">
        <v>3837</v>
      </c>
    </row>
    <row r="57" ht="22.5" spans="1:18">
      <c r="A57" s="887">
        <v>50</v>
      </c>
      <c r="B57" s="892" t="s">
        <v>3995</v>
      </c>
      <c r="C57" s="893" t="s">
        <v>35</v>
      </c>
      <c r="D57" s="893"/>
      <c r="E57" s="894" t="s">
        <v>2910</v>
      </c>
      <c r="F57" s="893"/>
      <c r="G57" s="895" t="s">
        <v>3975</v>
      </c>
      <c r="H57" s="895"/>
      <c r="I57" s="912"/>
      <c r="J57" s="906" t="str">
        <f t="shared" si="0"/>
        <v>effect leader = { add_trait = { trait = leader_trait_intimidator }}}</v>
      </c>
      <c r="K57" s="913" t="s">
        <v>3892</v>
      </c>
      <c r="L57" s="914" t="s">
        <v>2910</v>
      </c>
      <c r="M57" s="915"/>
      <c r="N57" s="915"/>
      <c r="O57" s="910" t="s">
        <v>3834</v>
      </c>
      <c r="P57" s="916" t="s">
        <v>3996</v>
      </c>
      <c r="Q57" s="921" t="s">
        <v>3997</v>
      </c>
      <c r="R57" s="921" t="s">
        <v>3837</v>
      </c>
    </row>
    <row r="58" ht="22.5" spans="1:18">
      <c r="A58" s="887">
        <v>51</v>
      </c>
      <c r="B58" s="892"/>
      <c r="C58" s="893" t="s">
        <v>35</v>
      </c>
      <c r="D58" s="893"/>
      <c r="E58" s="894" t="s">
        <v>2910</v>
      </c>
      <c r="F58" s="893"/>
      <c r="G58" s="895" t="s">
        <v>3975</v>
      </c>
      <c r="H58" s="895"/>
      <c r="I58" s="912"/>
      <c r="J58" s="906" t="str">
        <f t="shared" si="0"/>
        <v>effect leader = { add_trait = { trait = leader_trait_intimidator_2 }}}</v>
      </c>
      <c r="K58" s="913" t="s">
        <v>3892</v>
      </c>
      <c r="L58" s="914" t="s">
        <v>2910</v>
      </c>
      <c r="M58" s="915"/>
      <c r="N58" s="915"/>
      <c r="O58" s="910" t="s">
        <v>3895</v>
      </c>
      <c r="P58" s="916" t="s">
        <v>3998</v>
      </c>
      <c r="Q58" s="921" t="s">
        <v>3999</v>
      </c>
      <c r="R58" s="921" t="s">
        <v>3837</v>
      </c>
    </row>
    <row r="59" ht="24" spans="1:18">
      <c r="A59" s="887">
        <v>52</v>
      </c>
      <c r="B59" s="892" t="s">
        <v>4000</v>
      </c>
      <c r="C59" s="893" t="s">
        <v>35</v>
      </c>
      <c r="D59" s="893"/>
      <c r="E59" s="894" t="s">
        <v>2910</v>
      </c>
      <c r="F59" s="893"/>
      <c r="G59" s="895" t="s">
        <v>3975</v>
      </c>
      <c r="H59" s="895"/>
      <c r="I59" s="912"/>
      <c r="J59" s="906" t="str">
        <f t="shared" si="0"/>
        <v>effect leader = { add_trait = { trait = leader_trait_border_guard }}}</v>
      </c>
      <c r="K59" s="913" t="s">
        <v>3892</v>
      </c>
      <c r="L59" s="914" t="s">
        <v>2910</v>
      </c>
      <c r="M59" s="915"/>
      <c r="N59" s="915"/>
      <c r="O59" s="910" t="s">
        <v>3834</v>
      </c>
      <c r="P59" s="916" t="s">
        <v>4001</v>
      </c>
      <c r="Q59" s="921" t="s">
        <v>4002</v>
      </c>
      <c r="R59" s="921" t="s">
        <v>3837</v>
      </c>
    </row>
    <row r="60" ht="24" spans="1:18">
      <c r="A60" s="887">
        <v>53</v>
      </c>
      <c r="B60" s="892"/>
      <c r="C60" s="893" t="s">
        <v>35</v>
      </c>
      <c r="D60" s="893"/>
      <c r="E60" s="894" t="s">
        <v>2910</v>
      </c>
      <c r="F60" s="893"/>
      <c r="G60" s="895" t="s">
        <v>3975</v>
      </c>
      <c r="H60" s="895"/>
      <c r="I60" s="912"/>
      <c r="J60" s="906" t="str">
        <f t="shared" si="0"/>
        <v>effect leader = { add_trait = { trait = leader_trait_border_guard_2 }}}</v>
      </c>
      <c r="K60" s="913" t="s">
        <v>3892</v>
      </c>
      <c r="L60" s="914" t="s">
        <v>2910</v>
      </c>
      <c r="M60" s="915"/>
      <c r="N60" s="915"/>
      <c r="O60" s="910" t="s">
        <v>3895</v>
      </c>
      <c r="P60" s="916" t="s">
        <v>4003</v>
      </c>
      <c r="Q60" s="921" t="s">
        <v>4004</v>
      </c>
      <c r="R60" s="921" t="s">
        <v>3837</v>
      </c>
    </row>
    <row r="61" ht="22.5" spans="1:18">
      <c r="A61" s="887">
        <v>54</v>
      </c>
      <c r="B61" s="892" t="s">
        <v>4005</v>
      </c>
      <c r="C61" s="893" t="s">
        <v>35</v>
      </c>
      <c r="D61" s="893"/>
      <c r="E61" s="894" t="s">
        <v>2910</v>
      </c>
      <c r="F61" s="893"/>
      <c r="G61" s="895" t="s">
        <v>3975</v>
      </c>
      <c r="H61" s="895"/>
      <c r="I61" s="912"/>
      <c r="J61" s="906" t="str">
        <f t="shared" si="0"/>
        <v>effect leader = { add_trait = { trait = leader_trait_crew_trainer }}}</v>
      </c>
      <c r="K61" s="913" t="s">
        <v>3892</v>
      </c>
      <c r="L61" s="914" t="s">
        <v>2910</v>
      </c>
      <c r="M61" s="915"/>
      <c r="N61" s="915"/>
      <c r="O61" s="910" t="s">
        <v>3834</v>
      </c>
      <c r="P61" s="916" t="s">
        <v>4006</v>
      </c>
      <c r="Q61" s="921" t="s">
        <v>4007</v>
      </c>
      <c r="R61" s="921" t="s">
        <v>3837</v>
      </c>
    </row>
    <row r="62" ht="22.5" spans="1:18">
      <c r="A62" s="887">
        <v>55</v>
      </c>
      <c r="B62" s="892"/>
      <c r="C62" s="893" t="s">
        <v>35</v>
      </c>
      <c r="D62" s="893"/>
      <c r="E62" s="894" t="s">
        <v>2910</v>
      </c>
      <c r="F62" s="893"/>
      <c r="G62" s="895" t="s">
        <v>3975</v>
      </c>
      <c r="H62" s="895"/>
      <c r="I62" s="912"/>
      <c r="J62" s="906" t="str">
        <f t="shared" si="0"/>
        <v>effect leader = { add_trait = { trait = leader_trait_crew_trainer_2 }}}</v>
      </c>
      <c r="K62" s="913" t="s">
        <v>3892</v>
      </c>
      <c r="L62" s="914" t="s">
        <v>2910</v>
      </c>
      <c r="M62" s="915"/>
      <c r="N62" s="915"/>
      <c r="O62" s="910" t="s">
        <v>3895</v>
      </c>
      <c r="P62" s="916" t="s">
        <v>4008</v>
      </c>
      <c r="Q62" s="921" t="s">
        <v>4009</v>
      </c>
      <c r="R62" s="921" t="s">
        <v>3837</v>
      </c>
    </row>
    <row r="63" ht="25.5" spans="1:18">
      <c r="A63" s="887">
        <v>56</v>
      </c>
      <c r="B63" s="892" t="s">
        <v>4010</v>
      </c>
      <c r="C63" s="893" t="s">
        <v>35</v>
      </c>
      <c r="D63" s="893"/>
      <c r="E63" s="894" t="s">
        <v>2910</v>
      </c>
      <c r="F63" s="893"/>
      <c r="G63" s="895" t="s">
        <v>3890</v>
      </c>
      <c r="H63" s="895"/>
      <c r="I63" s="912"/>
      <c r="J63" s="906" t="str">
        <f t="shared" si="0"/>
        <v>effect leader = { add_trait = { trait = leader_trait_master_gunner }}}</v>
      </c>
      <c r="K63" s="913" t="s">
        <v>4011</v>
      </c>
      <c r="L63" s="917"/>
      <c r="M63" s="915"/>
      <c r="N63" s="915"/>
      <c r="O63" s="910" t="s">
        <v>3834</v>
      </c>
      <c r="P63" s="916" t="s">
        <v>4012</v>
      </c>
      <c r="Q63" s="921" t="s">
        <v>4013</v>
      </c>
      <c r="R63" s="921" t="s">
        <v>3837</v>
      </c>
    </row>
    <row r="64" ht="24" spans="1:18">
      <c r="A64" s="887">
        <v>57</v>
      </c>
      <c r="B64" s="892" t="s">
        <v>4014</v>
      </c>
      <c r="C64" s="893" t="s">
        <v>35</v>
      </c>
      <c r="D64" s="893"/>
      <c r="E64" s="894" t="s">
        <v>2910</v>
      </c>
      <c r="F64" s="893"/>
      <c r="G64" s="895" t="s">
        <v>3975</v>
      </c>
      <c r="H64" s="895"/>
      <c r="I64" s="912"/>
      <c r="J64" s="906" t="str">
        <f t="shared" si="0"/>
        <v>effect leader = { add_trait = { trait = leader_trait_military_overseer }}}</v>
      </c>
      <c r="K64" s="913" t="s">
        <v>4011</v>
      </c>
      <c r="L64" s="914" t="s">
        <v>2910</v>
      </c>
      <c r="M64" s="915"/>
      <c r="N64" s="915"/>
      <c r="O64" s="910" t="s">
        <v>3834</v>
      </c>
      <c r="P64" s="916" t="s">
        <v>4015</v>
      </c>
      <c r="Q64" s="921" t="s">
        <v>4016</v>
      </c>
      <c r="R64" s="921" t="s">
        <v>3837</v>
      </c>
    </row>
    <row r="65" ht="24" spans="1:18">
      <c r="A65" s="887">
        <v>58</v>
      </c>
      <c r="B65" s="892" t="s">
        <v>4017</v>
      </c>
      <c r="C65" s="893" t="s">
        <v>35</v>
      </c>
      <c r="D65" s="893"/>
      <c r="E65" s="894" t="s">
        <v>2910</v>
      </c>
      <c r="F65" s="893"/>
      <c r="G65" s="895" t="s">
        <v>3975</v>
      </c>
      <c r="H65" s="895"/>
      <c r="I65" s="912"/>
      <c r="J65" s="906" t="str">
        <f t="shared" si="0"/>
        <v>effect leader = { add_trait = { trait = leader_trait_armorer }}}</v>
      </c>
      <c r="K65" s="913" t="s">
        <v>4011</v>
      </c>
      <c r="L65" s="914" t="s">
        <v>2910</v>
      </c>
      <c r="M65" s="915"/>
      <c r="N65" s="915"/>
      <c r="O65" s="910" t="s">
        <v>3834</v>
      </c>
      <c r="P65" s="916" t="s">
        <v>4018</v>
      </c>
      <c r="Q65" s="921" t="s">
        <v>4019</v>
      </c>
      <c r="R65" s="921" t="s">
        <v>3837</v>
      </c>
    </row>
    <row r="66" ht="25.5" spans="1:18">
      <c r="A66" s="887">
        <v>59</v>
      </c>
      <c r="B66" s="892" t="s">
        <v>4020</v>
      </c>
      <c r="C66" s="893" t="s">
        <v>35</v>
      </c>
      <c r="D66" s="893"/>
      <c r="E66" s="894" t="s">
        <v>2910</v>
      </c>
      <c r="F66" s="893"/>
      <c r="G66" s="895" t="s">
        <v>3890</v>
      </c>
      <c r="H66" s="895"/>
      <c r="I66" s="912"/>
      <c r="J66" s="906" t="str">
        <f t="shared" si="0"/>
        <v>effect leader = { add_trait = { trait = leader_trait_destiny_engineer }}}</v>
      </c>
      <c r="K66" s="913" t="s">
        <v>4011</v>
      </c>
      <c r="L66" s="917"/>
      <c r="M66" s="915"/>
      <c r="N66" s="915"/>
      <c r="O66" s="910" t="s">
        <v>3834</v>
      </c>
      <c r="P66" s="916" t="s">
        <v>4021</v>
      </c>
      <c r="Q66" s="921" t="s">
        <v>4022</v>
      </c>
      <c r="R66" s="921" t="s">
        <v>3837</v>
      </c>
    </row>
    <row r="67" ht="25.5" spans="1:18">
      <c r="A67" s="887">
        <v>60</v>
      </c>
      <c r="B67" s="892" t="s">
        <v>4023</v>
      </c>
      <c r="C67" s="893" t="s">
        <v>35</v>
      </c>
      <c r="D67" s="893"/>
      <c r="E67" s="894" t="s">
        <v>2910</v>
      </c>
      <c r="F67" s="893"/>
      <c r="G67" s="895" t="s">
        <v>3890</v>
      </c>
      <c r="H67" s="895"/>
      <c r="I67" s="912"/>
      <c r="J67" s="906" t="str">
        <f t="shared" si="0"/>
        <v>effect leader = { add_trait = { trait = leader_trait_guerilla_tactics }}}</v>
      </c>
      <c r="K67" s="913" t="s">
        <v>4011</v>
      </c>
      <c r="L67" s="917"/>
      <c r="M67" s="915"/>
      <c r="N67" s="915"/>
      <c r="O67" s="910" t="s">
        <v>3834</v>
      </c>
      <c r="P67" s="916" t="s">
        <v>4024</v>
      </c>
      <c r="Q67" s="921" t="s">
        <v>4025</v>
      </c>
      <c r="R67" s="921" t="s">
        <v>3837</v>
      </c>
    </row>
    <row r="68" ht="25.5" spans="1:18">
      <c r="A68" s="887">
        <v>61</v>
      </c>
      <c r="B68" s="892" t="s">
        <v>4026</v>
      </c>
      <c r="C68" s="893" t="s">
        <v>35</v>
      </c>
      <c r="D68" s="893"/>
      <c r="E68" s="894" t="s">
        <v>2910</v>
      </c>
      <c r="F68" s="893"/>
      <c r="G68" s="895" t="s">
        <v>3890</v>
      </c>
      <c r="H68" s="895"/>
      <c r="I68" s="912"/>
      <c r="J68" s="906" t="str">
        <f t="shared" si="0"/>
        <v>effect leader = { add_trait = { trait = leader_trait_survivalist }}}</v>
      </c>
      <c r="K68" s="913" t="s">
        <v>4011</v>
      </c>
      <c r="L68" s="917"/>
      <c r="M68" s="915"/>
      <c r="N68" s="915"/>
      <c r="O68" s="910" t="s">
        <v>3834</v>
      </c>
      <c r="P68" s="916" t="s">
        <v>4027</v>
      </c>
      <c r="Q68" s="921" t="s">
        <v>4028</v>
      </c>
      <c r="R68" s="921" t="s">
        <v>3837</v>
      </c>
    </row>
    <row r="69" ht="36" spans="1:18">
      <c r="A69" s="887">
        <v>62</v>
      </c>
      <c r="B69" s="892" t="s">
        <v>4029</v>
      </c>
      <c r="C69" s="893" t="s">
        <v>35</v>
      </c>
      <c r="D69" s="893"/>
      <c r="E69" s="894" t="s">
        <v>2910</v>
      </c>
      <c r="F69" s="893"/>
      <c r="G69" s="895" t="s">
        <v>3975</v>
      </c>
      <c r="H69" s="895"/>
      <c r="I69" s="912"/>
      <c r="J69" s="906" t="str">
        <f t="shared" si="0"/>
        <v>effect leader = { add_trait = { trait = leader_trait_maven_of_war }}}</v>
      </c>
      <c r="K69" s="913" t="s">
        <v>4011</v>
      </c>
      <c r="L69" s="914" t="s">
        <v>2910</v>
      </c>
      <c r="M69" s="915"/>
      <c r="N69" s="915"/>
      <c r="O69" s="910" t="s">
        <v>3834</v>
      </c>
      <c r="P69" s="916" t="s">
        <v>4030</v>
      </c>
      <c r="Q69" s="921" t="s">
        <v>4031</v>
      </c>
      <c r="R69" s="921" t="s">
        <v>3837</v>
      </c>
    </row>
    <row r="70" ht="22.5" spans="1:18">
      <c r="A70" s="887">
        <v>63</v>
      </c>
      <c r="B70" s="892" t="s">
        <v>4032</v>
      </c>
      <c r="C70" s="893" t="s">
        <v>35</v>
      </c>
      <c r="D70" s="894" t="s">
        <v>2910</v>
      </c>
      <c r="E70" s="894" t="s">
        <v>2910</v>
      </c>
      <c r="F70" s="893"/>
      <c r="G70" s="895" t="s">
        <v>4033</v>
      </c>
      <c r="H70" s="895"/>
      <c r="I70" s="912"/>
      <c r="J70" s="906" t="str">
        <f t="shared" si="0"/>
        <v>effect leader = { add_trait = { trait = leader_trait_peacekeeper }}}</v>
      </c>
      <c r="K70" s="913" t="s">
        <v>4011</v>
      </c>
      <c r="L70" s="914" t="s">
        <v>2910</v>
      </c>
      <c r="M70" s="915"/>
      <c r="N70" s="915"/>
      <c r="O70" s="910" t="s">
        <v>3834</v>
      </c>
      <c r="P70" s="916" t="s">
        <v>4034</v>
      </c>
      <c r="Q70" s="921" t="s">
        <v>4035</v>
      </c>
      <c r="R70" s="921" t="s">
        <v>3837</v>
      </c>
    </row>
    <row r="71" ht="25.5" spans="1:18">
      <c r="A71" s="887">
        <v>64</v>
      </c>
      <c r="B71" s="927" t="s">
        <v>4036</v>
      </c>
      <c r="C71" s="893" t="s">
        <v>35</v>
      </c>
      <c r="D71" s="893"/>
      <c r="E71" s="894" t="s">
        <v>2910</v>
      </c>
      <c r="F71" s="893"/>
      <c r="G71" s="895"/>
      <c r="H71" s="895"/>
      <c r="I71" s="912" t="s">
        <v>3878</v>
      </c>
      <c r="J71" s="906" t="str">
        <f t="shared" si="0"/>
        <v>effect leader = { add_trait = { trait = leader_trait_nervous }}}</v>
      </c>
      <c r="K71" s="913" t="s">
        <v>4037</v>
      </c>
      <c r="L71" s="917"/>
      <c r="M71" s="915"/>
      <c r="N71" s="915"/>
      <c r="O71" s="910" t="s">
        <v>3834</v>
      </c>
      <c r="P71" s="916" t="s">
        <v>4038</v>
      </c>
      <c r="Q71" s="921" t="s">
        <v>4039</v>
      </c>
      <c r="R71" s="921" t="s">
        <v>3837</v>
      </c>
    </row>
    <row r="72" ht="25.5" spans="1:18">
      <c r="A72" s="887">
        <v>65</v>
      </c>
      <c r="B72" s="927"/>
      <c r="C72" s="893" t="s">
        <v>35</v>
      </c>
      <c r="D72" s="893"/>
      <c r="E72" s="894" t="s">
        <v>2910</v>
      </c>
      <c r="F72" s="893"/>
      <c r="G72" s="895"/>
      <c r="H72" s="895"/>
      <c r="I72" s="912" t="s">
        <v>3878</v>
      </c>
      <c r="J72" s="906" t="str">
        <f t="shared" si="0"/>
        <v>effect leader = { add_trait = { trait = leader_trait_nervous_2 }}}</v>
      </c>
      <c r="K72" s="913" t="s">
        <v>4037</v>
      </c>
      <c r="L72" s="917"/>
      <c r="M72" s="915"/>
      <c r="N72" s="915"/>
      <c r="O72" s="910" t="s">
        <v>3895</v>
      </c>
      <c r="P72" s="916" t="s">
        <v>4040</v>
      </c>
      <c r="Q72" s="921" t="s">
        <v>4041</v>
      </c>
      <c r="R72" s="921" t="s">
        <v>3837</v>
      </c>
    </row>
    <row r="73" ht="25.5" spans="1:18">
      <c r="A73" s="887">
        <v>66</v>
      </c>
      <c r="B73" s="927" t="s">
        <v>3976</v>
      </c>
      <c r="C73" s="893" t="s">
        <v>35</v>
      </c>
      <c r="D73" s="893"/>
      <c r="E73" s="894" t="s">
        <v>2910</v>
      </c>
      <c r="F73" s="893"/>
      <c r="G73" s="895"/>
      <c r="H73" s="895"/>
      <c r="I73" s="912" t="s">
        <v>3974</v>
      </c>
      <c r="J73" s="906" t="str">
        <f t="shared" ref="J73:J136" si="1">_xlfn.CONCAT("effect ",_xlfn.XLOOKUP($J$5,$W$9:$W$13,$X$9:$X$13),_xlfn.XLOOKUP($J$5,$W$9:$W$13,$Y$9:$Y$13)," ",_xlfn.XLOOKUP($J$5,$W$9:$W$13,$Z$9:$Z$13),$C$5," = { trait = ",Q73," }}}")</f>
        <v>effect leader = { add_trait = { trait = leader_trait_lethargic }}}</v>
      </c>
      <c r="K73" s="913" t="s">
        <v>4037</v>
      </c>
      <c r="L73" s="917"/>
      <c r="M73" s="915"/>
      <c r="N73" s="915"/>
      <c r="O73" s="910" t="s">
        <v>3834</v>
      </c>
      <c r="P73" s="916" t="s">
        <v>4042</v>
      </c>
      <c r="Q73" s="929" t="s">
        <v>4043</v>
      </c>
      <c r="R73" s="921" t="s">
        <v>3837</v>
      </c>
    </row>
    <row r="74" ht="25.5" spans="1:18">
      <c r="A74" s="887">
        <v>67</v>
      </c>
      <c r="B74" s="927"/>
      <c r="C74" s="893" t="s">
        <v>35</v>
      </c>
      <c r="D74" s="893"/>
      <c r="E74" s="894" t="s">
        <v>2910</v>
      </c>
      <c r="F74" s="893"/>
      <c r="G74" s="895"/>
      <c r="H74" s="895"/>
      <c r="I74" s="912" t="s">
        <v>3974</v>
      </c>
      <c r="J74" s="906" t="str">
        <f t="shared" si="1"/>
        <v>effect leader = { add_trait = { trait = leader_trait_lethargic_2 }}}</v>
      </c>
      <c r="K74" s="913" t="s">
        <v>4037</v>
      </c>
      <c r="L74" s="917"/>
      <c r="M74" s="915"/>
      <c r="N74" s="915"/>
      <c r="O74" s="910" t="s">
        <v>3895</v>
      </c>
      <c r="P74" s="916" t="s">
        <v>4044</v>
      </c>
      <c r="Q74" s="929" t="s">
        <v>4045</v>
      </c>
      <c r="R74" s="921" t="s">
        <v>3837</v>
      </c>
    </row>
    <row r="75" ht="25.5" spans="1:18">
      <c r="A75" s="887">
        <v>68</v>
      </c>
      <c r="B75" s="927" t="s">
        <v>4046</v>
      </c>
      <c r="C75" s="893" t="s">
        <v>35</v>
      </c>
      <c r="D75" s="893"/>
      <c r="E75" s="894" t="s">
        <v>2910</v>
      </c>
      <c r="F75" s="893"/>
      <c r="G75" s="895"/>
      <c r="H75" s="895"/>
      <c r="I75" s="912"/>
      <c r="J75" s="906" t="str">
        <f t="shared" si="1"/>
        <v>effect leader = { add_trait = { trait = leader_trait_micromanager }}}</v>
      </c>
      <c r="K75" s="913" t="s">
        <v>4037</v>
      </c>
      <c r="L75" s="917"/>
      <c r="M75" s="915"/>
      <c r="N75" s="915"/>
      <c r="O75" s="910" t="s">
        <v>3834</v>
      </c>
      <c r="P75" s="916" t="s">
        <v>4047</v>
      </c>
      <c r="Q75" s="929" t="s">
        <v>4048</v>
      </c>
      <c r="R75" s="921" t="s">
        <v>3837</v>
      </c>
    </row>
    <row r="76" ht="25.5" spans="1:18">
      <c r="A76" s="887">
        <v>69</v>
      </c>
      <c r="B76" s="927"/>
      <c r="C76" s="893" t="s">
        <v>35</v>
      </c>
      <c r="D76" s="893"/>
      <c r="E76" s="894" t="s">
        <v>2910</v>
      </c>
      <c r="F76" s="893"/>
      <c r="G76" s="895"/>
      <c r="H76" s="895"/>
      <c r="I76" s="912"/>
      <c r="J76" s="906" t="str">
        <f t="shared" si="1"/>
        <v>effect leader = { add_trait = { trait = leader_trait_micromanager_2 }}}</v>
      </c>
      <c r="K76" s="913" t="s">
        <v>4037</v>
      </c>
      <c r="L76" s="917"/>
      <c r="M76" s="915"/>
      <c r="N76" s="915"/>
      <c r="O76" s="910" t="s">
        <v>3895</v>
      </c>
      <c r="P76" s="916" t="s">
        <v>4049</v>
      </c>
      <c r="Q76" s="929" t="s">
        <v>4050</v>
      </c>
      <c r="R76" s="921" t="s">
        <v>3837</v>
      </c>
    </row>
    <row r="77" ht="25.5" spans="1:18">
      <c r="A77" s="887">
        <v>70</v>
      </c>
      <c r="B77" s="927" t="s">
        <v>4051</v>
      </c>
      <c r="C77" s="893" t="s">
        <v>35</v>
      </c>
      <c r="D77" s="893"/>
      <c r="E77" s="894" t="s">
        <v>2910</v>
      </c>
      <c r="F77" s="893"/>
      <c r="G77" s="895"/>
      <c r="H77" s="895"/>
      <c r="I77" s="912" t="s">
        <v>3885</v>
      </c>
      <c r="J77" s="906" t="str">
        <f t="shared" si="1"/>
        <v>effect leader = { add_trait = { trait = leader_trait_reckless }}}</v>
      </c>
      <c r="K77" s="913" t="s">
        <v>4037</v>
      </c>
      <c r="L77" s="917"/>
      <c r="M77" s="915"/>
      <c r="N77" s="915"/>
      <c r="O77" s="910" t="s">
        <v>3834</v>
      </c>
      <c r="P77" s="916" t="s">
        <v>4052</v>
      </c>
      <c r="Q77" s="929" t="s">
        <v>4053</v>
      </c>
      <c r="R77" s="921" t="s">
        <v>3837</v>
      </c>
    </row>
    <row r="78" ht="25.5" spans="1:18">
      <c r="A78" s="887">
        <v>71</v>
      </c>
      <c r="B78" s="927"/>
      <c r="C78" s="893" t="s">
        <v>35</v>
      </c>
      <c r="D78" s="893"/>
      <c r="E78" s="894" t="s">
        <v>2910</v>
      </c>
      <c r="F78" s="893"/>
      <c r="G78" s="895"/>
      <c r="H78" s="895"/>
      <c r="I78" s="912" t="s">
        <v>3885</v>
      </c>
      <c r="J78" s="906" t="str">
        <f t="shared" si="1"/>
        <v>effect leader = { add_trait = { trait = leader_trait_reckless_2 }}}</v>
      </c>
      <c r="K78" s="913" t="s">
        <v>4037</v>
      </c>
      <c r="L78" s="917"/>
      <c r="M78" s="915"/>
      <c r="N78" s="915"/>
      <c r="O78" s="910" t="s">
        <v>3895</v>
      </c>
      <c r="P78" s="916" t="s">
        <v>4054</v>
      </c>
      <c r="Q78" s="929" t="s">
        <v>4055</v>
      </c>
      <c r="R78" s="921" t="s">
        <v>3837</v>
      </c>
    </row>
    <row r="79" ht="25.5" spans="1:18">
      <c r="A79" s="887">
        <v>72</v>
      </c>
      <c r="B79" s="927" t="s">
        <v>4056</v>
      </c>
      <c r="C79" s="893" t="s">
        <v>35</v>
      </c>
      <c r="D79" s="893"/>
      <c r="E79" s="894" t="s">
        <v>2910</v>
      </c>
      <c r="F79" s="893"/>
      <c r="G79" s="895"/>
      <c r="H79" s="895"/>
      <c r="I79" s="912" t="s">
        <v>3878</v>
      </c>
      <c r="J79" s="906" t="str">
        <f t="shared" si="1"/>
        <v>effect leader = { add_trait = { trait = leader_trait_slipshod }}}</v>
      </c>
      <c r="K79" s="913" t="s">
        <v>4037</v>
      </c>
      <c r="L79" s="917"/>
      <c r="M79" s="915"/>
      <c r="N79" s="915"/>
      <c r="O79" s="910" t="s">
        <v>3834</v>
      </c>
      <c r="P79" s="916" t="s">
        <v>4057</v>
      </c>
      <c r="Q79" s="929" t="s">
        <v>4058</v>
      </c>
      <c r="R79" s="921" t="s">
        <v>3837</v>
      </c>
    </row>
    <row r="80" ht="25.5" spans="1:18">
      <c r="A80" s="887">
        <v>73</v>
      </c>
      <c r="B80" s="927"/>
      <c r="C80" s="893" t="s">
        <v>35</v>
      </c>
      <c r="D80" s="893"/>
      <c r="E80" s="894" t="s">
        <v>2910</v>
      </c>
      <c r="F80" s="893"/>
      <c r="G80" s="895"/>
      <c r="H80" s="895"/>
      <c r="I80" s="912" t="s">
        <v>3878</v>
      </c>
      <c r="J80" s="906" t="str">
        <f t="shared" si="1"/>
        <v>effect leader = { add_trait = { trait = leader_trait_slipshod_2 }}}</v>
      </c>
      <c r="K80" s="913" t="s">
        <v>4037</v>
      </c>
      <c r="L80" s="917"/>
      <c r="M80" s="915"/>
      <c r="N80" s="915"/>
      <c r="O80" s="910" t="s">
        <v>3895</v>
      </c>
      <c r="P80" s="916" t="s">
        <v>4059</v>
      </c>
      <c r="Q80" s="929" t="s">
        <v>4060</v>
      </c>
      <c r="R80" s="921" t="s">
        <v>3837</v>
      </c>
    </row>
    <row r="81" ht="24" spans="1:18">
      <c r="A81" s="887">
        <v>74</v>
      </c>
      <c r="B81" s="892" t="s">
        <v>4061</v>
      </c>
      <c r="C81" s="893" t="s">
        <v>35</v>
      </c>
      <c r="D81" s="893"/>
      <c r="E81" s="894" t="s">
        <v>2910</v>
      </c>
      <c r="F81" s="893"/>
      <c r="G81" s="895"/>
      <c r="H81" s="895" t="s">
        <v>4062</v>
      </c>
      <c r="I81" s="912"/>
      <c r="J81" s="906" t="str">
        <f t="shared" si="1"/>
        <v>effect leader = { add_trait = { trait = leader_trait_dragonslayer }}}</v>
      </c>
      <c r="K81" s="913" t="s">
        <v>1252</v>
      </c>
      <c r="L81" s="915"/>
      <c r="M81" s="915"/>
      <c r="N81" s="914" t="s">
        <v>2910</v>
      </c>
      <c r="O81" s="910" t="s">
        <v>3834</v>
      </c>
      <c r="P81" s="916" t="s">
        <v>4063</v>
      </c>
      <c r="Q81" s="929" t="s">
        <v>4064</v>
      </c>
      <c r="R81" s="921" t="s">
        <v>3837</v>
      </c>
    </row>
    <row r="82" ht="25.5" spans="1:18">
      <c r="A82" s="887">
        <v>75</v>
      </c>
      <c r="B82" s="892" t="s">
        <v>4065</v>
      </c>
      <c r="C82" s="893" t="s">
        <v>35</v>
      </c>
      <c r="D82" s="893"/>
      <c r="E82" s="894" t="s">
        <v>2910</v>
      </c>
      <c r="F82" s="893"/>
      <c r="G82" s="895"/>
      <c r="H82" s="895" t="s">
        <v>4066</v>
      </c>
      <c r="I82" s="912"/>
      <c r="J82" s="906" t="str">
        <f t="shared" si="1"/>
        <v>effect leader = { add_trait = { trait = leader_trait_clone_army_commander }}}</v>
      </c>
      <c r="K82" s="913" t="s">
        <v>1252</v>
      </c>
      <c r="L82" s="917"/>
      <c r="M82" s="915"/>
      <c r="N82" s="914" t="s">
        <v>2910</v>
      </c>
      <c r="O82" s="910" t="s">
        <v>3834</v>
      </c>
      <c r="P82" s="916" t="s">
        <v>4067</v>
      </c>
      <c r="Q82" s="921" t="s">
        <v>4068</v>
      </c>
      <c r="R82" s="921" t="s">
        <v>3837</v>
      </c>
    </row>
    <row r="83" ht="25.5" spans="1:18">
      <c r="A83" s="887">
        <v>76</v>
      </c>
      <c r="B83" s="892" t="s">
        <v>4069</v>
      </c>
      <c r="C83" s="893" t="s">
        <v>35</v>
      </c>
      <c r="D83" s="893"/>
      <c r="E83" s="894" t="s">
        <v>2910</v>
      </c>
      <c r="F83" s="893"/>
      <c r="G83" s="895"/>
      <c r="H83" s="895" t="s">
        <v>4066</v>
      </c>
      <c r="I83" s="912"/>
      <c r="J83" s="906" t="str">
        <f t="shared" si="1"/>
        <v>effect leader = { add_trait = { trait = leader_trait_clone_army_fertile_commander }}}</v>
      </c>
      <c r="K83" s="913" t="s">
        <v>1252</v>
      </c>
      <c r="L83" s="917"/>
      <c r="M83" s="915"/>
      <c r="N83" s="914" t="s">
        <v>2910</v>
      </c>
      <c r="O83" s="910" t="s">
        <v>3834</v>
      </c>
      <c r="P83" s="916" t="s">
        <v>4070</v>
      </c>
      <c r="Q83" s="921" t="s">
        <v>4071</v>
      </c>
      <c r="R83" s="921" t="s">
        <v>3837</v>
      </c>
    </row>
    <row r="84" ht="25.5" spans="1:18">
      <c r="A84" s="887">
        <v>77</v>
      </c>
      <c r="B84" s="892" t="s">
        <v>4072</v>
      </c>
      <c r="C84" s="893" t="s">
        <v>35</v>
      </c>
      <c r="D84" s="893"/>
      <c r="E84" s="894" t="s">
        <v>2910</v>
      </c>
      <c r="F84" s="893"/>
      <c r="G84" s="895"/>
      <c r="H84" s="895" t="s">
        <v>4066</v>
      </c>
      <c r="I84" s="912"/>
      <c r="J84" s="906" t="str">
        <f t="shared" si="1"/>
        <v>effect leader = { add_trait = { trait = leader_trait_clone_army_full_commander }}}</v>
      </c>
      <c r="K84" s="913" t="s">
        <v>1252</v>
      </c>
      <c r="L84" s="917"/>
      <c r="M84" s="915"/>
      <c r="N84" s="914" t="s">
        <v>2910</v>
      </c>
      <c r="O84" s="910" t="s">
        <v>3834</v>
      </c>
      <c r="P84" s="916" t="s">
        <v>4073</v>
      </c>
      <c r="Q84" s="921" t="s">
        <v>4074</v>
      </c>
      <c r="R84" s="921" t="s">
        <v>3837</v>
      </c>
    </row>
    <row r="85" ht="25.5" spans="1:18">
      <c r="A85" s="887">
        <v>78</v>
      </c>
      <c r="B85" s="928" t="s">
        <v>1979</v>
      </c>
      <c r="C85" s="893" t="s">
        <v>35</v>
      </c>
      <c r="D85" s="893"/>
      <c r="E85" s="894" t="s">
        <v>2910</v>
      </c>
      <c r="F85" s="893"/>
      <c r="G85" s="895"/>
      <c r="H85" s="895" t="s">
        <v>4075</v>
      </c>
      <c r="I85" s="912"/>
      <c r="J85" s="906" t="str">
        <f t="shared" si="1"/>
        <v>effect leader = { add_trait = { trait = leader_trait_tactical_algorithms }}}</v>
      </c>
      <c r="K85" s="913" t="s">
        <v>3892</v>
      </c>
      <c r="L85" s="917"/>
      <c r="M85" s="915"/>
      <c r="N85" s="914" t="s">
        <v>2910</v>
      </c>
      <c r="O85" s="910"/>
      <c r="P85" s="916" t="s">
        <v>4076</v>
      </c>
      <c r="Q85" s="929" t="s">
        <v>4077</v>
      </c>
      <c r="R85" s="921" t="s">
        <v>3837</v>
      </c>
    </row>
    <row r="86" ht="36" spans="1:18">
      <c r="A86" s="887">
        <v>79</v>
      </c>
      <c r="B86" s="892" t="s">
        <v>4078</v>
      </c>
      <c r="C86" s="893" t="s">
        <v>35</v>
      </c>
      <c r="D86" s="894" t="s">
        <v>2910</v>
      </c>
      <c r="E86" s="893"/>
      <c r="F86" s="893"/>
      <c r="G86" s="895"/>
      <c r="H86" s="895" t="s">
        <v>4079</v>
      </c>
      <c r="I86" s="912"/>
      <c r="J86" s="906" t="str">
        <f t="shared" si="1"/>
        <v>effect leader = { add_trait = { trait = leader_trait_shroudwalker }}}</v>
      </c>
      <c r="K86" s="913" t="s">
        <v>3892</v>
      </c>
      <c r="L86" s="917"/>
      <c r="M86" s="914" t="s">
        <v>2910</v>
      </c>
      <c r="N86" s="914" t="s">
        <v>2910</v>
      </c>
      <c r="O86" s="910" t="s">
        <v>3834</v>
      </c>
      <c r="P86" s="916" t="s">
        <v>4080</v>
      </c>
      <c r="Q86" s="921" t="s">
        <v>4081</v>
      </c>
      <c r="R86" s="921" t="s">
        <v>4082</v>
      </c>
    </row>
    <row r="87" ht="25.5" spans="1:18">
      <c r="A87" s="887">
        <v>80</v>
      </c>
      <c r="B87" s="892" t="s">
        <v>4083</v>
      </c>
      <c r="C87" s="893" t="s">
        <v>35</v>
      </c>
      <c r="D87" s="893"/>
      <c r="E87" s="893"/>
      <c r="F87" s="894" t="s">
        <v>2910</v>
      </c>
      <c r="G87" s="895"/>
      <c r="H87" s="895" t="s">
        <v>4079</v>
      </c>
      <c r="I87" s="912"/>
      <c r="J87" s="906" t="str">
        <f t="shared" si="1"/>
        <v>effect leader = { add_trait = { trait = leader_trait_master_salvager }}}</v>
      </c>
      <c r="K87" s="913" t="s">
        <v>3892</v>
      </c>
      <c r="L87" s="917"/>
      <c r="M87" s="915"/>
      <c r="N87" s="914" t="s">
        <v>2910</v>
      </c>
      <c r="O87" s="910" t="s">
        <v>3834</v>
      </c>
      <c r="P87" s="916" t="s">
        <v>4084</v>
      </c>
      <c r="Q87" s="921" t="s">
        <v>4085</v>
      </c>
      <c r="R87" s="921" t="s">
        <v>4082</v>
      </c>
    </row>
    <row r="88" ht="36" spans="1:18">
      <c r="A88" s="887">
        <v>81</v>
      </c>
      <c r="B88" s="892" t="s">
        <v>4086</v>
      </c>
      <c r="C88" s="893" t="s">
        <v>35</v>
      </c>
      <c r="D88" s="893"/>
      <c r="E88" s="893"/>
      <c r="F88" s="894" t="s">
        <v>2910</v>
      </c>
      <c r="G88" s="895"/>
      <c r="H88" s="895" t="s">
        <v>4079</v>
      </c>
      <c r="I88" s="912"/>
      <c r="J88" s="906" t="str">
        <f t="shared" si="1"/>
        <v>effect leader = { add_trait = { trait = leader_trait_curator }}}</v>
      </c>
      <c r="K88" s="913" t="s">
        <v>3892</v>
      </c>
      <c r="L88" s="914" t="s">
        <v>2910</v>
      </c>
      <c r="M88" s="915"/>
      <c r="N88" s="914" t="s">
        <v>2910</v>
      </c>
      <c r="O88" s="910" t="s">
        <v>3834</v>
      </c>
      <c r="P88" s="916" t="s">
        <v>4087</v>
      </c>
      <c r="Q88" s="921" t="s">
        <v>4088</v>
      </c>
      <c r="R88" s="921" t="s">
        <v>4082</v>
      </c>
    </row>
    <row r="89" ht="25.5" spans="1:18">
      <c r="A89" s="887">
        <v>82</v>
      </c>
      <c r="B89" s="892" t="s">
        <v>4089</v>
      </c>
      <c r="C89" s="893" t="s">
        <v>35</v>
      </c>
      <c r="D89" s="894" t="s">
        <v>2910</v>
      </c>
      <c r="E89" s="893"/>
      <c r="F89" s="893"/>
      <c r="G89" s="895"/>
      <c r="H89" s="895" t="s">
        <v>4079</v>
      </c>
      <c r="I89" s="912"/>
      <c r="J89" s="906" t="str">
        <f t="shared" si="1"/>
        <v>effect leader = { add_trait = { trait = leader_trait_enclave_trader }}}</v>
      </c>
      <c r="K89" s="913" t="s">
        <v>3892</v>
      </c>
      <c r="L89" s="917"/>
      <c r="M89" s="915"/>
      <c r="N89" s="914" t="s">
        <v>2910</v>
      </c>
      <c r="O89" s="910" t="s">
        <v>3834</v>
      </c>
      <c r="P89" s="916" t="s">
        <v>4090</v>
      </c>
      <c r="Q89" s="921" t="s">
        <v>4091</v>
      </c>
      <c r="R89" s="921" t="s">
        <v>4082</v>
      </c>
    </row>
    <row r="90" ht="36" spans="1:18">
      <c r="A90" s="887">
        <v>83</v>
      </c>
      <c r="B90" s="892" t="s">
        <v>4092</v>
      </c>
      <c r="C90" s="893" t="s">
        <v>35</v>
      </c>
      <c r="D90" s="894" t="s">
        <v>2910</v>
      </c>
      <c r="E90" s="893"/>
      <c r="F90" s="893"/>
      <c r="G90" s="895"/>
      <c r="H90" s="895" t="s">
        <v>4079</v>
      </c>
      <c r="I90" s="912"/>
      <c r="J90" s="906" t="str">
        <f t="shared" si="1"/>
        <v>effect leader = { add_trait = { trait = leader_trait_xuracorp_liaison }}}</v>
      </c>
      <c r="K90" s="913" t="s">
        <v>3892</v>
      </c>
      <c r="L90" s="917"/>
      <c r="M90" s="914" t="s">
        <v>2910</v>
      </c>
      <c r="N90" s="914" t="s">
        <v>2910</v>
      </c>
      <c r="O90" s="910" t="s">
        <v>3834</v>
      </c>
      <c r="P90" s="916" t="s">
        <v>4093</v>
      </c>
      <c r="Q90" s="921" t="s">
        <v>4094</v>
      </c>
      <c r="R90" s="921" t="s">
        <v>4082</v>
      </c>
    </row>
    <row r="91" ht="25.5" spans="1:18">
      <c r="A91" s="887">
        <v>84</v>
      </c>
      <c r="B91" s="892" t="s">
        <v>4095</v>
      </c>
      <c r="C91" s="893" t="s">
        <v>35</v>
      </c>
      <c r="D91" s="894" t="s">
        <v>2910</v>
      </c>
      <c r="E91" s="893"/>
      <c r="F91" s="893"/>
      <c r="G91" s="895"/>
      <c r="H91" s="895" t="s">
        <v>4079</v>
      </c>
      <c r="I91" s="912"/>
      <c r="J91" s="906" t="str">
        <f t="shared" si="1"/>
        <v>effect leader = { add_trait = { trait = leader_trait_riggan_liaison }}}</v>
      </c>
      <c r="K91" s="913" t="s">
        <v>3892</v>
      </c>
      <c r="L91" s="917"/>
      <c r="M91" s="914" t="s">
        <v>2910</v>
      </c>
      <c r="N91" s="914" t="s">
        <v>2910</v>
      </c>
      <c r="O91" s="910" t="s">
        <v>3834</v>
      </c>
      <c r="P91" s="916" t="s">
        <v>4096</v>
      </c>
      <c r="Q91" s="921" t="s">
        <v>4097</v>
      </c>
      <c r="R91" s="921" t="s">
        <v>4082</v>
      </c>
    </row>
    <row r="92" ht="25.5" spans="1:18">
      <c r="A92" s="887">
        <v>85</v>
      </c>
      <c r="B92" s="892" t="s">
        <v>4098</v>
      </c>
      <c r="C92" s="893" t="s">
        <v>35</v>
      </c>
      <c r="D92" s="894" t="s">
        <v>2910</v>
      </c>
      <c r="E92" s="893"/>
      <c r="F92" s="893"/>
      <c r="G92" s="895"/>
      <c r="H92" s="895" t="s">
        <v>4079</v>
      </c>
      <c r="I92" s="912"/>
      <c r="J92" s="906" t="str">
        <f t="shared" si="1"/>
        <v>effect leader = { add_trait = { trait = leader_trait_muutagan_liaison }}}</v>
      </c>
      <c r="K92" s="913" t="s">
        <v>3892</v>
      </c>
      <c r="L92" s="917"/>
      <c r="M92" s="914" t="s">
        <v>2910</v>
      </c>
      <c r="N92" s="914" t="s">
        <v>2910</v>
      </c>
      <c r="O92" s="910" t="s">
        <v>3834</v>
      </c>
      <c r="P92" s="916" t="s">
        <v>4099</v>
      </c>
      <c r="Q92" s="921" t="s">
        <v>4100</v>
      </c>
      <c r="R92" s="921" t="s">
        <v>4082</v>
      </c>
    </row>
    <row r="93" ht="26.25" spans="1:18">
      <c r="A93" s="887">
        <v>86</v>
      </c>
      <c r="B93" s="892" t="s">
        <v>4101</v>
      </c>
      <c r="C93" s="893" t="s">
        <v>35</v>
      </c>
      <c r="D93" s="893"/>
      <c r="E93" s="894" t="s">
        <v>2910</v>
      </c>
      <c r="F93" s="893"/>
      <c r="G93" s="895"/>
      <c r="H93" s="895"/>
      <c r="I93" s="912"/>
      <c r="J93" s="906" t="str">
        <f t="shared" si="1"/>
        <v>effect leader = { add_trait = { trait = leader_trait_defence_engineer }}}</v>
      </c>
      <c r="K93" s="913" t="s">
        <v>1252</v>
      </c>
      <c r="L93" s="914" t="s">
        <v>2910</v>
      </c>
      <c r="M93" s="915"/>
      <c r="N93" s="915"/>
      <c r="O93" s="910" t="s">
        <v>3834</v>
      </c>
      <c r="P93" s="916" t="s">
        <v>4102</v>
      </c>
      <c r="Q93" s="921" t="s">
        <v>4103</v>
      </c>
      <c r="R93" s="921" t="s">
        <v>4104</v>
      </c>
    </row>
    <row r="94" ht="26.25" spans="1:18">
      <c r="A94" s="887">
        <v>87</v>
      </c>
      <c r="B94" s="892" t="s">
        <v>4105</v>
      </c>
      <c r="C94" s="893" t="s">
        <v>35</v>
      </c>
      <c r="D94" s="893"/>
      <c r="E94" s="894" t="s">
        <v>2910</v>
      </c>
      <c r="F94" s="893"/>
      <c r="G94" s="895"/>
      <c r="H94" s="895"/>
      <c r="I94" s="918" t="s">
        <v>4106</v>
      </c>
      <c r="J94" s="906" t="str">
        <f t="shared" si="1"/>
        <v>effect leader = { add_trait = { trait = leader_trait_butcher }}}</v>
      </c>
      <c r="K94" s="913" t="s">
        <v>1252</v>
      </c>
      <c r="L94" s="917"/>
      <c r="M94" s="915"/>
      <c r="N94" s="915"/>
      <c r="O94" s="910" t="s">
        <v>3834</v>
      </c>
      <c r="P94" s="916" t="s">
        <v>4107</v>
      </c>
      <c r="Q94" s="921" t="s">
        <v>4108</v>
      </c>
      <c r="R94" s="921" t="s">
        <v>4104</v>
      </c>
    </row>
    <row r="95" ht="26.25" spans="1:18">
      <c r="A95" s="887">
        <v>88</v>
      </c>
      <c r="B95" s="892" t="s">
        <v>4109</v>
      </c>
      <c r="C95" s="893" t="s">
        <v>35</v>
      </c>
      <c r="D95" s="893"/>
      <c r="E95" s="894" t="s">
        <v>2910</v>
      </c>
      <c r="F95" s="893"/>
      <c r="G95" s="895"/>
      <c r="H95" s="895"/>
      <c r="I95" s="918" t="s">
        <v>4110</v>
      </c>
      <c r="J95" s="906" t="str">
        <f t="shared" si="1"/>
        <v>effect leader = { add_trait = { trait = leader_trait_restrained }}}</v>
      </c>
      <c r="K95" s="913" t="s">
        <v>1252</v>
      </c>
      <c r="L95" s="917"/>
      <c r="M95" s="915"/>
      <c r="N95" s="915"/>
      <c r="O95" s="910" t="s">
        <v>3834</v>
      </c>
      <c r="P95" s="916" t="s">
        <v>4111</v>
      </c>
      <c r="Q95" s="921" t="s">
        <v>4112</v>
      </c>
      <c r="R95" s="921" t="s">
        <v>4104</v>
      </c>
    </row>
    <row r="96" ht="25.5" spans="1:18">
      <c r="A96" s="887">
        <v>89</v>
      </c>
      <c r="B96" s="892" t="s">
        <v>4113</v>
      </c>
      <c r="C96" s="893" t="s">
        <v>35</v>
      </c>
      <c r="D96" s="893"/>
      <c r="E96" s="894" t="s">
        <v>2910</v>
      </c>
      <c r="F96" s="893"/>
      <c r="G96" s="895" t="s">
        <v>3899</v>
      </c>
      <c r="H96" s="895"/>
      <c r="I96" s="912"/>
      <c r="J96" s="906" t="str">
        <f t="shared" si="1"/>
        <v>effect leader = { add_trait = { trait = leader_trait_dreaded }}}</v>
      </c>
      <c r="K96" s="913" t="s">
        <v>3892</v>
      </c>
      <c r="L96" s="917"/>
      <c r="M96" s="915"/>
      <c r="N96" s="915"/>
      <c r="O96" s="910" t="s">
        <v>3834</v>
      </c>
      <c r="P96" s="916" t="s">
        <v>4114</v>
      </c>
      <c r="Q96" s="921" t="s">
        <v>4115</v>
      </c>
      <c r="R96" s="921" t="s">
        <v>4104</v>
      </c>
    </row>
    <row r="97" ht="25.5" spans="1:18">
      <c r="A97" s="887">
        <v>90</v>
      </c>
      <c r="B97" s="892"/>
      <c r="C97" s="893" t="s">
        <v>35</v>
      </c>
      <c r="D97" s="893"/>
      <c r="E97" s="894" t="s">
        <v>2910</v>
      </c>
      <c r="F97" s="893"/>
      <c r="G97" s="895" t="s">
        <v>3899</v>
      </c>
      <c r="H97" s="895"/>
      <c r="I97" s="912"/>
      <c r="J97" s="906" t="str">
        <f t="shared" si="1"/>
        <v>effect leader = { add_trait = { trait = leader_trait_dreaded_2 }}}</v>
      </c>
      <c r="K97" s="913" t="s">
        <v>3892</v>
      </c>
      <c r="L97" s="917"/>
      <c r="M97" s="915"/>
      <c r="N97" s="915"/>
      <c r="O97" s="910" t="s">
        <v>3895</v>
      </c>
      <c r="P97" s="916" t="s">
        <v>4116</v>
      </c>
      <c r="Q97" s="921" t="s">
        <v>4117</v>
      </c>
      <c r="R97" s="921" t="s">
        <v>4104</v>
      </c>
    </row>
    <row r="98" ht="25.5" spans="1:18">
      <c r="A98" s="887">
        <v>91</v>
      </c>
      <c r="B98" s="892" t="s">
        <v>4118</v>
      </c>
      <c r="C98" s="893" t="s">
        <v>35</v>
      </c>
      <c r="D98" s="893"/>
      <c r="E98" s="894" t="s">
        <v>2910</v>
      </c>
      <c r="F98" s="893"/>
      <c r="G98" s="895" t="s">
        <v>3899</v>
      </c>
      <c r="H98" s="895"/>
      <c r="I98" s="912"/>
      <c r="J98" s="906" t="str">
        <f t="shared" si="1"/>
        <v>effect leader = { add_trait = { trait = leader_trait_heavy_hitter }}}</v>
      </c>
      <c r="K98" s="913" t="s">
        <v>3892</v>
      </c>
      <c r="L98" s="917"/>
      <c r="M98" s="915"/>
      <c r="N98" s="915"/>
      <c r="O98" s="910" t="s">
        <v>3834</v>
      </c>
      <c r="P98" s="916" t="s">
        <v>4119</v>
      </c>
      <c r="Q98" s="921" t="s">
        <v>4120</v>
      </c>
      <c r="R98" s="921" t="s">
        <v>4104</v>
      </c>
    </row>
    <row r="99" ht="25.5" spans="1:18">
      <c r="A99" s="887">
        <v>92</v>
      </c>
      <c r="B99" s="892"/>
      <c r="C99" s="893" t="s">
        <v>35</v>
      </c>
      <c r="D99" s="893"/>
      <c r="E99" s="894" t="s">
        <v>2910</v>
      </c>
      <c r="F99" s="893"/>
      <c r="G99" s="895" t="s">
        <v>3899</v>
      </c>
      <c r="H99" s="895"/>
      <c r="I99" s="912"/>
      <c r="J99" s="906" t="str">
        <f t="shared" si="1"/>
        <v>effect leader = { add_trait = { trait = leader_trait_heavy_hitter_2 }}}</v>
      </c>
      <c r="K99" s="913" t="s">
        <v>3892</v>
      </c>
      <c r="L99" s="917"/>
      <c r="M99" s="915"/>
      <c r="N99" s="915"/>
      <c r="O99" s="910" t="s">
        <v>3895</v>
      </c>
      <c r="P99" s="916" t="s">
        <v>4121</v>
      </c>
      <c r="Q99" s="921" t="s">
        <v>4122</v>
      </c>
      <c r="R99" s="921" t="s">
        <v>4104</v>
      </c>
    </row>
    <row r="100" ht="25.5" spans="1:18">
      <c r="A100" s="887">
        <v>93</v>
      </c>
      <c r="B100" s="892" t="s">
        <v>4123</v>
      </c>
      <c r="C100" s="893" t="s">
        <v>35</v>
      </c>
      <c r="D100" s="893"/>
      <c r="E100" s="894" t="s">
        <v>2910</v>
      </c>
      <c r="F100" s="893"/>
      <c r="G100" s="895" t="s">
        <v>3899</v>
      </c>
      <c r="H100" s="895"/>
      <c r="I100" s="912"/>
      <c r="J100" s="906" t="str">
        <f t="shared" si="1"/>
        <v>effect leader = { add_trait = { trait = leader_trait_interrogator }}}</v>
      </c>
      <c r="K100" s="913" t="s">
        <v>3892</v>
      </c>
      <c r="L100" s="917"/>
      <c r="M100" s="915"/>
      <c r="N100" s="915"/>
      <c r="O100" s="910" t="s">
        <v>3834</v>
      </c>
      <c r="P100" s="916" t="s">
        <v>4124</v>
      </c>
      <c r="Q100" s="921" t="s">
        <v>4125</v>
      </c>
      <c r="R100" s="921" t="s">
        <v>4104</v>
      </c>
    </row>
    <row r="101" ht="25.5" spans="1:18">
      <c r="A101" s="887">
        <v>94</v>
      </c>
      <c r="B101" s="892"/>
      <c r="C101" s="893" t="s">
        <v>35</v>
      </c>
      <c r="D101" s="893"/>
      <c r="E101" s="894" t="s">
        <v>2910</v>
      </c>
      <c r="F101" s="893"/>
      <c r="G101" s="895" t="s">
        <v>3899</v>
      </c>
      <c r="H101" s="895"/>
      <c r="I101" s="912"/>
      <c r="J101" s="906" t="str">
        <f t="shared" si="1"/>
        <v>effect leader = { add_trait = { trait = leader_trait_interrogator_2 }}}</v>
      </c>
      <c r="K101" s="913" t="s">
        <v>3892</v>
      </c>
      <c r="L101" s="917"/>
      <c r="M101" s="915"/>
      <c r="N101" s="915"/>
      <c r="O101" s="910" t="s">
        <v>3895</v>
      </c>
      <c r="P101" s="916" t="s">
        <v>4126</v>
      </c>
      <c r="Q101" s="921" t="s">
        <v>4127</v>
      </c>
      <c r="R101" s="921" t="s">
        <v>4104</v>
      </c>
    </row>
    <row r="102" ht="25.5" spans="1:18">
      <c r="A102" s="887">
        <v>95</v>
      </c>
      <c r="B102" s="892" t="s">
        <v>4128</v>
      </c>
      <c r="C102" s="893" t="s">
        <v>35</v>
      </c>
      <c r="D102" s="893"/>
      <c r="E102" s="894" t="s">
        <v>2910</v>
      </c>
      <c r="F102" s="893"/>
      <c r="G102" s="895" t="s">
        <v>3899</v>
      </c>
      <c r="H102" s="895"/>
      <c r="I102" s="912"/>
      <c r="J102" s="906" t="str">
        <f t="shared" si="1"/>
        <v>effect leader = { add_trait = { trait = leader_trait_crusader }}}</v>
      </c>
      <c r="K102" s="913" t="s">
        <v>3892</v>
      </c>
      <c r="L102" s="917"/>
      <c r="M102" s="915"/>
      <c r="N102" s="915"/>
      <c r="O102" s="910" t="s">
        <v>3834</v>
      </c>
      <c r="P102" s="916" t="s">
        <v>4129</v>
      </c>
      <c r="Q102" s="921" t="s">
        <v>4130</v>
      </c>
      <c r="R102" s="921" t="s">
        <v>4104</v>
      </c>
    </row>
    <row r="103" ht="25.5" spans="1:18">
      <c r="A103" s="887">
        <v>96</v>
      </c>
      <c r="B103" s="892"/>
      <c r="C103" s="893" t="s">
        <v>35</v>
      </c>
      <c r="D103" s="893"/>
      <c r="E103" s="894" t="s">
        <v>2910</v>
      </c>
      <c r="F103" s="893"/>
      <c r="G103" s="895" t="s">
        <v>3899</v>
      </c>
      <c r="H103" s="895"/>
      <c r="I103" s="912"/>
      <c r="J103" s="906" t="str">
        <f t="shared" si="1"/>
        <v>effect leader = { add_trait = { trait = leader_trait_crusader_2 }}}</v>
      </c>
      <c r="K103" s="913" t="s">
        <v>3892</v>
      </c>
      <c r="L103" s="917"/>
      <c r="M103" s="915"/>
      <c r="N103" s="915"/>
      <c r="O103" s="910" t="s">
        <v>3895</v>
      </c>
      <c r="P103" s="916" t="s">
        <v>4131</v>
      </c>
      <c r="Q103" s="921" t="s">
        <v>4132</v>
      </c>
      <c r="R103" s="921" t="s">
        <v>4104</v>
      </c>
    </row>
    <row r="104" ht="22.5" spans="1:18">
      <c r="A104" s="887">
        <v>97</v>
      </c>
      <c r="B104" s="928" t="s">
        <v>4133</v>
      </c>
      <c r="C104" s="893" t="s">
        <v>35</v>
      </c>
      <c r="D104" s="894" t="s">
        <v>2910</v>
      </c>
      <c r="E104" s="893"/>
      <c r="F104" s="893"/>
      <c r="G104" s="895" t="s">
        <v>4134</v>
      </c>
      <c r="H104" s="895" t="s">
        <v>4135</v>
      </c>
      <c r="I104" s="912"/>
      <c r="J104" s="906" t="str">
        <f t="shared" si="1"/>
        <v>effect leader = { add_trait = { trait = leader_trait_overseer }}}</v>
      </c>
      <c r="K104" s="913" t="s">
        <v>3892</v>
      </c>
      <c r="L104" s="914" t="s">
        <v>2910</v>
      </c>
      <c r="M104" s="915"/>
      <c r="N104" s="915"/>
      <c r="O104" s="910" t="s">
        <v>3834</v>
      </c>
      <c r="P104" s="916" t="s">
        <v>4136</v>
      </c>
      <c r="Q104" s="921" t="s">
        <v>4137</v>
      </c>
      <c r="R104" s="921" t="s">
        <v>4104</v>
      </c>
    </row>
    <row r="105" ht="22.5" spans="1:18">
      <c r="A105" s="887">
        <v>98</v>
      </c>
      <c r="B105" s="928"/>
      <c r="C105" s="893" t="s">
        <v>35</v>
      </c>
      <c r="D105" s="894" t="s">
        <v>2910</v>
      </c>
      <c r="E105" s="893"/>
      <c r="F105" s="893"/>
      <c r="G105" s="895" t="s">
        <v>4134</v>
      </c>
      <c r="H105" s="895"/>
      <c r="I105" s="912"/>
      <c r="J105" s="906" t="str">
        <f t="shared" si="1"/>
        <v>effect leader = { add_trait = { trait = leader_trait_overseer_2 }}}</v>
      </c>
      <c r="K105" s="913" t="s">
        <v>3892</v>
      </c>
      <c r="L105" s="914" t="s">
        <v>2910</v>
      </c>
      <c r="M105" s="915"/>
      <c r="N105" s="915"/>
      <c r="O105" s="910" t="s">
        <v>3895</v>
      </c>
      <c r="P105" s="916" t="s">
        <v>4138</v>
      </c>
      <c r="Q105" s="921" t="s">
        <v>4139</v>
      </c>
      <c r="R105" s="921" t="s">
        <v>4104</v>
      </c>
    </row>
    <row r="106" ht="24" spans="1:18">
      <c r="A106" s="887">
        <v>99</v>
      </c>
      <c r="B106" s="892" t="s">
        <v>4140</v>
      </c>
      <c r="C106" s="893" t="s">
        <v>35</v>
      </c>
      <c r="D106" s="893"/>
      <c r="E106" s="894" t="s">
        <v>2910</v>
      </c>
      <c r="F106" s="893"/>
      <c r="G106" s="895" t="s">
        <v>3975</v>
      </c>
      <c r="H106" s="895"/>
      <c r="I106" s="912"/>
      <c r="J106" s="906" t="str">
        <f t="shared" si="1"/>
        <v>effect leader = { add_trait = { trait = trait_ruler_from_the_ranks }}}</v>
      </c>
      <c r="K106" s="913" t="s">
        <v>3892</v>
      </c>
      <c r="L106" s="914" t="s">
        <v>2910</v>
      </c>
      <c r="M106" s="915"/>
      <c r="N106" s="915"/>
      <c r="O106" s="910" t="s">
        <v>3834</v>
      </c>
      <c r="P106" s="916" t="s">
        <v>4141</v>
      </c>
      <c r="Q106" s="921" t="s">
        <v>4142</v>
      </c>
      <c r="R106" s="921" t="s">
        <v>4104</v>
      </c>
    </row>
    <row r="107" ht="24" spans="1:18">
      <c r="A107" s="887">
        <v>100</v>
      </c>
      <c r="B107" s="892"/>
      <c r="C107" s="893" t="s">
        <v>35</v>
      </c>
      <c r="D107" s="893"/>
      <c r="E107" s="894" t="s">
        <v>2910</v>
      </c>
      <c r="F107" s="893"/>
      <c r="G107" s="895" t="s">
        <v>3975</v>
      </c>
      <c r="H107" s="895"/>
      <c r="I107" s="912"/>
      <c r="J107" s="906" t="str">
        <f t="shared" si="1"/>
        <v>effect leader = { add_trait = { trait = trait_ruler_from_the_ranks_2 }}}</v>
      </c>
      <c r="K107" s="913" t="s">
        <v>3892</v>
      </c>
      <c r="L107" s="914" t="s">
        <v>2910</v>
      </c>
      <c r="M107" s="915"/>
      <c r="N107" s="915"/>
      <c r="O107" s="910" t="s">
        <v>3895</v>
      </c>
      <c r="P107" s="916" t="s">
        <v>4143</v>
      </c>
      <c r="Q107" s="921" t="s">
        <v>4144</v>
      </c>
      <c r="R107" s="921" t="s">
        <v>4104</v>
      </c>
    </row>
    <row r="108" ht="22.5" spans="1:18">
      <c r="A108" s="887">
        <v>101</v>
      </c>
      <c r="B108" s="892" t="s">
        <v>4145</v>
      </c>
      <c r="C108" s="893" t="s">
        <v>35</v>
      </c>
      <c r="D108" s="893"/>
      <c r="E108" s="894" t="s">
        <v>2910</v>
      </c>
      <c r="F108" s="893"/>
      <c r="G108" s="895" t="s">
        <v>3975</v>
      </c>
      <c r="H108" s="895"/>
      <c r="I108" s="912"/>
      <c r="J108" s="906" t="str">
        <f t="shared" si="1"/>
        <v>effect leader = { add_trait = { trait = trait_ruler_recruiter }}}</v>
      </c>
      <c r="K108" s="913" t="s">
        <v>3892</v>
      </c>
      <c r="L108" s="914" t="s">
        <v>2910</v>
      </c>
      <c r="M108" s="915"/>
      <c r="N108" s="915"/>
      <c r="O108" s="910" t="s">
        <v>3834</v>
      </c>
      <c r="P108" s="916" t="s">
        <v>4146</v>
      </c>
      <c r="Q108" s="921" t="s">
        <v>4147</v>
      </c>
      <c r="R108" s="921" t="s">
        <v>4104</v>
      </c>
    </row>
    <row r="109" ht="22.5" spans="1:18">
      <c r="A109" s="887">
        <v>102</v>
      </c>
      <c r="B109" s="892"/>
      <c r="C109" s="893" t="s">
        <v>35</v>
      </c>
      <c r="D109" s="893"/>
      <c r="E109" s="894" t="s">
        <v>2910</v>
      </c>
      <c r="F109" s="893"/>
      <c r="G109" s="895" t="s">
        <v>3975</v>
      </c>
      <c r="H109" s="895"/>
      <c r="I109" s="912"/>
      <c r="J109" s="906" t="str">
        <f t="shared" si="1"/>
        <v>effect leader = { add_trait = { trait = trait_ruler_recruiter_2 }}}</v>
      </c>
      <c r="K109" s="913" t="s">
        <v>3892</v>
      </c>
      <c r="L109" s="914" t="s">
        <v>2910</v>
      </c>
      <c r="M109" s="915"/>
      <c r="N109" s="915"/>
      <c r="O109" s="910" t="s">
        <v>3895</v>
      </c>
      <c r="P109" s="916" t="s">
        <v>4148</v>
      </c>
      <c r="Q109" s="921" t="s">
        <v>4149</v>
      </c>
      <c r="R109" s="921" t="s">
        <v>4104</v>
      </c>
    </row>
    <row r="110" ht="22.5" spans="1:18">
      <c r="A110" s="887">
        <v>103</v>
      </c>
      <c r="B110" s="892" t="s">
        <v>4150</v>
      </c>
      <c r="C110" s="893" t="s">
        <v>35</v>
      </c>
      <c r="D110" s="894" t="s">
        <v>2910</v>
      </c>
      <c r="E110" s="893"/>
      <c r="F110" s="893"/>
      <c r="G110" s="895" t="s">
        <v>4134</v>
      </c>
      <c r="H110" s="895" t="s">
        <v>4135</v>
      </c>
      <c r="I110" s="912"/>
      <c r="J110" s="906" t="str">
        <f t="shared" si="1"/>
        <v>effect leader = { add_trait = { trait = leader_trait_consul_general }}}</v>
      </c>
      <c r="K110" s="913" t="s">
        <v>3892</v>
      </c>
      <c r="L110" s="914" t="s">
        <v>2910</v>
      </c>
      <c r="M110" s="915"/>
      <c r="N110" s="915"/>
      <c r="O110" s="910" t="s">
        <v>3834</v>
      </c>
      <c r="P110" s="916" t="s">
        <v>4151</v>
      </c>
      <c r="Q110" s="921" t="s">
        <v>4152</v>
      </c>
      <c r="R110" s="921" t="s">
        <v>4104</v>
      </c>
    </row>
    <row r="111" ht="22.5" spans="1:18">
      <c r="A111" s="887">
        <v>104</v>
      </c>
      <c r="B111" s="892"/>
      <c r="C111" s="893" t="s">
        <v>35</v>
      </c>
      <c r="D111" s="894" t="s">
        <v>2910</v>
      </c>
      <c r="E111" s="893"/>
      <c r="F111" s="893"/>
      <c r="G111" s="895" t="s">
        <v>4134</v>
      </c>
      <c r="H111" s="895"/>
      <c r="I111" s="912"/>
      <c r="J111" s="906" t="str">
        <f t="shared" si="1"/>
        <v>effect leader = { add_trait = { trait = leader_trait_consul_general_2 }}}</v>
      </c>
      <c r="K111" s="913" t="s">
        <v>3892</v>
      </c>
      <c r="L111" s="914" t="s">
        <v>2910</v>
      </c>
      <c r="M111" s="915"/>
      <c r="N111" s="915"/>
      <c r="O111" s="910" t="s">
        <v>3895</v>
      </c>
      <c r="P111" s="916" t="s">
        <v>4153</v>
      </c>
      <c r="Q111" s="921" t="s">
        <v>4154</v>
      </c>
      <c r="R111" s="921" t="s">
        <v>4104</v>
      </c>
    </row>
    <row r="112" ht="22.5" spans="1:18">
      <c r="A112" s="887">
        <v>105</v>
      </c>
      <c r="B112" s="892" t="s">
        <v>4155</v>
      </c>
      <c r="C112" s="893" t="s">
        <v>35</v>
      </c>
      <c r="D112" s="894" t="s">
        <v>2910</v>
      </c>
      <c r="E112" s="893"/>
      <c r="F112" s="893"/>
      <c r="G112" s="895" t="s">
        <v>4134</v>
      </c>
      <c r="H112" s="895"/>
      <c r="I112" s="912"/>
      <c r="J112" s="906" t="str">
        <f t="shared" si="1"/>
        <v>effect leader = { add_trait = { trait = leader_trait_shadow_broker }}}</v>
      </c>
      <c r="K112" s="913" t="s">
        <v>3892</v>
      </c>
      <c r="L112" s="914" t="s">
        <v>2910</v>
      </c>
      <c r="M112" s="915"/>
      <c r="N112" s="915"/>
      <c r="O112" s="910" t="s">
        <v>3834</v>
      </c>
      <c r="P112" s="916" t="s">
        <v>4156</v>
      </c>
      <c r="Q112" s="921" t="s">
        <v>4157</v>
      </c>
      <c r="R112" s="921" t="s">
        <v>4104</v>
      </c>
    </row>
    <row r="113" ht="22.5" spans="1:18">
      <c r="A113" s="887">
        <v>106</v>
      </c>
      <c r="B113" s="892"/>
      <c r="C113" s="893" t="s">
        <v>35</v>
      </c>
      <c r="D113" s="894" t="s">
        <v>2910</v>
      </c>
      <c r="E113" s="893"/>
      <c r="F113" s="893"/>
      <c r="G113" s="895" t="s">
        <v>4134</v>
      </c>
      <c r="H113" s="895"/>
      <c r="I113" s="912"/>
      <c r="J113" s="906" t="str">
        <f t="shared" si="1"/>
        <v>effect leader = { add_trait = { trait = leader_trait_shadow_broker_2 }}}</v>
      </c>
      <c r="K113" s="913" t="s">
        <v>3892</v>
      </c>
      <c r="L113" s="914" t="s">
        <v>2910</v>
      </c>
      <c r="M113" s="915"/>
      <c r="N113" s="915"/>
      <c r="O113" s="910" t="s">
        <v>3895</v>
      </c>
      <c r="P113" s="916" t="s">
        <v>4158</v>
      </c>
      <c r="Q113" s="921" t="s">
        <v>4159</v>
      </c>
      <c r="R113" s="921" t="s">
        <v>4104</v>
      </c>
    </row>
    <row r="114" ht="22.5" spans="1:18">
      <c r="A114" s="887">
        <v>107</v>
      </c>
      <c r="B114" s="892" t="s">
        <v>4160</v>
      </c>
      <c r="C114" s="893" t="s">
        <v>35</v>
      </c>
      <c r="D114" s="893"/>
      <c r="E114" s="894" t="s">
        <v>2910</v>
      </c>
      <c r="F114" s="893"/>
      <c r="G114" s="895" t="s">
        <v>3975</v>
      </c>
      <c r="H114" s="895"/>
      <c r="I114" s="912"/>
      <c r="J114" s="906" t="str">
        <f t="shared" si="1"/>
        <v>effect leader = { add_trait = { trait = leader_trait_home_guard }}}</v>
      </c>
      <c r="K114" s="913" t="s">
        <v>3892</v>
      </c>
      <c r="L114" s="914" t="s">
        <v>2910</v>
      </c>
      <c r="M114" s="915"/>
      <c r="N114" s="915"/>
      <c r="O114" s="910" t="s">
        <v>3834</v>
      </c>
      <c r="P114" s="916" t="s">
        <v>4161</v>
      </c>
      <c r="Q114" s="921" t="s">
        <v>4162</v>
      </c>
      <c r="R114" s="921" t="s">
        <v>4104</v>
      </c>
    </row>
    <row r="115" ht="22.5" spans="1:18">
      <c r="A115" s="887">
        <v>108</v>
      </c>
      <c r="B115" s="892"/>
      <c r="C115" s="893" t="s">
        <v>35</v>
      </c>
      <c r="D115" s="893"/>
      <c r="E115" s="894" t="s">
        <v>2910</v>
      </c>
      <c r="F115" s="893"/>
      <c r="G115" s="895" t="s">
        <v>3975</v>
      </c>
      <c r="H115" s="895"/>
      <c r="I115" s="912"/>
      <c r="J115" s="906" t="str">
        <f t="shared" si="1"/>
        <v>effect leader = { add_trait = { trait = leader_trait_home_guard_2 }}}</v>
      </c>
      <c r="K115" s="913" t="s">
        <v>3892</v>
      </c>
      <c r="L115" s="914" t="s">
        <v>2910</v>
      </c>
      <c r="M115" s="915"/>
      <c r="N115" s="915"/>
      <c r="O115" s="910" t="s">
        <v>3895</v>
      </c>
      <c r="P115" s="916" t="s">
        <v>4163</v>
      </c>
      <c r="Q115" s="921" t="s">
        <v>4164</v>
      </c>
      <c r="R115" s="921" t="s">
        <v>4104</v>
      </c>
    </row>
    <row r="116" ht="25.5" spans="1:18">
      <c r="A116" s="887">
        <v>109</v>
      </c>
      <c r="B116" s="892" t="s">
        <v>4165</v>
      </c>
      <c r="C116" s="893" t="s">
        <v>35</v>
      </c>
      <c r="D116" s="893"/>
      <c r="E116" s="894" t="s">
        <v>2910</v>
      </c>
      <c r="F116" s="893"/>
      <c r="G116" s="895" t="s">
        <v>3899</v>
      </c>
      <c r="H116" s="895"/>
      <c r="I116" s="918" t="s">
        <v>3976</v>
      </c>
      <c r="J116" s="906" t="str">
        <f t="shared" si="1"/>
        <v>effect leader = { add_trait = { trait = leader_trait_hardy }}}</v>
      </c>
      <c r="K116" s="913" t="s">
        <v>3892</v>
      </c>
      <c r="L116" s="917"/>
      <c r="M116" s="915"/>
      <c r="N116" s="915"/>
      <c r="O116" s="910" t="s">
        <v>3834</v>
      </c>
      <c r="P116" s="916" t="s">
        <v>4166</v>
      </c>
      <c r="Q116" s="921" t="s">
        <v>4167</v>
      </c>
      <c r="R116" s="921" t="s">
        <v>4104</v>
      </c>
    </row>
    <row r="117" ht="25.5" spans="1:18">
      <c r="A117" s="887">
        <v>110</v>
      </c>
      <c r="B117" s="892"/>
      <c r="C117" s="893" t="s">
        <v>35</v>
      </c>
      <c r="D117" s="893"/>
      <c r="E117" s="894" t="s">
        <v>2910</v>
      </c>
      <c r="F117" s="893"/>
      <c r="G117" s="895" t="s">
        <v>3899</v>
      </c>
      <c r="H117" s="895"/>
      <c r="I117" s="918" t="s">
        <v>3976</v>
      </c>
      <c r="J117" s="906" t="str">
        <f t="shared" si="1"/>
        <v>effect leader = { add_trait = { trait = leader_trait_hardy_2 }}}</v>
      </c>
      <c r="K117" s="913" t="s">
        <v>3892</v>
      </c>
      <c r="L117" s="917"/>
      <c r="M117" s="915"/>
      <c r="N117" s="915"/>
      <c r="O117" s="910" t="s">
        <v>3895</v>
      </c>
      <c r="P117" s="916" t="s">
        <v>4168</v>
      </c>
      <c r="Q117" s="921" t="s">
        <v>4169</v>
      </c>
      <c r="R117" s="921" t="s">
        <v>4104</v>
      </c>
    </row>
    <row r="118" ht="25.5" spans="1:18">
      <c r="A118" s="887">
        <v>111</v>
      </c>
      <c r="B118" s="892" t="s">
        <v>4170</v>
      </c>
      <c r="C118" s="893" t="s">
        <v>35</v>
      </c>
      <c r="D118" s="893"/>
      <c r="E118" s="894" t="s">
        <v>2910</v>
      </c>
      <c r="F118" s="893"/>
      <c r="G118" s="895" t="s">
        <v>4171</v>
      </c>
      <c r="H118" s="895"/>
      <c r="I118" s="912"/>
      <c r="J118" s="906" t="str">
        <f t="shared" si="1"/>
        <v>effect leader = { add_trait = { trait = leader_trait_martinet }}}</v>
      </c>
      <c r="K118" s="913" t="s">
        <v>3892</v>
      </c>
      <c r="L118" s="917"/>
      <c r="M118" s="914" t="s">
        <v>2910</v>
      </c>
      <c r="N118" s="915"/>
      <c r="O118" s="910" t="s">
        <v>3834</v>
      </c>
      <c r="P118" s="916" t="s">
        <v>4172</v>
      </c>
      <c r="Q118" s="921" t="s">
        <v>4173</v>
      </c>
      <c r="R118" s="921" t="s">
        <v>4104</v>
      </c>
    </row>
    <row r="119" ht="25.5" spans="1:18">
      <c r="A119" s="887">
        <v>112</v>
      </c>
      <c r="B119" s="892"/>
      <c r="C119" s="893" t="s">
        <v>35</v>
      </c>
      <c r="D119" s="893"/>
      <c r="E119" s="894" t="s">
        <v>2910</v>
      </c>
      <c r="F119" s="893"/>
      <c r="G119" s="895" t="s">
        <v>4171</v>
      </c>
      <c r="H119" s="895"/>
      <c r="I119" s="918" t="s">
        <v>4174</v>
      </c>
      <c r="J119" s="906" t="str">
        <f t="shared" si="1"/>
        <v>effect leader = { add_trait = { trait = leader_trait_martinet_2 }}}</v>
      </c>
      <c r="K119" s="913" t="s">
        <v>3892</v>
      </c>
      <c r="L119" s="917"/>
      <c r="M119" s="914" t="s">
        <v>2910</v>
      </c>
      <c r="N119" s="915"/>
      <c r="O119" s="910" t="s">
        <v>3895</v>
      </c>
      <c r="P119" s="916" t="s">
        <v>4175</v>
      </c>
      <c r="Q119" s="921" t="s">
        <v>4176</v>
      </c>
      <c r="R119" s="921" t="s">
        <v>4104</v>
      </c>
    </row>
    <row r="120" ht="25.5" spans="1:18">
      <c r="A120" s="887">
        <v>113</v>
      </c>
      <c r="B120" s="892" t="s">
        <v>4177</v>
      </c>
      <c r="C120" s="893" t="s">
        <v>35</v>
      </c>
      <c r="D120" s="893"/>
      <c r="E120" s="894" t="s">
        <v>2910</v>
      </c>
      <c r="F120" s="893"/>
      <c r="G120" s="895" t="s">
        <v>4171</v>
      </c>
      <c r="H120" s="895"/>
      <c r="I120" s="912"/>
      <c r="J120" s="906" t="str">
        <f t="shared" si="1"/>
        <v>effect leader = { add_trait = { trait = leader_trait_warden }}}</v>
      </c>
      <c r="K120" s="913" t="s">
        <v>3892</v>
      </c>
      <c r="L120" s="917"/>
      <c r="M120" s="914" t="s">
        <v>2910</v>
      </c>
      <c r="N120" s="915"/>
      <c r="O120" s="910" t="s">
        <v>3834</v>
      </c>
      <c r="P120" s="916" t="s">
        <v>4178</v>
      </c>
      <c r="Q120" s="921" t="s">
        <v>4179</v>
      </c>
      <c r="R120" s="921" t="s">
        <v>4104</v>
      </c>
    </row>
    <row r="121" ht="25.5" spans="1:18">
      <c r="A121" s="887">
        <v>114</v>
      </c>
      <c r="B121" s="892"/>
      <c r="C121" s="893" t="s">
        <v>35</v>
      </c>
      <c r="D121" s="893"/>
      <c r="E121" s="894" t="s">
        <v>2910</v>
      </c>
      <c r="F121" s="893"/>
      <c r="G121" s="895" t="s">
        <v>4171</v>
      </c>
      <c r="H121" s="895"/>
      <c r="I121" s="912"/>
      <c r="J121" s="906" t="str">
        <f t="shared" si="1"/>
        <v>effect leader = { add_trait = { trait = leader_trait_warden_2 }}}</v>
      </c>
      <c r="K121" s="913" t="s">
        <v>3892</v>
      </c>
      <c r="L121" s="917"/>
      <c r="M121" s="914" t="s">
        <v>2910</v>
      </c>
      <c r="N121" s="915"/>
      <c r="O121" s="910" t="s">
        <v>3895</v>
      </c>
      <c r="P121" s="916" t="s">
        <v>4180</v>
      </c>
      <c r="Q121" s="921" t="s">
        <v>4181</v>
      </c>
      <c r="R121" s="921" t="s">
        <v>4104</v>
      </c>
    </row>
    <row r="122" ht="25.5" spans="1:18">
      <c r="A122" s="887">
        <v>115</v>
      </c>
      <c r="B122" s="892" t="s">
        <v>4182</v>
      </c>
      <c r="C122" s="893" t="s">
        <v>35</v>
      </c>
      <c r="D122" s="893"/>
      <c r="E122" s="894" t="s">
        <v>2910</v>
      </c>
      <c r="F122" s="893"/>
      <c r="G122" s="895" t="s">
        <v>4171</v>
      </c>
      <c r="H122" s="895"/>
      <c r="I122" s="912"/>
      <c r="J122" s="906" t="str">
        <f t="shared" si="1"/>
        <v>effect leader = { add_trait = { trait = leader_trait_reinforcer }}}</v>
      </c>
      <c r="K122" s="913" t="s">
        <v>3892</v>
      </c>
      <c r="L122" s="917"/>
      <c r="M122" s="914" t="s">
        <v>2910</v>
      </c>
      <c r="N122" s="915"/>
      <c r="O122" s="910" t="s">
        <v>3834</v>
      </c>
      <c r="P122" s="916" t="s">
        <v>4183</v>
      </c>
      <c r="Q122" s="921" t="s">
        <v>4184</v>
      </c>
      <c r="R122" s="921" t="s">
        <v>4104</v>
      </c>
    </row>
    <row r="123" ht="25.5" spans="1:18">
      <c r="A123" s="887">
        <v>116</v>
      </c>
      <c r="B123" s="892"/>
      <c r="C123" s="893" t="s">
        <v>35</v>
      </c>
      <c r="D123" s="893"/>
      <c r="E123" s="894" t="s">
        <v>2910</v>
      </c>
      <c r="F123" s="893"/>
      <c r="G123" s="895" t="s">
        <v>4171</v>
      </c>
      <c r="H123" s="895"/>
      <c r="I123" s="912"/>
      <c r="J123" s="906" t="str">
        <f t="shared" si="1"/>
        <v>effect leader = { add_trait = { trait = leader_trait_reinforcer_2 }}}</v>
      </c>
      <c r="K123" s="913" t="s">
        <v>3892</v>
      </c>
      <c r="L123" s="917"/>
      <c r="M123" s="914" t="s">
        <v>2910</v>
      </c>
      <c r="N123" s="915"/>
      <c r="O123" s="910" t="s">
        <v>3895</v>
      </c>
      <c r="P123" s="916" t="s">
        <v>4185</v>
      </c>
      <c r="Q123" s="921" t="s">
        <v>4186</v>
      </c>
      <c r="R123" s="921" t="s">
        <v>4104</v>
      </c>
    </row>
    <row r="124" ht="22.5" spans="1:18">
      <c r="A124" s="887">
        <v>117</v>
      </c>
      <c r="B124" s="892" t="s">
        <v>4187</v>
      </c>
      <c r="C124" s="893" t="s">
        <v>35</v>
      </c>
      <c r="D124" s="893"/>
      <c r="E124" s="894" t="s">
        <v>2910</v>
      </c>
      <c r="F124" s="893"/>
      <c r="G124" s="895" t="s">
        <v>3975</v>
      </c>
      <c r="H124" s="895"/>
      <c r="I124" s="912"/>
      <c r="J124" s="906" t="str">
        <f t="shared" si="1"/>
        <v>effect leader = { add_trait = { trait = leader_trait_guardian }}}</v>
      </c>
      <c r="K124" s="913" t="s">
        <v>3892</v>
      </c>
      <c r="L124" s="914" t="s">
        <v>2910</v>
      </c>
      <c r="M124" s="915"/>
      <c r="N124" s="915"/>
      <c r="O124" s="910" t="s">
        <v>3834</v>
      </c>
      <c r="P124" s="916" t="s">
        <v>4188</v>
      </c>
      <c r="Q124" s="921" t="s">
        <v>4189</v>
      </c>
      <c r="R124" s="921" t="s">
        <v>4104</v>
      </c>
    </row>
    <row r="125" ht="22.5" spans="1:18">
      <c r="A125" s="887">
        <v>118</v>
      </c>
      <c r="B125" s="892"/>
      <c r="C125" s="893" t="s">
        <v>35</v>
      </c>
      <c r="D125" s="893"/>
      <c r="E125" s="894" t="s">
        <v>2910</v>
      </c>
      <c r="F125" s="893"/>
      <c r="G125" s="895" t="s">
        <v>3975</v>
      </c>
      <c r="H125" s="895"/>
      <c r="I125" s="912"/>
      <c r="J125" s="906" t="str">
        <f t="shared" si="1"/>
        <v>effect leader = { add_trait = { trait = leader_trait_guardian_2 }}}</v>
      </c>
      <c r="K125" s="913" t="s">
        <v>3892</v>
      </c>
      <c r="L125" s="914" t="s">
        <v>2910</v>
      </c>
      <c r="M125" s="915"/>
      <c r="N125" s="915"/>
      <c r="O125" s="910" t="s">
        <v>3895</v>
      </c>
      <c r="P125" s="916" t="s">
        <v>4190</v>
      </c>
      <c r="Q125" s="921" t="s">
        <v>4191</v>
      </c>
      <c r="R125" s="921" t="s">
        <v>4104</v>
      </c>
    </row>
    <row r="126" ht="25.5" spans="1:18">
      <c r="A126" s="887">
        <v>119</v>
      </c>
      <c r="B126" s="892" t="s">
        <v>4192</v>
      </c>
      <c r="C126" s="893" t="s">
        <v>35</v>
      </c>
      <c r="D126" s="893"/>
      <c r="E126" s="894" t="s">
        <v>2910</v>
      </c>
      <c r="F126" s="893"/>
      <c r="G126" s="895" t="s">
        <v>4171</v>
      </c>
      <c r="H126" s="895"/>
      <c r="I126" s="912"/>
      <c r="J126" s="906" t="str">
        <f t="shared" si="1"/>
        <v>effect leader = { add_trait = { trait = leader_trait_conscripter }}}</v>
      </c>
      <c r="K126" s="913" t="s">
        <v>3892</v>
      </c>
      <c r="L126" s="917"/>
      <c r="M126" s="914" t="s">
        <v>2910</v>
      </c>
      <c r="N126" s="915"/>
      <c r="O126" s="910" t="s">
        <v>3834</v>
      </c>
      <c r="P126" s="916" t="s">
        <v>4193</v>
      </c>
      <c r="Q126" s="921" t="s">
        <v>4194</v>
      </c>
      <c r="R126" s="921" t="s">
        <v>4104</v>
      </c>
    </row>
    <row r="127" ht="25.5" spans="1:18">
      <c r="A127" s="887">
        <v>120</v>
      </c>
      <c r="B127" s="892"/>
      <c r="C127" s="893" t="s">
        <v>35</v>
      </c>
      <c r="D127" s="893"/>
      <c r="E127" s="894" t="s">
        <v>2910</v>
      </c>
      <c r="F127" s="893"/>
      <c r="G127" s="895" t="s">
        <v>4171</v>
      </c>
      <c r="H127" s="895"/>
      <c r="I127" s="912"/>
      <c r="J127" s="906" t="str">
        <f t="shared" si="1"/>
        <v>effect leader = { add_trait = { trait = leader_trait_conscripter_2 }}}</v>
      </c>
      <c r="K127" s="913" t="s">
        <v>3892</v>
      </c>
      <c r="L127" s="917"/>
      <c r="M127" s="914" t="s">
        <v>2910</v>
      </c>
      <c r="N127" s="915"/>
      <c r="O127" s="910" t="s">
        <v>3895</v>
      </c>
      <c r="P127" s="916" t="s">
        <v>4195</v>
      </c>
      <c r="Q127" s="921" t="s">
        <v>4196</v>
      </c>
      <c r="R127" s="921" t="s">
        <v>4104</v>
      </c>
    </row>
    <row r="128" ht="25.5" spans="1:18">
      <c r="A128" s="887">
        <v>121</v>
      </c>
      <c r="B128" s="892" t="s">
        <v>4197</v>
      </c>
      <c r="C128" s="893" t="s">
        <v>35</v>
      </c>
      <c r="D128" s="893"/>
      <c r="E128" s="894" t="s">
        <v>2910</v>
      </c>
      <c r="F128" s="893"/>
      <c r="G128" s="895" t="s">
        <v>4171</v>
      </c>
      <c r="H128" s="895"/>
      <c r="I128" s="912"/>
      <c r="J128" s="906" t="str">
        <f t="shared" si="1"/>
        <v>effect leader = { add_trait = { trait = leader_trait_taskmaster }}}</v>
      </c>
      <c r="K128" s="913" t="s">
        <v>4011</v>
      </c>
      <c r="L128" s="917"/>
      <c r="M128" s="914" t="s">
        <v>2910</v>
      </c>
      <c r="N128" s="915"/>
      <c r="O128" s="910" t="s">
        <v>3834</v>
      </c>
      <c r="P128" s="916" t="s">
        <v>4198</v>
      </c>
      <c r="Q128" s="921" t="s">
        <v>4199</v>
      </c>
      <c r="R128" s="921" t="s">
        <v>4104</v>
      </c>
    </row>
    <row r="129" ht="25.5" spans="1:18">
      <c r="A129" s="887">
        <v>122</v>
      </c>
      <c r="B129" s="892" t="s">
        <v>4200</v>
      </c>
      <c r="C129" s="893" t="s">
        <v>35</v>
      </c>
      <c r="D129" s="893"/>
      <c r="E129" s="894" t="s">
        <v>2910</v>
      </c>
      <c r="F129" s="893"/>
      <c r="G129" s="895" t="s">
        <v>3899</v>
      </c>
      <c r="H129" s="895"/>
      <c r="I129" s="912"/>
      <c r="J129" s="906" t="str">
        <f t="shared" si="1"/>
        <v>effect leader = { add_trait = { trait = leader_trait_fortress_cracker }}}</v>
      </c>
      <c r="K129" s="913" t="s">
        <v>4011</v>
      </c>
      <c r="L129" s="917"/>
      <c r="M129" s="915"/>
      <c r="N129" s="915"/>
      <c r="O129" s="910" t="s">
        <v>3834</v>
      </c>
      <c r="P129" s="916" t="s">
        <v>4201</v>
      </c>
      <c r="Q129" s="921" t="s">
        <v>4202</v>
      </c>
      <c r="R129" s="921" t="s">
        <v>4104</v>
      </c>
    </row>
    <row r="130" ht="25.5" spans="1:18">
      <c r="A130" s="887">
        <v>123</v>
      </c>
      <c r="B130" s="892" t="s">
        <v>4203</v>
      </c>
      <c r="C130" s="893" t="s">
        <v>35</v>
      </c>
      <c r="D130" s="893"/>
      <c r="E130" s="894" t="s">
        <v>2910</v>
      </c>
      <c r="F130" s="893"/>
      <c r="G130" s="895" t="s">
        <v>3899</v>
      </c>
      <c r="H130" s="895" t="s">
        <v>4204</v>
      </c>
      <c r="I130" s="912"/>
      <c r="J130" s="906" t="str">
        <f t="shared" si="1"/>
        <v>effect leader = { add_trait = { trait = leader_trait_chainbreaker }}}</v>
      </c>
      <c r="K130" s="913" t="s">
        <v>4011</v>
      </c>
      <c r="L130" s="917"/>
      <c r="M130" s="915"/>
      <c r="N130" s="915"/>
      <c r="O130" s="910" t="s">
        <v>3834</v>
      </c>
      <c r="P130" s="916" t="s">
        <v>4205</v>
      </c>
      <c r="Q130" s="921" t="s">
        <v>4206</v>
      </c>
      <c r="R130" s="921" t="s">
        <v>4104</v>
      </c>
    </row>
    <row r="131" ht="25.5" spans="1:18">
      <c r="A131" s="887">
        <v>124</v>
      </c>
      <c r="B131" s="892" t="s">
        <v>4207</v>
      </c>
      <c r="C131" s="893" t="s">
        <v>35</v>
      </c>
      <c r="D131" s="893"/>
      <c r="E131" s="894" t="s">
        <v>2910</v>
      </c>
      <c r="F131" s="893"/>
      <c r="G131" s="895" t="s">
        <v>4171</v>
      </c>
      <c r="H131" s="895" t="s">
        <v>4208</v>
      </c>
      <c r="I131" s="912"/>
      <c r="J131" s="906" t="str">
        <f t="shared" si="1"/>
        <v>effect leader = { add_trait = { trait = leader_trait_honored_warmaster }}}</v>
      </c>
      <c r="K131" s="913" t="s">
        <v>4011</v>
      </c>
      <c r="L131" s="917"/>
      <c r="M131" s="914" t="s">
        <v>2910</v>
      </c>
      <c r="N131" s="915"/>
      <c r="O131" s="910" t="s">
        <v>3834</v>
      </c>
      <c r="P131" s="916" t="s">
        <v>4209</v>
      </c>
      <c r="Q131" s="921" t="s">
        <v>4210</v>
      </c>
      <c r="R131" s="921" t="s">
        <v>4104</v>
      </c>
    </row>
    <row r="132" ht="60" spans="1:18">
      <c r="A132" s="887">
        <v>125</v>
      </c>
      <c r="B132" s="892" t="s">
        <v>4211</v>
      </c>
      <c r="C132" s="893" t="s">
        <v>35</v>
      </c>
      <c r="D132" s="893"/>
      <c r="E132" s="894" t="s">
        <v>2910</v>
      </c>
      <c r="F132" s="893"/>
      <c r="G132" s="895" t="s">
        <v>4171</v>
      </c>
      <c r="H132" s="895" t="s">
        <v>4212</v>
      </c>
      <c r="I132" s="912"/>
      <c r="J132" s="906" t="str">
        <f t="shared" si="1"/>
        <v>effect leader = { add_trait = { trait = leader_trait_academia_recruiter }}}</v>
      </c>
      <c r="K132" s="913" t="s">
        <v>4011</v>
      </c>
      <c r="L132" s="917"/>
      <c r="M132" s="914" t="s">
        <v>2910</v>
      </c>
      <c r="N132" s="915"/>
      <c r="O132" s="910" t="s">
        <v>3834</v>
      </c>
      <c r="P132" s="916" t="s">
        <v>4213</v>
      </c>
      <c r="Q132" s="921" t="s">
        <v>4214</v>
      </c>
      <c r="R132" s="921" t="s">
        <v>4104</v>
      </c>
    </row>
    <row r="133" ht="25.5" spans="1:18">
      <c r="A133" s="887">
        <v>126</v>
      </c>
      <c r="B133" s="892" t="s">
        <v>4215</v>
      </c>
      <c r="C133" s="893" t="s">
        <v>35</v>
      </c>
      <c r="D133" s="893"/>
      <c r="E133" s="894" t="s">
        <v>2910</v>
      </c>
      <c r="F133" s="893"/>
      <c r="G133" s="895" t="s">
        <v>3899</v>
      </c>
      <c r="H133" s="895"/>
      <c r="I133" s="912"/>
      <c r="J133" s="906" t="str">
        <f t="shared" si="1"/>
        <v>effect leader = { add_trait = { trait = leader_trait_supreme_warrior }}}</v>
      </c>
      <c r="K133" s="913" t="s">
        <v>4011</v>
      </c>
      <c r="L133" s="917"/>
      <c r="M133" s="915"/>
      <c r="N133" s="915"/>
      <c r="O133" s="910" t="s">
        <v>3834</v>
      </c>
      <c r="P133" s="916" t="s">
        <v>4216</v>
      </c>
      <c r="Q133" s="921" t="s">
        <v>4217</v>
      </c>
      <c r="R133" s="921" t="s">
        <v>4104</v>
      </c>
    </row>
    <row r="134" ht="22.5" spans="1:18">
      <c r="A134" s="887">
        <v>127</v>
      </c>
      <c r="B134" s="892" t="s">
        <v>4218</v>
      </c>
      <c r="C134" s="893" t="s">
        <v>35</v>
      </c>
      <c r="D134" s="894" t="s">
        <v>2910</v>
      </c>
      <c r="E134" s="893"/>
      <c r="F134" s="893"/>
      <c r="G134" s="895" t="s">
        <v>4134</v>
      </c>
      <c r="H134" s="895"/>
      <c r="I134" s="912"/>
      <c r="J134" s="906" t="str">
        <f t="shared" si="1"/>
        <v>effect leader = { add_trait = { trait = leader_trait_spymaster }}}</v>
      </c>
      <c r="K134" s="913" t="s">
        <v>4011</v>
      </c>
      <c r="L134" s="914" t="s">
        <v>2910</v>
      </c>
      <c r="M134" s="915"/>
      <c r="N134" s="915"/>
      <c r="O134" s="910" t="s">
        <v>3834</v>
      </c>
      <c r="P134" s="916" t="s">
        <v>4219</v>
      </c>
      <c r="Q134" s="921" t="s">
        <v>4220</v>
      </c>
      <c r="R134" s="921" t="s">
        <v>4104</v>
      </c>
    </row>
    <row r="135" ht="22.5" spans="1:18">
      <c r="A135" s="887">
        <v>128</v>
      </c>
      <c r="B135" s="892" t="s">
        <v>4221</v>
      </c>
      <c r="C135" s="893" t="s">
        <v>35</v>
      </c>
      <c r="D135" s="894" t="s">
        <v>2910</v>
      </c>
      <c r="E135" s="893"/>
      <c r="F135" s="893"/>
      <c r="G135" s="895" t="s">
        <v>4134</v>
      </c>
      <c r="H135" s="895" t="s">
        <v>4222</v>
      </c>
      <c r="I135" s="912"/>
      <c r="J135" s="906" t="str">
        <f t="shared" si="1"/>
        <v>effect leader = { add_trait = { trait = leader_trait_totalitarian }}}</v>
      </c>
      <c r="K135" s="913" t="s">
        <v>4011</v>
      </c>
      <c r="L135" s="914" t="s">
        <v>2910</v>
      </c>
      <c r="M135" s="915"/>
      <c r="N135" s="915"/>
      <c r="O135" s="910" t="s">
        <v>3834</v>
      </c>
      <c r="P135" s="916" t="s">
        <v>4223</v>
      </c>
      <c r="Q135" s="921" t="s">
        <v>4224</v>
      </c>
      <c r="R135" s="921" t="s">
        <v>4104</v>
      </c>
    </row>
    <row r="136" ht="22.5" spans="1:18">
      <c r="A136" s="887">
        <v>129</v>
      </c>
      <c r="B136" s="892" t="s">
        <v>4225</v>
      </c>
      <c r="C136" s="893" t="s">
        <v>35</v>
      </c>
      <c r="D136" s="893"/>
      <c r="E136" s="894" t="s">
        <v>2910</v>
      </c>
      <c r="F136" s="893"/>
      <c r="G136" s="895" t="s">
        <v>3975</v>
      </c>
      <c r="H136" s="895"/>
      <c r="I136" s="912"/>
      <c r="J136" s="906" t="str">
        <f t="shared" si="1"/>
        <v>effect leader = { add_trait = { trait = leader_trait_bellicose }}}</v>
      </c>
      <c r="K136" s="913" t="s">
        <v>4011</v>
      </c>
      <c r="L136" s="914" t="s">
        <v>2910</v>
      </c>
      <c r="M136" s="915"/>
      <c r="N136" s="915"/>
      <c r="O136" s="910" t="s">
        <v>3834</v>
      </c>
      <c r="P136" s="916" t="s">
        <v>4226</v>
      </c>
      <c r="Q136" s="921" t="s">
        <v>4227</v>
      </c>
      <c r="R136" s="921" t="s">
        <v>4104</v>
      </c>
    </row>
    <row r="137" ht="25.5" spans="1:18">
      <c r="A137" s="887">
        <v>130</v>
      </c>
      <c r="B137" s="927" t="s">
        <v>4228</v>
      </c>
      <c r="C137" s="893" t="s">
        <v>35</v>
      </c>
      <c r="D137" s="893"/>
      <c r="E137" s="894" t="s">
        <v>2910</v>
      </c>
      <c r="F137" s="893"/>
      <c r="G137" s="895"/>
      <c r="H137" s="895" t="s">
        <v>4229</v>
      </c>
      <c r="I137" s="912" t="s">
        <v>4230</v>
      </c>
      <c r="J137" s="906" t="str">
        <f t="shared" ref="J137:J200" si="2">_xlfn.CONCAT("effect ",_xlfn.XLOOKUP($J$5,$W$9:$W$13,$X$9:$X$13),_xlfn.XLOOKUP($J$5,$W$9:$W$13,$Y$9:$Y$13)," ",_xlfn.XLOOKUP($J$5,$W$9:$W$13,$Z$9:$Z$13),$C$5," = { trait = ",Q137," }}}")</f>
        <v>effect leader = { add_trait = { trait = leader_trait_armchair_commander }}}</v>
      </c>
      <c r="K137" s="913" t="s">
        <v>4037</v>
      </c>
      <c r="L137" s="917"/>
      <c r="M137" s="915"/>
      <c r="N137" s="915"/>
      <c r="O137" s="910" t="s">
        <v>3834</v>
      </c>
      <c r="P137" s="916" t="s">
        <v>4231</v>
      </c>
      <c r="Q137" s="921" t="s">
        <v>4232</v>
      </c>
      <c r="R137" s="921" t="s">
        <v>4104</v>
      </c>
    </row>
    <row r="138" ht="25.5" spans="1:18">
      <c r="A138" s="887">
        <v>131</v>
      </c>
      <c r="B138" s="927"/>
      <c r="C138" s="893" t="s">
        <v>35</v>
      </c>
      <c r="D138" s="893"/>
      <c r="E138" s="894" t="s">
        <v>2910</v>
      </c>
      <c r="F138" s="893"/>
      <c r="G138" s="895"/>
      <c r="H138" s="895"/>
      <c r="I138" s="912" t="s">
        <v>4230</v>
      </c>
      <c r="J138" s="906" t="str">
        <f t="shared" si="2"/>
        <v>effect leader = { add_trait = { trait = leader_trait_armchair_commander_2 }}}</v>
      </c>
      <c r="K138" s="913" t="s">
        <v>4037</v>
      </c>
      <c r="L138" s="917"/>
      <c r="M138" s="915"/>
      <c r="N138" s="915"/>
      <c r="O138" s="910" t="s">
        <v>3895</v>
      </c>
      <c r="P138" s="916" t="s">
        <v>4233</v>
      </c>
      <c r="Q138" s="921" t="s">
        <v>4234</v>
      </c>
      <c r="R138" s="921" t="s">
        <v>4104</v>
      </c>
    </row>
    <row r="139" ht="25.5" spans="1:18">
      <c r="A139" s="887">
        <v>132</v>
      </c>
      <c r="B139" s="927" t="s">
        <v>4235</v>
      </c>
      <c r="C139" s="893" t="s">
        <v>35</v>
      </c>
      <c r="D139" s="893"/>
      <c r="E139" s="894" t="s">
        <v>2910</v>
      </c>
      <c r="F139" s="893"/>
      <c r="G139" s="895"/>
      <c r="H139" s="895" t="s">
        <v>4236</v>
      </c>
      <c r="I139" s="912"/>
      <c r="J139" s="906" t="str">
        <f t="shared" si="2"/>
        <v>effect leader = { add_trait = { trait = leader_trait_uninspiring }}}</v>
      </c>
      <c r="K139" s="913" t="s">
        <v>4037</v>
      </c>
      <c r="L139" s="917"/>
      <c r="M139" s="915"/>
      <c r="N139" s="915"/>
      <c r="O139" s="910" t="s">
        <v>3834</v>
      </c>
      <c r="P139" s="916" t="s">
        <v>4237</v>
      </c>
      <c r="Q139" s="921" t="s">
        <v>4238</v>
      </c>
      <c r="R139" s="921" t="s">
        <v>4104</v>
      </c>
    </row>
    <row r="140" ht="25.5" spans="1:18">
      <c r="A140" s="887">
        <v>133</v>
      </c>
      <c r="B140" s="927"/>
      <c r="C140" s="893" t="s">
        <v>35</v>
      </c>
      <c r="D140" s="893"/>
      <c r="E140" s="894" t="s">
        <v>2910</v>
      </c>
      <c r="F140" s="893"/>
      <c r="G140" s="895"/>
      <c r="H140" s="895"/>
      <c r="I140" s="912"/>
      <c r="J140" s="906" t="str">
        <f t="shared" si="2"/>
        <v>effect leader = { add_trait = { trait = leader_trait_uninspiring_2 }}}</v>
      </c>
      <c r="K140" s="913" t="s">
        <v>4037</v>
      </c>
      <c r="L140" s="917"/>
      <c r="M140" s="915"/>
      <c r="N140" s="915"/>
      <c r="O140" s="910" t="s">
        <v>3895</v>
      </c>
      <c r="P140" s="916" t="s">
        <v>4239</v>
      </c>
      <c r="Q140" s="921" t="s">
        <v>4240</v>
      </c>
      <c r="R140" s="921" t="s">
        <v>4104</v>
      </c>
    </row>
    <row r="141" ht="25.5" spans="1:18">
      <c r="A141" s="887">
        <v>134</v>
      </c>
      <c r="B141" s="927" t="s">
        <v>4241</v>
      </c>
      <c r="C141" s="893" t="s">
        <v>35</v>
      </c>
      <c r="D141" s="893"/>
      <c r="E141" s="894" t="s">
        <v>2910</v>
      </c>
      <c r="F141" s="893"/>
      <c r="G141" s="895"/>
      <c r="H141" s="895"/>
      <c r="I141" s="912" t="s">
        <v>4242</v>
      </c>
      <c r="J141" s="906" t="str">
        <f t="shared" si="2"/>
        <v>effect leader = { add_trait = { trait = leader_trait_slothful }}}</v>
      </c>
      <c r="K141" s="913" t="s">
        <v>4037</v>
      </c>
      <c r="L141" s="917"/>
      <c r="M141" s="915"/>
      <c r="N141" s="915"/>
      <c r="O141" s="910" t="s">
        <v>3834</v>
      </c>
      <c r="P141" s="916" t="s">
        <v>4243</v>
      </c>
      <c r="Q141" s="921" t="s">
        <v>4244</v>
      </c>
      <c r="R141" s="921" t="s">
        <v>4104</v>
      </c>
    </row>
    <row r="142" ht="25.5" spans="1:18">
      <c r="A142" s="887">
        <v>135</v>
      </c>
      <c r="B142" s="927"/>
      <c r="C142" s="893" t="s">
        <v>35</v>
      </c>
      <c r="D142" s="893"/>
      <c r="E142" s="894" t="s">
        <v>2910</v>
      </c>
      <c r="F142" s="893"/>
      <c r="G142" s="895"/>
      <c r="H142" s="895"/>
      <c r="I142" s="912" t="s">
        <v>4242</v>
      </c>
      <c r="J142" s="906" t="str">
        <f t="shared" si="2"/>
        <v>effect leader = { add_trait = { trait = leader_trait_slothful_2 }}}</v>
      </c>
      <c r="K142" s="913" t="s">
        <v>4037</v>
      </c>
      <c r="L142" s="917"/>
      <c r="M142" s="915"/>
      <c r="N142" s="915"/>
      <c r="O142" s="910" t="s">
        <v>3895</v>
      </c>
      <c r="P142" s="916" t="s">
        <v>4245</v>
      </c>
      <c r="Q142" s="921" t="s">
        <v>4246</v>
      </c>
      <c r="R142" s="921" t="s">
        <v>4104</v>
      </c>
    </row>
    <row r="143" ht="25.5" spans="1:18">
      <c r="A143" s="887">
        <v>136</v>
      </c>
      <c r="B143" s="927" t="s">
        <v>4247</v>
      </c>
      <c r="C143" s="893" t="s">
        <v>35</v>
      </c>
      <c r="D143" s="893"/>
      <c r="E143" s="894" t="s">
        <v>2910</v>
      </c>
      <c r="F143" s="893"/>
      <c r="G143" s="895"/>
      <c r="H143" s="895" t="s">
        <v>4248</v>
      </c>
      <c r="I143" s="912" t="s">
        <v>4249</v>
      </c>
      <c r="J143" s="906" t="str">
        <f t="shared" si="2"/>
        <v>effect leader = { add_trait = { trait = leader_trait_victory_or_death }}}</v>
      </c>
      <c r="K143" s="913" t="s">
        <v>4037</v>
      </c>
      <c r="L143" s="917"/>
      <c r="M143" s="915"/>
      <c r="N143" s="915"/>
      <c r="O143" s="910" t="s">
        <v>3834</v>
      </c>
      <c r="P143" s="916" t="s">
        <v>4250</v>
      </c>
      <c r="Q143" s="921" t="s">
        <v>4251</v>
      </c>
      <c r="R143" s="921" t="s">
        <v>4104</v>
      </c>
    </row>
    <row r="144" ht="25.5" spans="1:18">
      <c r="A144" s="887">
        <v>137</v>
      </c>
      <c r="B144" s="927"/>
      <c r="C144" s="893" t="s">
        <v>35</v>
      </c>
      <c r="D144" s="893"/>
      <c r="E144" s="894" t="s">
        <v>2910</v>
      </c>
      <c r="F144" s="893"/>
      <c r="G144" s="895"/>
      <c r="H144" s="895" t="s">
        <v>4248</v>
      </c>
      <c r="I144" s="912" t="s">
        <v>4249</v>
      </c>
      <c r="J144" s="906" t="str">
        <f t="shared" si="2"/>
        <v>effect leader = { add_trait = { trait = leader_trait_victory_or_death_2 }}}</v>
      </c>
      <c r="K144" s="913" t="s">
        <v>4037</v>
      </c>
      <c r="L144" s="917"/>
      <c r="M144" s="915"/>
      <c r="N144" s="915"/>
      <c r="O144" s="910" t="s">
        <v>3895</v>
      </c>
      <c r="P144" s="916" t="s">
        <v>4252</v>
      </c>
      <c r="Q144" s="921" t="s">
        <v>4253</v>
      </c>
      <c r="R144" s="921" t="s">
        <v>4104</v>
      </c>
    </row>
    <row r="145" ht="25.5" spans="1:18">
      <c r="A145" s="887">
        <v>138</v>
      </c>
      <c r="B145" s="927" t="s">
        <v>4254</v>
      </c>
      <c r="C145" s="893" t="s">
        <v>35</v>
      </c>
      <c r="D145" s="893"/>
      <c r="E145" s="894" t="s">
        <v>2910</v>
      </c>
      <c r="F145" s="893"/>
      <c r="G145" s="895"/>
      <c r="H145" s="895"/>
      <c r="I145" s="912"/>
      <c r="J145" s="906" t="str">
        <f t="shared" si="2"/>
        <v>effect leader = { add_trait = { trait = leader_trait_disorganized }}}</v>
      </c>
      <c r="K145" s="913" t="s">
        <v>4037</v>
      </c>
      <c r="L145" s="917"/>
      <c r="M145" s="915"/>
      <c r="N145" s="915"/>
      <c r="O145" s="910" t="s">
        <v>3834</v>
      </c>
      <c r="P145" s="916" t="s">
        <v>4255</v>
      </c>
      <c r="Q145" s="921" t="s">
        <v>4256</v>
      </c>
      <c r="R145" s="921" t="s">
        <v>4104</v>
      </c>
    </row>
    <row r="146" ht="25.5" spans="1:18">
      <c r="A146" s="887">
        <v>139</v>
      </c>
      <c r="B146" s="927"/>
      <c r="C146" s="893" t="s">
        <v>35</v>
      </c>
      <c r="D146" s="893"/>
      <c r="E146" s="894" t="s">
        <v>2910</v>
      </c>
      <c r="F146" s="893"/>
      <c r="G146" s="895"/>
      <c r="H146" s="895"/>
      <c r="I146" s="912"/>
      <c r="J146" s="906" t="str">
        <f t="shared" si="2"/>
        <v>effect leader = { add_trait = { trait = leader_trait_disorganized_2 }}}</v>
      </c>
      <c r="K146" s="913" t="s">
        <v>4037</v>
      </c>
      <c r="L146" s="917"/>
      <c r="M146" s="915"/>
      <c r="N146" s="915"/>
      <c r="O146" s="910" t="s">
        <v>3895</v>
      </c>
      <c r="P146" s="916" t="s">
        <v>4257</v>
      </c>
      <c r="Q146" s="921" t="s">
        <v>4258</v>
      </c>
      <c r="R146" s="921" t="s">
        <v>4104</v>
      </c>
    </row>
    <row r="147" ht="25.5" spans="1:18">
      <c r="A147" s="887">
        <v>140</v>
      </c>
      <c r="B147" s="927" t="s">
        <v>4259</v>
      </c>
      <c r="C147" s="893" t="s">
        <v>35</v>
      </c>
      <c r="D147" s="894" t="s">
        <v>2910</v>
      </c>
      <c r="E147" s="894" t="s">
        <v>2910</v>
      </c>
      <c r="F147" s="894" t="s">
        <v>2910</v>
      </c>
      <c r="G147" s="895"/>
      <c r="H147" s="895"/>
      <c r="I147" s="912" t="s">
        <v>4260</v>
      </c>
      <c r="J147" s="906" t="str">
        <f t="shared" si="2"/>
        <v>effect leader = { add_trait = { trait = leader_trait_lawless }}}</v>
      </c>
      <c r="K147" s="913" t="s">
        <v>4037</v>
      </c>
      <c r="L147" s="917"/>
      <c r="M147" s="914" t="s">
        <v>2910</v>
      </c>
      <c r="N147" s="915"/>
      <c r="O147" s="910" t="s">
        <v>3834</v>
      </c>
      <c r="P147" s="916" t="s">
        <v>4261</v>
      </c>
      <c r="Q147" s="921" t="s">
        <v>4262</v>
      </c>
      <c r="R147" s="921" t="s">
        <v>4104</v>
      </c>
    </row>
    <row r="148" ht="25.5" spans="1:18">
      <c r="A148" s="887">
        <v>141</v>
      </c>
      <c r="B148" s="927"/>
      <c r="C148" s="893" t="s">
        <v>35</v>
      </c>
      <c r="D148" s="894" t="s">
        <v>2910</v>
      </c>
      <c r="E148" s="894" t="s">
        <v>2910</v>
      </c>
      <c r="F148" s="894" t="s">
        <v>2910</v>
      </c>
      <c r="G148" s="895"/>
      <c r="H148" s="895"/>
      <c r="I148" s="912" t="s">
        <v>4260</v>
      </c>
      <c r="J148" s="906" t="str">
        <f t="shared" si="2"/>
        <v>effect leader = { add_trait = { trait = leader_trait_lawless_2 }}}</v>
      </c>
      <c r="K148" s="913" t="s">
        <v>4037</v>
      </c>
      <c r="L148" s="917"/>
      <c r="M148" s="914" t="s">
        <v>2910</v>
      </c>
      <c r="N148" s="915"/>
      <c r="O148" s="910" t="s">
        <v>3895</v>
      </c>
      <c r="P148" s="916" t="s">
        <v>4263</v>
      </c>
      <c r="Q148" s="921" t="s">
        <v>4264</v>
      </c>
      <c r="R148" s="921" t="s">
        <v>4104</v>
      </c>
    </row>
    <row r="149" ht="22.5" spans="1:18">
      <c r="A149" s="887">
        <v>142</v>
      </c>
      <c r="B149" s="892" t="s">
        <v>4265</v>
      </c>
      <c r="C149" s="893" t="s">
        <v>35</v>
      </c>
      <c r="D149" s="893"/>
      <c r="E149" s="894" t="s">
        <v>2910</v>
      </c>
      <c r="F149" s="893"/>
      <c r="G149" s="895"/>
      <c r="H149" s="895" t="s">
        <v>4266</v>
      </c>
      <c r="I149" s="912"/>
      <c r="J149" s="906" t="str">
        <f t="shared" si="2"/>
        <v>effect leader = { add_trait = { trait = leader_trait_aturion_organizer }}}</v>
      </c>
      <c r="K149" s="913" t="s">
        <v>4011</v>
      </c>
      <c r="L149" s="914" t="s">
        <v>2910</v>
      </c>
      <c r="M149" s="915"/>
      <c r="N149" s="914" t="s">
        <v>2910</v>
      </c>
      <c r="O149" s="910" t="s">
        <v>3834</v>
      </c>
      <c r="P149" s="916" t="s">
        <v>4267</v>
      </c>
      <c r="Q149" s="921" t="s">
        <v>4268</v>
      </c>
      <c r="R149" s="921" t="s">
        <v>4104</v>
      </c>
    </row>
    <row r="150" ht="25.5" spans="1:18">
      <c r="A150" s="887">
        <v>143</v>
      </c>
      <c r="B150" s="892" t="s">
        <v>4269</v>
      </c>
      <c r="C150" s="893" t="s">
        <v>35</v>
      </c>
      <c r="D150" s="893"/>
      <c r="E150" s="894" t="s">
        <v>2910</v>
      </c>
      <c r="F150" s="893"/>
      <c r="G150" s="895"/>
      <c r="H150" s="895" t="s">
        <v>4266</v>
      </c>
      <c r="I150" s="912"/>
      <c r="J150" s="906" t="str">
        <f t="shared" si="2"/>
        <v>effect leader = { add_trait = { trait = leader_trait_tzrynn_tithe }}}</v>
      </c>
      <c r="K150" s="913" t="s">
        <v>4011</v>
      </c>
      <c r="L150" s="917"/>
      <c r="M150" s="915"/>
      <c r="N150" s="914" t="s">
        <v>2910</v>
      </c>
      <c r="O150" s="910" t="s">
        <v>3834</v>
      </c>
      <c r="P150" s="916" t="s">
        <v>4270</v>
      </c>
      <c r="Q150" s="921" t="s">
        <v>4271</v>
      </c>
      <c r="R150" s="921" t="s">
        <v>4104</v>
      </c>
    </row>
    <row r="151" ht="25.5" spans="1:18">
      <c r="A151" s="887">
        <v>144</v>
      </c>
      <c r="B151" s="892" t="s">
        <v>4272</v>
      </c>
      <c r="C151" s="893" t="s">
        <v>35</v>
      </c>
      <c r="D151" s="894" t="s">
        <v>2910</v>
      </c>
      <c r="E151" s="894" t="s">
        <v>2910</v>
      </c>
      <c r="F151" s="894" t="s">
        <v>2910</v>
      </c>
      <c r="G151" s="895"/>
      <c r="H151" s="895"/>
      <c r="I151" s="912" t="s">
        <v>4273</v>
      </c>
      <c r="J151" s="906" t="str">
        <f t="shared" si="2"/>
        <v>effect leader = { add_trait = { trait = leader_trait_adventurous_spirit }}}</v>
      </c>
      <c r="K151" s="913" t="s">
        <v>3892</v>
      </c>
      <c r="L151" s="917"/>
      <c r="M151" s="915"/>
      <c r="N151" s="915"/>
      <c r="O151" s="910" t="s">
        <v>3834</v>
      </c>
      <c r="P151" s="916" t="s">
        <v>4274</v>
      </c>
      <c r="Q151" s="921" t="s">
        <v>4275</v>
      </c>
      <c r="R151" s="921" t="s">
        <v>4276</v>
      </c>
    </row>
    <row r="152" ht="25.5" spans="1:18">
      <c r="A152" s="887">
        <v>145</v>
      </c>
      <c r="B152" s="892"/>
      <c r="C152" s="893" t="s">
        <v>35</v>
      </c>
      <c r="D152" s="894" t="s">
        <v>2910</v>
      </c>
      <c r="E152" s="894" t="s">
        <v>2910</v>
      </c>
      <c r="F152" s="894" t="s">
        <v>2910</v>
      </c>
      <c r="G152" s="895"/>
      <c r="H152" s="895"/>
      <c r="I152" s="912"/>
      <c r="J152" s="906" t="str">
        <f t="shared" si="2"/>
        <v>effect leader = { add_trait = { trait = leader_trait_adventurous_spirit_2 }}}</v>
      </c>
      <c r="K152" s="913" t="s">
        <v>3892</v>
      </c>
      <c r="L152" s="917"/>
      <c r="M152" s="915"/>
      <c r="N152" s="915"/>
      <c r="O152" s="910" t="s">
        <v>3895</v>
      </c>
      <c r="P152" s="916" t="s">
        <v>4277</v>
      </c>
      <c r="Q152" s="921" t="s">
        <v>4278</v>
      </c>
      <c r="R152" s="921" t="s">
        <v>4276</v>
      </c>
    </row>
    <row r="153" ht="25.5" spans="1:18">
      <c r="A153" s="887">
        <v>146</v>
      </c>
      <c r="B153" s="892"/>
      <c r="C153" s="893" t="s">
        <v>35</v>
      </c>
      <c r="D153" s="894" t="s">
        <v>2910</v>
      </c>
      <c r="E153" s="894" t="s">
        <v>2910</v>
      </c>
      <c r="F153" s="894" t="s">
        <v>2910</v>
      </c>
      <c r="G153" s="895"/>
      <c r="H153" s="895"/>
      <c r="I153" s="912"/>
      <c r="J153" s="906" t="str">
        <f t="shared" si="2"/>
        <v>effect leader = { add_trait = { trait = leader_trait_adventurous_spirit_3 }}}</v>
      </c>
      <c r="K153" s="913" t="s">
        <v>3892</v>
      </c>
      <c r="L153" s="917"/>
      <c r="M153" s="915"/>
      <c r="N153" s="915"/>
      <c r="O153" s="910" t="s">
        <v>4279</v>
      </c>
      <c r="P153" s="916" t="s">
        <v>4280</v>
      </c>
      <c r="Q153" s="921" t="s">
        <v>4281</v>
      </c>
      <c r="R153" s="921" t="s">
        <v>4276</v>
      </c>
    </row>
    <row r="154" ht="26.25" spans="1:18">
      <c r="A154" s="887">
        <v>147</v>
      </c>
      <c r="B154" s="892" t="s">
        <v>4282</v>
      </c>
      <c r="C154" s="893" t="s">
        <v>35</v>
      </c>
      <c r="D154" s="894" t="s">
        <v>2910</v>
      </c>
      <c r="E154" s="894" t="s">
        <v>2910</v>
      </c>
      <c r="F154" s="894" t="s">
        <v>2910</v>
      </c>
      <c r="G154" s="895"/>
      <c r="H154" s="895" t="s">
        <v>4283</v>
      </c>
      <c r="I154" s="912" t="s">
        <v>4284</v>
      </c>
      <c r="J154" s="906" t="str">
        <f t="shared" si="2"/>
        <v>effect leader = { add_trait = { trait = leader_trait_eager }}}</v>
      </c>
      <c r="K154" s="913" t="s">
        <v>1252</v>
      </c>
      <c r="L154" s="917"/>
      <c r="M154" s="915"/>
      <c r="N154" s="915"/>
      <c r="O154" s="910" t="s">
        <v>3834</v>
      </c>
      <c r="P154" s="916" t="s">
        <v>4285</v>
      </c>
      <c r="Q154" s="921" t="s">
        <v>4286</v>
      </c>
      <c r="R154" s="921" t="s">
        <v>4276</v>
      </c>
    </row>
    <row r="155" ht="25.5" spans="1:18">
      <c r="A155" s="887">
        <v>148</v>
      </c>
      <c r="B155" s="892" t="s">
        <v>3136</v>
      </c>
      <c r="C155" s="893" t="s">
        <v>35</v>
      </c>
      <c r="D155" s="894" t="s">
        <v>2910</v>
      </c>
      <c r="E155" s="894" t="s">
        <v>2910</v>
      </c>
      <c r="F155" s="894" t="s">
        <v>2910</v>
      </c>
      <c r="G155" s="895"/>
      <c r="H155" s="895"/>
      <c r="I155" s="918" t="s">
        <v>4287</v>
      </c>
      <c r="J155" s="906" t="str">
        <f t="shared" si="2"/>
        <v>effect leader = { add_trait = { trait = leader_trait_resilient }}}</v>
      </c>
      <c r="K155" s="913" t="s">
        <v>1252</v>
      </c>
      <c r="L155" s="917"/>
      <c r="M155" s="915"/>
      <c r="N155" s="915"/>
      <c r="O155" s="910" t="s">
        <v>3834</v>
      </c>
      <c r="P155" s="916" t="s">
        <v>4288</v>
      </c>
      <c r="Q155" s="921" t="s">
        <v>4289</v>
      </c>
      <c r="R155" s="921" t="s">
        <v>4276</v>
      </c>
    </row>
    <row r="156" ht="26.25" spans="1:18">
      <c r="A156" s="887">
        <v>149</v>
      </c>
      <c r="B156" s="892" t="s">
        <v>4290</v>
      </c>
      <c r="C156" s="893" t="s">
        <v>35</v>
      </c>
      <c r="D156" s="894" t="s">
        <v>2910</v>
      </c>
      <c r="E156" s="894" t="s">
        <v>2910</v>
      </c>
      <c r="F156" s="894" t="s">
        <v>2910</v>
      </c>
      <c r="G156" s="895"/>
      <c r="H156" s="895"/>
      <c r="I156" s="918" t="s">
        <v>4291</v>
      </c>
      <c r="J156" s="906" t="str">
        <f t="shared" si="2"/>
        <v>effect leader = { add_trait = { trait = leader_trait_adaptable }}}</v>
      </c>
      <c r="K156" s="913" t="s">
        <v>1252</v>
      </c>
      <c r="L156" s="917"/>
      <c r="M156" s="915"/>
      <c r="N156" s="915"/>
      <c r="O156" s="910" t="s">
        <v>3834</v>
      </c>
      <c r="P156" s="916" t="s">
        <v>4292</v>
      </c>
      <c r="Q156" s="921" t="s">
        <v>4293</v>
      </c>
      <c r="R156" s="921" t="s">
        <v>4276</v>
      </c>
    </row>
    <row r="157" ht="26.25" spans="1:18">
      <c r="A157" s="887">
        <v>150</v>
      </c>
      <c r="B157" s="892" t="s">
        <v>4294</v>
      </c>
      <c r="C157" s="893" t="s">
        <v>35</v>
      </c>
      <c r="D157" s="894" t="s">
        <v>2910</v>
      </c>
      <c r="E157" s="894" t="s">
        <v>2910</v>
      </c>
      <c r="F157" s="894" t="s">
        <v>2910</v>
      </c>
      <c r="G157" s="895"/>
      <c r="H157" s="895"/>
      <c r="I157" s="912"/>
      <c r="J157" s="906" t="str">
        <f t="shared" si="2"/>
        <v>effect leader = { add_trait = { trait = leader_trait_politician }}}</v>
      </c>
      <c r="K157" s="913" t="s">
        <v>1252</v>
      </c>
      <c r="L157" s="914" t="s">
        <v>2910</v>
      </c>
      <c r="M157" s="915"/>
      <c r="N157" s="915"/>
      <c r="O157" s="910" t="s">
        <v>3834</v>
      </c>
      <c r="P157" s="916" t="s">
        <v>4295</v>
      </c>
      <c r="Q157" s="921" t="s">
        <v>4296</v>
      </c>
      <c r="R157" s="921" t="s">
        <v>4276</v>
      </c>
    </row>
    <row r="158" ht="36" spans="1:18">
      <c r="A158" s="887">
        <v>151</v>
      </c>
      <c r="B158" s="892" t="s">
        <v>4297</v>
      </c>
      <c r="C158" s="893" t="s">
        <v>35</v>
      </c>
      <c r="D158" s="894" t="s">
        <v>2910</v>
      </c>
      <c r="E158" s="894" t="s">
        <v>2910</v>
      </c>
      <c r="F158" s="894" t="s">
        <v>2910</v>
      </c>
      <c r="G158" s="895"/>
      <c r="H158" s="895" t="s">
        <v>4298</v>
      </c>
      <c r="I158" s="919" t="s">
        <v>4299</v>
      </c>
      <c r="J158" s="906" t="str">
        <f t="shared" si="2"/>
        <v>effect leader = { add_trait = { trait = leader_trait_capitalist }}}</v>
      </c>
      <c r="K158" s="913" t="s">
        <v>1252</v>
      </c>
      <c r="L158" s="917"/>
      <c r="M158" s="914" t="s">
        <v>2910</v>
      </c>
      <c r="N158" s="915"/>
      <c r="O158" s="910" t="s">
        <v>3834</v>
      </c>
      <c r="P158" s="916" t="s">
        <v>4300</v>
      </c>
      <c r="Q158" s="921" t="s">
        <v>4301</v>
      </c>
      <c r="R158" s="921" t="s">
        <v>4276</v>
      </c>
    </row>
    <row r="159" ht="25.5" spans="1:18">
      <c r="A159" s="887">
        <v>152</v>
      </c>
      <c r="B159" s="892"/>
      <c r="C159" s="893" t="s">
        <v>35</v>
      </c>
      <c r="D159" s="894" t="s">
        <v>2910</v>
      </c>
      <c r="E159" s="894" t="s">
        <v>2910</v>
      </c>
      <c r="F159" s="894" t="s">
        <v>2910</v>
      </c>
      <c r="G159" s="895"/>
      <c r="H159" s="895"/>
      <c r="I159" s="905"/>
      <c r="J159" s="906" t="str">
        <f t="shared" si="2"/>
        <v>effect leader = { add_trait = { trait = leader_trait_capitalist_2 }}}</v>
      </c>
      <c r="K159" s="913" t="s">
        <v>1252</v>
      </c>
      <c r="L159" s="917"/>
      <c r="M159" s="914" t="s">
        <v>2910</v>
      </c>
      <c r="N159" s="915"/>
      <c r="O159" s="910" t="s">
        <v>3895</v>
      </c>
      <c r="P159" s="916" t="s">
        <v>4302</v>
      </c>
      <c r="Q159" s="921" t="s">
        <v>4303</v>
      </c>
      <c r="R159" s="921" t="s">
        <v>4276</v>
      </c>
    </row>
    <row r="160" ht="36" spans="1:18">
      <c r="A160" s="887">
        <v>153</v>
      </c>
      <c r="B160" s="892" t="s">
        <v>4304</v>
      </c>
      <c r="C160" s="893" t="s">
        <v>35</v>
      </c>
      <c r="D160" s="894" t="s">
        <v>2910</v>
      </c>
      <c r="E160" s="894" t="s">
        <v>2910</v>
      </c>
      <c r="F160" s="894" t="s">
        <v>2910</v>
      </c>
      <c r="G160" s="895"/>
      <c r="H160" s="895" t="s">
        <v>4298</v>
      </c>
      <c r="I160" s="919" t="s">
        <v>4305</v>
      </c>
      <c r="J160" s="906" t="str">
        <f t="shared" si="2"/>
        <v>effect leader = { add_trait = { trait = leader_trait_private_mines }}}</v>
      </c>
      <c r="K160" s="913" t="s">
        <v>1252</v>
      </c>
      <c r="L160" s="917"/>
      <c r="M160" s="914" t="s">
        <v>2910</v>
      </c>
      <c r="N160" s="915"/>
      <c r="O160" s="910" t="s">
        <v>3834</v>
      </c>
      <c r="P160" s="916" t="s">
        <v>4306</v>
      </c>
      <c r="Q160" s="921" t="s">
        <v>4307</v>
      </c>
      <c r="R160" s="921" t="s">
        <v>4276</v>
      </c>
    </row>
    <row r="161" ht="36" spans="1:18">
      <c r="A161" s="887">
        <v>154</v>
      </c>
      <c r="B161" s="892"/>
      <c r="C161" s="893" t="s">
        <v>35</v>
      </c>
      <c r="D161" s="894" t="s">
        <v>2910</v>
      </c>
      <c r="E161" s="894" t="s">
        <v>2910</v>
      </c>
      <c r="F161" s="894" t="s">
        <v>2910</v>
      </c>
      <c r="G161" s="895"/>
      <c r="H161" s="895"/>
      <c r="I161" s="919" t="s">
        <v>4305</v>
      </c>
      <c r="J161" s="906" t="str">
        <f t="shared" si="2"/>
        <v>effect leader = { add_trait = { trait = leader_trait_private_mines_2 }}}</v>
      </c>
      <c r="K161" s="913" t="s">
        <v>1252</v>
      </c>
      <c r="L161" s="917"/>
      <c r="M161" s="914" t="s">
        <v>2910</v>
      </c>
      <c r="N161" s="915"/>
      <c r="O161" s="910" t="s">
        <v>3895</v>
      </c>
      <c r="P161" s="916" t="s">
        <v>4308</v>
      </c>
      <c r="Q161" s="921" t="s">
        <v>4309</v>
      </c>
      <c r="R161" s="921" t="s">
        <v>4276</v>
      </c>
    </row>
    <row r="162" ht="36" spans="1:18">
      <c r="A162" s="887">
        <v>155</v>
      </c>
      <c r="B162" s="892" t="s">
        <v>4310</v>
      </c>
      <c r="C162" s="893" t="s">
        <v>35</v>
      </c>
      <c r="D162" s="894" t="s">
        <v>2910</v>
      </c>
      <c r="E162" s="894" t="s">
        <v>2910</v>
      </c>
      <c r="F162" s="894" t="s">
        <v>2910</v>
      </c>
      <c r="G162" s="895"/>
      <c r="H162" s="895" t="s">
        <v>4298</v>
      </c>
      <c r="I162" s="919" t="s">
        <v>4311</v>
      </c>
      <c r="J162" s="906" t="str">
        <f t="shared" si="2"/>
        <v>effect leader = { add_trait = { trait = leader_trait_homesteader }}}</v>
      </c>
      <c r="K162" s="913" t="s">
        <v>1252</v>
      </c>
      <c r="L162" s="917"/>
      <c r="M162" s="914" t="s">
        <v>2910</v>
      </c>
      <c r="N162" s="915"/>
      <c r="O162" s="910" t="s">
        <v>3834</v>
      </c>
      <c r="P162" s="916" t="s">
        <v>4312</v>
      </c>
      <c r="Q162" s="921" t="s">
        <v>4313</v>
      </c>
      <c r="R162" s="921" t="s">
        <v>4276</v>
      </c>
    </row>
    <row r="163" ht="36" spans="1:18">
      <c r="A163" s="887">
        <v>156</v>
      </c>
      <c r="B163" s="892"/>
      <c r="C163" s="893" t="s">
        <v>35</v>
      </c>
      <c r="D163" s="894" t="s">
        <v>2910</v>
      </c>
      <c r="E163" s="894" t="s">
        <v>2910</v>
      </c>
      <c r="F163" s="894" t="s">
        <v>2910</v>
      </c>
      <c r="G163" s="895"/>
      <c r="H163" s="895"/>
      <c r="I163" s="919" t="s">
        <v>4311</v>
      </c>
      <c r="J163" s="906" t="str">
        <f t="shared" si="2"/>
        <v>effect leader = { add_trait = { trait = leader_trait_homesteader_2 }}}</v>
      </c>
      <c r="K163" s="913" t="s">
        <v>1252</v>
      </c>
      <c r="L163" s="917"/>
      <c r="M163" s="914" t="s">
        <v>2910</v>
      </c>
      <c r="N163" s="915"/>
      <c r="O163" s="910" t="s">
        <v>3895</v>
      </c>
      <c r="P163" s="916" t="s">
        <v>4314</v>
      </c>
      <c r="Q163" s="921" t="s">
        <v>4315</v>
      </c>
      <c r="R163" s="921" t="s">
        <v>4276</v>
      </c>
    </row>
    <row r="164" ht="22.5" spans="1:18">
      <c r="A164" s="887">
        <v>157</v>
      </c>
      <c r="B164" s="892" t="s">
        <v>4316</v>
      </c>
      <c r="C164" s="893" t="s">
        <v>35</v>
      </c>
      <c r="D164" s="894" t="s">
        <v>2910</v>
      </c>
      <c r="E164" s="894" t="s">
        <v>2910</v>
      </c>
      <c r="F164" s="894" t="s">
        <v>2910</v>
      </c>
      <c r="G164" s="895"/>
      <c r="H164" s="895" t="s">
        <v>4229</v>
      </c>
      <c r="I164" s="918" t="s">
        <v>959</v>
      </c>
      <c r="J164" s="906" t="str">
        <f t="shared" si="2"/>
        <v>effect leader = { add_trait = { trait = trait_ruler_champion_of_the_people }}}</v>
      </c>
      <c r="K164" s="913" t="s">
        <v>1252</v>
      </c>
      <c r="L164" s="914" t="s">
        <v>2910</v>
      </c>
      <c r="M164" s="915"/>
      <c r="N164" s="915"/>
      <c r="O164" s="910" t="s">
        <v>3834</v>
      </c>
      <c r="P164" s="916" t="s">
        <v>4317</v>
      </c>
      <c r="Q164" s="921" t="s">
        <v>4318</v>
      </c>
      <c r="R164" s="921" t="s">
        <v>4276</v>
      </c>
    </row>
    <row r="165" ht="22.5" spans="1:18">
      <c r="A165" s="887">
        <v>158</v>
      </c>
      <c r="B165" s="892"/>
      <c r="C165" s="893" t="s">
        <v>35</v>
      </c>
      <c r="D165" s="894" t="s">
        <v>2910</v>
      </c>
      <c r="E165" s="894" t="s">
        <v>2910</v>
      </c>
      <c r="F165" s="894" t="s">
        <v>2910</v>
      </c>
      <c r="G165" s="895"/>
      <c r="H165" s="895"/>
      <c r="I165" s="918" t="s">
        <v>959</v>
      </c>
      <c r="J165" s="906" t="str">
        <f t="shared" si="2"/>
        <v>effect leader = { add_trait = { trait = trait_ruler_champion_of_the_people_2 }}}</v>
      </c>
      <c r="K165" s="913" t="s">
        <v>1252</v>
      </c>
      <c r="L165" s="914" t="s">
        <v>2910</v>
      </c>
      <c r="M165" s="915"/>
      <c r="N165" s="915"/>
      <c r="O165" s="910" t="s">
        <v>3895</v>
      </c>
      <c r="P165" s="916" t="s">
        <v>4319</v>
      </c>
      <c r="Q165" s="921" t="s">
        <v>4320</v>
      </c>
      <c r="R165" s="921" t="s">
        <v>4276</v>
      </c>
    </row>
    <row r="166" ht="25.5" spans="1:18">
      <c r="A166" s="887">
        <v>159</v>
      </c>
      <c r="B166" s="892" t="s">
        <v>4321</v>
      </c>
      <c r="C166" s="893" t="s">
        <v>35</v>
      </c>
      <c r="D166" s="894" t="s">
        <v>2910</v>
      </c>
      <c r="E166" s="894" t="s">
        <v>2910</v>
      </c>
      <c r="F166" s="894" t="s">
        <v>2910</v>
      </c>
      <c r="G166" s="895"/>
      <c r="H166" s="895" t="s">
        <v>4283</v>
      </c>
      <c r="I166" s="912"/>
      <c r="J166" s="906" t="str">
        <f t="shared" si="2"/>
        <v>effect leader = { add_trait = { trait = leader_trait_gifted }}}</v>
      </c>
      <c r="K166" s="913" t="s">
        <v>1252</v>
      </c>
      <c r="L166" s="917"/>
      <c r="M166" s="915"/>
      <c r="N166" s="915"/>
      <c r="O166" s="910" t="s">
        <v>3834</v>
      </c>
      <c r="P166" s="916" t="s">
        <v>4322</v>
      </c>
      <c r="Q166" s="921" t="s">
        <v>4323</v>
      </c>
      <c r="R166" s="921" t="s">
        <v>4276</v>
      </c>
    </row>
    <row r="167" ht="25.5" spans="1:18">
      <c r="A167" s="887">
        <v>160</v>
      </c>
      <c r="B167" s="892"/>
      <c r="C167" s="893" t="s">
        <v>35</v>
      </c>
      <c r="D167" s="894" t="s">
        <v>2910</v>
      </c>
      <c r="E167" s="894" t="s">
        <v>2910</v>
      </c>
      <c r="F167" s="894" t="s">
        <v>2910</v>
      </c>
      <c r="G167" s="895"/>
      <c r="H167" s="895"/>
      <c r="I167" s="912"/>
      <c r="J167" s="906" t="str">
        <f t="shared" si="2"/>
        <v>effect leader = { add_trait = { trait = leader_trait_gifted_2 }}}</v>
      </c>
      <c r="K167" s="913" t="s">
        <v>1252</v>
      </c>
      <c r="L167" s="917"/>
      <c r="M167" s="915"/>
      <c r="N167" s="915"/>
      <c r="O167" s="910" t="s">
        <v>3895</v>
      </c>
      <c r="P167" s="916" t="s">
        <v>4324</v>
      </c>
      <c r="Q167" s="921" t="s">
        <v>4325</v>
      </c>
      <c r="R167" s="921" t="s">
        <v>4276</v>
      </c>
    </row>
    <row r="168" ht="22.5" spans="1:18">
      <c r="A168" s="887">
        <v>161</v>
      </c>
      <c r="B168" s="892" t="s">
        <v>4326</v>
      </c>
      <c r="C168" s="893" t="s">
        <v>35</v>
      </c>
      <c r="D168" s="894" t="s">
        <v>2910</v>
      </c>
      <c r="E168" s="894" t="s">
        <v>2910</v>
      </c>
      <c r="F168" s="894" t="s">
        <v>2910</v>
      </c>
      <c r="G168" s="895"/>
      <c r="H168" s="895" t="s">
        <v>4327</v>
      </c>
      <c r="I168" s="912"/>
      <c r="J168" s="906" t="str">
        <f t="shared" si="2"/>
        <v>effect leader = { add_trait = { trait = trait_imperial_heir }}}</v>
      </c>
      <c r="K168" s="913" t="s">
        <v>1252</v>
      </c>
      <c r="L168" s="914" t="s">
        <v>2910</v>
      </c>
      <c r="M168" s="915"/>
      <c r="N168" s="915"/>
      <c r="O168" s="910" t="s">
        <v>3834</v>
      </c>
      <c r="P168" s="916" t="s">
        <v>4328</v>
      </c>
      <c r="Q168" s="921" t="s">
        <v>4329</v>
      </c>
      <c r="R168" s="921" t="s">
        <v>4276</v>
      </c>
    </row>
    <row r="169" ht="36" spans="1:18">
      <c r="A169" s="887">
        <v>162</v>
      </c>
      <c r="B169" s="892" t="s">
        <v>4330</v>
      </c>
      <c r="C169" s="893" t="s">
        <v>35</v>
      </c>
      <c r="D169" s="894" t="s">
        <v>2910</v>
      </c>
      <c r="E169" s="894" t="s">
        <v>2910</v>
      </c>
      <c r="F169" s="894" t="s">
        <v>2910</v>
      </c>
      <c r="G169" s="895"/>
      <c r="H169" s="895" t="s">
        <v>4298</v>
      </c>
      <c r="I169" s="919" t="s">
        <v>4331</v>
      </c>
      <c r="J169" s="906" t="str">
        <f t="shared" si="2"/>
        <v>effect leader = { add_trait = { trait = leader_trait_scrapper }}}</v>
      </c>
      <c r="K169" s="913" t="s">
        <v>1252</v>
      </c>
      <c r="L169" s="917"/>
      <c r="M169" s="914" t="s">
        <v>2910</v>
      </c>
      <c r="N169" s="915"/>
      <c r="O169" s="910" t="s">
        <v>3834</v>
      </c>
      <c r="P169" s="916" t="s">
        <v>4332</v>
      </c>
      <c r="Q169" s="921" t="s">
        <v>4333</v>
      </c>
      <c r="R169" s="921" t="s">
        <v>4276</v>
      </c>
    </row>
    <row r="170" ht="36" spans="1:18">
      <c r="A170" s="887">
        <v>163</v>
      </c>
      <c r="B170" s="892"/>
      <c r="C170" s="893" t="s">
        <v>35</v>
      </c>
      <c r="D170" s="894" t="s">
        <v>2910</v>
      </c>
      <c r="E170" s="894" t="s">
        <v>2910</v>
      </c>
      <c r="F170" s="894" t="s">
        <v>2910</v>
      </c>
      <c r="G170" s="895"/>
      <c r="H170" s="895"/>
      <c r="I170" s="919" t="s">
        <v>4331</v>
      </c>
      <c r="J170" s="906" t="str">
        <f t="shared" si="2"/>
        <v>effect leader = { add_trait = { trait = leader_trait_scrapper_2 }}}</v>
      </c>
      <c r="K170" s="913" t="s">
        <v>1252</v>
      </c>
      <c r="L170" s="917"/>
      <c r="M170" s="914" t="s">
        <v>2910</v>
      </c>
      <c r="N170" s="915"/>
      <c r="O170" s="910" t="s">
        <v>3895</v>
      </c>
      <c r="P170" s="916" t="s">
        <v>4334</v>
      </c>
      <c r="Q170" s="921" t="s">
        <v>4335</v>
      </c>
      <c r="R170" s="921" t="s">
        <v>4276</v>
      </c>
    </row>
    <row r="171" ht="36" spans="1:18">
      <c r="A171" s="887">
        <v>164</v>
      </c>
      <c r="B171" s="892" t="s">
        <v>4336</v>
      </c>
      <c r="C171" s="893" t="s">
        <v>35</v>
      </c>
      <c r="D171" s="894" t="s">
        <v>2910</v>
      </c>
      <c r="E171" s="894" t="s">
        <v>2910</v>
      </c>
      <c r="F171" s="894" t="s">
        <v>2910</v>
      </c>
      <c r="G171" s="895"/>
      <c r="H171" s="895" t="s">
        <v>4298</v>
      </c>
      <c r="I171" s="919" t="s">
        <v>4337</v>
      </c>
      <c r="J171" s="906" t="str">
        <f t="shared" si="2"/>
        <v>effect leader = { add_trait = { trait = leader_trait_entrepreneur }}}</v>
      </c>
      <c r="K171" s="913" t="s">
        <v>1252</v>
      </c>
      <c r="L171" s="917"/>
      <c r="M171" s="914" t="s">
        <v>2910</v>
      </c>
      <c r="N171" s="915"/>
      <c r="O171" s="910" t="s">
        <v>3834</v>
      </c>
      <c r="P171" s="916" t="s">
        <v>4338</v>
      </c>
      <c r="Q171" s="921" t="s">
        <v>4339</v>
      </c>
      <c r="R171" s="921" t="s">
        <v>4276</v>
      </c>
    </row>
    <row r="172" ht="36" spans="1:18">
      <c r="A172" s="887">
        <v>165</v>
      </c>
      <c r="B172" s="892"/>
      <c r="C172" s="893" t="s">
        <v>35</v>
      </c>
      <c r="D172" s="894" t="s">
        <v>2910</v>
      </c>
      <c r="E172" s="894" t="s">
        <v>2910</v>
      </c>
      <c r="F172" s="894" t="s">
        <v>2910</v>
      </c>
      <c r="G172" s="895"/>
      <c r="H172" s="895"/>
      <c r="I172" s="919" t="s">
        <v>4337</v>
      </c>
      <c r="J172" s="906" t="str">
        <f t="shared" si="2"/>
        <v>effect leader = { add_trait = { trait = leader_trait_entrepreneur_2 }}}</v>
      </c>
      <c r="K172" s="913" t="s">
        <v>1252</v>
      </c>
      <c r="L172" s="917"/>
      <c r="M172" s="914" t="s">
        <v>2910</v>
      </c>
      <c r="N172" s="915"/>
      <c r="O172" s="910" t="s">
        <v>3895</v>
      </c>
      <c r="P172" s="916" t="s">
        <v>4340</v>
      </c>
      <c r="Q172" s="921" t="s">
        <v>4341</v>
      </c>
      <c r="R172" s="921" t="s">
        <v>4276</v>
      </c>
    </row>
    <row r="173" ht="36" spans="1:18">
      <c r="A173" s="887">
        <v>166</v>
      </c>
      <c r="B173" s="892" t="s">
        <v>4342</v>
      </c>
      <c r="C173" s="893" t="s">
        <v>35</v>
      </c>
      <c r="D173" s="894" t="s">
        <v>2910</v>
      </c>
      <c r="E173" s="894" t="s">
        <v>2910</v>
      </c>
      <c r="F173" s="894" t="s">
        <v>2910</v>
      </c>
      <c r="G173" s="895"/>
      <c r="H173" s="895" t="s">
        <v>4298</v>
      </c>
      <c r="I173" s="919" t="s">
        <v>4343</v>
      </c>
      <c r="J173" s="906" t="str">
        <f t="shared" si="2"/>
        <v>effect leader = { add_trait = { trait = leader_trait_venerated }}}</v>
      </c>
      <c r="K173" s="913" t="s">
        <v>1252</v>
      </c>
      <c r="L173" s="917"/>
      <c r="M173" s="914" t="s">
        <v>2910</v>
      </c>
      <c r="N173" s="915"/>
      <c r="O173" s="910" t="s">
        <v>3834</v>
      </c>
      <c r="P173" s="916" t="s">
        <v>4344</v>
      </c>
      <c r="Q173" s="921" t="s">
        <v>4345</v>
      </c>
      <c r="R173" s="921" t="s">
        <v>4276</v>
      </c>
    </row>
    <row r="174" ht="36" spans="1:18">
      <c r="A174" s="887">
        <v>167</v>
      </c>
      <c r="B174" s="892"/>
      <c r="C174" s="893" t="s">
        <v>35</v>
      </c>
      <c r="D174" s="894" t="s">
        <v>2910</v>
      </c>
      <c r="E174" s="894" t="s">
        <v>2910</v>
      </c>
      <c r="F174" s="894" t="s">
        <v>2910</v>
      </c>
      <c r="G174" s="895"/>
      <c r="H174" s="895"/>
      <c r="I174" s="919" t="s">
        <v>4343</v>
      </c>
      <c r="J174" s="906" t="str">
        <f t="shared" si="2"/>
        <v>effect leader = { add_trait = { trait = leader_trait_venerated_2 }}}</v>
      </c>
      <c r="K174" s="913" t="s">
        <v>1252</v>
      </c>
      <c r="L174" s="917"/>
      <c r="M174" s="914" t="s">
        <v>2910</v>
      </c>
      <c r="N174" s="915"/>
      <c r="O174" s="910" t="s">
        <v>3895</v>
      </c>
      <c r="P174" s="916" t="s">
        <v>4346</v>
      </c>
      <c r="Q174" s="921" t="s">
        <v>4347</v>
      </c>
      <c r="R174" s="921" t="s">
        <v>4276</v>
      </c>
    </row>
    <row r="175" ht="25.5" spans="1:18">
      <c r="A175" s="887">
        <v>168</v>
      </c>
      <c r="B175" s="892" t="s">
        <v>4348</v>
      </c>
      <c r="C175" s="893" t="s">
        <v>35</v>
      </c>
      <c r="D175" s="894" t="s">
        <v>2910</v>
      </c>
      <c r="E175" s="894" t="s">
        <v>2910</v>
      </c>
      <c r="F175" s="894" t="s">
        <v>2910</v>
      </c>
      <c r="G175" s="895"/>
      <c r="H175" s="895" t="s">
        <v>4283</v>
      </c>
      <c r="I175" s="912"/>
      <c r="J175" s="906" t="str">
        <f t="shared" si="2"/>
        <v>effect leader = { add_trait = { trait = leader_trait_emotional_support_pet }}}</v>
      </c>
      <c r="K175" s="913" t="s">
        <v>1252</v>
      </c>
      <c r="L175" s="917"/>
      <c r="M175" s="915"/>
      <c r="N175" s="914" t="s">
        <v>2910</v>
      </c>
      <c r="O175" s="910" t="s">
        <v>3834</v>
      </c>
      <c r="P175" s="916" t="s">
        <v>4349</v>
      </c>
      <c r="Q175" s="921" t="s">
        <v>4350</v>
      </c>
      <c r="R175" s="921" t="s">
        <v>4276</v>
      </c>
    </row>
    <row r="176" ht="26.25" spans="1:18">
      <c r="A176" s="887">
        <v>169</v>
      </c>
      <c r="B176" s="892" t="s">
        <v>4351</v>
      </c>
      <c r="C176" s="893" t="s">
        <v>35</v>
      </c>
      <c r="D176" s="894" t="s">
        <v>2910</v>
      </c>
      <c r="E176" s="894" t="s">
        <v>2910</v>
      </c>
      <c r="F176" s="894" t="s">
        <v>2910</v>
      </c>
      <c r="G176" s="895" t="s">
        <v>4352</v>
      </c>
      <c r="H176" s="895"/>
      <c r="I176" s="912"/>
      <c r="J176" s="906" t="str">
        <f t="shared" si="2"/>
        <v>effect leader = { add_trait = { trait = leader_trait_educator }}}</v>
      </c>
      <c r="K176" s="913" t="s">
        <v>4011</v>
      </c>
      <c r="L176" s="914" t="s">
        <v>2910</v>
      </c>
      <c r="M176" s="915"/>
      <c r="N176" s="915"/>
      <c r="O176" s="910" t="s">
        <v>3834</v>
      </c>
      <c r="P176" s="916" t="s">
        <v>4353</v>
      </c>
      <c r="Q176" s="921" t="s">
        <v>4354</v>
      </c>
      <c r="R176" s="921" t="s">
        <v>4276</v>
      </c>
    </row>
    <row r="177" ht="24" spans="1:18">
      <c r="A177" s="887">
        <v>170</v>
      </c>
      <c r="B177" s="892" t="s">
        <v>4355</v>
      </c>
      <c r="C177" s="893" t="s">
        <v>35</v>
      </c>
      <c r="D177" s="894" t="s">
        <v>2910</v>
      </c>
      <c r="E177" s="894" t="s">
        <v>2910</v>
      </c>
      <c r="F177" s="894" t="s">
        <v>2910</v>
      </c>
      <c r="G177" s="895" t="s">
        <v>4352</v>
      </c>
      <c r="H177" s="895"/>
      <c r="I177" s="912"/>
      <c r="J177" s="906" t="str">
        <f t="shared" si="2"/>
        <v>effect leader = { add_trait = { trait = leader_trait_master_bureaucrat }}}</v>
      </c>
      <c r="K177" s="913" t="s">
        <v>4011</v>
      </c>
      <c r="L177" s="914" t="s">
        <v>2910</v>
      </c>
      <c r="M177" s="915"/>
      <c r="N177" s="915"/>
      <c r="O177" s="910" t="s">
        <v>3834</v>
      </c>
      <c r="P177" s="916" t="s">
        <v>4356</v>
      </c>
      <c r="Q177" s="921" t="s">
        <v>4357</v>
      </c>
      <c r="R177" s="921" t="s">
        <v>4276</v>
      </c>
    </row>
    <row r="178" ht="25.5" spans="1:18">
      <c r="A178" s="887">
        <v>171</v>
      </c>
      <c r="B178" s="927" t="s">
        <v>4358</v>
      </c>
      <c r="C178" s="893" t="s">
        <v>35</v>
      </c>
      <c r="D178" s="894" t="s">
        <v>2910</v>
      </c>
      <c r="E178" s="894" t="s">
        <v>2910</v>
      </c>
      <c r="F178" s="894" t="s">
        <v>2910</v>
      </c>
      <c r="G178" s="895"/>
      <c r="H178" s="895" t="s">
        <v>4283</v>
      </c>
      <c r="I178" s="912"/>
      <c r="J178" s="906" t="str">
        <f t="shared" si="2"/>
        <v>effect leader = { add_trait = { trait = leader_trait_fallible }}}</v>
      </c>
      <c r="K178" s="913" t="s">
        <v>4037</v>
      </c>
      <c r="L178" s="917"/>
      <c r="M178" s="915"/>
      <c r="N178" s="915"/>
      <c r="O178" s="910" t="s">
        <v>3834</v>
      </c>
      <c r="P178" s="916" t="s">
        <v>4359</v>
      </c>
      <c r="Q178" s="921" t="s">
        <v>4360</v>
      </c>
      <c r="R178" s="921" t="s">
        <v>4276</v>
      </c>
    </row>
    <row r="179" ht="25.5" spans="1:18">
      <c r="A179" s="887">
        <v>172</v>
      </c>
      <c r="B179" s="927"/>
      <c r="C179" s="893" t="s">
        <v>35</v>
      </c>
      <c r="D179" s="894" t="s">
        <v>2910</v>
      </c>
      <c r="E179" s="894" t="s">
        <v>2910</v>
      </c>
      <c r="F179" s="894" t="s">
        <v>2910</v>
      </c>
      <c r="G179" s="895"/>
      <c r="H179" s="895"/>
      <c r="I179" s="912"/>
      <c r="J179" s="906" t="str">
        <f t="shared" si="2"/>
        <v>effect leader = { add_trait = { trait = leader_trait_fallible_2 }}}</v>
      </c>
      <c r="K179" s="913" t="s">
        <v>4037</v>
      </c>
      <c r="L179" s="917"/>
      <c r="M179" s="915"/>
      <c r="N179" s="915"/>
      <c r="O179" s="910" t="s">
        <v>3895</v>
      </c>
      <c r="P179" s="916" t="s">
        <v>4361</v>
      </c>
      <c r="Q179" s="921" t="s">
        <v>4362</v>
      </c>
      <c r="R179" s="921" t="s">
        <v>4276</v>
      </c>
    </row>
    <row r="180" ht="25.5" spans="1:18">
      <c r="A180" s="887">
        <v>173</v>
      </c>
      <c r="B180" s="927" t="s">
        <v>4287</v>
      </c>
      <c r="C180" s="893" t="s">
        <v>35</v>
      </c>
      <c r="D180" s="894" t="s">
        <v>2910</v>
      </c>
      <c r="E180" s="894" t="s">
        <v>2910</v>
      </c>
      <c r="F180" s="894" t="s">
        <v>2910</v>
      </c>
      <c r="G180" s="895"/>
      <c r="H180" s="895"/>
      <c r="I180" s="912" t="s">
        <v>3136</v>
      </c>
      <c r="J180" s="906" t="str">
        <f t="shared" si="2"/>
        <v>effect leader = { add_trait = { trait = leader_trait_substance_abuser }}}</v>
      </c>
      <c r="K180" s="913" t="s">
        <v>4037</v>
      </c>
      <c r="L180" s="917"/>
      <c r="M180" s="915"/>
      <c r="N180" s="915"/>
      <c r="O180" s="910" t="s">
        <v>3834</v>
      </c>
      <c r="P180" s="916" t="s">
        <v>4363</v>
      </c>
      <c r="Q180" s="921" t="s">
        <v>4364</v>
      </c>
      <c r="R180" s="921" t="s">
        <v>4276</v>
      </c>
    </row>
    <row r="181" ht="25.5" spans="1:18">
      <c r="A181" s="887">
        <v>174</v>
      </c>
      <c r="B181" s="927"/>
      <c r="C181" s="893" t="s">
        <v>35</v>
      </c>
      <c r="D181" s="894" t="s">
        <v>2910</v>
      </c>
      <c r="E181" s="894" t="s">
        <v>2910</v>
      </c>
      <c r="F181" s="894" t="s">
        <v>2910</v>
      </c>
      <c r="G181" s="895"/>
      <c r="H181" s="895"/>
      <c r="I181" s="912" t="s">
        <v>3136</v>
      </c>
      <c r="J181" s="906" t="str">
        <f t="shared" si="2"/>
        <v>effect leader = { add_trait = { trait = leader_trait_substance_abuser_2 }}}</v>
      </c>
      <c r="K181" s="913" t="s">
        <v>4037</v>
      </c>
      <c r="L181" s="917"/>
      <c r="M181" s="915"/>
      <c r="N181" s="915"/>
      <c r="O181" s="910" t="s">
        <v>3895</v>
      </c>
      <c r="P181" s="916" t="s">
        <v>4365</v>
      </c>
      <c r="Q181" s="921" t="s">
        <v>4366</v>
      </c>
      <c r="R181" s="921" t="s">
        <v>4276</v>
      </c>
    </row>
    <row r="182" ht="25.5" spans="1:18">
      <c r="A182" s="887">
        <v>175</v>
      </c>
      <c r="B182" s="927" t="s">
        <v>4367</v>
      </c>
      <c r="C182" s="893" t="s">
        <v>35</v>
      </c>
      <c r="D182" s="894" t="s">
        <v>2910</v>
      </c>
      <c r="E182" s="894" t="s">
        <v>2910</v>
      </c>
      <c r="F182" s="894" t="s">
        <v>2910</v>
      </c>
      <c r="G182" s="895"/>
      <c r="H182" s="895"/>
      <c r="I182" s="912" t="s">
        <v>4368</v>
      </c>
      <c r="J182" s="906" t="str">
        <f t="shared" si="2"/>
        <v>effect leader = { add_trait = { trait = leader_trait_stubborn }}}</v>
      </c>
      <c r="K182" s="913" t="s">
        <v>4037</v>
      </c>
      <c r="L182" s="917"/>
      <c r="M182" s="915"/>
      <c r="N182" s="915"/>
      <c r="O182" s="910" t="s">
        <v>3834</v>
      </c>
      <c r="P182" s="916" t="s">
        <v>4369</v>
      </c>
      <c r="Q182" s="921" t="s">
        <v>4370</v>
      </c>
      <c r="R182" s="921" t="s">
        <v>4276</v>
      </c>
    </row>
    <row r="183" ht="25.5" spans="1:18">
      <c r="A183" s="887">
        <v>176</v>
      </c>
      <c r="B183" s="927"/>
      <c r="C183" s="893" t="s">
        <v>35</v>
      </c>
      <c r="D183" s="894" t="s">
        <v>2910</v>
      </c>
      <c r="E183" s="894" t="s">
        <v>2910</v>
      </c>
      <c r="F183" s="894" t="s">
        <v>2910</v>
      </c>
      <c r="G183" s="895"/>
      <c r="H183" s="895"/>
      <c r="I183" s="912" t="s">
        <v>4368</v>
      </c>
      <c r="J183" s="906" t="str">
        <f t="shared" si="2"/>
        <v>effect leader = { add_trait = { trait = leader_trait_stubborn_2 }}}</v>
      </c>
      <c r="K183" s="913" t="s">
        <v>4037</v>
      </c>
      <c r="L183" s="917"/>
      <c r="M183" s="915"/>
      <c r="N183" s="915"/>
      <c r="O183" s="910" t="s">
        <v>3895</v>
      </c>
      <c r="P183" s="916" t="s">
        <v>4371</v>
      </c>
      <c r="Q183" s="921" t="s">
        <v>4372</v>
      </c>
      <c r="R183" s="921" t="s">
        <v>4276</v>
      </c>
    </row>
    <row r="184" ht="25.5" spans="1:18">
      <c r="A184" s="887">
        <v>177</v>
      </c>
      <c r="B184" s="927" t="s">
        <v>4373</v>
      </c>
      <c r="C184" s="893" t="s">
        <v>35</v>
      </c>
      <c r="D184" s="894" t="s">
        <v>2910</v>
      </c>
      <c r="E184" s="894" t="s">
        <v>2910</v>
      </c>
      <c r="F184" s="894" t="s">
        <v>2910</v>
      </c>
      <c r="G184" s="895"/>
      <c r="H184" s="895"/>
      <c r="I184" s="912"/>
      <c r="J184" s="906" t="str">
        <f t="shared" si="2"/>
        <v>effect leader = { add_trait = { trait = leader_trait_melancholic }}}</v>
      </c>
      <c r="K184" s="913" t="s">
        <v>4037</v>
      </c>
      <c r="L184" s="917"/>
      <c r="M184" s="915"/>
      <c r="N184" s="915"/>
      <c r="O184" s="910" t="s">
        <v>3834</v>
      </c>
      <c r="P184" s="916" t="s">
        <v>4374</v>
      </c>
      <c r="Q184" s="921" t="s">
        <v>4375</v>
      </c>
      <c r="R184" s="921" t="s">
        <v>4276</v>
      </c>
    </row>
    <row r="185" ht="25.5" spans="1:18">
      <c r="A185" s="887">
        <v>178</v>
      </c>
      <c r="B185" s="927"/>
      <c r="C185" s="893" t="s">
        <v>35</v>
      </c>
      <c r="D185" s="894" t="s">
        <v>2910</v>
      </c>
      <c r="E185" s="894" t="s">
        <v>2910</v>
      </c>
      <c r="F185" s="894" t="s">
        <v>2910</v>
      </c>
      <c r="G185" s="895"/>
      <c r="H185" s="895"/>
      <c r="I185" s="912"/>
      <c r="J185" s="906" t="str">
        <f t="shared" si="2"/>
        <v>effect leader = { add_trait = { trait = leader_trait_melancholic_2 }}}</v>
      </c>
      <c r="K185" s="913" t="s">
        <v>4037</v>
      </c>
      <c r="L185" s="917"/>
      <c r="M185" s="915"/>
      <c r="N185" s="915"/>
      <c r="O185" s="910" t="s">
        <v>3895</v>
      </c>
      <c r="P185" s="916" t="s">
        <v>4376</v>
      </c>
      <c r="Q185" s="921" t="s">
        <v>4377</v>
      </c>
      <c r="R185" s="921" t="s">
        <v>4276</v>
      </c>
    </row>
    <row r="186" ht="25.5" spans="1:18">
      <c r="A186" s="887">
        <v>179</v>
      </c>
      <c r="B186" s="927" t="s">
        <v>4378</v>
      </c>
      <c r="C186" s="893" t="s">
        <v>35</v>
      </c>
      <c r="D186" s="894" t="s">
        <v>2910</v>
      </c>
      <c r="E186" s="894" t="s">
        <v>2910</v>
      </c>
      <c r="F186" s="894" t="s">
        <v>2910</v>
      </c>
      <c r="G186" s="895"/>
      <c r="H186" s="895"/>
      <c r="I186" s="912"/>
      <c r="J186" s="906" t="str">
        <f t="shared" si="2"/>
        <v>effect leader = { add_trait = { trait = leader_trait_lavish_lifestyle }}}</v>
      </c>
      <c r="K186" s="913" t="s">
        <v>4037</v>
      </c>
      <c r="L186" s="917"/>
      <c r="M186" s="915"/>
      <c r="N186" s="915"/>
      <c r="O186" s="910" t="s">
        <v>3834</v>
      </c>
      <c r="P186" s="916" t="s">
        <v>4379</v>
      </c>
      <c r="Q186" s="921" t="s">
        <v>4380</v>
      </c>
      <c r="R186" s="921" t="s">
        <v>4276</v>
      </c>
    </row>
    <row r="187" ht="25.5" spans="1:18">
      <c r="A187" s="887">
        <v>180</v>
      </c>
      <c r="B187" s="927"/>
      <c r="C187" s="893" t="s">
        <v>35</v>
      </c>
      <c r="D187" s="894" t="s">
        <v>2910</v>
      </c>
      <c r="E187" s="894" t="s">
        <v>2910</v>
      </c>
      <c r="F187" s="894" t="s">
        <v>2910</v>
      </c>
      <c r="G187" s="895"/>
      <c r="H187" s="895"/>
      <c r="I187" s="912"/>
      <c r="J187" s="906" t="str">
        <f t="shared" si="2"/>
        <v>effect leader = { add_trait = { trait = leader_trait_lavish_lifestyle_2 }}}</v>
      </c>
      <c r="K187" s="913" t="s">
        <v>4037</v>
      </c>
      <c r="L187" s="917"/>
      <c r="M187" s="915"/>
      <c r="N187" s="915"/>
      <c r="O187" s="910" t="s">
        <v>3895</v>
      </c>
      <c r="P187" s="916" t="s">
        <v>4381</v>
      </c>
      <c r="Q187" s="921" t="s">
        <v>4382</v>
      </c>
      <c r="R187" s="921" t="s">
        <v>4276</v>
      </c>
    </row>
    <row r="188" ht="25.5" spans="1:18">
      <c r="A188" s="887">
        <v>181</v>
      </c>
      <c r="B188" s="927" t="s">
        <v>4383</v>
      </c>
      <c r="C188" s="893" t="s">
        <v>35</v>
      </c>
      <c r="D188" s="894" t="s">
        <v>2910</v>
      </c>
      <c r="E188" s="894" t="s">
        <v>2910</v>
      </c>
      <c r="F188" s="894" t="s">
        <v>2910</v>
      </c>
      <c r="G188" s="895"/>
      <c r="H188" s="895" t="s">
        <v>4229</v>
      </c>
      <c r="I188" s="912"/>
      <c r="J188" s="906" t="str">
        <f t="shared" si="2"/>
        <v>effect leader = { add_trait = { trait = leader_trait_excessive }}}</v>
      </c>
      <c r="K188" s="913" t="s">
        <v>4037</v>
      </c>
      <c r="L188" s="917"/>
      <c r="M188" s="915"/>
      <c r="N188" s="915"/>
      <c r="O188" s="910" t="s">
        <v>3834</v>
      </c>
      <c r="P188" s="916" t="s">
        <v>4384</v>
      </c>
      <c r="Q188" s="921" t="s">
        <v>4385</v>
      </c>
      <c r="R188" s="921" t="s">
        <v>4276</v>
      </c>
    </row>
    <row r="189" ht="25.5" spans="1:18">
      <c r="A189" s="887">
        <v>182</v>
      </c>
      <c r="B189" s="927"/>
      <c r="C189" s="893" t="s">
        <v>35</v>
      </c>
      <c r="D189" s="894" t="s">
        <v>2910</v>
      </c>
      <c r="E189" s="894" t="s">
        <v>2910</v>
      </c>
      <c r="F189" s="894" t="s">
        <v>2910</v>
      </c>
      <c r="G189" s="895"/>
      <c r="H189" s="895"/>
      <c r="I189" s="912"/>
      <c r="J189" s="906" t="str">
        <f t="shared" si="2"/>
        <v>effect leader = { add_trait = { trait = leader_trait_excessive_2 }}}</v>
      </c>
      <c r="K189" s="913" t="s">
        <v>4037</v>
      </c>
      <c r="L189" s="917"/>
      <c r="M189" s="915"/>
      <c r="N189" s="915"/>
      <c r="O189" s="910" t="s">
        <v>3895</v>
      </c>
      <c r="P189" s="916" t="s">
        <v>4386</v>
      </c>
      <c r="Q189" s="921" t="s">
        <v>4387</v>
      </c>
      <c r="R189" s="921" t="s">
        <v>4276</v>
      </c>
    </row>
    <row r="190" ht="25.5" spans="1:18">
      <c r="A190" s="887">
        <v>183</v>
      </c>
      <c r="B190" s="927" t="s">
        <v>4388</v>
      </c>
      <c r="C190" s="893" t="s">
        <v>35</v>
      </c>
      <c r="D190" s="894" t="s">
        <v>2910</v>
      </c>
      <c r="E190" s="894" t="s">
        <v>2910</v>
      </c>
      <c r="F190" s="894" t="s">
        <v>2910</v>
      </c>
      <c r="G190" s="895"/>
      <c r="H190" s="895"/>
      <c r="I190" s="912"/>
      <c r="J190" s="906" t="str">
        <f t="shared" si="2"/>
        <v>effect leader = { add_trait = { trait = leader_trait_arrested_development }}}</v>
      </c>
      <c r="K190" s="913" t="s">
        <v>4037</v>
      </c>
      <c r="L190" s="917"/>
      <c r="M190" s="915"/>
      <c r="N190" s="915"/>
      <c r="O190" s="910" t="s">
        <v>3834</v>
      </c>
      <c r="P190" s="916" t="s">
        <v>4389</v>
      </c>
      <c r="Q190" s="921" t="s">
        <v>4390</v>
      </c>
      <c r="R190" s="921" t="s">
        <v>4276</v>
      </c>
    </row>
    <row r="191" ht="25.5" spans="1:18">
      <c r="A191" s="887">
        <v>184</v>
      </c>
      <c r="B191" s="927"/>
      <c r="C191" s="893" t="s">
        <v>35</v>
      </c>
      <c r="D191" s="894" t="s">
        <v>2910</v>
      </c>
      <c r="E191" s="894" t="s">
        <v>2910</v>
      </c>
      <c r="F191" s="894" t="s">
        <v>2910</v>
      </c>
      <c r="G191" s="895"/>
      <c r="H191" s="895"/>
      <c r="I191" s="912"/>
      <c r="J191" s="906" t="str">
        <f t="shared" si="2"/>
        <v>effect leader = { add_trait = { trait = leader_trait_arrested_development_2 }}}</v>
      </c>
      <c r="K191" s="913" t="s">
        <v>4037</v>
      </c>
      <c r="L191" s="917"/>
      <c r="M191" s="915"/>
      <c r="N191" s="915"/>
      <c r="O191" s="910" t="s">
        <v>3895</v>
      </c>
      <c r="P191" s="916" t="s">
        <v>4391</v>
      </c>
      <c r="Q191" s="921" t="s">
        <v>4392</v>
      </c>
      <c r="R191" s="921" t="s">
        <v>4276</v>
      </c>
    </row>
    <row r="192" ht="22.5" spans="1:18">
      <c r="A192" s="887">
        <v>185</v>
      </c>
      <c r="B192" s="927" t="s">
        <v>4393</v>
      </c>
      <c r="C192" s="893" t="s">
        <v>35</v>
      </c>
      <c r="D192" s="894" t="s">
        <v>2910</v>
      </c>
      <c r="E192" s="894" t="s">
        <v>2910</v>
      </c>
      <c r="F192" s="894" t="s">
        <v>2910</v>
      </c>
      <c r="G192" s="895"/>
      <c r="H192" s="895"/>
      <c r="I192" s="912" t="s">
        <v>4394</v>
      </c>
      <c r="J192" s="906" t="str">
        <f t="shared" si="2"/>
        <v>effect leader = { add_trait = { trait = leader_trait_reclusive }}}</v>
      </c>
      <c r="K192" s="913" t="s">
        <v>4037</v>
      </c>
      <c r="L192" s="914" t="s">
        <v>2910</v>
      </c>
      <c r="M192" s="915"/>
      <c r="N192" s="915"/>
      <c r="O192" s="910" t="s">
        <v>3834</v>
      </c>
      <c r="P192" s="916" t="s">
        <v>4395</v>
      </c>
      <c r="Q192" s="921" t="s">
        <v>4396</v>
      </c>
      <c r="R192" s="921" t="s">
        <v>4276</v>
      </c>
    </row>
    <row r="193" ht="22.5" spans="1:18">
      <c r="A193" s="887">
        <v>186</v>
      </c>
      <c r="B193" s="927"/>
      <c r="C193" s="893" t="s">
        <v>35</v>
      </c>
      <c r="D193" s="894" t="s">
        <v>2910</v>
      </c>
      <c r="E193" s="894" t="s">
        <v>2910</v>
      </c>
      <c r="F193" s="894" t="s">
        <v>2910</v>
      </c>
      <c r="G193" s="895"/>
      <c r="H193" s="895"/>
      <c r="I193" s="912" t="s">
        <v>4394</v>
      </c>
      <c r="J193" s="906" t="str">
        <f t="shared" si="2"/>
        <v>effect leader = { add_trait = { trait = leader_trait_reclusive_2 }}}</v>
      </c>
      <c r="K193" s="913" t="s">
        <v>4037</v>
      </c>
      <c r="L193" s="914" t="s">
        <v>2910</v>
      </c>
      <c r="M193" s="915"/>
      <c r="N193" s="915"/>
      <c r="O193" s="910" t="s">
        <v>3895</v>
      </c>
      <c r="P193" s="916" t="s">
        <v>4397</v>
      </c>
      <c r="Q193" s="921" t="s">
        <v>4398</v>
      </c>
      <c r="R193" s="921" t="s">
        <v>4276</v>
      </c>
    </row>
    <row r="194" ht="22.5" spans="1:18">
      <c r="A194" s="887">
        <v>187</v>
      </c>
      <c r="B194" s="927" t="s">
        <v>4399</v>
      </c>
      <c r="C194" s="893" t="s">
        <v>35</v>
      </c>
      <c r="D194" s="894" t="s">
        <v>2910</v>
      </c>
      <c r="E194" s="894" t="s">
        <v>2910</v>
      </c>
      <c r="F194" s="894" t="s">
        <v>2910</v>
      </c>
      <c r="G194" s="895"/>
      <c r="H194" s="895"/>
      <c r="I194" s="912"/>
      <c r="J194" s="906" t="str">
        <f t="shared" si="2"/>
        <v>effect leader = { add_trait = { trait = leader_trait_embezzler }}}</v>
      </c>
      <c r="K194" s="913" t="s">
        <v>4037</v>
      </c>
      <c r="L194" s="914" t="s">
        <v>2910</v>
      </c>
      <c r="M194" s="915"/>
      <c r="N194" s="915"/>
      <c r="O194" s="910" t="s">
        <v>3834</v>
      </c>
      <c r="P194" s="916" t="s">
        <v>4400</v>
      </c>
      <c r="Q194" s="921" t="s">
        <v>4401</v>
      </c>
      <c r="R194" s="921" t="s">
        <v>4276</v>
      </c>
    </row>
    <row r="195" ht="22.5" spans="1:18">
      <c r="A195" s="887">
        <v>188</v>
      </c>
      <c r="B195" s="927"/>
      <c r="C195" s="893" t="s">
        <v>35</v>
      </c>
      <c r="D195" s="894" t="s">
        <v>2910</v>
      </c>
      <c r="E195" s="894" t="s">
        <v>2910</v>
      </c>
      <c r="F195" s="894" t="s">
        <v>2910</v>
      </c>
      <c r="G195" s="895"/>
      <c r="H195" s="895"/>
      <c r="I195" s="912"/>
      <c r="J195" s="906" t="str">
        <f t="shared" si="2"/>
        <v>effect leader = { add_trait = { trait = leader_trait_embezzler_2 }}}</v>
      </c>
      <c r="K195" s="913" t="s">
        <v>4037</v>
      </c>
      <c r="L195" s="914" t="s">
        <v>2910</v>
      </c>
      <c r="M195" s="915"/>
      <c r="N195" s="915"/>
      <c r="O195" s="910" t="s">
        <v>3895</v>
      </c>
      <c r="P195" s="916" t="s">
        <v>4402</v>
      </c>
      <c r="Q195" s="921" t="s">
        <v>4403</v>
      </c>
      <c r="R195" s="921" t="s">
        <v>4276</v>
      </c>
    </row>
    <row r="196" ht="22.5" spans="1:18">
      <c r="A196" s="887">
        <v>189</v>
      </c>
      <c r="B196" s="927" t="s">
        <v>4404</v>
      </c>
      <c r="C196" s="893" t="s">
        <v>35</v>
      </c>
      <c r="D196" s="894" t="s">
        <v>2910</v>
      </c>
      <c r="E196" s="894" t="s">
        <v>2910</v>
      </c>
      <c r="F196" s="894" t="s">
        <v>2910</v>
      </c>
      <c r="G196" s="895"/>
      <c r="H196" s="895"/>
      <c r="I196" s="912" t="s">
        <v>4405</v>
      </c>
      <c r="J196" s="906" t="str">
        <f t="shared" si="2"/>
        <v>effect leader = { add_trait = { trait = leader_trait_intolerant }}}</v>
      </c>
      <c r="K196" s="913" t="s">
        <v>4037</v>
      </c>
      <c r="L196" s="914" t="s">
        <v>2910</v>
      </c>
      <c r="M196" s="915"/>
      <c r="N196" s="915"/>
      <c r="O196" s="910" t="s">
        <v>3834</v>
      </c>
      <c r="P196" s="916" t="s">
        <v>4406</v>
      </c>
      <c r="Q196" s="921" t="s">
        <v>4407</v>
      </c>
      <c r="R196" s="921" t="s">
        <v>4276</v>
      </c>
    </row>
    <row r="197" ht="22.5" spans="1:18">
      <c r="A197" s="887">
        <v>190</v>
      </c>
      <c r="B197" s="927"/>
      <c r="C197" s="893" t="s">
        <v>35</v>
      </c>
      <c r="D197" s="894" t="s">
        <v>2910</v>
      </c>
      <c r="E197" s="894" t="s">
        <v>2910</v>
      </c>
      <c r="F197" s="894" t="s">
        <v>2910</v>
      </c>
      <c r="G197" s="895"/>
      <c r="H197" s="895"/>
      <c r="I197" s="912" t="s">
        <v>4405</v>
      </c>
      <c r="J197" s="906" t="str">
        <f t="shared" si="2"/>
        <v>effect leader = { add_trait = { trait = leader_trait_intolerant_2 }}}</v>
      </c>
      <c r="K197" s="913" t="s">
        <v>4037</v>
      </c>
      <c r="L197" s="914" t="s">
        <v>2910</v>
      </c>
      <c r="M197" s="915"/>
      <c r="N197" s="915"/>
      <c r="O197" s="910" t="s">
        <v>3895</v>
      </c>
      <c r="P197" s="916" t="s">
        <v>4408</v>
      </c>
      <c r="Q197" s="921" t="s">
        <v>4409</v>
      </c>
      <c r="R197" s="921" t="s">
        <v>4276</v>
      </c>
    </row>
    <row r="198" ht="22.5" spans="1:18">
      <c r="A198" s="887">
        <v>191</v>
      </c>
      <c r="B198" s="927" t="s">
        <v>4410</v>
      </c>
      <c r="C198" s="893" t="s">
        <v>35</v>
      </c>
      <c r="D198" s="894" t="s">
        <v>2910</v>
      </c>
      <c r="E198" s="894" t="s">
        <v>2910</v>
      </c>
      <c r="F198" s="894" t="s">
        <v>2910</v>
      </c>
      <c r="G198" s="895"/>
      <c r="H198" s="895"/>
      <c r="I198" s="912"/>
      <c r="J198" s="906" t="str">
        <f t="shared" si="2"/>
        <v>effect leader = { add_trait = { trait = leader_trait_gullible }}}</v>
      </c>
      <c r="K198" s="913" t="s">
        <v>4037</v>
      </c>
      <c r="L198" s="914" t="s">
        <v>2910</v>
      </c>
      <c r="M198" s="915"/>
      <c r="N198" s="915"/>
      <c r="O198" s="910" t="s">
        <v>3834</v>
      </c>
      <c r="P198" s="916" t="s">
        <v>4411</v>
      </c>
      <c r="Q198" s="921" t="s">
        <v>4412</v>
      </c>
      <c r="R198" s="921" t="s">
        <v>4276</v>
      </c>
    </row>
    <row r="199" ht="22.5" spans="1:18">
      <c r="A199" s="887">
        <v>192</v>
      </c>
      <c r="B199" s="927"/>
      <c r="C199" s="893" t="s">
        <v>35</v>
      </c>
      <c r="D199" s="894" t="s">
        <v>2910</v>
      </c>
      <c r="E199" s="894" t="s">
        <v>2910</v>
      </c>
      <c r="F199" s="894" t="s">
        <v>2910</v>
      </c>
      <c r="G199" s="895"/>
      <c r="H199" s="895"/>
      <c r="I199" s="912"/>
      <c r="J199" s="906" t="str">
        <f t="shared" si="2"/>
        <v>effect leader = { add_trait = { trait = leader_trait_gullible_2 }}}</v>
      </c>
      <c r="K199" s="913" t="s">
        <v>4037</v>
      </c>
      <c r="L199" s="914" t="s">
        <v>2910</v>
      </c>
      <c r="M199" s="915"/>
      <c r="N199" s="915"/>
      <c r="O199" s="910" t="s">
        <v>3895</v>
      </c>
      <c r="P199" s="916" t="s">
        <v>4413</v>
      </c>
      <c r="Q199" s="921" t="s">
        <v>4414</v>
      </c>
      <c r="R199" s="921" t="s">
        <v>4276</v>
      </c>
    </row>
    <row r="200" ht="22.5" spans="1:18">
      <c r="A200" s="887">
        <v>193</v>
      </c>
      <c r="B200" s="927" t="s">
        <v>4415</v>
      </c>
      <c r="C200" s="893" t="s">
        <v>35</v>
      </c>
      <c r="D200" s="894" t="s">
        <v>2910</v>
      </c>
      <c r="E200" s="894" t="s">
        <v>2910</v>
      </c>
      <c r="F200" s="894" t="s">
        <v>2910</v>
      </c>
      <c r="G200" s="895"/>
      <c r="H200" s="895"/>
      <c r="I200" s="912"/>
      <c r="J200" s="906" t="str">
        <f t="shared" si="2"/>
        <v>effect leader = { add_trait = { trait = leader_trait_volatile }}}</v>
      </c>
      <c r="K200" s="913" t="s">
        <v>4037</v>
      </c>
      <c r="L200" s="914" t="s">
        <v>2910</v>
      </c>
      <c r="M200" s="915"/>
      <c r="N200" s="915"/>
      <c r="O200" s="910" t="s">
        <v>3834</v>
      </c>
      <c r="P200" s="916" t="s">
        <v>4416</v>
      </c>
      <c r="Q200" s="921" t="s">
        <v>4417</v>
      </c>
      <c r="R200" s="921" t="s">
        <v>4276</v>
      </c>
    </row>
    <row r="201" ht="22.5" spans="1:18">
      <c r="A201" s="887">
        <v>194</v>
      </c>
      <c r="B201" s="927"/>
      <c r="C201" s="893" t="s">
        <v>35</v>
      </c>
      <c r="D201" s="894" t="s">
        <v>2910</v>
      </c>
      <c r="E201" s="894" t="s">
        <v>2910</v>
      </c>
      <c r="F201" s="894" t="s">
        <v>2910</v>
      </c>
      <c r="G201" s="895"/>
      <c r="H201" s="895"/>
      <c r="I201" s="912"/>
      <c r="J201" s="906" t="str">
        <f t="shared" ref="J201:J264" si="3">_xlfn.CONCAT("effect ",_xlfn.XLOOKUP($J$5,$W$9:$W$13,$X$9:$X$13),_xlfn.XLOOKUP($J$5,$W$9:$W$13,$Y$9:$Y$13)," ",_xlfn.XLOOKUP($J$5,$W$9:$W$13,$Z$9:$Z$13),$C$5," = { trait = ",Q201," }}}")</f>
        <v>effect leader = { add_trait = { trait = leader_trait_volatile_2 }}}</v>
      </c>
      <c r="K201" s="913" t="s">
        <v>4037</v>
      </c>
      <c r="L201" s="914" t="s">
        <v>2910</v>
      </c>
      <c r="M201" s="915"/>
      <c r="N201" s="915"/>
      <c r="O201" s="910" t="s">
        <v>3895</v>
      </c>
      <c r="P201" s="916" t="s">
        <v>4418</v>
      </c>
      <c r="Q201" s="921" t="s">
        <v>4419</v>
      </c>
      <c r="R201" s="921" t="s">
        <v>4276</v>
      </c>
    </row>
    <row r="202" ht="22.5" spans="1:18">
      <c r="A202" s="887">
        <v>195</v>
      </c>
      <c r="B202" s="927" t="s">
        <v>4420</v>
      </c>
      <c r="C202" s="893" t="s">
        <v>35</v>
      </c>
      <c r="D202" s="894" t="s">
        <v>2910</v>
      </c>
      <c r="E202" s="894" t="s">
        <v>2910</v>
      </c>
      <c r="F202" s="894" t="s">
        <v>2910</v>
      </c>
      <c r="G202" s="895"/>
      <c r="H202" s="895"/>
      <c r="I202" s="912"/>
      <c r="J202" s="906" t="str">
        <f t="shared" si="3"/>
        <v>effect leader = { add_trait = { trait = leader_trait_passive }}}</v>
      </c>
      <c r="K202" s="913" t="s">
        <v>4037</v>
      </c>
      <c r="L202" s="914" t="s">
        <v>2910</v>
      </c>
      <c r="M202" s="915"/>
      <c r="N202" s="915"/>
      <c r="O202" s="910" t="s">
        <v>3834</v>
      </c>
      <c r="P202" s="916" t="s">
        <v>4421</v>
      </c>
      <c r="Q202" s="921" t="s">
        <v>4422</v>
      </c>
      <c r="R202" s="921" t="s">
        <v>4276</v>
      </c>
    </row>
    <row r="203" ht="22.5" spans="1:18">
      <c r="A203" s="887">
        <v>196</v>
      </c>
      <c r="B203" s="927"/>
      <c r="C203" s="893" t="s">
        <v>35</v>
      </c>
      <c r="D203" s="894" t="s">
        <v>2910</v>
      </c>
      <c r="E203" s="894" t="s">
        <v>2910</v>
      </c>
      <c r="F203" s="894" t="s">
        <v>2910</v>
      </c>
      <c r="G203" s="895"/>
      <c r="H203" s="895"/>
      <c r="I203" s="912"/>
      <c r="J203" s="906" t="str">
        <f t="shared" si="3"/>
        <v>effect leader = { add_trait = { trait = leader_trait_passive_2 }}}</v>
      </c>
      <c r="K203" s="913" t="s">
        <v>4037</v>
      </c>
      <c r="L203" s="914" t="s">
        <v>2910</v>
      </c>
      <c r="M203" s="915"/>
      <c r="N203" s="915"/>
      <c r="O203" s="910" t="s">
        <v>3895</v>
      </c>
      <c r="P203" s="916" t="s">
        <v>4423</v>
      </c>
      <c r="Q203" s="921" t="s">
        <v>4424</v>
      </c>
      <c r="R203" s="921" t="s">
        <v>4276</v>
      </c>
    </row>
    <row r="204" ht="22.5" spans="1:18">
      <c r="A204" s="887">
        <v>197</v>
      </c>
      <c r="B204" s="927" t="s">
        <v>4425</v>
      </c>
      <c r="C204" s="893" t="s">
        <v>35</v>
      </c>
      <c r="D204" s="894" t="s">
        <v>2910</v>
      </c>
      <c r="E204" s="894" t="s">
        <v>2910</v>
      </c>
      <c r="F204" s="894" t="s">
        <v>2910</v>
      </c>
      <c r="G204" s="895"/>
      <c r="H204" s="895"/>
      <c r="I204" s="912" t="s">
        <v>4426</v>
      </c>
      <c r="J204" s="906" t="str">
        <f t="shared" si="3"/>
        <v>effect leader = { add_trait = { trait = leader_trait_tyrannical }}}</v>
      </c>
      <c r="K204" s="913" t="s">
        <v>4037</v>
      </c>
      <c r="L204" s="914" t="s">
        <v>2910</v>
      </c>
      <c r="M204" s="915"/>
      <c r="N204" s="915"/>
      <c r="O204" s="910" t="s">
        <v>3834</v>
      </c>
      <c r="P204" s="916" t="s">
        <v>4427</v>
      </c>
      <c r="Q204" s="921" t="s">
        <v>4428</v>
      </c>
      <c r="R204" s="921" t="s">
        <v>4276</v>
      </c>
    </row>
    <row r="205" ht="22.5" spans="1:18">
      <c r="A205" s="887">
        <v>198</v>
      </c>
      <c r="B205" s="927"/>
      <c r="C205" s="893" t="s">
        <v>35</v>
      </c>
      <c r="D205" s="894" t="s">
        <v>2910</v>
      </c>
      <c r="E205" s="894" t="s">
        <v>2910</v>
      </c>
      <c r="F205" s="894" t="s">
        <v>2910</v>
      </c>
      <c r="G205" s="895"/>
      <c r="H205" s="895"/>
      <c r="I205" s="912" t="s">
        <v>4426</v>
      </c>
      <c r="J205" s="906" t="str">
        <f t="shared" si="3"/>
        <v>effect leader = { add_trait = { trait = leader_trait_tyrannical_2 }}}</v>
      </c>
      <c r="K205" s="913" t="s">
        <v>4037</v>
      </c>
      <c r="L205" s="914" t="s">
        <v>2910</v>
      </c>
      <c r="M205" s="915"/>
      <c r="N205" s="915"/>
      <c r="O205" s="910" t="s">
        <v>3895</v>
      </c>
      <c r="P205" s="916" t="s">
        <v>4429</v>
      </c>
      <c r="Q205" s="921" t="s">
        <v>4430</v>
      </c>
      <c r="R205" s="921" t="s">
        <v>4276</v>
      </c>
    </row>
    <row r="206" ht="22.5" spans="1:18">
      <c r="A206" s="887">
        <v>199</v>
      </c>
      <c r="B206" s="927" t="s">
        <v>4431</v>
      </c>
      <c r="C206" s="893" t="s">
        <v>35</v>
      </c>
      <c r="D206" s="894" t="s">
        <v>2910</v>
      </c>
      <c r="E206" s="894" t="s">
        <v>2910</v>
      </c>
      <c r="F206" s="894" t="s">
        <v>2910</v>
      </c>
      <c r="G206" s="895"/>
      <c r="H206" s="895"/>
      <c r="I206" s="912"/>
      <c r="J206" s="906" t="str">
        <f t="shared" si="3"/>
        <v>effect leader = { add_trait = { trait = leader_trait_bureaucratic }}}</v>
      </c>
      <c r="K206" s="913" t="s">
        <v>4037</v>
      </c>
      <c r="L206" s="914" t="s">
        <v>2910</v>
      </c>
      <c r="M206" s="915"/>
      <c r="N206" s="915"/>
      <c r="O206" s="910" t="s">
        <v>3834</v>
      </c>
      <c r="P206" s="916" t="s">
        <v>4432</v>
      </c>
      <c r="Q206" s="921" t="s">
        <v>4433</v>
      </c>
      <c r="R206" s="921" t="s">
        <v>4276</v>
      </c>
    </row>
    <row r="207" ht="22.5" spans="1:18">
      <c r="A207" s="887">
        <v>200</v>
      </c>
      <c r="B207" s="927"/>
      <c r="C207" s="893" t="s">
        <v>35</v>
      </c>
      <c r="D207" s="894" t="s">
        <v>2910</v>
      </c>
      <c r="E207" s="894" t="s">
        <v>2910</v>
      </c>
      <c r="F207" s="894" t="s">
        <v>2910</v>
      </c>
      <c r="G207" s="895"/>
      <c r="H207" s="895"/>
      <c r="I207" s="912"/>
      <c r="J207" s="906" t="str">
        <f t="shared" si="3"/>
        <v>effect leader = { add_trait = { trait = leader_trait_bureaucratic_2 }}}</v>
      </c>
      <c r="K207" s="913" t="s">
        <v>4037</v>
      </c>
      <c r="L207" s="914" t="s">
        <v>2910</v>
      </c>
      <c r="M207" s="915"/>
      <c r="N207" s="915"/>
      <c r="O207" s="910" t="s">
        <v>3895</v>
      </c>
      <c r="P207" s="916" t="s">
        <v>4434</v>
      </c>
      <c r="Q207" s="921" t="s">
        <v>4435</v>
      </c>
      <c r="R207" s="921" t="s">
        <v>4276</v>
      </c>
    </row>
    <row r="208" ht="25.5" spans="1:18">
      <c r="A208" s="887">
        <v>201</v>
      </c>
      <c r="B208" s="892" t="s">
        <v>4436</v>
      </c>
      <c r="C208" s="893" t="s">
        <v>35</v>
      </c>
      <c r="D208" s="894" t="s">
        <v>2910</v>
      </c>
      <c r="E208" s="894" t="s">
        <v>2910</v>
      </c>
      <c r="F208" s="894" t="s">
        <v>2910</v>
      </c>
      <c r="G208" s="895"/>
      <c r="H208" s="895" t="s">
        <v>4437</v>
      </c>
      <c r="I208" s="912"/>
      <c r="J208" s="906" t="str">
        <f t="shared" si="3"/>
        <v>effect leader = { add_trait = { trait = leader_trait_intemporal }}}</v>
      </c>
      <c r="K208" s="913" t="s">
        <v>4011</v>
      </c>
      <c r="L208" s="917"/>
      <c r="M208" s="915"/>
      <c r="N208" s="914" t="s">
        <v>2910</v>
      </c>
      <c r="O208" s="910" t="s">
        <v>3834</v>
      </c>
      <c r="P208" s="916" t="s">
        <v>4438</v>
      </c>
      <c r="Q208" s="921" t="s">
        <v>4439</v>
      </c>
      <c r="R208" s="921" t="s">
        <v>4276</v>
      </c>
    </row>
    <row r="209" ht="26.25" spans="1:18">
      <c r="A209" s="887">
        <v>202</v>
      </c>
      <c r="B209" s="892" t="s">
        <v>4440</v>
      </c>
      <c r="C209" s="893" t="s">
        <v>35</v>
      </c>
      <c r="D209" s="894" t="s">
        <v>2910</v>
      </c>
      <c r="E209" s="893"/>
      <c r="F209" s="893"/>
      <c r="G209" s="895"/>
      <c r="H209" s="895" t="s">
        <v>4298</v>
      </c>
      <c r="I209" s="912"/>
      <c r="J209" s="906" t="str">
        <f t="shared" si="3"/>
        <v>effect leader = { add_trait = { trait = trait_ruler_frontier_spirit }}}</v>
      </c>
      <c r="K209" s="913" t="s">
        <v>3892</v>
      </c>
      <c r="L209" s="914" t="s">
        <v>2910</v>
      </c>
      <c r="M209" s="915"/>
      <c r="N209" s="914" t="s">
        <v>2910</v>
      </c>
      <c r="O209" s="910" t="s">
        <v>3834</v>
      </c>
      <c r="P209" s="916" t="s">
        <v>4441</v>
      </c>
      <c r="Q209" s="921" t="s">
        <v>4442</v>
      </c>
      <c r="R209" s="921" t="s">
        <v>4443</v>
      </c>
    </row>
    <row r="210" ht="26.25" spans="1:18">
      <c r="A210" s="887">
        <v>203</v>
      </c>
      <c r="B210" s="892" t="s">
        <v>4444</v>
      </c>
      <c r="C210" s="893" t="s">
        <v>35</v>
      </c>
      <c r="D210" s="894" t="s">
        <v>2910</v>
      </c>
      <c r="E210" s="893"/>
      <c r="F210" s="893"/>
      <c r="G210" s="895"/>
      <c r="H210" s="895" t="s">
        <v>4437</v>
      </c>
      <c r="I210" s="912"/>
      <c r="J210" s="906" t="str">
        <f t="shared" si="3"/>
        <v>effect leader = { add_trait = { trait = leader_trait_intellectual }}}</v>
      </c>
      <c r="K210" s="913" t="s">
        <v>1252</v>
      </c>
      <c r="L210" s="917"/>
      <c r="M210" s="914" t="s">
        <v>2910</v>
      </c>
      <c r="N210" s="914" t="s">
        <v>2910</v>
      </c>
      <c r="O210" s="910" t="s">
        <v>3834</v>
      </c>
      <c r="P210" s="916" t="s">
        <v>4445</v>
      </c>
      <c r="Q210" s="921" t="s">
        <v>4446</v>
      </c>
      <c r="R210" s="921" t="s">
        <v>4443</v>
      </c>
    </row>
    <row r="211" ht="26.25" spans="1:18">
      <c r="A211" s="887">
        <v>204</v>
      </c>
      <c r="B211" s="892" t="s">
        <v>4447</v>
      </c>
      <c r="C211" s="893" t="s">
        <v>35</v>
      </c>
      <c r="D211" s="894" t="s">
        <v>2910</v>
      </c>
      <c r="E211" s="894" t="s">
        <v>2910</v>
      </c>
      <c r="F211" s="894" t="s">
        <v>2910</v>
      </c>
      <c r="G211" s="895"/>
      <c r="H211" s="895"/>
      <c r="I211" s="912"/>
      <c r="J211" s="906" t="str">
        <f t="shared" si="3"/>
        <v>effect leader = { add_trait = { trait = leader_trait_bureaucrat }}}</v>
      </c>
      <c r="K211" s="913" t="s">
        <v>1252</v>
      </c>
      <c r="L211" s="917"/>
      <c r="M211" s="914" t="s">
        <v>2910</v>
      </c>
      <c r="N211" s="915"/>
      <c r="O211" s="910" t="s">
        <v>3834</v>
      </c>
      <c r="P211" s="916" t="s">
        <v>4448</v>
      </c>
      <c r="Q211" s="921" t="s">
        <v>4449</v>
      </c>
      <c r="R211" s="921" t="s">
        <v>4443</v>
      </c>
    </row>
    <row r="212" ht="26.25" spans="1:18">
      <c r="A212" s="887">
        <v>205</v>
      </c>
      <c r="B212" s="892" t="s">
        <v>4450</v>
      </c>
      <c r="C212" s="893" t="s">
        <v>35</v>
      </c>
      <c r="D212" s="894" t="s">
        <v>2910</v>
      </c>
      <c r="E212" s="893"/>
      <c r="F212" s="894" t="s">
        <v>2910</v>
      </c>
      <c r="G212" s="895"/>
      <c r="H212" s="895" t="s">
        <v>4283</v>
      </c>
      <c r="I212" s="912" t="s">
        <v>4451</v>
      </c>
      <c r="J212" s="906" t="str">
        <f t="shared" si="3"/>
        <v>effect leader = { add_trait = { trait = leader_trait_army_veteran }}}</v>
      </c>
      <c r="K212" s="913" t="s">
        <v>1252</v>
      </c>
      <c r="L212" s="914" t="s">
        <v>2910</v>
      </c>
      <c r="M212" s="915"/>
      <c r="N212" s="915"/>
      <c r="O212" s="910" t="s">
        <v>3834</v>
      </c>
      <c r="P212" s="916" t="s">
        <v>4452</v>
      </c>
      <c r="Q212" s="921" t="s">
        <v>4453</v>
      </c>
      <c r="R212" s="921" t="s">
        <v>4443</v>
      </c>
    </row>
    <row r="213" ht="26.25" spans="1:18">
      <c r="A213" s="887">
        <v>206</v>
      </c>
      <c r="B213" s="892" t="s">
        <v>4454</v>
      </c>
      <c r="C213" s="893" t="s">
        <v>35</v>
      </c>
      <c r="D213" s="894" t="s">
        <v>2910</v>
      </c>
      <c r="E213" s="893"/>
      <c r="F213" s="894" t="s">
        <v>2910</v>
      </c>
      <c r="G213" s="895"/>
      <c r="H213" s="895" t="s">
        <v>4283</v>
      </c>
      <c r="I213" s="912" t="s">
        <v>4455</v>
      </c>
      <c r="J213" s="906" t="str">
        <f t="shared" si="3"/>
        <v>effect leader = { add_trait = { trait = leader_trait_retired_fleet_officer }}}</v>
      </c>
      <c r="K213" s="913" t="s">
        <v>1252</v>
      </c>
      <c r="L213" s="914" t="s">
        <v>2910</v>
      </c>
      <c r="M213" s="915"/>
      <c r="N213" s="915"/>
      <c r="O213" s="910" t="s">
        <v>3834</v>
      </c>
      <c r="P213" s="916" t="s">
        <v>4456</v>
      </c>
      <c r="Q213" s="921" t="s">
        <v>4457</v>
      </c>
      <c r="R213" s="921" t="s">
        <v>4443</v>
      </c>
    </row>
    <row r="214" ht="26.25" spans="1:18">
      <c r="A214" s="887">
        <v>207</v>
      </c>
      <c r="B214" s="892" t="s">
        <v>4458</v>
      </c>
      <c r="C214" s="893" t="s">
        <v>35</v>
      </c>
      <c r="D214" s="894" t="s">
        <v>2910</v>
      </c>
      <c r="E214" s="894" t="s">
        <v>2910</v>
      </c>
      <c r="F214" s="894" t="s">
        <v>2910</v>
      </c>
      <c r="G214" s="895"/>
      <c r="H214" s="895" t="s">
        <v>4459</v>
      </c>
      <c r="I214" s="912"/>
      <c r="J214" s="906" t="str">
        <f t="shared" si="3"/>
        <v>effect leader = { add_trait = { trait = leader_trait_agrarian_upbringing }}}</v>
      </c>
      <c r="K214" s="913" t="s">
        <v>1252</v>
      </c>
      <c r="L214" s="917"/>
      <c r="M214" s="914" t="s">
        <v>2910</v>
      </c>
      <c r="N214" s="915"/>
      <c r="O214" s="910" t="s">
        <v>3834</v>
      </c>
      <c r="P214" s="916" t="s">
        <v>4460</v>
      </c>
      <c r="Q214" s="921" t="s">
        <v>4461</v>
      </c>
      <c r="R214" s="921" t="s">
        <v>4443</v>
      </c>
    </row>
    <row r="215" ht="26.25" spans="1:18">
      <c r="A215" s="887">
        <v>208</v>
      </c>
      <c r="B215" s="892" t="s">
        <v>4462</v>
      </c>
      <c r="C215" s="893" t="s">
        <v>35</v>
      </c>
      <c r="D215" s="894" t="s">
        <v>2910</v>
      </c>
      <c r="E215" s="893"/>
      <c r="F215" s="893"/>
      <c r="G215" s="895"/>
      <c r="H215" s="895"/>
      <c r="I215" s="912"/>
      <c r="J215" s="906" t="str">
        <f t="shared" si="3"/>
        <v>effect leader = { add_trait = { trait = trait_ruler_fertility_preacher }}}</v>
      </c>
      <c r="K215" s="913" t="s">
        <v>1252</v>
      </c>
      <c r="L215" s="914" t="s">
        <v>2910</v>
      </c>
      <c r="M215" s="915"/>
      <c r="N215" s="915"/>
      <c r="O215" s="910" t="s">
        <v>3834</v>
      </c>
      <c r="P215" s="916" t="s">
        <v>4463</v>
      </c>
      <c r="Q215" s="921" t="s">
        <v>4464</v>
      </c>
      <c r="R215" s="921" t="s">
        <v>4443</v>
      </c>
    </row>
    <row r="216" ht="25.5" spans="1:18">
      <c r="A216" s="887">
        <v>209</v>
      </c>
      <c r="B216" s="892" t="s">
        <v>4465</v>
      </c>
      <c r="C216" s="893" t="s">
        <v>35</v>
      </c>
      <c r="D216" s="894" t="s">
        <v>2910</v>
      </c>
      <c r="E216" s="894" t="s">
        <v>2910</v>
      </c>
      <c r="F216" s="893"/>
      <c r="G216" s="895"/>
      <c r="H216" s="895"/>
      <c r="I216" s="918" t="s">
        <v>4466</v>
      </c>
      <c r="J216" s="906" t="str">
        <f t="shared" si="3"/>
        <v>effect leader = { add_trait = { trait = leader_trait_righteous }}}</v>
      </c>
      <c r="K216" s="913" t="s">
        <v>1252</v>
      </c>
      <c r="L216" s="917"/>
      <c r="M216" s="914" t="s">
        <v>2910</v>
      </c>
      <c r="N216" s="915"/>
      <c r="O216" s="910" t="s">
        <v>3834</v>
      </c>
      <c r="P216" s="916" t="s">
        <v>4175</v>
      </c>
      <c r="Q216" s="921" t="s">
        <v>4467</v>
      </c>
      <c r="R216" s="921" t="s">
        <v>4443</v>
      </c>
    </row>
    <row r="217" ht="25.5" spans="1:18">
      <c r="A217" s="887">
        <v>210</v>
      </c>
      <c r="B217" s="892"/>
      <c r="C217" s="893" t="s">
        <v>35</v>
      </c>
      <c r="D217" s="894" t="s">
        <v>2910</v>
      </c>
      <c r="E217" s="894" t="s">
        <v>2910</v>
      </c>
      <c r="F217" s="893"/>
      <c r="G217" s="895"/>
      <c r="H217" s="895"/>
      <c r="I217" s="918" t="s">
        <v>4466</v>
      </c>
      <c r="J217" s="906" t="str">
        <f t="shared" si="3"/>
        <v>effect leader = { add_trait = { trait = leader_trait_righteous_2 }}}</v>
      </c>
      <c r="K217" s="913" t="s">
        <v>1252</v>
      </c>
      <c r="L217" s="917"/>
      <c r="M217" s="914" t="s">
        <v>2910</v>
      </c>
      <c r="N217" s="915"/>
      <c r="O217" s="910" t="s">
        <v>3895</v>
      </c>
      <c r="P217" s="916" t="s">
        <v>4468</v>
      </c>
      <c r="Q217" s="921" t="s">
        <v>4469</v>
      </c>
      <c r="R217" s="921" t="s">
        <v>4443</v>
      </c>
    </row>
    <row r="218" ht="25.5" spans="1:18">
      <c r="A218" s="887">
        <v>211</v>
      </c>
      <c r="B218" s="892" t="s">
        <v>4470</v>
      </c>
      <c r="C218" s="893" t="s">
        <v>35</v>
      </c>
      <c r="D218" s="893"/>
      <c r="E218" s="894" t="s">
        <v>2910</v>
      </c>
      <c r="F218" s="893"/>
      <c r="G218" s="895"/>
      <c r="H218" s="895" t="s">
        <v>4471</v>
      </c>
      <c r="I218" s="912"/>
      <c r="J218" s="906" t="str">
        <f t="shared" si="3"/>
        <v>effect leader = { add_trait = { trait = leader_trait_iron_fist }}}</v>
      </c>
      <c r="K218" s="913" t="s">
        <v>1252</v>
      </c>
      <c r="L218" s="917"/>
      <c r="M218" s="914" t="s">
        <v>2910</v>
      </c>
      <c r="N218" s="915"/>
      <c r="O218" s="910" t="s">
        <v>3834</v>
      </c>
      <c r="P218" s="916" t="s">
        <v>4472</v>
      </c>
      <c r="Q218" s="921" t="s">
        <v>4473</v>
      </c>
      <c r="R218" s="921" t="s">
        <v>4443</v>
      </c>
    </row>
    <row r="219" ht="25.5" spans="1:18">
      <c r="A219" s="887">
        <v>212</v>
      </c>
      <c r="B219" s="892"/>
      <c r="C219" s="893" t="s">
        <v>35</v>
      </c>
      <c r="D219" s="893"/>
      <c r="E219" s="894" t="s">
        <v>2910</v>
      </c>
      <c r="F219" s="893"/>
      <c r="G219" s="895"/>
      <c r="H219" s="895"/>
      <c r="I219" s="912"/>
      <c r="J219" s="906" t="str">
        <f t="shared" si="3"/>
        <v>effect leader = { add_trait = { trait = leader_trait_iron_fist_2 }}}</v>
      </c>
      <c r="K219" s="913" t="s">
        <v>1252</v>
      </c>
      <c r="L219" s="917"/>
      <c r="M219" s="914" t="s">
        <v>2910</v>
      </c>
      <c r="N219" s="915"/>
      <c r="O219" s="910" t="s">
        <v>3895</v>
      </c>
      <c r="P219" s="916" t="s">
        <v>4474</v>
      </c>
      <c r="Q219" s="921" t="s">
        <v>4475</v>
      </c>
      <c r="R219" s="921" t="s">
        <v>4443</v>
      </c>
    </row>
    <row r="220" ht="26.25" spans="1:18">
      <c r="A220" s="887">
        <v>213</v>
      </c>
      <c r="B220" s="892" t="s">
        <v>4476</v>
      </c>
      <c r="C220" s="893" t="s">
        <v>35</v>
      </c>
      <c r="D220" s="894" t="s">
        <v>2910</v>
      </c>
      <c r="E220" s="894" t="s">
        <v>2910</v>
      </c>
      <c r="F220" s="894" t="s">
        <v>2910</v>
      </c>
      <c r="G220" s="895"/>
      <c r="H220" s="895" t="s">
        <v>4477</v>
      </c>
      <c r="I220" s="912"/>
      <c r="J220" s="906" t="str">
        <f t="shared" si="3"/>
        <v>effect leader = { add_trait = { trait = leader_trait_environmental_engineer }}}</v>
      </c>
      <c r="K220" s="913" t="s">
        <v>1252</v>
      </c>
      <c r="L220" s="917"/>
      <c r="M220" s="914" t="s">
        <v>2910</v>
      </c>
      <c r="N220" s="915"/>
      <c r="O220" s="910" t="s">
        <v>3834</v>
      </c>
      <c r="P220" s="916" t="s">
        <v>4478</v>
      </c>
      <c r="Q220" s="921" t="s">
        <v>4479</v>
      </c>
      <c r="R220" s="921" t="s">
        <v>4443</v>
      </c>
    </row>
    <row r="221" ht="26.25" spans="1:18">
      <c r="A221" s="887">
        <v>214</v>
      </c>
      <c r="B221" s="892" t="s">
        <v>4480</v>
      </c>
      <c r="C221" s="893" t="s">
        <v>35</v>
      </c>
      <c r="D221" s="893"/>
      <c r="E221" s="894" t="s">
        <v>2910</v>
      </c>
      <c r="F221" s="893"/>
      <c r="G221" s="895"/>
      <c r="H221" s="895"/>
      <c r="I221" s="912"/>
      <c r="J221" s="906" t="str">
        <f t="shared" si="3"/>
        <v>effect leader = { add_trait = { trait = leader_trait_enlister }}}</v>
      </c>
      <c r="K221" s="913" t="s">
        <v>1252</v>
      </c>
      <c r="L221" s="917"/>
      <c r="M221" s="914" t="s">
        <v>2910</v>
      </c>
      <c r="N221" s="915"/>
      <c r="O221" s="910" t="s">
        <v>3834</v>
      </c>
      <c r="P221" s="916" t="s">
        <v>4481</v>
      </c>
      <c r="Q221" s="921" t="s">
        <v>4482</v>
      </c>
      <c r="R221" s="921" t="s">
        <v>4443</v>
      </c>
    </row>
    <row r="222" ht="26.25" spans="1:18">
      <c r="A222" s="887">
        <v>215</v>
      </c>
      <c r="B222" s="892" t="s">
        <v>4483</v>
      </c>
      <c r="C222" s="893" t="s">
        <v>35</v>
      </c>
      <c r="D222" s="894" t="s">
        <v>2910</v>
      </c>
      <c r="E222" s="893"/>
      <c r="F222" s="893"/>
      <c r="G222" s="895"/>
      <c r="H222" s="895"/>
      <c r="I222" s="918" t="s">
        <v>4484</v>
      </c>
      <c r="J222" s="906" t="str">
        <f t="shared" si="3"/>
        <v>effect leader = { add_trait = { trait = leader_trait_shipwright }}}</v>
      </c>
      <c r="K222" s="913" t="s">
        <v>1252</v>
      </c>
      <c r="L222" s="914" t="s">
        <v>2910</v>
      </c>
      <c r="M222" s="915"/>
      <c r="N222" s="915"/>
      <c r="O222" s="910" t="s">
        <v>3834</v>
      </c>
      <c r="P222" s="916" t="s">
        <v>4485</v>
      </c>
      <c r="Q222" s="921" t="s">
        <v>4486</v>
      </c>
      <c r="R222" s="921" t="s">
        <v>4443</v>
      </c>
    </row>
    <row r="223" ht="26.25" spans="1:18">
      <c r="A223" s="887">
        <v>216</v>
      </c>
      <c r="B223" s="892" t="s">
        <v>4487</v>
      </c>
      <c r="C223" s="893" t="s">
        <v>35</v>
      </c>
      <c r="D223" s="894" t="s">
        <v>2910</v>
      </c>
      <c r="E223" s="893"/>
      <c r="F223" s="894" t="s">
        <v>2910</v>
      </c>
      <c r="G223" s="895"/>
      <c r="H223" s="895"/>
      <c r="I223" s="918" t="s">
        <v>4488</v>
      </c>
      <c r="J223" s="906" t="str">
        <f t="shared" si="3"/>
        <v>effect leader = { add_trait = { trait = leader_trait_architectural_interest }}}</v>
      </c>
      <c r="K223" s="913" t="s">
        <v>1252</v>
      </c>
      <c r="L223" s="917"/>
      <c r="M223" s="914" t="s">
        <v>2910</v>
      </c>
      <c r="N223" s="915"/>
      <c r="O223" s="910" t="s">
        <v>3834</v>
      </c>
      <c r="P223" s="916" t="s">
        <v>4489</v>
      </c>
      <c r="Q223" s="921" t="s">
        <v>4490</v>
      </c>
      <c r="R223" s="921" t="s">
        <v>4443</v>
      </c>
    </row>
    <row r="224" ht="25.5" spans="1:18">
      <c r="A224" s="887">
        <v>217</v>
      </c>
      <c r="B224" s="892" t="s">
        <v>4491</v>
      </c>
      <c r="C224" s="893" t="s">
        <v>35</v>
      </c>
      <c r="D224" s="894" t="s">
        <v>2910</v>
      </c>
      <c r="E224" s="893"/>
      <c r="F224" s="893"/>
      <c r="G224" s="895"/>
      <c r="H224" s="895" t="s">
        <v>4229</v>
      </c>
      <c r="I224" s="918" t="s">
        <v>2393</v>
      </c>
      <c r="J224" s="906" t="str">
        <f t="shared" si="3"/>
        <v>effect leader = { add_trait = { trait = leader_trait_trade_focus }}}</v>
      </c>
      <c r="K224" s="913" t="s">
        <v>1252</v>
      </c>
      <c r="L224" s="917"/>
      <c r="M224" s="914" t="s">
        <v>2910</v>
      </c>
      <c r="N224" s="915"/>
      <c r="O224" s="910" t="s">
        <v>3834</v>
      </c>
      <c r="P224" s="916" t="s">
        <v>4492</v>
      </c>
      <c r="Q224" s="921" t="s">
        <v>4493</v>
      </c>
      <c r="R224" s="921" t="s">
        <v>4443</v>
      </c>
    </row>
    <row r="225" ht="25.5" spans="1:18">
      <c r="A225" s="887">
        <v>218</v>
      </c>
      <c r="B225" s="892"/>
      <c r="C225" s="893" t="s">
        <v>35</v>
      </c>
      <c r="D225" s="894" t="s">
        <v>2910</v>
      </c>
      <c r="E225" s="893"/>
      <c r="F225" s="893"/>
      <c r="G225" s="895"/>
      <c r="H225" s="895"/>
      <c r="I225" s="918" t="s">
        <v>2393</v>
      </c>
      <c r="J225" s="906" t="str">
        <f t="shared" si="3"/>
        <v>effect leader = { add_trait = { trait = leader_trait_trade_focus_2 }}}</v>
      </c>
      <c r="K225" s="913" t="s">
        <v>1252</v>
      </c>
      <c r="L225" s="917"/>
      <c r="M225" s="914" t="s">
        <v>2910</v>
      </c>
      <c r="N225" s="915"/>
      <c r="O225" s="910" t="s">
        <v>3895</v>
      </c>
      <c r="P225" s="916" t="s">
        <v>4494</v>
      </c>
      <c r="Q225" s="921" t="s">
        <v>4495</v>
      </c>
      <c r="R225" s="921" t="s">
        <v>4443</v>
      </c>
    </row>
    <row r="226" ht="24" spans="1:18">
      <c r="A226" s="887">
        <v>219</v>
      </c>
      <c r="B226" s="892" t="s">
        <v>4496</v>
      </c>
      <c r="C226" s="893" t="s">
        <v>35</v>
      </c>
      <c r="D226" s="894" t="s">
        <v>2910</v>
      </c>
      <c r="E226" s="893"/>
      <c r="F226" s="893"/>
      <c r="G226" s="895" t="s">
        <v>4497</v>
      </c>
      <c r="H226" s="895" t="s">
        <v>4298</v>
      </c>
      <c r="I226" s="912"/>
      <c r="J226" s="906" t="str">
        <f t="shared" si="3"/>
        <v>effect leader = { add_trait = { trait = leader_trait_frontier_spirit }}}</v>
      </c>
      <c r="K226" s="913" t="s">
        <v>3892</v>
      </c>
      <c r="L226" s="914" t="s">
        <v>2910</v>
      </c>
      <c r="M226" s="915"/>
      <c r="N226" s="915"/>
      <c r="O226" s="910" t="s">
        <v>3834</v>
      </c>
      <c r="P226" s="916" t="s">
        <v>4498</v>
      </c>
      <c r="Q226" s="921" t="s">
        <v>4499</v>
      </c>
      <c r="R226" s="921" t="s">
        <v>4443</v>
      </c>
    </row>
    <row r="227" ht="24" spans="1:18">
      <c r="A227" s="887">
        <v>220</v>
      </c>
      <c r="B227" s="892"/>
      <c r="C227" s="893" t="s">
        <v>35</v>
      </c>
      <c r="D227" s="894" t="s">
        <v>2910</v>
      </c>
      <c r="E227" s="893"/>
      <c r="F227" s="893"/>
      <c r="G227" s="895" t="s">
        <v>4497</v>
      </c>
      <c r="H227" s="895"/>
      <c r="I227" s="912"/>
      <c r="J227" s="906" t="str">
        <f t="shared" si="3"/>
        <v>effect leader = { add_trait = { trait = leader_trait_frontier_spirit_2 }}}</v>
      </c>
      <c r="K227" s="913" t="s">
        <v>3892</v>
      </c>
      <c r="L227" s="914" t="s">
        <v>2910</v>
      </c>
      <c r="M227" s="915"/>
      <c r="N227" s="915"/>
      <c r="O227" s="910" t="s">
        <v>3895</v>
      </c>
      <c r="P227" s="916" t="s">
        <v>4500</v>
      </c>
      <c r="Q227" s="921" t="s">
        <v>4501</v>
      </c>
      <c r="R227" s="921" t="s">
        <v>4443</v>
      </c>
    </row>
    <row r="228" ht="22.5" spans="1:18">
      <c r="A228" s="887">
        <v>221</v>
      </c>
      <c r="B228" s="892" t="s">
        <v>4502</v>
      </c>
      <c r="C228" s="893" t="s">
        <v>35</v>
      </c>
      <c r="D228" s="894" t="s">
        <v>2910</v>
      </c>
      <c r="E228" s="893"/>
      <c r="F228" s="893"/>
      <c r="G228" s="895" t="s">
        <v>4497</v>
      </c>
      <c r="H228" s="895"/>
      <c r="I228" s="912"/>
      <c r="J228" s="906" t="str">
        <f t="shared" si="3"/>
        <v>effect leader = { add_trait = { trait = leader_trait_cultural_focus }}}</v>
      </c>
      <c r="K228" s="913" t="s">
        <v>3892</v>
      </c>
      <c r="L228" s="914" t="s">
        <v>2910</v>
      </c>
      <c r="M228" s="915"/>
      <c r="N228" s="915"/>
      <c r="O228" s="910" t="s">
        <v>3834</v>
      </c>
      <c r="P228" s="916" t="s">
        <v>4503</v>
      </c>
      <c r="Q228" s="921" t="s">
        <v>4504</v>
      </c>
      <c r="R228" s="921" t="s">
        <v>4443</v>
      </c>
    </row>
    <row r="229" ht="22.5" spans="1:18">
      <c r="A229" s="887">
        <v>222</v>
      </c>
      <c r="B229" s="892"/>
      <c r="C229" s="893" t="s">
        <v>35</v>
      </c>
      <c r="D229" s="894" t="s">
        <v>2910</v>
      </c>
      <c r="E229" s="893"/>
      <c r="F229" s="893"/>
      <c r="G229" s="895" t="s">
        <v>4497</v>
      </c>
      <c r="H229" s="895"/>
      <c r="I229" s="912"/>
      <c r="J229" s="906" t="str">
        <f t="shared" si="3"/>
        <v>effect leader = { add_trait = { trait = leader_trait_cultural_focus_2 }}}</v>
      </c>
      <c r="K229" s="913" t="s">
        <v>3892</v>
      </c>
      <c r="L229" s="914" t="s">
        <v>2910</v>
      </c>
      <c r="M229" s="915"/>
      <c r="N229" s="915"/>
      <c r="O229" s="910" t="s">
        <v>3895</v>
      </c>
      <c r="P229" s="916" t="s">
        <v>4505</v>
      </c>
      <c r="Q229" s="921" t="s">
        <v>4506</v>
      </c>
      <c r="R229" s="921" t="s">
        <v>4443</v>
      </c>
    </row>
    <row r="230" ht="22.5" spans="1:18">
      <c r="A230" s="887">
        <v>223</v>
      </c>
      <c r="B230" s="892"/>
      <c r="C230" s="893" t="s">
        <v>35</v>
      </c>
      <c r="D230" s="894" t="s">
        <v>2910</v>
      </c>
      <c r="E230" s="893"/>
      <c r="F230" s="893"/>
      <c r="G230" s="895" t="s">
        <v>4497</v>
      </c>
      <c r="H230" s="895"/>
      <c r="I230" s="912"/>
      <c r="J230" s="906" t="str">
        <f t="shared" si="3"/>
        <v>effect leader = { add_trait = { trait = leader_trait_cultural_focus_3 }}}</v>
      </c>
      <c r="K230" s="913" t="s">
        <v>3892</v>
      </c>
      <c r="L230" s="914" t="s">
        <v>2910</v>
      </c>
      <c r="M230" s="915"/>
      <c r="N230" s="915"/>
      <c r="O230" s="910" t="s">
        <v>4279</v>
      </c>
      <c r="P230" s="916" t="s">
        <v>4507</v>
      </c>
      <c r="Q230" s="921" t="s">
        <v>4508</v>
      </c>
      <c r="R230" s="921" t="s">
        <v>4443</v>
      </c>
    </row>
    <row r="231" ht="22.5" spans="1:18">
      <c r="A231" s="887">
        <v>224</v>
      </c>
      <c r="B231" s="892" t="s">
        <v>4509</v>
      </c>
      <c r="C231" s="893" t="s">
        <v>35</v>
      </c>
      <c r="D231" s="894" t="s">
        <v>2910</v>
      </c>
      <c r="E231" s="893"/>
      <c r="F231" s="893"/>
      <c r="G231" s="895" t="s">
        <v>4497</v>
      </c>
      <c r="H231" s="895"/>
      <c r="I231" s="918" t="s">
        <v>2393</v>
      </c>
      <c r="J231" s="906" t="str">
        <f t="shared" si="3"/>
        <v>effect leader = { add_trait = { trait = trait_ruler_investor }}}</v>
      </c>
      <c r="K231" s="913" t="s">
        <v>3892</v>
      </c>
      <c r="L231" s="914" t="s">
        <v>2910</v>
      </c>
      <c r="M231" s="915"/>
      <c r="N231" s="915"/>
      <c r="O231" s="910" t="s">
        <v>3834</v>
      </c>
      <c r="P231" s="916" t="s">
        <v>4510</v>
      </c>
      <c r="Q231" s="921" t="s">
        <v>4511</v>
      </c>
      <c r="R231" s="921" t="s">
        <v>4443</v>
      </c>
    </row>
    <row r="232" ht="22.5" spans="1:18">
      <c r="A232" s="887">
        <v>225</v>
      </c>
      <c r="B232" s="892"/>
      <c r="C232" s="893" t="s">
        <v>35</v>
      </c>
      <c r="D232" s="894" t="s">
        <v>2910</v>
      </c>
      <c r="E232" s="893"/>
      <c r="F232" s="893"/>
      <c r="G232" s="895" t="s">
        <v>4497</v>
      </c>
      <c r="H232" s="895"/>
      <c r="I232" s="918" t="s">
        <v>2393</v>
      </c>
      <c r="J232" s="906" t="str">
        <f t="shared" si="3"/>
        <v>effect leader = { add_trait = { trait = trait_ruler_investor_2 }}}</v>
      </c>
      <c r="K232" s="913" t="s">
        <v>3892</v>
      </c>
      <c r="L232" s="914" t="s">
        <v>2910</v>
      </c>
      <c r="M232" s="915"/>
      <c r="N232" s="915"/>
      <c r="O232" s="910" t="s">
        <v>3895</v>
      </c>
      <c r="P232" s="916" t="s">
        <v>4512</v>
      </c>
      <c r="Q232" s="921" t="s">
        <v>4513</v>
      </c>
      <c r="R232" s="921" t="s">
        <v>4443</v>
      </c>
    </row>
    <row r="233" ht="22.5" spans="1:18">
      <c r="A233" s="887">
        <v>226</v>
      </c>
      <c r="B233" s="892"/>
      <c r="C233" s="893" t="s">
        <v>35</v>
      </c>
      <c r="D233" s="894" t="s">
        <v>2910</v>
      </c>
      <c r="E233" s="893"/>
      <c r="F233" s="893"/>
      <c r="G233" s="895" t="s">
        <v>4497</v>
      </c>
      <c r="H233" s="895"/>
      <c r="I233" s="918" t="s">
        <v>2393</v>
      </c>
      <c r="J233" s="906" t="str">
        <f t="shared" si="3"/>
        <v>effect leader = { add_trait = { trait = trait_ruler_investor_3 }}}</v>
      </c>
      <c r="K233" s="913" t="s">
        <v>3892</v>
      </c>
      <c r="L233" s="914" t="s">
        <v>2910</v>
      </c>
      <c r="M233" s="915"/>
      <c r="N233" s="915"/>
      <c r="O233" s="910" t="s">
        <v>4279</v>
      </c>
      <c r="P233" s="916" t="s">
        <v>4514</v>
      </c>
      <c r="Q233" s="921" t="s">
        <v>4515</v>
      </c>
      <c r="R233" s="921" t="s">
        <v>4443</v>
      </c>
    </row>
    <row r="234" ht="22.5" spans="1:18">
      <c r="A234" s="887">
        <v>227</v>
      </c>
      <c r="B234" s="892" t="s">
        <v>4516</v>
      </c>
      <c r="C234" s="893" t="s">
        <v>35</v>
      </c>
      <c r="D234" s="894" t="s">
        <v>2910</v>
      </c>
      <c r="E234" s="893"/>
      <c r="F234" s="893"/>
      <c r="G234" s="895" t="s">
        <v>4497</v>
      </c>
      <c r="H234" s="895"/>
      <c r="I234" s="912"/>
      <c r="J234" s="906" t="str">
        <f t="shared" si="3"/>
        <v>effect leader = { add_trait = { trait = trait_ruler_architectural_sense }}}</v>
      </c>
      <c r="K234" s="913" t="s">
        <v>3892</v>
      </c>
      <c r="L234" s="914" t="s">
        <v>2910</v>
      </c>
      <c r="M234" s="915"/>
      <c r="N234" s="915"/>
      <c r="O234" s="910" t="s">
        <v>3834</v>
      </c>
      <c r="P234" s="916" t="s">
        <v>4517</v>
      </c>
      <c r="Q234" s="921" t="s">
        <v>4518</v>
      </c>
      <c r="R234" s="921" t="s">
        <v>4443</v>
      </c>
    </row>
    <row r="235" ht="24" spans="1:18">
      <c r="A235" s="887">
        <v>228</v>
      </c>
      <c r="B235" s="892"/>
      <c r="C235" s="893" t="s">
        <v>35</v>
      </c>
      <c r="D235" s="894" t="s">
        <v>2910</v>
      </c>
      <c r="E235" s="893"/>
      <c r="F235" s="893"/>
      <c r="G235" s="895" t="s">
        <v>4497</v>
      </c>
      <c r="H235" s="895"/>
      <c r="I235" s="912"/>
      <c r="J235" s="906" t="str">
        <f t="shared" si="3"/>
        <v>effect leader = { add_trait = { trait = trait_ruler_architectural_sense_2 }}}</v>
      </c>
      <c r="K235" s="913" t="s">
        <v>3892</v>
      </c>
      <c r="L235" s="914" t="s">
        <v>2910</v>
      </c>
      <c r="M235" s="915"/>
      <c r="N235" s="915"/>
      <c r="O235" s="910" t="s">
        <v>3895</v>
      </c>
      <c r="P235" s="916" t="s">
        <v>4519</v>
      </c>
      <c r="Q235" s="921" t="s">
        <v>4520</v>
      </c>
      <c r="R235" s="921" t="s">
        <v>4443</v>
      </c>
    </row>
    <row r="236" ht="24" spans="1:18">
      <c r="A236" s="887">
        <v>229</v>
      </c>
      <c r="B236" s="892"/>
      <c r="C236" s="893" t="s">
        <v>35</v>
      </c>
      <c r="D236" s="894" t="s">
        <v>2910</v>
      </c>
      <c r="E236" s="893"/>
      <c r="F236" s="893"/>
      <c r="G236" s="895" t="s">
        <v>4497</v>
      </c>
      <c r="H236" s="895"/>
      <c r="I236" s="912"/>
      <c r="J236" s="906" t="str">
        <f t="shared" si="3"/>
        <v>effect leader = { add_trait = { trait = trait_ruler_architectural_sense_3 }}}</v>
      </c>
      <c r="K236" s="913" t="s">
        <v>3892</v>
      </c>
      <c r="L236" s="914" t="s">
        <v>2910</v>
      </c>
      <c r="M236" s="915"/>
      <c r="N236" s="915"/>
      <c r="O236" s="910" t="s">
        <v>4279</v>
      </c>
      <c r="P236" s="916" t="s">
        <v>4521</v>
      </c>
      <c r="Q236" s="921" t="s">
        <v>4522</v>
      </c>
      <c r="R236" s="921" t="s">
        <v>4443</v>
      </c>
    </row>
    <row r="237" ht="22.5" spans="1:18">
      <c r="A237" s="887">
        <v>230</v>
      </c>
      <c r="B237" s="892" t="s">
        <v>4523</v>
      </c>
      <c r="C237" s="893" t="s">
        <v>35</v>
      </c>
      <c r="D237" s="894" t="s">
        <v>2910</v>
      </c>
      <c r="E237" s="893"/>
      <c r="F237" s="893"/>
      <c r="G237" s="895" t="s">
        <v>4134</v>
      </c>
      <c r="H237" s="895"/>
      <c r="I237" s="912"/>
      <c r="J237" s="906" t="str">
        <f t="shared" si="3"/>
        <v>effect leader = { add_trait = { trait = trait_ruler_deep_connections }}}</v>
      </c>
      <c r="K237" s="913" t="s">
        <v>3892</v>
      </c>
      <c r="L237" s="914" t="s">
        <v>2910</v>
      </c>
      <c r="M237" s="915"/>
      <c r="N237" s="915"/>
      <c r="O237" s="910" t="s">
        <v>3834</v>
      </c>
      <c r="P237" s="916" t="s">
        <v>4524</v>
      </c>
      <c r="Q237" s="921" t="s">
        <v>4525</v>
      </c>
      <c r="R237" s="921" t="s">
        <v>4443</v>
      </c>
    </row>
    <row r="238" ht="22.5" spans="1:18">
      <c r="A238" s="887">
        <v>231</v>
      </c>
      <c r="B238" s="892"/>
      <c r="C238" s="893" t="s">
        <v>35</v>
      </c>
      <c r="D238" s="894" t="s">
        <v>2910</v>
      </c>
      <c r="E238" s="893"/>
      <c r="F238" s="893"/>
      <c r="G238" s="895" t="s">
        <v>4134</v>
      </c>
      <c r="H238" s="895"/>
      <c r="I238" s="912"/>
      <c r="J238" s="906" t="str">
        <f t="shared" si="3"/>
        <v>effect leader = { add_trait = { trait = trait_ruler_deep_connections_2 }}}</v>
      </c>
      <c r="K238" s="913" t="s">
        <v>3892</v>
      </c>
      <c r="L238" s="914" t="s">
        <v>2910</v>
      </c>
      <c r="M238" s="915"/>
      <c r="N238" s="915"/>
      <c r="O238" s="910" t="s">
        <v>3895</v>
      </c>
      <c r="P238" s="916" t="s">
        <v>4526</v>
      </c>
      <c r="Q238" s="921" t="s">
        <v>4527</v>
      </c>
      <c r="R238" s="921" t="s">
        <v>4443</v>
      </c>
    </row>
    <row r="239" ht="22.5" spans="1:18">
      <c r="A239" s="887">
        <v>232</v>
      </c>
      <c r="B239" s="892"/>
      <c r="C239" s="893" t="s">
        <v>35</v>
      </c>
      <c r="D239" s="894" t="s">
        <v>2910</v>
      </c>
      <c r="E239" s="893"/>
      <c r="F239" s="893"/>
      <c r="G239" s="895" t="s">
        <v>4134</v>
      </c>
      <c r="H239" s="895"/>
      <c r="I239" s="912"/>
      <c r="J239" s="906" t="str">
        <f t="shared" si="3"/>
        <v>effect leader = { add_trait = { trait = trait_ruler_deep_connections_3 }}}</v>
      </c>
      <c r="K239" s="913" t="s">
        <v>3892</v>
      </c>
      <c r="L239" s="914" t="s">
        <v>2910</v>
      </c>
      <c r="M239" s="915"/>
      <c r="N239" s="915"/>
      <c r="O239" s="910" t="s">
        <v>4279</v>
      </c>
      <c r="P239" s="916" t="s">
        <v>4528</v>
      </c>
      <c r="Q239" s="921" t="s">
        <v>4529</v>
      </c>
      <c r="R239" s="921" t="s">
        <v>4443</v>
      </c>
    </row>
    <row r="240" ht="22.5" spans="1:18">
      <c r="A240" s="887">
        <v>233</v>
      </c>
      <c r="B240" s="892" t="s">
        <v>4530</v>
      </c>
      <c r="C240" s="893" t="s">
        <v>35</v>
      </c>
      <c r="D240" s="894" t="s">
        <v>2910</v>
      </c>
      <c r="E240" s="893"/>
      <c r="F240" s="893"/>
      <c r="G240" s="895" t="s">
        <v>4497</v>
      </c>
      <c r="H240" s="895" t="s">
        <v>4229</v>
      </c>
      <c r="I240" s="912"/>
      <c r="J240" s="906" t="str">
        <f t="shared" si="3"/>
        <v>effect leader = { add_trait = { trait = leader_trait_reformer }}}</v>
      </c>
      <c r="K240" s="913" t="s">
        <v>3892</v>
      </c>
      <c r="L240" s="914" t="s">
        <v>2910</v>
      </c>
      <c r="M240" s="915"/>
      <c r="N240" s="915"/>
      <c r="O240" s="910" t="s">
        <v>3834</v>
      </c>
      <c r="P240" s="916" t="s">
        <v>4531</v>
      </c>
      <c r="Q240" s="921" t="s">
        <v>4532</v>
      </c>
      <c r="R240" s="921" t="s">
        <v>4443</v>
      </c>
    </row>
    <row r="241" ht="22.5" spans="1:18">
      <c r="A241" s="887">
        <v>234</v>
      </c>
      <c r="B241" s="892"/>
      <c r="C241" s="893" t="s">
        <v>35</v>
      </c>
      <c r="D241" s="894" t="s">
        <v>2910</v>
      </c>
      <c r="E241" s="893"/>
      <c r="F241" s="893"/>
      <c r="G241" s="895" t="s">
        <v>4497</v>
      </c>
      <c r="H241" s="895"/>
      <c r="I241" s="912"/>
      <c r="J241" s="906" t="str">
        <f t="shared" si="3"/>
        <v>effect leader = { add_trait = { trait = leader_trait_reformer_2 }}}</v>
      </c>
      <c r="K241" s="913" t="s">
        <v>3892</v>
      </c>
      <c r="L241" s="914" t="s">
        <v>2910</v>
      </c>
      <c r="M241" s="915"/>
      <c r="N241" s="915"/>
      <c r="O241" s="910" t="s">
        <v>3895</v>
      </c>
      <c r="P241" s="916" t="s">
        <v>4533</v>
      </c>
      <c r="Q241" s="921" t="s">
        <v>4534</v>
      </c>
      <c r="R241" s="921" t="s">
        <v>4443</v>
      </c>
    </row>
    <row r="242" ht="22.5" spans="1:18">
      <c r="A242" s="887">
        <v>235</v>
      </c>
      <c r="B242" s="892"/>
      <c r="C242" s="893" t="s">
        <v>35</v>
      </c>
      <c r="D242" s="894" t="s">
        <v>2910</v>
      </c>
      <c r="E242" s="893"/>
      <c r="F242" s="893"/>
      <c r="G242" s="895" t="s">
        <v>4497</v>
      </c>
      <c r="H242" s="895"/>
      <c r="I242" s="912"/>
      <c r="J242" s="906" t="str">
        <f t="shared" si="3"/>
        <v>effect leader = { add_trait = { trait = leader_trait_reformer_3 }}}</v>
      </c>
      <c r="K242" s="913" t="s">
        <v>3892</v>
      </c>
      <c r="L242" s="914" t="s">
        <v>2910</v>
      </c>
      <c r="M242" s="915"/>
      <c r="N242" s="915"/>
      <c r="O242" s="910" t="s">
        <v>4279</v>
      </c>
      <c r="P242" s="916" t="s">
        <v>4535</v>
      </c>
      <c r="Q242" s="921" t="s">
        <v>4536</v>
      </c>
      <c r="R242" s="921" t="s">
        <v>4443</v>
      </c>
    </row>
    <row r="243" ht="24" spans="1:18">
      <c r="A243" s="887">
        <v>236</v>
      </c>
      <c r="B243" s="892" t="s">
        <v>4537</v>
      </c>
      <c r="C243" s="893" t="s">
        <v>35</v>
      </c>
      <c r="D243" s="894" t="s">
        <v>2910</v>
      </c>
      <c r="E243" s="893"/>
      <c r="F243" s="893"/>
      <c r="G243" s="895" t="s">
        <v>4134</v>
      </c>
      <c r="H243" s="895" t="s">
        <v>4538</v>
      </c>
      <c r="I243" s="918" t="s">
        <v>4539</v>
      </c>
      <c r="J243" s="906" t="str">
        <f t="shared" si="3"/>
        <v>effect leader = { add_trait = { trait = leader_trait_courtroom_training }}}</v>
      </c>
      <c r="K243" s="913" t="s">
        <v>3892</v>
      </c>
      <c r="L243" s="914" t="s">
        <v>2910</v>
      </c>
      <c r="M243" s="915"/>
      <c r="N243" s="915"/>
      <c r="O243" s="910" t="s">
        <v>3834</v>
      </c>
      <c r="P243" s="916" t="s">
        <v>4540</v>
      </c>
      <c r="Q243" s="921" t="s">
        <v>4541</v>
      </c>
      <c r="R243" s="921" t="s">
        <v>4443</v>
      </c>
    </row>
    <row r="244" ht="22.5" spans="1:18">
      <c r="A244" s="887">
        <v>237</v>
      </c>
      <c r="B244" s="892"/>
      <c r="C244" s="893" t="s">
        <v>35</v>
      </c>
      <c r="D244" s="894" t="s">
        <v>2910</v>
      </c>
      <c r="E244" s="893"/>
      <c r="F244" s="893"/>
      <c r="G244" s="895" t="s">
        <v>4134</v>
      </c>
      <c r="H244" s="895"/>
      <c r="I244" s="918" t="s">
        <v>4539</v>
      </c>
      <c r="J244" s="906" t="str">
        <f t="shared" si="3"/>
        <v>effect leader = { add_trait = { trait = leader_trait_courtroom_training_2 }}}</v>
      </c>
      <c r="K244" s="913" t="s">
        <v>3892</v>
      </c>
      <c r="L244" s="914" t="s">
        <v>2910</v>
      </c>
      <c r="M244" s="915"/>
      <c r="N244" s="915"/>
      <c r="O244" s="910" t="s">
        <v>3895</v>
      </c>
      <c r="P244" s="916" t="s">
        <v>4542</v>
      </c>
      <c r="Q244" s="921" t="s">
        <v>4543</v>
      </c>
      <c r="R244" s="921" t="s">
        <v>4443</v>
      </c>
    </row>
    <row r="245" ht="22.5" spans="1:18">
      <c r="A245" s="887">
        <v>238</v>
      </c>
      <c r="B245" s="892"/>
      <c r="C245" s="893" t="s">
        <v>35</v>
      </c>
      <c r="D245" s="894" t="s">
        <v>2910</v>
      </c>
      <c r="E245" s="893"/>
      <c r="F245" s="893"/>
      <c r="G245" s="895" t="s">
        <v>4134</v>
      </c>
      <c r="H245" s="895"/>
      <c r="I245" s="918" t="s">
        <v>4539</v>
      </c>
      <c r="J245" s="906" t="str">
        <f t="shared" si="3"/>
        <v>effect leader = { add_trait = { trait = leader_trait_courtroom_training_3 }}}</v>
      </c>
      <c r="K245" s="913" t="s">
        <v>3892</v>
      </c>
      <c r="L245" s="914" t="s">
        <v>2910</v>
      </c>
      <c r="M245" s="915"/>
      <c r="N245" s="915"/>
      <c r="O245" s="910" t="s">
        <v>4279</v>
      </c>
      <c r="P245" s="916" t="s">
        <v>4544</v>
      </c>
      <c r="Q245" s="921" t="s">
        <v>4545</v>
      </c>
      <c r="R245" s="921" t="s">
        <v>4443</v>
      </c>
    </row>
    <row r="246" ht="25.5" spans="1:18">
      <c r="A246" s="887">
        <v>239</v>
      </c>
      <c r="B246" s="892" t="s">
        <v>4546</v>
      </c>
      <c r="C246" s="893" t="s">
        <v>35</v>
      </c>
      <c r="D246" s="893"/>
      <c r="E246" s="894" t="s">
        <v>2910</v>
      </c>
      <c r="F246" s="893"/>
      <c r="G246" s="895" t="s">
        <v>4171</v>
      </c>
      <c r="H246" s="895"/>
      <c r="I246" s="912" t="s">
        <v>4547</v>
      </c>
      <c r="J246" s="906" t="str">
        <f t="shared" si="3"/>
        <v>effect leader = { add_trait = { trait = leader_trait_mining_focus }}}</v>
      </c>
      <c r="K246" s="913" t="s">
        <v>3892</v>
      </c>
      <c r="L246" s="917"/>
      <c r="M246" s="914" t="s">
        <v>2910</v>
      </c>
      <c r="N246" s="915"/>
      <c r="O246" s="910" t="s">
        <v>3834</v>
      </c>
      <c r="P246" s="916" t="s">
        <v>4548</v>
      </c>
      <c r="Q246" s="921" t="s">
        <v>4549</v>
      </c>
      <c r="R246" s="921" t="s">
        <v>4443</v>
      </c>
    </row>
    <row r="247" ht="25.5" spans="1:18">
      <c r="A247" s="887">
        <v>240</v>
      </c>
      <c r="B247" s="892"/>
      <c r="C247" s="893" t="s">
        <v>35</v>
      </c>
      <c r="D247" s="893"/>
      <c r="E247" s="894" t="s">
        <v>2910</v>
      </c>
      <c r="F247" s="893"/>
      <c r="G247" s="895" t="s">
        <v>4171</v>
      </c>
      <c r="H247" s="895"/>
      <c r="I247" s="912" t="s">
        <v>4547</v>
      </c>
      <c r="J247" s="906" t="str">
        <f t="shared" si="3"/>
        <v>effect leader = { add_trait = { trait = leader_trait_mining_focus_2 }}}</v>
      </c>
      <c r="K247" s="913" t="s">
        <v>3892</v>
      </c>
      <c r="L247" s="917"/>
      <c r="M247" s="914" t="s">
        <v>2910</v>
      </c>
      <c r="N247" s="915"/>
      <c r="O247" s="910" t="s">
        <v>3895</v>
      </c>
      <c r="P247" s="916" t="s">
        <v>4550</v>
      </c>
      <c r="Q247" s="921" t="s">
        <v>4551</v>
      </c>
      <c r="R247" s="921" t="s">
        <v>4443</v>
      </c>
    </row>
    <row r="248" ht="25.5" spans="1:18">
      <c r="A248" s="887">
        <v>241</v>
      </c>
      <c r="B248" s="892"/>
      <c r="C248" s="893" t="s">
        <v>35</v>
      </c>
      <c r="D248" s="893"/>
      <c r="E248" s="894" t="s">
        <v>2910</v>
      </c>
      <c r="F248" s="893"/>
      <c r="G248" s="895" t="s">
        <v>4171</v>
      </c>
      <c r="H248" s="895"/>
      <c r="I248" s="912" t="s">
        <v>4547</v>
      </c>
      <c r="J248" s="906" t="str">
        <f t="shared" si="3"/>
        <v>effect leader = { add_trait = { trait = leader_trait_mining_focus_3 }}}</v>
      </c>
      <c r="K248" s="913" t="s">
        <v>3892</v>
      </c>
      <c r="L248" s="917"/>
      <c r="M248" s="914" t="s">
        <v>2910</v>
      </c>
      <c r="N248" s="915"/>
      <c r="O248" s="910" t="s">
        <v>4279</v>
      </c>
      <c r="P248" s="916" t="s">
        <v>4552</v>
      </c>
      <c r="Q248" s="921" t="s">
        <v>4553</v>
      </c>
      <c r="R248" s="921" t="s">
        <v>4443</v>
      </c>
    </row>
    <row r="249" ht="25.5" spans="1:18">
      <c r="A249" s="887">
        <v>242</v>
      </c>
      <c r="B249" s="892" t="s">
        <v>4554</v>
      </c>
      <c r="C249" s="893" t="s">
        <v>35</v>
      </c>
      <c r="D249" s="893"/>
      <c r="E249" s="894" t="s">
        <v>2910</v>
      </c>
      <c r="F249" s="893"/>
      <c r="G249" s="895" t="s">
        <v>4171</v>
      </c>
      <c r="H249" s="895"/>
      <c r="I249" s="912" t="s">
        <v>4547</v>
      </c>
      <c r="J249" s="906" t="str">
        <f t="shared" si="3"/>
        <v>effect leader = { add_trait = { trait = leader_trait_generator_focus }}}</v>
      </c>
      <c r="K249" s="913" t="s">
        <v>3892</v>
      </c>
      <c r="L249" s="917"/>
      <c r="M249" s="914" t="s">
        <v>2910</v>
      </c>
      <c r="N249" s="915"/>
      <c r="O249" s="910" t="s">
        <v>3834</v>
      </c>
      <c r="P249" s="916" t="s">
        <v>4555</v>
      </c>
      <c r="Q249" s="921" t="s">
        <v>4556</v>
      </c>
      <c r="R249" s="921" t="s">
        <v>4443</v>
      </c>
    </row>
    <row r="250" ht="25.5" spans="1:18">
      <c r="A250" s="887">
        <v>243</v>
      </c>
      <c r="B250" s="892"/>
      <c r="C250" s="893" t="s">
        <v>35</v>
      </c>
      <c r="D250" s="893"/>
      <c r="E250" s="894" t="s">
        <v>2910</v>
      </c>
      <c r="F250" s="893"/>
      <c r="G250" s="895" t="s">
        <v>4171</v>
      </c>
      <c r="H250" s="895"/>
      <c r="I250" s="912" t="s">
        <v>4547</v>
      </c>
      <c r="J250" s="906" t="str">
        <f t="shared" si="3"/>
        <v>effect leader = { add_trait = { trait = leader_trait_generator_focus_2 }}}</v>
      </c>
      <c r="K250" s="913" t="s">
        <v>3892</v>
      </c>
      <c r="L250" s="917"/>
      <c r="M250" s="914" t="s">
        <v>2910</v>
      </c>
      <c r="N250" s="915"/>
      <c r="O250" s="910" t="s">
        <v>3895</v>
      </c>
      <c r="P250" s="916" t="s">
        <v>4557</v>
      </c>
      <c r="Q250" s="921" t="s">
        <v>4558</v>
      </c>
      <c r="R250" s="921" t="s">
        <v>4443</v>
      </c>
    </row>
    <row r="251" ht="25.5" spans="1:18">
      <c r="A251" s="887">
        <v>244</v>
      </c>
      <c r="B251" s="892"/>
      <c r="C251" s="893" t="s">
        <v>35</v>
      </c>
      <c r="D251" s="893"/>
      <c r="E251" s="894" t="s">
        <v>2910</v>
      </c>
      <c r="F251" s="893"/>
      <c r="G251" s="895" t="s">
        <v>4171</v>
      </c>
      <c r="H251" s="895"/>
      <c r="I251" s="912" t="s">
        <v>4547</v>
      </c>
      <c r="J251" s="906" t="str">
        <f t="shared" si="3"/>
        <v>effect leader = { add_trait = { trait = leader_trait_generator_focus_3 }}}</v>
      </c>
      <c r="K251" s="913" t="s">
        <v>3892</v>
      </c>
      <c r="L251" s="917"/>
      <c r="M251" s="914" t="s">
        <v>2910</v>
      </c>
      <c r="N251" s="915"/>
      <c r="O251" s="910" t="s">
        <v>4279</v>
      </c>
      <c r="P251" s="916" t="s">
        <v>4559</v>
      </c>
      <c r="Q251" s="921" t="s">
        <v>4560</v>
      </c>
      <c r="R251" s="921" t="s">
        <v>4443</v>
      </c>
    </row>
    <row r="252" ht="25.5" spans="1:18">
      <c r="A252" s="887">
        <v>245</v>
      </c>
      <c r="B252" s="892" t="s">
        <v>4561</v>
      </c>
      <c r="C252" s="893" t="s">
        <v>35</v>
      </c>
      <c r="D252" s="893"/>
      <c r="E252" s="894" t="s">
        <v>2910</v>
      </c>
      <c r="F252" s="893"/>
      <c r="G252" s="895" t="s">
        <v>4171</v>
      </c>
      <c r="H252" s="895"/>
      <c r="I252" s="912" t="s">
        <v>4547</v>
      </c>
      <c r="J252" s="906" t="str">
        <f t="shared" si="3"/>
        <v>effect leader = { add_trait = { trait = leader_trait_farming_focus }}}</v>
      </c>
      <c r="K252" s="913" t="s">
        <v>3892</v>
      </c>
      <c r="L252" s="917"/>
      <c r="M252" s="914" t="s">
        <v>2910</v>
      </c>
      <c r="N252" s="915"/>
      <c r="O252" s="910" t="s">
        <v>3834</v>
      </c>
      <c r="P252" s="916" t="s">
        <v>4562</v>
      </c>
      <c r="Q252" s="921" t="s">
        <v>4563</v>
      </c>
      <c r="R252" s="921" t="s">
        <v>4443</v>
      </c>
    </row>
    <row r="253" ht="25.5" spans="1:18">
      <c r="A253" s="887">
        <v>246</v>
      </c>
      <c r="B253" s="892"/>
      <c r="C253" s="893" t="s">
        <v>35</v>
      </c>
      <c r="D253" s="893"/>
      <c r="E253" s="894" t="s">
        <v>2910</v>
      </c>
      <c r="F253" s="893"/>
      <c r="G253" s="895" t="s">
        <v>4171</v>
      </c>
      <c r="H253" s="895"/>
      <c r="I253" s="912" t="s">
        <v>4547</v>
      </c>
      <c r="J253" s="906" t="str">
        <f t="shared" si="3"/>
        <v>effect leader = { add_trait = { trait = leader_trait_farming_focus_2 }}}</v>
      </c>
      <c r="K253" s="913" t="s">
        <v>3892</v>
      </c>
      <c r="L253" s="917"/>
      <c r="M253" s="914" t="s">
        <v>2910</v>
      </c>
      <c r="N253" s="915"/>
      <c r="O253" s="910" t="s">
        <v>3895</v>
      </c>
      <c r="P253" s="916" t="s">
        <v>4564</v>
      </c>
      <c r="Q253" s="921" t="s">
        <v>4565</v>
      </c>
      <c r="R253" s="921" t="s">
        <v>4443</v>
      </c>
    </row>
    <row r="254" ht="25.5" spans="1:18">
      <c r="A254" s="887">
        <v>247</v>
      </c>
      <c r="B254" s="892"/>
      <c r="C254" s="893" t="s">
        <v>35</v>
      </c>
      <c r="D254" s="893"/>
      <c r="E254" s="894" t="s">
        <v>2910</v>
      </c>
      <c r="F254" s="893"/>
      <c r="G254" s="895" t="s">
        <v>4171</v>
      </c>
      <c r="H254" s="895"/>
      <c r="I254" s="912" t="s">
        <v>4547</v>
      </c>
      <c r="J254" s="906" t="str">
        <f t="shared" si="3"/>
        <v>effect leader = { add_trait = { trait = leader_trait_farming_focus_3 }}}</v>
      </c>
      <c r="K254" s="913" t="s">
        <v>3892</v>
      </c>
      <c r="L254" s="917"/>
      <c r="M254" s="914" t="s">
        <v>2910</v>
      </c>
      <c r="N254" s="915"/>
      <c r="O254" s="910" t="s">
        <v>4279</v>
      </c>
      <c r="P254" s="916" t="s">
        <v>4564</v>
      </c>
      <c r="Q254" s="921" t="s">
        <v>4566</v>
      </c>
      <c r="R254" s="921" t="s">
        <v>4443</v>
      </c>
    </row>
    <row r="255" ht="25.5" spans="1:18">
      <c r="A255" s="887">
        <v>248</v>
      </c>
      <c r="B255" s="892" t="s">
        <v>4567</v>
      </c>
      <c r="C255" s="893" t="s">
        <v>35</v>
      </c>
      <c r="D255" s="894" t="s">
        <v>2910</v>
      </c>
      <c r="E255" s="893"/>
      <c r="F255" s="893"/>
      <c r="G255" s="895" t="s">
        <v>4568</v>
      </c>
      <c r="H255" s="895" t="s">
        <v>4298</v>
      </c>
      <c r="I255" s="912"/>
      <c r="J255" s="906" t="str">
        <f t="shared" si="3"/>
        <v>effect leader = { add_trait = { trait = leader_trait_settler }}}</v>
      </c>
      <c r="K255" s="913" t="s">
        <v>3892</v>
      </c>
      <c r="L255" s="917"/>
      <c r="M255" s="914" t="s">
        <v>2910</v>
      </c>
      <c r="N255" s="915"/>
      <c r="O255" s="910" t="s">
        <v>3834</v>
      </c>
      <c r="P255" s="916" t="s">
        <v>4569</v>
      </c>
      <c r="Q255" s="921" t="s">
        <v>4570</v>
      </c>
      <c r="R255" s="921" t="s">
        <v>4443</v>
      </c>
    </row>
    <row r="256" ht="25.5" spans="1:18">
      <c r="A256" s="887">
        <v>249</v>
      </c>
      <c r="B256" s="892"/>
      <c r="C256" s="893" t="s">
        <v>35</v>
      </c>
      <c r="D256" s="894" t="s">
        <v>2910</v>
      </c>
      <c r="E256" s="893"/>
      <c r="F256" s="893"/>
      <c r="G256" s="895" t="s">
        <v>4568</v>
      </c>
      <c r="H256" s="895"/>
      <c r="I256" s="912"/>
      <c r="J256" s="906" t="str">
        <f t="shared" si="3"/>
        <v>effect leader = { add_trait = { trait = leader_trait_settler_2 }}}</v>
      </c>
      <c r="K256" s="913" t="s">
        <v>3892</v>
      </c>
      <c r="L256" s="917"/>
      <c r="M256" s="914" t="s">
        <v>2910</v>
      </c>
      <c r="N256" s="915"/>
      <c r="O256" s="910" t="s">
        <v>3895</v>
      </c>
      <c r="P256" s="916" t="s">
        <v>4571</v>
      </c>
      <c r="Q256" s="921" t="s">
        <v>4572</v>
      </c>
      <c r="R256" s="921" t="s">
        <v>4443</v>
      </c>
    </row>
    <row r="257" ht="25.5" spans="1:18">
      <c r="A257" s="887">
        <v>250</v>
      </c>
      <c r="B257" s="892"/>
      <c r="C257" s="893" t="s">
        <v>35</v>
      </c>
      <c r="D257" s="894" t="s">
        <v>2910</v>
      </c>
      <c r="E257" s="893"/>
      <c r="F257" s="893"/>
      <c r="G257" s="895" t="s">
        <v>4568</v>
      </c>
      <c r="H257" s="895"/>
      <c r="I257" s="912"/>
      <c r="J257" s="906" t="str">
        <f t="shared" si="3"/>
        <v>effect leader = { add_trait = { trait = leader_trait_settler_3 }}}</v>
      </c>
      <c r="K257" s="913" t="s">
        <v>3892</v>
      </c>
      <c r="L257" s="917"/>
      <c r="M257" s="914" t="s">
        <v>2910</v>
      </c>
      <c r="N257" s="915"/>
      <c r="O257" s="910" t="s">
        <v>4279</v>
      </c>
      <c r="P257" s="916" t="s">
        <v>4573</v>
      </c>
      <c r="Q257" s="921" t="s">
        <v>4574</v>
      </c>
      <c r="R257" s="921" t="s">
        <v>4443</v>
      </c>
    </row>
    <row r="258" ht="22.5" spans="1:18">
      <c r="A258" s="887">
        <v>251</v>
      </c>
      <c r="B258" s="892" t="s">
        <v>4575</v>
      </c>
      <c r="C258" s="893" t="s">
        <v>35</v>
      </c>
      <c r="D258" s="894" t="s">
        <v>2910</v>
      </c>
      <c r="E258" s="893"/>
      <c r="F258" s="894" t="s">
        <v>2910</v>
      </c>
      <c r="G258" s="895" t="s">
        <v>4576</v>
      </c>
      <c r="H258" s="895"/>
      <c r="I258" s="912"/>
      <c r="J258" s="906" t="str">
        <f t="shared" si="3"/>
        <v>effect leader = { add_trait = { trait = leader_trait_cartographer }}}</v>
      </c>
      <c r="K258" s="913" t="s">
        <v>3892</v>
      </c>
      <c r="L258" s="914" t="s">
        <v>2910</v>
      </c>
      <c r="M258" s="915"/>
      <c r="N258" s="915"/>
      <c r="O258" s="910" t="s">
        <v>3834</v>
      </c>
      <c r="P258" s="916" t="s">
        <v>4577</v>
      </c>
      <c r="Q258" s="921" t="s">
        <v>4578</v>
      </c>
      <c r="R258" s="921" t="s">
        <v>4443</v>
      </c>
    </row>
    <row r="259" ht="22.5" spans="1:18">
      <c r="A259" s="887">
        <v>252</v>
      </c>
      <c r="B259" s="892"/>
      <c r="C259" s="893" t="s">
        <v>35</v>
      </c>
      <c r="D259" s="894" t="s">
        <v>2910</v>
      </c>
      <c r="E259" s="893"/>
      <c r="F259" s="894" t="s">
        <v>2910</v>
      </c>
      <c r="G259" s="895" t="s">
        <v>4576</v>
      </c>
      <c r="H259" s="895"/>
      <c r="I259" s="912"/>
      <c r="J259" s="906" t="str">
        <f t="shared" si="3"/>
        <v>effect leader = { add_trait = { trait = leader_trait_cartographer_2 }}}</v>
      </c>
      <c r="K259" s="913" t="s">
        <v>3892</v>
      </c>
      <c r="L259" s="914" t="s">
        <v>2910</v>
      </c>
      <c r="M259" s="915"/>
      <c r="N259" s="915"/>
      <c r="O259" s="910" t="s">
        <v>3895</v>
      </c>
      <c r="P259" s="916" t="s">
        <v>4579</v>
      </c>
      <c r="Q259" s="921" t="s">
        <v>4580</v>
      </c>
      <c r="R259" s="921" t="s">
        <v>4443</v>
      </c>
    </row>
    <row r="260" ht="22.5" spans="1:18">
      <c r="A260" s="887">
        <v>253</v>
      </c>
      <c r="B260" s="892"/>
      <c r="C260" s="893" t="s">
        <v>35</v>
      </c>
      <c r="D260" s="894" t="s">
        <v>2910</v>
      </c>
      <c r="E260" s="893"/>
      <c r="F260" s="894" t="s">
        <v>2910</v>
      </c>
      <c r="G260" s="895" t="s">
        <v>4576</v>
      </c>
      <c r="H260" s="895"/>
      <c r="I260" s="912"/>
      <c r="J260" s="906" t="str">
        <f t="shared" si="3"/>
        <v>effect leader = { add_trait = { trait = leader_trait_cartographer_3 }}}</v>
      </c>
      <c r="K260" s="913" t="s">
        <v>3892</v>
      </c>
      <c r="L260" s="914" t="s">
        <v>2910</v>
      </c>
      <c r="M260" s="915"/>
      <c r="N260" s="915"/>
      <c r="O260" s="910" t="s">
        <v>4279</v>
      </c>
      <c r="P260" s="916" t="s">
        <v>4581</v>
      </c>
      <c r="Q260" s="921" t="s">
        <v>4582</v>
      </c>
      <c r="R260" s="921" t="s">
        <v>4443</v>
      </c>
    </row>
    <row r="261" ht="25.5" spans="1:18">
      <c r="A261" s="887">
        <v>254</v>
      </c>
      <c r="B261" s="892" t="s">
        <v>4583</v>
      </c>
      <c r="C261" s="893" t="s">
        <v>35</v>
      </c>
      <c r="D261" s="894" t="s">
        <v>2910</v>
      </c>
      <c r="E261" s="893"/>
      <c r="F261" s="894" t="s">
        <v>2910</v>
      </c>
      <c r="G261" s="895" t="s">
        <v>4584</v>
      </c>
      <c r="H261" s="895"/>
      <c r="I261" s="912"/>
      <c r="J261" s="906" t="str">
        <f t="shared" si="3"/>
        <v>effect leader = { add_trait = { trait = leader_trait_naturalist }}}</v>
      </c>
      <c r="K261" s="913" t="s">
        <v>3892</v>
      </c>
      <c r="L261" s="917"/>
      <c r="M261" s="914" t="s">
        <v>2910</v>
      </c>
      <c r="N261" s="915"/>
      <c r="O261" s="910" t="s">
        <v>3834</v>
      </c>
      <c r="P261" s="916" t="s">
        <v>4585</v>
      </c>
      <c r="Q261" s="921" t="s">
        <v>4586</v>
      </c>
      <c r="R261" s="921" t="s">
        <v>4443</v>
      </c>
    </row>
    <row r="262" ht="25.5" spans="1:18">
      <c r="A262" s="887">
        <v>255</v>
      </c>
      <c r="B262" s="892"/>
      <c r="C262" s="893" t="s">
        <v>35</v>
      </c>
      <c r="D262" s="894" t="s">
        <v>2910</v>
      </c>
      <c r="E262" s="893"/>
      <c r="F262" s="894" t="s">
        <v>2910</v>
      </c>
      <c r="G262" s="895" t="s">
        <v>4584</v>
      </c>
      <c r="H262" s="895"/>
      <c r="I262" s="912"/>
      <c r="J262" s="906" t="str">
        <f t="shared" si="3"/>
        <v>effect leader = { add_trait = { trait = leader_trait_naturalist_2 }}}</v>
      </c>
      <c r="K262" s="913" t="s">
        <v>3892</v>
      </c>
      <c r="L262" s="917"/>
      <c r="M262" s="914" t="s">
        <v>2910</v>
      </c>
      <c r="N262" s="915"/>
      <c r="O262" s="910" t="s">
        <v>3895</v>
      </c>
      <c r="P262" s="916" t="s">
        <v>4587</v>
      </c>
      <c r="Q262" s="921" t="s">
        <v>4588</v>
      </c>
      <c r="R262" s="921" t="s">
        <v>4443</v>
      </c>
    </row>
    <row r="263" ht="25.5" spans="1:18">
      <c r="A263" s="887">
        <v>256</v>
      </c>
      <c r="B263" s="892"/>
      <c r="C263" s="893" t="s">
        <v>35</v>
      </c>
      <c r="D263" s="894" t="s">
        <v>2910</v>
      </c>
      <c r="E263" s="893"/>
      <c r="F263" s="894" t="s">
        <v>2910</v>
      </c>
      <c r="G263" s="895" t="s">
        <v>4584</v>
      </c>
      <c r="H263" s="895"/>
      <c r="I263" s="912"/>
      <c r="J263" s="906" t="str">
        <f t="shared" si="3"/>
        <v>effect leader = { add_trait = { trait = leader_trait_naturalist_3 }}}</v>
      </c>
      <c r="K263" s="913" t="s">
        <v>3892</v>
      </c>
      <c r="L263" s="917"/>
      <c r="M263" s="914" t="s">
        <v>2910</v>
      </c>
      <c r="N263" s="915"/>
      <c r="O263" s="910" t="s">
        <v>4279</v>
      </c>
      <c r="P263" s="916" t="s">
        <v>4589</v>
      </c>
      <c r="Q263" s="921" t="s">
        <v>4590</v>
      </c>
      <c r="R263" s="921" t="s">
        <v>4443</v>
      </c>
    </row>
    <row r="264" ht="25.5" spans="1:18">
      <c r="A264" s="887">
        <v>257</v>
      </c>
      <c r="B264" s="892" t="s">
        <v>4591</v>
      </c>
      <c r="C264" s="893" t="s">
        <v>35</v>
      </c>
      <c r="D264" s="894" t="s">
        <v>2910</v>
      </c>
      <c r="E264" s="893"/>
      <c r="F264" s="893"/>
      <c r="G264" s="895" t="s">
        <v>4568</v>
      </c>
      <c r="H264" s="895"/>
      <c r="I264" s="912" t="s">
        <v>4547</v>
      </c>
      <c r="J264" s="906" t="str">
        <f t="shared" si="3"/>
        <v>effect leader = { add_trait = { trait = leader_trait_forge_focus }}}</v>
      </c>
      <c r="K264" s="913" t="s">
        <v>3892</v>
      </c>
      <c r="L264" s="917"/>
      <c r="M264" s="914" t="s">
        <v>2910</v>
      </c>
      <c r="N264" s="915"/>
      <c r="O264" s="910" t="s">
        <v>3834</v>
      </c>
      <c r="P264" s="916" t="s">
        <v>4592</v>
      </c>
      <c r="Q264" s="921" t="s">
        <v>4593</v>
      </c>
      <c r="R264" s="921" t="s">
        <v>4443</v>
      </c>
    </row>
    <row r="265" ht="25.5" spans="1:18">
      <c r="A265" s="887">
        <v>258</v>
      </c>
      <c r="B265" s="892"/>
      <c r="C265" s="893" t="s">
        <v>35</v>
      </c>
      <c r="D265" s="894" t="s">
        <v>2910</v>
      </c>
      <c r="E265" s="893"/>
      <c r="F265" s="893"/>
      <c r="G265" s="895" t="s">
        <v>4568</v>
      </c>
      <c r="H265" s="895"/>
      <c r="I265" s="912" t="s">
        <v>4547</v>
      </c>
      <c r="J265" s="906" t="str">
        <f t="shared" ref="J265:J328" si="4">_xlfn.CONCAT("effect ",_xlfn.XLOOKUP($J$5,$W$9:$W$13,$X$9:$X$13),_xlfn.XLOOKUP($J$5,$W$9:$W$13,$Y$9:$Y$13)," ",_xlfn.XLOOKUP($J$5,$W$9:$W$13,$Z$9:$Z$13),$C$5," = { trait = ",Q265," }}}")</f>
        <v>effect leader = { add_trait = { trait = leader_trait_forge_focus_2 }}}</v>
      </c>
      <c r="K265" s="913" t="s">
        <v>3892</v>
      </c>
      <c r="L265" s="917"/>
      <c r="M265" s="914" t="s">
        <v>2910</v>
      </c>
      <c r="N265" s="915"/>
      <c r="O265" s="910" t="s">
        <v>3895</v>
      </c>
      <c r="P265" s="916" t="s">
        <v>4594</v>
      </c>
      <c r="Q265" s="921" t="s">
        <v>4595</v>
      </c>
      <c r="R265" s="921" t="s">
        <v>4443</v>
      </c>
    </row>
    <row r="266" ht="25.5" spans="1:18">
      <c r="A266" s="887">
        <v>259</v>
      </c>
      <c r="B266" s="892"/>
      <c r="C266" s="893" t="s">
        <v>35</v>
      </c>
      <c r="D266" s="894" t="s">
        <v>2910</v>
      </c>
      <c r="E266" s="893"/>
      <c r="F266" s="893"/>
      <c r="G266" s="895" t="s">
        <v>4568</v>
      </c>
      <c r="H266" s="895"/>
      <c r="I266" s="912" t="s">
        <v>4547</v>
      </c>
      <c r="J266" s="906" t="str">
        <f t="shared" si="4"/>
        <v>effect leader = { add_trait = { trait = leader_trait_forge_focus_3 }}}</v>
      </c>
      <c r="K266" s="913" t="s">
        <v>3892</v>
      </c>
      <c r="L266" s="917"/>
      <c r="M266" s="914" t="s">
        <v>2910</v>
      </c>
      <c r="N266" s="915"/>
      <c r="O266" s="910" t="s">
        <v>4279</v>
      </c>
      <c r="P266" s="916" t="s">
        <v>4596</v>
      </c>
      <c r="Q266" s="921" t="s">
        <v>4597</v>
      </c>
      <c r="R266" s="921" t="s">
        <v>4443</v>
      </c>
    </row>
    <row r="267" ht="25.5" spans="1:18">
      <c r="A267" s="887">
        <v>260</v>
      </c>
      <c r="B267" s="892" t="s">
        <v>4598</v>
      </c>
      <c r="C267" s="893" t="s">
        <v>35</v>
      </c>
      <c r="D267" s="894" t="s">
        <v>2910</v>
      </c>
      <c r="E267" s="893"/>
      <c r="F267" s="893"/>
      <c r="G267" s="895" t="s">
        <v>4568</v>
      </c>
      <c r="H267" s="895"/>
      <c r="I267" s="912" t="s">
        <v>4547</v>
      </c>
      <c r="J267" s="906" t="str">
        <f t="shared" si="4"/>
        <v>effect leader = { add_trait = { trait = leader_trait_industrial_focus }}}</v>
      </c>
      <c r="K267" s="913" t="s">
        <v>3892</v>
      </c>
      <c r="L267" s="917"/>
      <c r="M267" s="914" t="s">
        <v>2910</v>
      </c>
      <c r="N267" s="915"/>
      <c r="O267" s="910" t="s">
        <v>3834</v>
      </c>
      <c r="P267" s="916" t="s">
        <v>4599</v>
      </c>
      <c r="Q267" s="921" t="s">
        <v>4600</v>
      </c>
      <c r="R267" s="921" t="s">
        <v>4443</v>
      </c>
    </row>
    <row r="268" ht="25.5" spans="1:18">
      <c r="A268" s="887">
        <v>261</v>
      </c>
      <c r="B268" s="892"/>
      <c r="C268" s="893" t="s">
        <v>35</v>
      </c>
      <c r="D268" s="894" t="s">
        <v>2910</v>
      </c>
      <c r="E268" s="893"/>
      <c r="F268" s="893"/>
      <c r="G268" s="895" t="s">
        <v>4568</v>
      </c>
      <c r="H268" s="895"/>
      <c r="I268" s="912" t="s">
        <v>4547</v>
      </c>
      <c r="J268" s="906" t="str">
        <f t="shared" si="4"/>
        <v>effect leader = { add_trait = { trait = leader_trait_industrial_focus_2 }}}</v>
      </c>
      <c r="K268" s="913" t="s">
        <v>3892</v>
      </c>
      <c r="L268" s="917"/>
      <c r="M268" s="914" t="s">
        <v>2910</v>
      </c>
      <c r="N268" s="915"/>
      <c r="O268" s="910" t="s">
        <v>3895</v>
      </c>
      <c r="P268" s="916" t="s">
        <v>4601</v>
      </c>
      <c r="Q268" s="921" t="s">
        <v>4602</v>
      </c>
      <c r="R268" s="921" t="s">
        <v>4443</v>
      </c>
    </row>
    <row r="269" ht="25.5" spans="1:18">
      <c r="A269" s="887">
        <v>262</v>
      </c>
      <c r="B269" s="892"/>
      <c r="C269" s="893" t="s">
        <v>35</v>
      </c>
      <c r="D269" s="894" t="s">
        <v>2910</v>
      </c>
      <c r="E269" s="893"/>
      <c r="F269" s="893"/>
      <c r="G269" s="895" t="s">
        <v>4568</v>
      </c>
      <c r="H269" s="895"/>
      <c r="I269" s="912" t="s">
        <v>4547</v>
      </c>
      <c r="J269" s="906" t="str">
        <f t="shared" si="4"/>
        <v>effect leader = { add_trait = { trait = leader_trait_industrial_focus_3 }}}</v>
      </c>
      <c r="K269" s="913" t="s">
        <v>3892</v>
      </c>
      <c r="L269" s="917"/>
      <c r="M269" s="914" t="s">
        <v>2910</v>
      </c>
      <c r="N269" s="915"/>
      <c r="O269" s="910" t="s">
        <v>4279</v>
      </c>
      <c r="P269" s="916" t="s">
        <v>4603</v>
      </c>
      <c r="Q269" s="921" t="s">
        <v>4604</v>
      </c>
      <c r="R269" s="921" t="s">
        <v>4443</v>
      </c>
    </row>
    <row r="270" ht="25.5" spans="1:18">
      <c r="A270" s="887">
        <v>263</v>
      </c>
      <c r="B270" s="892" t="s">
        <v>4605</v>
      </c>
      <c r="C270" s="893" t="s">
        <v>35</v>
      </c>
      <c r="D270" s="894" t="s">
        <v>2910</v>
      </c>
      <c r="E270" s="893"/>
      <c r="F270" s="893"/>
      <c r="G270" s="895" t="s">
        <v>4568</v>
      </c>
      <c r="H270" s="895"/>
      <c r="I270" s="912" t="s">
        <v>4547</v>
      </c>
      <c r="J270" s="906" t="str">
        <f t="shared" si="4"/>
        <v>effect leader = { add_trait = { trait = leader_trait_refinement_focus }}}</v>
      </c>
      <c r="K270" s="913" t="s">
        <v>3892</v>
      </c>
      <c r="L270" s="917"/>
      <c r="M270" s="914" t="s">
        <v>2910</v>
      </c>
      <c r="N270" s="915"/>
      <c r="O270" s="910" t="s">
        <v>3834</v>
      </c>
      <c r="P270" s="916" t="s">
        <v>4606</v>
      </c>
      <c r="Q270" s="921" t="s">
        <v>4607</v>
      </c>
      <c r="R270" s="921" t="s">
        <v>4443</v>
      </c>
    </row>
    <row r="271" ht="25.5" spans="1:18">
      <c r="A271" s="887">
        <v>264</v>
      </c>
      <c r="B271" s="892"/>
      <c r="C271" s="893" t="s">
        <v>35</v>
      </c>
      <c r="D271" s="894" t="s">
        <v>2910</v>
      </c>
      <c r="E271" s="893"/>
      <c r="F271" s="893"/>
      <c r="G271" s="895" t="s">
        <v>4568</v>
      </c>
      <c r="H271" s="895"/>
      <c r="I271" s="912" t="s">
        <v>4547</v>
      </c>
      <c r="J271" s="906" t="str">
        <f t="shared" si="4"/>
        <v>effect leader = { add_trait = { trait = leader_trait_refinement_focus_2 }}}</v>
      </c>
      <c r="K271" s="913" t="s">
        <v>3892</v>
      </c>
      <c r="L271" s="917"/>
      <c r="M271" s="914" t="s">
        <v>2910</v>
      </c>
      <c r="N271" s="915"/>
      <c r="O271" s="910" t="s">
        <v>3895</v>
      </c>
      <c r="P271" s="916" t="s">
        <v>4608</v>
      </c>
      <c r="Q271" s="921" t="s">
        <v>4609</v>
      </c>
      <c r="R271" s="921" t="s">
        <v>4443</v>
      </c>
    </row>
    <row r="272" ht="25.5" spans="1:18">
      <c r="A272" s="887">
        <v>265</v>
      </c>
      <c r="B272" s="892"/>
      <c r="C272" s="893" t="s">
        <v>35</v>
      </c>
      <c r="D272" s="894" t="s">
        <v>2910</v>
      </c>
      <c r="E272" s="893"/>
      <c r="F272" s="893"/>
      <c r="G272" s="895" t="s">
        <v>4568</v>
      </c>
      <c r="H272" s="895"/>
      <c r="I272" s="912" t="s">
        <v>4547</v>
      </c>
      <c r="J272" s="906" t="str">
        <f t="shared" si="4"/>
        <v>effect leader = { add_trait = { trait = leader_trait_refinement_focus_3 }}}</v>
      </c>
      <c r="K272" s="913" t="s">
        <v>3892</v>
      </c>
      <c r="L272" s="917"/>
      <c r="M272" s="914" t="s">
        <v>2910</v>
      </c>
      <c r="N272" s="915"/>
      <c r="O272" s="910" t="s">
        <v>4279</v>
      </c>
      <c r="P272" s="916" t="s">
        <v>4610</v>
      </c>
      <c r="Q272" s="921" t="s">
        <v>4611</v>
      </c>
      <c r="R272" s="921" t="s">
        <v>4443</v>
      </c>
    </row>
    <row r="273" ht="36" spans="1:18">
      <c r="A273" s="887">
        <v>266</v>
      </c>
      <c r="B273" s="892" t="s">
        <v>4612</v>
      </c>
      <c r="C273" s="893" t="s">
        <v>35</v>
      </c>
      <c r="D273" s="894" t="s">
        <v>2910</v>
      </c>
      <c r="E273" s="893"/>
      <c r="F273" s="893"/>
      <c r="G273" s="895" t="s">
        <v>4568</v>
      </c>
      <c r="H273" s="895"/>
      <c r="I273" s="912"/>
      <c r="J273" s="906" t="str">
        <f t="shared" si="4"/>
        <v>effect leader = { add_trait = { trait = leader_trait_urbanist }}}</v>
      </c>
      <c r="K273" s="913" t="s">
        <v>4011</v>
      </c>
      <c r="L273" s="917"/>
      <c r="M273" s="914" t="s">
        <v>2910</v>
      </c>
      <c r="N273" s="914" t="s">
        <v>2910</v>
      </c>
      <c r="O273" s="910" t="s">
        <v>3834</v>
      </c>
      <c r="P273" s="916" t="s">
        <v>4613</v>
      </c>
      <c r="Q273" s="921" t="s">
        <v>4614</v>
      </c>
      <c r="R273" s="921" t="s">
        <v>4443</v>
      </c>
    </row>
    <row r="274" ht="25.5" spans="1:18">
      <c r="A274" s="887">
        <v>267</v>
      </c>
      <c r="B274" s="892" t="s">
        <v>4615</v>
      </c>
      <c r="C274" s="893" t="s">
        <v>35</v>
      </c>
      <c r="D274" s="894" t="s">
        <v>2910</v>
      </c>
      <c r="E274" s="893"/>
      <c r="F274" s="894" t="s">
        <v>2910</v>
      </c>
      <c r="G274" s="895" t="s">
        <v>4584</v>
      </c>
      <c r="H274" s="895" t="s">
        <v>4298</v>
      </c>
      <c r="I274" s="912"/>
      <c r="J274" s="906" t="str">
        <f t="shared" si="4"/>
        <v>effect leader = { add_trait = { trait = leader_trait_assembler }}}</v>
      </c>
      <c r="K274" s="913" t="s">
        <v>3892</v>
      </c>
      <c r="L274" s="917"/>
      <c r="M274" s="914" t="s">
        <v>2910</v>
      </c>
      <c r="N274" s="915"/>
      <c r="O274" s="910" t="s">
        <v>3834</v>
      </c>
      <c r="P274" s="916" t="s">
        <v>4616</v>
      </c>
      <c r="Q274" s="921" t="s">
        <v>4617</v>
      </c>
      <c r="R274" s="921" t="s">
        <v>4443</v>
      </c>
    </row>
    <row r="275" ht="25.5" spans="1:18">
      <c r="A275" s="887">
        <v>268</v>
      </c>
      <c r="B275" s="892"/>
      <c r="C275" s="893" t="s">
        <v>35</v>
      </c>
      <c r="D275" s="894" t="s">
        <v>2910</v>
      </c>
      <c r="E275" s="893"/>
      <c r="F275" s="894" t="s">
        <v>2910</v>
      </c>
      <c r="G275" s="895" t="s">
        <v>4584</v>
      </c>
      <c r="H275" s="895"/>
      <c r="I275" s="912"/>
      <c r="J275" s="906" t="str">
        <f t="shared" si="4"/>
        <v>effect leader = { add_trait = { trait = leader_trait_assembler_2 }}}</v>
      </c>
      <c r="K275" s="913" t="s">
        <v>3892</v>
      </c>
      <c r="L275" s="917"/>
      <c r="M275" s="914" t="s">
        <v>2910</v>
      </c>
      <c r="N275" s="915"/>
      <c r="O275" s="910" t="s">
        <v>3895</v>
      </c>
      <c r="P275" s="916" t="s">
        <v>4618</v>
      </c>
      <c r="Q275" s="921" t="s">
        <v>4619</v>
      </c>
      <c r="R275" s="921" t="s">
        <v>4443</v>
      </c>
    </row>
    <row r="276" ht="25.5" spans="1:18">
      <c r="A276" s="887">
        <v>269</v>
      </c>
      <c r="B276" s="892"/>
      <c r="C276" s="893" t="s">
        <v>35</v>
      </c>
      <c r="D276" s="894" t="s">
        <v>2910</v>
      </c>
      <c r="E276" s="893"/>
      <c r="F276" s="894" t="s">
        <v>2910</v>
      </c>
      <c r="G276" s="895" t="s">
        <v>4584</v>
      </c>
      <c r="H276" s="895"/>
      <c r="I276" s="912"/>
      <c r="J276" s="906" t="str">
        <f t="shared" si="4"/>
        <v>effect leader = { add_trait = { trait = leader_trait_assembler_3 }}}</v>
      </c>
      <c r="K276" s="913" t="s">
        <v>3892</v>
      </c>
      <c r="L276" s="917"/>
      <c r="M276" s="914" t="s">
        <v>2910</v>
      </c>
      <c r="N276" s="915"/>
      <c r="O276" s="910" t="s">
        <v>4279</v>
      </c>
      <c r="P276" s="916" t="s">
        <v>4620</v>
      </c>
      <c r="Q276" s="921" t="s">
        <v>4621</v>
      </c>
      <c r="R276" s="921" t="s">
        <v>4443</v>
      </c>
    </row>
    <row r="277" ht="25.5" spans="1:18">
      <c r="A277" s="887">
        <v>270</v>
      </c>
      <c r="B277" s="892" t="s">
        <v>4622</v>
      </c>
      <c r="C277" s="893" t="s">
        <v>35</v>
      </c>
      <c r="D277" s="894" t="s">
        <v>2910</v>
      </c>
      <c r="E277" s="893"/>
      <c r="F277" s="893"/>
      <c r="G277" s="895" t="s">
        <v>4568</v>
      </c>
      <c r="H277" s="895"/>
      <c r="I277" s="912"/>
      <c r="J277" s="906" t="str">
        <f t="shared" si="4"/>
        <v>effect leader = { add_trait = { trait = leader_trait_pop_focused }}}</v>
      </c>
      <c r="K277" s="913" t="s">
        <v>3892</v>
      </c>
      <c r="L277" s="917"/>
      <c r="M277" s="914" t="s">
        <v>2910</v>
      </c>
      <c r="N277" s="915"/>
      <c r="O277" s="910" t="s">
        <v>3834</v>
      </c>
      <c r="P277" s="916" t="s">
        <v>4623</v>
      </c>
      <c r="Q277" s="921" t="s">
        <v>4624</v>
      </c>
      <c r="R277" s="921" t="s">
        <v>4443</v>
      </c>
    </row>
    <row r="278" ht="25.5" spans="1:18">
      <c r="A278" s="887">
        <v>271</v>
      </c>
      <c r="B278" s="892"/>
      <c r="C278" s="893" t="s">
        <v>35</v>
      </c>
      <c r="D278" s="894" t="s">
        <v>2910</v>
      </c>
      <c r="E278" s="893"/>
      <c r="F278" s="893"/>
      <c r="G278" s="895" t="s">
        <v>4568</v>
      </c>
      <c r="H278" s="895"/>
      <c r="I278" s="912"/>
      <c r="J278" s="906" t="str">
        <f t="shared" si="4"/>
        <v>effect leader = { add_trait = { trait = leader_trait_pop_focused_2 }}}</v>
      </c>
      <c r="K278" s="913" t="s">
        <v>3892</v>
      </c>
      <c r="L278" s="917"/>
      <c r="M278" s="914" t="s">
        <v>2910</v>
      </c>
      <c r="N278" s="915"/>
      <c r="O278" s="910" t="s">
        <v>3895</v>
      </c>
      <c r="P278" s="916" t="s">
        <v>4625</v>
      </c>
      <c r="Q278" s="921" t="s">
        <v>4626</v>
      </c>
      <c r="R278" s="921" t="s">
        <v>4443</v>
      </c>
    </row>
    <row r="279" ht="48" spans="1:18">
      <c r="A279" s="887">
        <v>272</v>
      </c>
      <c r="B279" s="892"/>
      <c r="C279" s="893" t="s">
        <v>35</v>
      </c>
      <c r="D279" s="894" t="s">
        <v>2910</v>
      </c>
      <c r="E279" s="893"/>
      <c r="F279" s="893"/>
      <c r="G279" s="895" t="s">
        <v>4568</v>
      </c>
      <c r="H279" s="895"/>
      <c r="I279" s="912"/>
      <c r="J279" s="906" t="str">
        <f t="shared" si="4"/>
        <v>effect leader = { add_trait = { trait = leader_trait_pop_focused_3 }}}</v>
      </c>
      <c r="K279" s="913" t="s">
        <v>3892</v>
      </c>
      <c r="L279" s="917"/>
      <c r="M279" s="914" t="s">
        <v>2910</v>
      </c>
      <c r="N279" s="915"/>
      <c r="O279" s="910" t="s">
        <v>4279</v>
      </c>
      <c r="P279" s="916" t="s">
        <v>4627</v>
      </c>
      <c r="Q279" s="921" t="s">
        <v>4628</v>
      </c>
      <c r="R279" s="921" t="s">
        <v>4443</v>
      </c>
    </row>
    <row r="280" ht="25.5" spans="1:18">
      <c r="A280" s="887">
        <v>273</v>
      </c>
      <c r="B280" s="892" t="s">
        <v>4629</v>
      </c>
      <c r="C280" s="893" t="s">
        <v>35</v>
      </c>
      <c r="D280" s="894" t="s">
        <v>2910</v>
      </c>
      <c r="E280" s="893"/>
      <c r="F280" s="893"/>
      <c r="G280" s="895" t="s">
        <v>4568</v>
      </c>
      <c r="H280" s="895" t="s">
        <v>4298</v>
      </c>
      <c r="I280" s="912"/>
      <c r="J280" s="906" t="str">
        <f t="shared" si="4"/>
        <v>effect leader = { add_trait = { trait = leader_trait_distribution_lines }}}</v>
      </c>
      <c r="K280" s="913" t="s">
        <v>3892</v>
      </c>
      <c r="L280" s="917"/>
      <c r="M280" s="914" t="s">
        <v>2910</v>
      </c>
      <c r="N280" s="915"/>
      <c r="O280" s="910" t="s">
        <v>3834</v>
      </c>
      <c r="P280" s="916" t="s">
        <v>4630</v>
      </c>
      <c r="Q280" s="921" t="s">
        <v>4631</v>
      </c>
      <c r="R280" s="921" t="s">
        <v>4443</v>
      </c>
    </row>
    <row r="281" ht="25.5" spans="1:18">
      <c r="A281" s="887">
        <v>274</v>
      </c>
      <c r="B281" s="892"/>
      <c r="C281" s="893" t="s">
        <v>35</v>
      </c>
      <c r="D281" s="894" t="s">
        <v>2910</v>
      </c>
      <c r="E281" s="893"/>
      <c r="F281" s="893"/>
      <c r="G281" s="895" t="s">
        <v>4568</v>
      </c>
      <c r="H281" s="895"/>
      <c r="I281" s="912"/>
      <c r="J281" s="906" t="str">
        <f t="shared" si="4"/>
        <v>effect leader = { add_trait = { trait = leader_trait_distribution_lines_2 }}}</v>
      </c>
      <c r="K281" s="913" t="s">
        <v>3892</v>
      </c>
      <c r="L281" s="917"/>
      <c r="M281" s="914" t="s">
        <v>2910</v>
      </c>
      <c r="N281" s="915"/>
      <c r="O281" s="910" t="s">
        <v>3895</v>
      </c>
      <c r="P281" s="916" t="s">
        <v>4632</v>
      </c>
      <c r="Q281" s="921" t="s">
        <v>4633</v>
      </c>
      <c r="R281" s="921" t="s">
        <v>4443</v>
      </c>
    </row>
    <row r="282" ht="25.5" spans="1:18">
      <c r="A282" s="887">
        <v>275</v>
      </c>
      <c r="B282" s="892"/>
      <c r="C282" s="893" t="s">
        <v>35</v>
      </c>
      <c r="D282" s="894" t="s">
        <v>2910</v>
      </c>
      <c r="E282" s="893"/>
      <c r="F282" s="893"/>
      <c r="G282" s="895" t="s">
        <v>4568</v>
      </c>
      <c r="H282" s="895"/>
      <c r="I282" s="912"/>
      <c r="J282" s="906" t="str">
        <f t="shared" si="4"/>
        <v>effect leader = { add_trait = { trait = leader_trait_distribution_lines_3 }}}</v>
      </c>
      <c r="K282" s="913" t="s">
        <v>3892</v>
      </c>
      <c r="L282" s="917"/>
      <c r="M282" s="914" t="s">
        <v>2910</v>
      </c>
      <c r="N282" s="915"/>
      <c r="O282" s="910" t="s">
        <v>4279</v>
      </c>
      <c r="P282" s="916" t="s">
        <v>4634</v>
      </c>
      <c r="Q282" s="921" t="s">
        <v>4635</v>
      </c>
      <c r="R282" s="921" t="s">
        <v>4443</v>
      </c>
    </row>
    <row r="283" ht="25.5" spans="1:18">
      <c r="A283" s="887">
        <v>276</v>
      </c>
      <c r="B283" s="892" t="s">
        <v>4636</v>
      </c>
      <c r="C283" s="893" t="s">
        <v>35</v>
      </c>
      <c r="D283" s="894" t="s">
        <v>2910</v>
      </c>
      <c r="E283" s="893"/>
      <c r="F283" s="893"/>
      <c r="G283" s="895" t="s">
        <v>4568</v>
      </c>
      <c r="H283" s="895"/>
      <c r="I283" s="912"/>
      <c r="J283" s="906" t="str">
        <f t="shared" si="4"/>
        <v>effect leader = { add_trait = { trait = leader_trait_efficient }}}</v>
      </c>
      <c r="K283" s="913" t="s">
        <v>4011</v>
      </c>
      <c r="L283" s="917"/>
      <c r="M283" s="914" t="s">
        <v>2910</v>
      </c>
      <c r="N283" s="915"/>
      <c r="O283" s="910" t="s">
        <v>3834</v>
      </c>
      <c r="P283" s="916" t="s">
        <v>4637</v>
      </c>
      <c r="Q283" s="921" t="s">
        <v>4638</v>
      </c>
      <c r="R283" s="921" t="s">
        <v>4443</v>
      </c>
    </row>
    <row r="284" ht="48" spans="1:18">
      <c r="A284" s="887">
        <v>277</v>
      </c>
      <c r="B284" s="892" t="s">
        <v>4639</v>
      </c>
      <c r="C284" s="893" t="s">
        <v>35</v>
      </c>
      <c r="D284" s="893"/>
      <c r="E284" s="894" t="s">
        <v>2910</v>
      </c>
      <c r="F284" s="893"/>
      <c r="G284" s="895" t="s">
        <v>4171</v>
      </c>
      <c r="H284" s="895"/>
      <c r="I284" s="912"/>
      <c r="J284" s="906" t="str">
        <f t="shared" si="4"/>
        <v>effect leader = { add_trait = { trait = leader_trait_arbiter }}}</v>
      </c>
      <c r="K284" s="913" t="s">
        <v>4011</v>
      </c>
      <c r="L284" s="917"/>
      <c r="M284" s="914" t="s">
        <v>2910</v>
      </c>
      <c r="N284" s="915"/>
      <c r="O284" s="910" t="s">
        <v>3834</v>
      </c>
      <c r="P284" s="916" t="s">
        <v>4640</v>
      </c>
      <c r="Q284" s="921" t="s">
        <v>4641</v>
      </c>
      <c r="R284" s="921" t="s">
        <v>4443</v>
      </c>
    </row>
    <row r="285" ht="48" spans="1:18">
      <c r="A285" s="887">
        <v>278</v>
      </c>
      <c r="B285" s="892" t="s">
        <v>4642</v>
      </c>
      <c r="C285" s="893" t="s">
        <v>35</v>
      </c>
      <c r="D285" s="894" t="s">
        <v>2910</v>
      </c>
      <c r="E285" s="893"/>
      <c r="F285" s="893"/>
      <c r="G285" s="895" t="s">
        <v>4568</v>
      </c>
      <c r="H285" s="895"/>
      <c r="I285" s="912"/>
      <c r="J285" s="906" t="str">
        <f t="shared" si="4"/>
        <v>effect leader = { add_trait = { trait = leader_trait_utopian_idealist }}}</v>
      </c>
      <c r="K285" s="913" t="s">
        <v>4011</v>
      </c>
      <c r="L285" s="917"/>
      <c r="M285" s="914" t="s">
        <v>2910</v>
      </c>
      <c r="N285" s="915"/>
      <c r="O285" s="910" t="s">
        <v>3834</v>
      </c>
      <c r="P285" s="916" t="s">
        <v>4643</v>
      </c>
      <c r="Q285" s="921" t="s">
        <v>4644</v>
      </c>
      <c r="R285" s="921" t="s">
        <v>4443</v>
      </c>
    </row>
    <row r="286" ht="36" spans="1:18">
      <c r="A286" s="887">
        <v>279</v>
      </c>
      <c r="B286" s="892" t="s">
        <v>4645</v>
      </c>
      <c r="C286" s="893" t="s">
        <v>35</v>
      </c>
      <c r="D286" s="894" t="s">
        <v>2910</v>
      </c>
      <c r="E286" s="894" t="s">
        <v>2910</v>
      </c>
      <c r="F286" s="894" t="s">
        <v>2910</v>
      </c>
      <c r="G286" s="895" t="s">
        <v>4646</v>
      </c>
      <c r="H286" s="895" t="s">
        <v>4208</v>
      </c>
      <c r="I286" s="912"/>
      <c r="J286" s="906" t="str">
        <f t="shared" si="4"/>
        <v>effect leader = { add_trait = { trait = leader_trait_mediator }}}</v>
      </c>
      <c r="K286" s="913" t="s">
        <v>4011</v>
      </c>
      <c r="L286" s="917"/>
      <c r="M286" s="914" t="s">
        <v>2910</v>
      </c>
      <c r="N286" s="915"/>
      <c r="O286" s="910" t="s">
        <v>3834</v>
      </c>
      <c r="P286" s="916" t="s">
        <v>4647</v>
      </c>
      <c r="Q286" s="921" t="s">
        <v>4648</v>
      </c>
      <c r="R286" s="921" t="s">
        <v>4443</v>
      </c>
    </row>
    <row r="287" ht="36" spans="1:18">
      <c r="A287" s="887">
        <v>280</v>
      </c>
      <c r="B287" s="892" t="s">
        <v>4649</v>
      </c>
      <c r="C287" s="893" t="s">
        <v>35</v>
      </c>
      <c r="D287" s="894" t="s">
        <v>2910</v>
      </c>
      <c r="E287" s="894" t="s">
        <v>2910</v>
      </c>
      <c r="F287" s="894" t="s">
        <v>2910</v>
      </c>
      <c r="G287" s="895" t="s">
        <v>4646</v>
      </c>
      <c r="H287" s="895"/>
      <c r="I287" s="912"/>
      <c r="J287" s="906" t="str">
        <f t="shared" si="4"/>
        <v>effect leader = { add_trait = { trait = leader_trait_shroud_preacher }}}</v>
      </c>
      <c r="K287" s="913" t="s">
        <v>4011</v>
      </c>
      <c r="L287" s="917"/>
      <c r="M287" s="914" t="s">
        <v>2910</v>
      </c>
      <c r="N287" s="915"/>
      <c r="O287" s="910" t="s">
        <v>3834</v>
      </c>
      <c r="P287" s="916" t="s">
        <v>4650</v>
      </c>
      <c r="Q287" s="921" t="s">
        <v>4651</v>
      </c>
      <c r="R287" s="921" t="s">
        <v>4443</v>
      </c>
    </row>
    <row r="288" ht="22.5" spans="1:18">
      <c r="A288" s="887">
        <v>281</v>
      </c>
      <c r="B288" s="892" t="s">
        <v>4394</v>
      </c>
      <c r="C288" s="893" t="s">
        <v>35</v>
      </c>
      <c r="D288" s="894" t="s">
        <v>2910</v>
      </c>
      <c r="E288" s="893"/>
      <c r="F288" s="893"/>
      <c r="G288" s="895" t="s">
        <v>4134</v>
      </c>
      <c r="H288" s="895" t="s">
        <v>4135</v>
      </c>
      <c r="I288" s="918" t="s">
        <v>4652</v>
      </c>
      <c r="J288" s="906" t="str">
        <f t="shared" si="4"/>
        <v>effect leader = { add_trait = { trait = leader_trait_master_diplomat }}}</v>
      </c>
      <c r="K288" s="913" t="s">
        <v>4011</v>
      </c>
      <c r="L288" s="914" t="s">
        <v>2910</v>
      </c>
      <c r="M288" s="915"/>
      <c r="N288" s="915"/>
      <c r="O288" s="910" t="s">
        <v>3834</v>
      </c>
      <c r="P288" s="916" t="s">
        <v>4653</v>
      </c>
      <c r="Q288" s="921" t="s">
        <v>4654</v>
      </c>
      <c r="R288" s="921" t="s">
        <v>4443</v>
      </c>
    </row>
    <row r="289" ht="22.5" spans="1:18">
      <c r="A289" s="887">
        <v>282</v>
      </c>
      <c r="B289" s="892" t="s">
        <v>4655</v>
      </c>
      <c r="C289" s="893" t="s">
        <v>35</v>
      </c>
      <c r="D289" s="894" t="s">
        <v>2910</v>
      </c>
      <c r="E289" s="893"/>
      <c r="F289" s="893"/>
      <c r="G289" s="895" t="s">
        <v>4497</v>
      </c>
      <c r="H289" s="895" t="s">
        <v>4298</v>
      </c>
      <c r="I289" s="912"/>
      <c r="J289" s="906" t="str">
        <f t="shared" si="4"/>
        <v>effect leader = { add_trait = { trait = leader_trait_supreme_organizer }}}</v>
      </c>
      <c r="K289" s="913" t="s">
        <v>4011</v>
      </c>
      <c r="L289" s="914" t="s">
        <v>2910</v>
      </c>
      <c r="M289" s="915"/>
      <c r="N289" s="915"/>
      <c r="O289" s="910" t="s">
        <v>3834</v>
      </c>
      <c r="P289" s="916" t="s">
        <v>4267</v>
      </c>
      <c r="Q289" s="921" t="s">
        <v>4656</v>
      </c>
      <c r="R289" s="921" t="s">
        <v>4443</v>
      </c>
    </row>
    <row r="290" ht="25.5" spans="1:18">
      <c r="A290" s="887">
        <v>283</v>
      </c>
      <c r="B290" s="892" t="s">
        <v>4657</v>
      </c>
      <c r="C290" s="893" t="s">
        <v>35</v>
      </c>
      <c r="D290" s="894" t="s">
        <v>2910</v>
      </c>
      <c r="E290" s="893"/>
      <c r="F290" s="893"/>
      <c r="G290" s="895" t="s">
        <v>4568</v>
      </c>
      <c r="H290" s="895"/>
      <c r="I290" s="912"/>
      <c r="J290" s="906" t="str">
        <f t="shared" si="4"/>
        <v>effect leader = { add_trait = { trait = leader_trait_galvanizer }}}</v>
      </c>
      <c r="K290" s="913" t="s">
        <v>4011</v>
      </c>
      <c r="L290" s="917"/>
      <c r="M290" s="914" t="s">
        <v>2910</v>
      </c>
      <c r="N290" s="915"/>
      <c r="O290" s="910" t="s">
        <v>3834</v>
      </c>
      <c r="P290" s="916" t="s">
        <v>4658</v>
      </c>
      <c r="Q290" s="921" t="s">
        <v>4659</v>
      </c>
      <c r="R290" s="921" t="s">
        <v>4443</v>
      </c>
    </row>
    <row r="291" ht="25.5" spans="1:18">
      <c r="A291" s="887">
        <v>284</v>
      </c>
      <c r="B291" s="927" t="s">
        <v>4660</v>
      </c>
      <c r="C291" s="893" t="s">
        <v>35</v>
      </c>
      <c r="D291" s="894" t="s">
        <v>2910</v>
      </c>
      <c r="E291" s="894" t="s">
        <v>2910</v>
      </c>
      <c r="F291" s="894" t="s">
        <v>2910</v>
      </c>
      <c r="G291" s="895"/>
      <c r="H291" s="895"/>
      <c r="I291" s="918" t="s">
        <v>4661</v>
      </c>
      <c r="J291" s="906" t="str">
        <f t="shared" si="4"/>
        <v>effect leader = { add_trait = { trait = leader_trait_corrupt }}}</v>
      </c>
      <c r="K291" s="913" t="s">
        <v>4037</v>
      </c>
      <c r="L291" s="917"/>
      <c r="M291" s="914" t="s">
        <v>2910</v>
      </c>
      <c r="N291" s="915"/>
      <c r="O291" s="910" t="s">
        <v>3834</v>
      </c>
      <c r="P291" s="916" t="s">
        <v>4261</v>
      </c>
      <c r="Q291" s="921" t="s">
        <v>4662</v>
      </c>
      <c r="R291" s="921" t="s">
        <v>4443</v>
      </c>
    </row>
    <row r="292" ht="25.5" spans="1:18">
      <c r="A292" s="887">
        <v>285</v>
      </c>
      <c r="B292" s="927"/>
      <c r="C292" s="893" t="s">
        <v>35</v>
      </c>
      <c r="D292" s="894" t="s">
        <v>2910</v>
      </c>
      <c r="E292" s="894" t="s">
        <v>2910</v>
      </c>
      <c r="F292" s="894" t="s">
        <v>2910</v>
      </c>
      <c r="G292" s="895"/>
      <c r="H292" s="895"/>
      <c r="I292" s="918" t="s">
        <v>4661</v>
      </c>
      <c r="J292" s="906" t="str">
        <f t="shared" si="4"/>
        <v>effect leader = { add_trait = { trait = leader_trait_corrupt_2 }}}</v>
      </c>
      <c r="K292" s="913" t="s">
        <v>4037</v>
      </c>
      <c r="L292" s="917"/>
      <c r="M292" s="914" t="s">
        <v>2910</v>
      </c>
      <c r="N292" s="915"/>
      <c r="O292" s="910" t="s">
        <v>3895</v>
      </c>
      <c r="P292" s="916" t="s">
        <v>4263</v>
      </c>
      <c r="Q292" s="921" t="s">
        <v>4663</v>
      </c>
      <c r="R292" s="921" t="s">
        <v>4443</v>
      </c>
    </row>
    <row r="293" ht="25.5" spans="1:18">
      <c r="A293" s="887">
        <v>286</v>
      </c>
      <c r="B293" s="927" t="s">
        <v>4664</v>
      </c>
      <c r="C293" s="893" t="s">
        <v>35</v>
      </c>
      <c r="D293" s="894" t="s">
        <v>2910</v>
      </c>
      <c r="E293" s="894" t="s">
        <v>2910</v>
      </c>
      <c r="F293" s="894" t="s">
        <v>2910</v>
      </c>
      <c r="G293" s="895"/>
      <c r="H293" s="895"/>
      <c r="I293" s="912"/>
      <c r="J293" s="906" t="str">
        <f t="shared" si="4"/>
        <v>effect leader = { add_trait = { trait = leader_trait_polluter }}}</v>
      </c>
      <c r="K293" s="913" t="s">
        <v>4037</v>
      </c>
      <c r="L293" s="917"/>
      <c r="M293" s="914" t="s">
        <v>2910</v>
      </c>
      <c r="N293" s="915"/>
      <c r="O293" s="910" t="s">
        <v>3834</v>
      </c>
      <c r="P293" s="916" t="s">
        <v>4665</v>
      </c>
      <c r="Q293" s="921" t="s">
        <v>4666</v>
      </c>
      <c r="R293" s="921" t="s">
        <v>4443</v>
      </c>
    </row>
    <row r="294" ht="25.5" spans="1:18">
      <c r="A294" s="887">
        <v>287</v>
      </c>
      <c r="B294" s="927"/>
      <c r="C294" s="893" t="s">
        <v>35</v>
      </c>
      <c r="D294" s="894" t="s">
        <v>2910</v>
      </c>
      <c r="E294" s="894" t="s">
        <v>2910</v>
      </c>
      <c r="F294" s="894" t="s">
        <v>2910</v>
      </c>
      <c r="G294" s="895"/>
      <c r="H294" s="895"/>
      <c r="I294" s="912"/>
      <c r="J294" s="906" t="str">
        <f t="shared" si="4"/>
        <v>effect leader = { add_trait = { trait = leader_trait_polluter_2 }}}</v>
      </c>
      <c r="K294" s="913" t="s">
        <v>4037</v>
      </c>
      <c r="L294" s="917"/>
      <c r="M294" s="914" t="s">
        <v>2910</v>
      </c>
      <c r="N294" s="915"/>
      <c r="O294" s="910" t="s">
        <v>3895</v>
      </c>
      <c r="P294" s="916" t="s">
        <v>4667</v>
      </c>
      <c r="Q294" s="921" t="s">
        <v>4668</v>
      </c>
      <c r="R294" s="921" t="s">
        <v>4443</v>
      </c>
    </row>
    <row r="295" ht="25.5" spans="1:18">
      <c r="A295" s="887">
        <v>288</v>
      </c>
      <c r="B295" s="927" t="s">
        <v>4669</v>
      </c>
      <c r="C295" s="893" t="s">
        <v>35</v>
      </c>
      <c r="D295" s="894" t="s">
        <v>2910</v>
      </c>
      <c r="E295" s="894" t="s">
        <v>2910</v>
      </c>
      <c r="F295" s="894" t="s">
        <v>2910</v>
      </c>
      <c r="G295" s="895"/>
      <c r="H295" s="895"/>
      <c r="I295" s="912" t="s">
        <v>4670</v>
      </c>
      <c r="J295" s="906" t="str">
        <f t="shared" si="4"/>
        <v>effect leader = { add_trait = { trait = leader_trait_sadistic }}}</v>
      </c>
      <c r="K295" s="913" t="s">
        <v>4037</v>
      </c>
      <c r="L295" s="917"/>
      <c r="M295" s="914" t="s">
        <v>2910</v>
      </c>
      <c r="N295" s="915"/>
      <c r="O295" s="910" t="s">
        <v>3834</v>
      </c>
      <c r="P295" s="916" t="s">
        <v>4671</v>
      </c>
      <c r="Q295" s="921" t="s">
        <v>4672</v>
      </c>
      <c r="R295" s="921" t="s">
        <v>4443</v>
      </c>
    </row>
    <row r="296" ht="25.5" spans="1:18">
      <c r="A296" s="887">
        <v>289</v>
      </c>
      <c r="B296" s="927"/>
      <c r="C296" s="893" t="s">
        <v>35</v>
      </c>
      <c r="D296" s="894" t="s">
        <v>2910</v>
      </c>
      <c r="E296" s="894" t="s">
        <v>2910</v>
      </c>
      <c r="F296" s="894" t="s">
        <v>2910</v>
      </c>
      <c r="G296" s="895"/>
      <c r="H296" s="895"/>
      <c r="I296" s="912" t="s">
        <v>4670</v>
      </c>
      <c r="J296" s="906" t="str">
        <f t="shared" si="4"/>
        <v>effect leader = { add_trait = { trait = leader_trait_sadistic_2 }}}</v>
      </c>
      <c r="K296" s="913" t="s">
        <v>4037</v>
      </c>
      <c r="L296" s="917"/>
      <c r="M296" s="914" t="s">
        <v>2910</v>
      </c>
      <c r="N296" s="915"/>
      <c r="O296" s="910" t="s">
        <v>3895</v>
      </c>
      <c r="P296" s="916" t="s">
        <v>4673</v>
      </c>
      <c r="Q296" s="921" t="s">
        <v>4674</v>
      </c>
      <c r="R296" s="921" t="s">
        <v>4443</v>
      </c>
    </row>
    <row r="297" ht="36" spans="1:18">
      <c r="A297" s="887">
        <v>290</v>
      </c>
      <c r="B297" s="927" t="s">
        <v>4675</v>
      </c>
      <c r="C297" s="893" t="s">
        <v>35</v>
      </c>
      <c r="D297" s="894" t="s">
        <v>2910</v>
      </c>
      <c r="E297" s="894" t="s">
        <v>2910</v>
      </c>
      <c r="F297" s="894" t="s">
        <v>2910</v>
      </c>
      <c r="G297" s="895"/>
      <c r="H297" s="895"/>
      <c r="I297" s="912"/>
      <c r="J297" s="906" t="str">
        <f t="shared" si="4"/>
        <v>effect leader = { add_trait = { trait = leader_trait_profligate }}}</v>
      </c>
      <c r="K297" s="913" t="s">
        <v>4037</v>
      </c>
      <c r="L297" s="917"/>
      <c r="M297" s="914" t="s">
        <v>2910</v>
      </c>
      <c r="N297" s="915"/>
      <c r="O297" s="910" t="s">
        <v>3834</v>
      </c>
      <c r="P297" s="916" t="s">
        <v>4676</v>
      </c>
      <c r="Q297" s="921" t="s">
        <v>4677</v>
      </c>
      <c r="R297" s="921" t="s">
        <v>4443</v>
      </c>
    </row>
    <row r="298" ht="36" spans="1:18">
      <c r="A298" s="887">
        <v>291</v>
      </c>
      <c r="B298" s="927"/>
      <c r="C298" s="893" t="s">
        <v>35</v>
      </c>
      <c r="D298" s="894" t="s">
        <v>2910</v>
      </c>
      <c r="E298" s="894" t="s">
        <v>2910</v>
      </c>
      <c r="F298" s="894" t="s">
        <v>2910</v>
      </c>
      <c r="G298" s="895"/>
      <c r="H298" s="895"/>
      <c r="I298" s="912"/>
      <c r="J298" s="906" t="str">
        <f t="shared" si="4"/>
        <v>effect leader = { add_trait = { trait = leader_trait_profligate_2 }}}</v>
      </c>
      <c r="K298" s="913" t="s">
        <v>4037</v>
      </c>
      <c r="L298" s="917"/>
      <c r="M298" s="914" t="s">
        <v>2910</v>
      </c>
      <c r="N298" s="915"/>
      <c r="O298" s="910" t="s">
        <v>3895</v>
      </c>
      <c r="P298" s="916" t="s">
        <v>4678</v>
      </c>
      <c r="Q298" s="921" t="s">
        <v>4679</v>
      </c>
      <c r="R298" s="921" t="s">
        <v>4443</v>
      </c>
    </row>
    <row r="299" ht="25.5" spans="1:18">
      <c r="A299" s="887">
        <v>292</v>
      </c>
      <c r="B299" s="927" t="s">
        <v>4680</v>
      </c>
      <c r="C299" s="893" t="s">
        <v>35</v>
      </c>
      <c r="D299" s="894" t="s">
        <v>2910</v>
      </c>
      <c r="E299" s="894" t="s">
        <v>2910</v>
      </c>
      <c r="F299" s="894" t="s">
        <v>2910</v>
      </c>
      <c r="G299" s="895"/>
      <c r="H299" s="895"/>
      <c r="I299" s="912" t="s">
        <v>4681</v>
      </c>
      <c r="J299" s="906" t="str">
        <f t="shared" si="4"/>
        <v>effect leader = { add_trait = { trait = leader_trait_procrastinator }}}</v>
      </c>
      <c r="K299" s="913" t="s">
        <v>4037</v>
      </c>
      <c r="L299" s="917"/>
      <c r="M299" s="914" t="s">
        <v>2910</v>
      </c>
      <c r="N299" s="915"/>
      <c r="O299" s="910" t="s">
        <v>3834</v>
      </c>
      <c r="P299" s="916" t="s">
        <v>4682</v>
      </c>
      <c r="Q299" s="921" t="s">
        <v>4683</v>
      </c>
      <c r="R299" s="921" t="s">
        <v>4443</v>
      </c>
    </row>
    <row r="300" ht="25.5" spans="1:18">
      <c r="A300" s="887">
        <v>293</v>
      </c>
      <c r="B300" s="927"/>
      <c r="C300" s="893" t="s">
        <v>35</v>
      </c>
      <c r="D300" s="894" t="s">
        <v>2910</v>
      </c>
      <c r="E300" s="894" t="s">
        <v>2910</v>
      </c>
      <c r="F300" s="894" t="s">
        <v>2910</v>
      </c>
      <c r="G300" s="895"/>
      <c r="H300" s="895"/>
      <c r="I300" s="912" t="s">
        <v>4684</v>
      </c>
      <c r="J300" s="906" t="str">
        <f t="shared" si="4"/>
        <v>effect leader = { add_trait = { trait = leader_trait_procrastinator_2 }}}</v>
      </c>
      <c r="K300" s="913" t="s">
        <v>4037</v>
      </c>
      <c r="L300" s="917"/>
      <c r="M300" s="914" t="s">
        <v>2910</v>
      </c>
      <c r="N300" s="915"/>
      <c r="O300" s="910" t="s">
        <v>3895</v>
      </c>
      <c r="P300" s="916" t="s">
        <v>4685</v>
      </c>
      <c r="Q300" s="921" t="s">
        <v>4686</v>
      </c>
      <c r="R300" s="921" t="s">
        <v>4443</v>
      </c>
    </row>
    <row r="301" ht="36" spans="1:18">
      <c r="A301" s="887">
        <v>294</v>
      </c>
      <c r="B301" s="927" t="s">
        <v>4687</v>
      </c>
      <c r="C301" s="893" t="s">
        <v>35</v>
      </c>
      <c r="D301" s="894" t="s">
        <v>2910</v>
      </c>
      <c r="E301" s="894" t="s">
        <v>2910</v>
      </c>
      <c r="F301" s="894" t="s">
        <v>2910</v>
      </c>
      <c r="G301" s="895"/>
      <c r="H301" s="895"/>
      <c r="I301" s="912" t="s">
        <v>4688</v>
      </c>
      <c r="J301" s="906" t="str">
        <f t="shared" si="4"/>
        <v>effect leader = { add_trait = { trait = leader_trait_insider_trading }}}</v>
      </c>
      <c r="K301" s="913" t="s">
        <v>4037</v>
      </c>
      <c r="L301" s="917"/>
      <c r="M301" s="914" t="s">
        <v>2910</v>
      </c>
      <c r="N301" s="915"/>
      <c r="O301" s="910" t="s">
        <v>3834</v>
      </c>
      <c r="P301" s="916" t="s">
        <v>4689</v>
      </c>
      <c r="Q301" s="921" t="s">
        <v>4690</v>
      </c>
      <c r="R301" s="921" t="s">
        <v>4443</v>
      </c>
    </row>
    <row r="302" ht="36" spans="1:18">
      <c r="A302" s="887">
        <v>295</v>
      </c>
      <c r="B302" s="927"/>
      <c r="C302" s="893" t="s">
        <v>35</v>
      </c>
      <c r="D302" s="894" t="s">
        <v>2910</v>
      </c>
      <c r="E302" s="894" t="s">
        <v>2910</v>
      </c>
      <c r="F302" s="894" t="s">
        <v>2910</v>
      </c>
      <c r="G302" s="895"/>
      <c r="H302" s="895"/>
      <c r="I302" s="912" t="s">
        <v>4688</v>
      </c>
      <c r="J302" s="906" t="str">
        <f t="shared" si="4"/>
        <v>effect leader = { add_trait = { trait = leader_trait_insider_trading_2 }}}</v>
      </c>
      <c r="K302" s="913" t="s">
        <v>4037</v>
      </c>
      <c r="L302" s="917"/>
      <c r="M302" s="914" t="s">
        <v>2910</v>
      </c>
      <c r="N302" s="915"/>
      <c r="O302" s="910" t="s">
        <v>3895</v>
      </c>
      <c r="P302" s="916" t="s">
        <v>4691</v>
      </c>
      <c r="Q302" s="921" t="s">
        <v>4692</v>
      </c>
      <c r="R302" s="921" t="s">
        <v>4443</v>
      </c>
    </row>
    <row r="303" ht="22.5" spans="1:18">
      <c r="A303" s="887">
        <v>296</v>
      </c>
      <c r="B303" s="927" t="s">
        <v>4693</v>
      </c>
      <c r="C303" s="893" t="s">
        <v>35</v>
      </c>
      <c r="D303" s="894" t="s">
        <v>2910</v>
      </c>
      <c r="E303" s="893"/>
      <c r="F303" s="893"/>
      <c r="G303" s="895"/>
      <c r="H303" s="895"/>
      <c r="I303" s="912" t="s">
        <v>4694</v>
      </c>
      <c r="J303" s="906" t="str">
        <f t="shared" si="4"/>
        <v>effect leader = { add_trait = { trait = leader_trait_irenic }}}</v>
      </c>
      <c r="K303" s="913" t="s">
        <v>4037</v>
      </c>
      <c r="L303" s="914" t="s">
        <v>2910</v>
      </c>
      <c r="M303" s="915"/>
      <c r="N303" s="915"/>
      <c r="O303" s="910" t="s">
        <v>3834</v>
      </c>
      <c r="P303" s="916" t="s">
        <v>4695</v>
      </c>
      <c r="Q303" s="921" t="s">
        <v>4696</v>
      </c>
      <c r="R303" s="921" t="s">
        <v>4443</v>
      </c>
    </row>
    <row r="304" ht="22.5" spans="1:18">
      <c r="A304" s="887">
        <v>297</v>
      </c>
      <c r="B304" s="927"/>
      <c r="C304" s="893" t="s">
        <v>35</v>
      </c>
      <c r="D304" s="894" t="s">
        <v>2910</v>
      </c>
      <c r="E304" s="893"/>
      <c r="F304" s="893"/>
      <c r="G304" s="895"/>
      <c r="H304" s="895"/>
      <c r="I304" s="912" t="s">
        <v>4694</v>
      </c>
      <c r="J304" s="906" t="str">
        <f t="shared" si="4"/>
        <v>effect leader = { add_trait = { trait = leader_trait_irenic_2 }}}</v>
      </c>
      <c r="K304" s="913" t="s">
        <v>4037</v>
      </c>
      <c r="L304" s="914" t="s">
        <v>2910</v>
      </c>
      <c r="M304" s="915"/>
      <c r="N304" s="915"/>
      <c r="O304" s="910" t="s">
        <v>3895</v>
      </c>
      <c r="P304" s="916" t="s">
        <v>4697</v>
      </c>
      <c r="Q304" s="921" t="s">
        <v>4698</v>
      </c>
      <c r="R304" s="921" t="s">
        <v>4443</v>
      </c>
    </row>
    <row r="305" ht="25.5" spans="1:18">
      <c r="A305" s="887">
        <v>298</v>
      </c>
      <c r="B305" s="892" t="s">
        <v>4699</v>
      </c>
      <c r="C305" s="893" t="s">
        <v>35</v>
      </c>
      <c r="D305" s="893"/>
      <c r="E305" s="894" t="s">
        <v>2910</v>
      </c>
      <c r="F305" s="893"/>
      <c r="G305" s="895"/>
      <c r="H305" s="895" t="s">
        <v>4700</v>
      </c>
      <c r="I305" s="912"/>
      <c r="J305" s="906" t="str">
        <f t="shared" si="4"/>
        <v>effect leader = { add_trait = { trait = leader_trait_foredoomed_to_a_rendezvous }}}</v>
      </c>
      <c r="K305" s="913" t="s">
        <v>1252</v>
      </c>
      <c r="L305" s="917"/>
      <c r="M305" s="915"/>
      <c r="N305" s="914" t="s">
        <v>2910</v>
      </c>
      <c r="O305" s="910" t="s">
        <v>3834</v>
      </c>
      <c r="P305" s="916" t="s">
        <v>4701</v>
      </c>
      <c r="Q305" s="921" t="s">
        <v>4702</v>
      </c>
      <c r="R305" s="921" t="s">
        <v>4703</v>
      </c>
    </row>
    <row r="306" ht="22.5" spans="1:18">
      <c r="A306" s="887">
        <v>299</v>
      </c>
      <c r="B306" s="892" t="s">
        <v>4704</v>
      </c>
      <c r="C306" s="893" t="s">
        <v>35</v>
      </c>
      <c r="D306" s="893"/>
      <c r="E306" s="893"/>
      <c r="F306" s="894" t="s">
        <v>2910</v>
      </c>
      <c r="G306" s="895"/>
      <c r="H306" s="895" t="s">
        <v>3861</v>
      </c>
      <c r="I306" s="912"/>
      <c r="J306" s="906" t="str">
        <f t="shared" si="4"/>
        <v>effect leader = { add_trait = { trait = trait_ruler_space_miner }}}</v>
      </c>
      <c r="K306" s="913" t="s">
        <v>3892</v>
      </c>
      <c r="L306" s="914" t="s">
        <v>2910</v>
      </c>
      <c r="M306" s="915"/>
      <c r="N306" s="914" t="s">
        <v>2910</v>
      </c>
      <c r="O306" s="910" t="s">
        <v>3834</v>
      </c>
      <c r="P306" s="916" t="s">
        <v>4705</v>
      </c>
      <c r="Q306" s="921" t="s">
        <v>4706</v>
      </c>
      <c r="R306" s="921" t="s">
        <v>4707</v>
      </c>
    </row>
    <row r="307" ht="22.5" spans="1:18">
      <c r="A307" s="887">
        <v>300</v>
      </c>
      <c r="B307" s="892" t="s">
        <v>4708</v>
      </c>
      <c r="C307" s="893" t="s">
        <v>35</v>
      </c>
      <c r="D307" s="893"/>
      <c r="E307" s="893"/>
      <c r="F307" s="894" t="s">
        <v>2910</v>
      </c>
      <c r="G307" s="895"/>
      <c r="H307" s="895" t="s">
        <v>3861</v>
      </c>
      <c r="I307" s="912"/>
      <c r="J307" s="906" t="str">
        <f t="shared" si="4"/>
        <v>effect leader = { add_trait = { trait = trait_ruler_home_in_the_sky }}}</v>
      </c>
      <c r="K307" s="913" t="s">
        <v>3892</v>
      </c>
      <c r="L307" s="914" t="s">
        <v>2910</v>
      </c>
      <c r="M307" s="915"/>
      <c r="N307" s="914" t="s">
        <v>2910</v>
      </c>
      <c r="O307" s="910" t="s">
        <v>3834</v>
      </c>
      <c r="P307" s="916" t="s">
        <v>4709</v>
      </c>
      <c r="Q307" s="921" t="s">
        <v>4710</v>
      </c>
      <c r="R307" s="921" t="s">
        <v>4707</v>
      </c>
    </row>
    <row r="308" ht="25.5" spans="1:18">
      <c r="A308" s="887">
        <v>301</v>
      </c>
      <c r="B308" s="892" t="s">
        <v>4711</v>
      </c>
      <c r="C308" s="893" t="s">
        <v>35</v>
      </c>
      <c r="D308" s="893"/>
      <c r="E308" s="893"/>
      <c r="F308" s="894" t="s">
        <v>2910</v>
      </c>
      <c r="G308" s="895"/>
      <c r="H308" s="895"/>
      <c r="I308" s="912" t="s">
        <v>4712</v>
      </c>
      <c r="J308" s="906" t="str">
        <f t="shared" si="4"/>
        <v>effect leader = { add_trait = { trait = leader_trait_carefree }}}</v>
      </c>
      <c r="K308" s="913" t="s">
        <v>1252</v>
      </c>
      <c r="L308" s="917"/>
      <c r="M308" s="915"/>
      <c r="N308" s="915"/>
      <c r="O308" s="910" t="s">
        <v>3834</v>
      </c>
      <c r="P308" s="916" t="s">
        <v>4713</v>
      </c>
      <c r="Q308" s="921" t="s">
        <v>4714</v>
      </c>
      <c r="R308" s="921" t="s">
        <v>4707</v>
      </c>
    </row>
    <row r="309" ht="25.5" spans="1:18">
      <c r="A309" s="887">
        <v>302</v>
      </c>
      <c r="B309" s="892"/>
      <c r="C309" s="893" t="s">
        <v>35</v>
      </c>
      <c r="D309" s="893"/>
      <c r="E309" s="893"/>
      <c r="F309" s="894" t="s">
        <v>2910</v>
      </c>
      <c r="G309" s="895"/>
      <c r="H309" s="895"/>
      <c r="I309" s="912" t="s">
        <v>4712</v>
      </c>
      <c r="J309" s="906" t="str">
        <f t="shared" si="4"/>
        <v>effect leader = { add_trait = { trait = leader_trait_carefree_2 }}}</v>
      </c>
      <c r="K309" s="913" t="s">
        <v>1252</v>
      </c>
      <c r="L309" s="917"/>
      <c r="M309" s="915"/>
      <c r="N309" s="915"/>
      <c r="O309" s="910" t="s">
        <v>3895</v>
      </c>
      <c r="P309" s="916" t="s">
        <v>4715</v>
      </c>
      <c r="Q309" s="921" t="s">
        <v>4716</v>
      </c>
      <c r="R309" s="921" t="s">
        <v>4707</v>
      </c>
    </row>
    <row r="310" ht="25.5" spans="1:18">
      <c r="A310" s="887">
        <v>303</v>
      </c>
      <c r="B310" s="892" t="s">
        <v>4717</v>
      </c>
      <c r="C310" s="893" t="s">
        <v>35</v>
      </c>
      <c r="D310" s="893"/>
      <c r="E310" s="893"/>
      <c r="F310" s="894" t="s">
        <v>2910</v>
      </c>
      <c r="G310" s="895"/>
      <c r="H310" s="895"/>
      <c r="I310" s="918" t="s">
        <v>4718</v>
      </c>
      <c r="J310" s="906" t="str">
        <f t="shared" si="4"/>
        <v>effect leader = { add_trait = { trait = leader_trait_roamer }}}</v>
      </c>
      <c r="K310" s="913" t="s">
        <v>1252</v>
      </c>
      <c r="L310" s="917"/>
      <c r="M310" s="915"/>
      <c r="N310" s="915"/>
      <c r="O310" s="910" t="s">
        <v>3834</v>
      </c>
      <c r="P310" s="916" t="s">
        <v>4719</v>
      </c>
      <c r="Q310" s="921" t="s">
        <v>4720</v>
      </c>
      <c r="R310" s="921" t="s">
        <v>4707</v>
      </c>
    </row>
    <row r="311" ht="25.5" spans="1:18">
      <c r="A311" s="887">
        <v>304</v>
      </c>
      <c r="B311" s="892"/>
      <c r="C311" s="893" t="s">
        <v>35</v>
      </c>
      <c r="D311" s="893"/>
      <c r="E311" s="893"/>
      <c r="F311" s="894" t="s">
        <v>2910</v>
      </c>
      <c r="G311" s="895"/>
      <c r="H311" s="895"/>
      <c r="I311" s="918" t="s">
        <v>4718</v>
      </c>
      <c r="J311" s="906" t="str">
        <f t="shared" si="4"/>
        <v>effect leader = { add_trait = { trait = leader_trait_roamer_2 }}}</v>
      </c>
      <c r="K311" s="913" t="s">
        <v>1252</v>
      </c>
      <c r="L311" s="917"/>
      <c r="M311" s="915"/>
      <c r="N311" s="915"/>
      <c r="O311" s="910" t="s">
        <v>3895</v>
      </c>
      <c r="P311" s="916" t="s">
        <v>4721</v>
      </c>
      <c r="Q311" s="921" t="s">
        <v>4722</v>
      </c>
      <c r="R311" s="921" t="s">
        <v>4707</v>
      </c>
    </row>
    <row r="312" ht="25.5" spans="1:18">
      <c r="A312" s="887">
        <v>305</v>
      </c>
      <c r="B312" s="892" t="s">
        <v>4723</v>
      </c>
      <c r="C312" s="893" t="s">
        <v>35</v>
      </c>
      <c r="D312" s="893"/>
      <c r="E312" s="893"/>
      <c r="F312" s="894" t="s">
        <v>2910</v>
      </c>
      <c r="G312" s="895"/>
      <c r="H312" s="895"/>
      <c r="I312" s="912"/>
      <c r="J312" s="906" t="str">
        <f t="shared" si="4"/>
        <v>effect leader = { add_trait = { trait = leader_trait_archaeologist }}}</v>
      </c>
      <c r="K312" s="913" t="s">
        <v>1252</v>
      </c>
      <c r="L312" s="917"/>
      <c r="M312" s="915"/>
      <c r="N312" s="915"/>
      <c r="O312" s="910" t="s">
        <v>3834</v>
      </c>
      <c r="P312" s="916" t="s">
        <v>4724</v>
      </c>
      <c r="Q312" s="921" t="s">
        <v>4725</v>
      </c>
      <c r="R312" s="921" t="s">
        <v>4707</v>
      </c>
    </row>
    <row r="313" ht="25.5" spans="1:18">
      <c r="A313" s="887">
        <v>306</v>
      </c>
      <c r="B313" s="892"/>
      <c r="C313" s="893" t="s">
        <v>35</v>
      </c>
      <c r="D313" s="893"/>
      <c r="E313" s="893"/>
      <c r="F313" s="894" t="s">
        <v>2910</v>
      </c>
      <c r="G313" s="895"/>
      <c r="H313" s="895"/>
      <c r="I313" s="912"/>
      <c r="J313" s="906" t="str">
        <f t="shared" si="4"/>
        <v>effect leader = { add_trait = { trait = leader_trait_archaeologist_2 }}}</v>
      </c>
      <c r="K313" s="913" t="s">
        <v>1252</v>
      </c>
      <c r="L313" s="917"/>
      <c r="M313" s="915"/>
      <c r="N313" s="915"/>
      <c r="O313" s="910" t="s">
        <v>3895</v>
      </c>
      <c r="P313" s="916" t="s">
        <v>4726</v>
      </c>
      <c r="Q313" s="921" t="s">
        <v>4727</v>
      </c>
      <c r="R313" s="921" t="s">
        <v>4707</v>
      </c>
    </row>
    <row r="314" ht="25.5" spans="1:18">
      <c r="A314" s="887">
        <v>307</v>
      </c>
      <c r="B314" s="892" t="s">
        <v>4728</v>
      </c>
      <c r="C314" s="893" t="s">
        <v>35</v>
      </c>
      <c r="D314" s="893"/>
      <c r="E314" s="893"/>
      <c r="F314" s="894" t="s">
        <v>2910</v>
      </c>
      <c r="G314" s="895"/>
      <c r="H314" s="895"/>
      <c r="I314" s="912" t="s">
        <v>4729</v>
      </c>
      <c r="J314" s="906" t="str">
        <f t="shared" si="4"/>
        <v>effect leader = { add_trait = { trait = leader_trait_meticulous }}}</v>
      </c>
      <c r="K314" s="913" t="s">
        <v>1252</v>
      </c>
      <c r="L314" s="917"/>
      <c r="M314" s="930"/>
      <c r="N314" s="930"/>
      <c r="O314" s="910" t="s">
        <v>3834</v>
      </c>
      <c r="P314" s="916" t="s">
        <v>4730</v>
      </c>
      <c r="Q314" s="921" t="s">
        <v>4731</v>
      </c>
      <c r="R314" s="921" t="s">
        <v>4707</v>
      </c>
    </row>
    <row r="315" ht="25.5" spans="1:18">
      <c r="A315" s="887">
        <v>308</v>
      </c>
      <c r="B315" s="892"/>
      <c r="C315" s="893" t="s">
        <v>35</v>
      </c>
      <c r="D315" s="893"/>
      <c r="E315" s="893"/>
      <c r="F315" s="894" t="s">
        <v>2910</v>
      </c>
      <c r="G315" s="895"/>
      <c r="H315" s="895"/>
      <c r="I315" s="912" t="s">
        <v>4729</v>
      </c>
      <c r="J315" s="906" t="str">
        <f t="shared" si="4"/>
        <v>effect leader = { add_trait = { trait = leader_trait_meticulous_2 }}}</v>
      </c>
      <c r="K315" s="913" t="s">
        <v>1252</v>
      </c>
      <c r="L315" s="917"/>
      <c r="M315" s="930"/>
      <c r="N315" s="930"/>
      <c r="O315" s="910" t="s">
        <v>3895</v>
      </c>
      <c r="P315" s="916" t="s">
        <v>4732</v>
      </c>
      <c r="Q315" s="921" t="s">
        <v>4733</v>
      </c>
      <c r="R315" s="921" t="s">
        <v>4707</v>
      </c>
    </row>
    <row r="316" ht="25.5" spans="1:18">
      <c r="A316" s="887">
        <v>309</v>
      </c>
      <c r="B316" s="892" t="s">
        <v>4734</v>
      </c>
      <c r="C316" s="893" t="s">
        <v>35</v>
      </c>
      <c r="D316" s="893"/>
      <c r="E316" s="893"/>
      <c r="F316" s="894" t="s">
        <v>2910</v>
      </c>
      <c r="G316" s="895"/>
      <c r="H316" s="895" t="s">
        <v>4735</v>
      </c>
      <c r="I316" s="912" t="s">
        <v>4736</v>
      </c>
      <c r="J316" s="906" t="str">
        <f t="shared" si="4"/>
        <v>effect leader = { add_trait = { trait = leader_trait_custom_AI_assistant }}}</v>
      </c>
      <c r="K316" s="913" t="s">
        <v>1252</v>
      </c>
      <c r="L316" s="917"/>
      <c r="M316" s="930"/>
      <c r="N316" s="930"/>
      <c r="O316" s="910" t="s">
        <v>3834</v>
      </c>
      <c r="P316" s="916" t="s">
        <v>4737</v>
      </c>
      <c r="Q316" s="921" t="s">
        <v>4738</v>
      </c>
      <c r="R316" s="921" t="s">
        <v>4707</v>
      </c>
    </row>
    <row r="317" ht="36" spans="1:18">
      <c r="A317" s="887">
        <v>310</v>
      </c>
      <c r="B317" s="892" t="s">
        <v>4736</v>
      </c>
      <c r="C317" s="893" t="s">
        <v>35</v>
      </c>
      <c r="D317" s="893"/>
      <c r="E317" s="893"/>
      <c r="F317" s="894" t="s">
        <v>2910</v>
      </c>
      <c r="G317" s="895"/>
      <c r="H317" s="895" t="s">
        <v>4739</v>
      </c>
      <c r="I317" s="912" t="s">
        <v>4734</v>
      </c>
      <c r="J317" s="906" t="str">
        <f t="shared" si="4"/>
        <v>effect leader = { add_trait = { trait = leader_trait_sapient_AI_assistant }}}</v>
      </c>
      <c r="K317" s="913" t="s">
        <v>3892</v>
      </c>
      <c r="L317" s="917"/>
      <c r="M317" s="930"/>
      <c r="N317" s="930"/>
      <c r="O317" s="910" t="s">
        <v>3834</v>
      </c>
      <c r="P317" s="916" t="s">
        <v>4740</v>
      </c>
      <c r="Q317" s="921" t="s">
        <v>4741</v>
      </c>
      <c r="R317" s="921" t="s">
        <v>4707</v>
      </c>
    </row>
    <row r="318" ht="25.5" spans="1:18">
      <c r="A318" s="887">
        <v>311</v>
      </c>
      <c r="B318" s="892" t="s">
        <v>4742</v>
      </c>
      <c r="C318" s="893" t="s">
        <v>35</v>
      </c>
      <c r="D318" s="893"/>
      <c r="E318" s="893"/>
      <c r="F318" s="894" t="s">
        <v>2910</v>
      </c>
      <c r="G318" s="895" t="s">
        <v>4743</v>
      </c>
      <c r="H318" s="895"/>
      <c r="I318" s="912"/>
      <c r="J318" s="906" t="str">
        <f t="shared" si="4"/>
        <v>effect leader = { add_trait = { trait = leader_trait_slippery }}}</v>
      </c>
      <c r="K318" s="913" t="s">
        <v>3892</v>
      </c>
      <c r="L318" s="917"/>
      <c r="M318" s="930"/>
      <c r="N318" s="930"/>
      <c r="O318" s="910" t="s">
        <v>3834</v>
      </c>
      <c r="P318" s="916" t="s">
        <v>4744</v>
      </c>
      <c r="Q318" s="921" t="s">
        <v>4745</v>
      </c>
      <c r="R318" s="921" t="s">
        <v>4707</v>
      </c>
    </row>
    <row r="319" ht="25.5" spans="1:18">
      <c r="A319" s="887">
        <v>312</v>
      </c>
      <c r="B319" s="892"/>
      <c r="C319" s="893" t="s">
        <v>35</v>
      </c>
      <c r="D319" s="893"/>
      <c r="E319" s="893"/>
      <c r="F319" s="894" t="s">
        <v>2910</v>
      </c>
      <c r="G319" s="895" t="s">
        <v>4743</v>
      </c>
      <c r="H319" s="895"/>
      <c r="I319" s="912"/>
      <c r="J319" s="906" t="str">
        <f t="shared" si="4"/>
        <v>effect leader = { add_trait = { trait = leader_trait_slippery_2 }}}</v>
      </c>
      <c r="K319" s="913" t="s">
        <v>3892</v>
      </c>
      <c r="L319" s="917"/>
      <c r="M319" s="930"/>
      <c r="N319" s="930"/>
      <c r="O319" s="910" t="s">
        <v>3895</v>
      </c>
      <c r="P319" s="916" t="s">
        <v>4746</v>
      </c>
      <c r="Q319" s="921" t="s">
        <v>4747</v>
      </c>
      <c r="R319" s="921" t="s">
        <v>4707</v>
      </c>
    </row>
    <row r="320" ht="25.5" spans="1:18">
      <c r="A320" s="887">
        <v>313</v>
      </c>
      <c r="B320" s="892" t="s">
        <v>4748</v>
      </c>
      <c r="C320" s="893" t="s">
        <v>35</v>
      </c>
      <c r="D320" s="893"/>
      <c r="E320" s="893"/>
      <c r="F320" s="894" t="s">
        <v>2910</v>
      </c>
      <c r="G320" s="895" t="s">
        <v>4743</v>
      </c>
      <c r="H320" s="895"/>
      <c r="I320" s="912"/>
      <c r="J320" s="906" t="str">
        <f t="shared" si="4"/>
        <v>effect leader = { add_trait = { trait = leader_trait_prospector }}}</v>
      </c>
      <c r="K320" s="913" t="s">
        <v>3892</v>
      </c>
      <c r="L320" s="917"/>
      <c r="M320" s="930"/>
      <c r="N320" s="930"/>
      <c r="O320" s="910" t="s">
        <v>3834</v>
      </c>
      <c r="P320" s="916" t="s">
        <v>4749</v>
      </c>
      <c r="Q320" s="921" t="s">
        <v>4750</v>
      </c>
      <c r="R320" s="921" t="s">
        <v>4707</v>
      </c>
    </row>
    <row r="321" ht="25.5" spans="1:18">
      <c r="A321" s="887">
        <v>314</v>
      </c>
      <c r="B321" s="892"/>
      <c r="C321" s="893" t="s">
        <v>35</v>
      </c>
      <c r="D321" s="893"/>
      <c r="E321" s="893"/>
      <c r="F321" s="894" t="s">
        <v>2910</v>
      </c>
      <c r="G321" s="895" t="s">
        <v>4743</v>
      </c>
      <c r="H321" s="895"/>
      <c r="I321" s="912"/>
      <c r="J321" s="906" t="str">
        <f t="shared" si="4"/>
        <v>effect leader = { add_trait = { trait = leader_trait_prospector_2 }}}</v>
      </c>
      <c r="K321" s="913" t="s">
        <v>3892</v>
      </c>
      <c r="L321" s="917"/>
      <c r="M321" s="930"/>
      <c r="N321" s="930"/>
      <c r="O321" s="910" t="s">
        <v>3895</v>
      </c>
      <c r="P321" s="916" t="s">
        <v>4751</v>
      </c>
      <c r="Q321" s="921" t="s">
        <v>4752</v>
      </c>
      <c r="R321" s="921" t="s">
        <v>4707</v>
      </c>
    </row>
    <row r="322" ht="25.5" spans="1:18">
      <c r="A322" s="887">
        <v>315</v>
      </c>
      <c r="B322" s="892"/>
      <c r="C322" s="893" t="s">
        <v>35</v>
      </c>
      <c r="D322" s="893"/>
      <c r="E322" s="893"/>
      <c r="F322" s="894" t="s">
        <v>2910</v>
      </c>
      <c r="G322" s="895" t="s">
        <v>4743</v>
      </c>
      <c r="H322" s="895"/>
      <c r="I322" s="912"/>
      <c r="J322" s="906" t="str">
        <f t="shared" si="4"/>
        <v>effect leader = { add_trait = { trait = leader_trait_prospector_3 }}}</v>
      </c>
      <c r="K322" s="913" t="s">
        <v>3892</v>
      </c>
      <c r="L322" s="917"/>
      <c r="M322" s="930"/>
      <c r="N322" s="930"/>
      <c r="O322" s="910" t="s">
        <v>4279</v>
      </c>
      <c r="P322" s="916" t="s">
        <v>4753</v>
      </c>
      <c r="Q322" s="921" t="s">
        <v>4754</v>
      </c>
      <c r="R322" s="921" t="s">
        <v>4707</v>
      </c>
    </row>
    <row r="323" ht="25.5" spans="1:18">
      <c r="A323" s="887">
        <v>316</v>
      </c>
      <c r="B323" s="892" t="s">
        <v>4755</v>
      </c>
      <c r="C323" s="893" t="s">
        <v>35</v>
      </c>
      <c r="D323" s="893"/>
      <c r="E323" s="894" t="s">
        <v>2910</v>
      </c>
      <c r="F323" s="894" t="s">
        <v>2910</v>
      </c>
      <c r="G323" s="895" t="s">
        <v>3969</v>
      </c>
      <c r="H323" s="895"/>
      <c r="I323" s="912"/>
      <c r="J323" s="906" t="str">
        <f t="shared" si="4"/>
        <v>effect leader = { add_trait = { trait = leader_trait_observant }}}</v>
      </c>
      <c r="K323" s="913" t="s">
        <v>3892</v>
      </c>
      <c r="L323" s="917"/>
      <c r="M323" s="930"/>
      <c r="N323" s="930"/>
      <c r="O323" s="910" t="s">
        <v>3834</v>
      </c>
      <c r="P323" s="916" t="s">
        <v>4756</v>
      </c>
      <c r="Q323" s="921" t="s">
        <v>4757</v>
      </c>
      <c r="R323" s="921" t="s">
        <v>4707</v>
      </c>
    </row>
    <row r="324" ht="25.5" spans="1:18">
      <c r="A324" s="887">
        <v>317</v>
      </c>
      <c r="B324" s="892"/>
      <c r="C324" s="893" t="s">
        <v>35</v>
      </c>
      <c r="D324" s="893"/>
      <c r="E324" s="894" t="s">
        <v>2910</v>
      </c>
      <c r="F324" s="894" t="s">
        <v>2910</v>
      </c>
      <c r="G324" s="895" t="s">
        <v>3969</v>
      </c>
      <c r="H324" s="895"/>
      <c r="I324" s="912"/>
      <c r="J324" s="906" t="str">
        <f t="shared" si="4"/>
        <v>effect leader = { add_trait = { trait = leader_trait_observant_2 }}}</v>
      </c>
      <c r="K324" s="913" t="s">
        <v>3892</v>
      </c>
      <c r="L324" s="917"/>
      <c r="M324" s="930"/>
      <c r="N324" s="930"/>
      <c r="O324" s="910" t="s">
        <v>3895</v>
      </c>
      <c r="P324" s="916" t="s">
        <v>4758</v>
      </c>
      <c r="Q324" s="921" t="s">
        <v>4759</v>
      </c>
      <c r="R324" s="921" t="s">
        <v>4707</v>
      </c>
    </row>
    <row r="325" ht="25.5" spans="1:18">
      <c r="A325" s="887">
        <v>318</v>
      </c>
      <c r="B325" s="892" t="s">
        <v>4760</v>
      </c>
      <c r="C325" s="893" t="s">
        <v>35</v>
      </c>
      <c r="D325" s="893"/>
      <c r="E325" s="893"/>
      <c r="F325" s="894" t="s">
        <v>2910</v>
      </c>
      <c r="G325" s="895" t="s">
        <v>4761</v>
      </c>
      <c r="H325" s="895"/>
      <c r="I325" s="912"/>
      <c r="J325" s="906" t="str">
        <f t="shared" si="4"/>
        <v>effect leader = { add_trait = { trait = leader_trait_academic_dig_site_expert }}}</v>
      </c>
      <c r="K325" s="913" t="s">
        <v>3892</v>
      </c>
      <c r="L325" s="917"/>
      <c r="M325" s="930"/>
      <c r="N325" s="930"/>
      <c r="O325" s="910" t="s">
        <v>3834</v>
      </c>
      <c r="P325" s="916" t="s">
        <v>4762</v>
      </c>
      <c r="Q325" s="921" t="s">
        <v>4763</v>
      </c>
      <c r="R325" s="921" t="s">
        <v>4707</v>
      </c>
    </row>
    <row r="326" ht="25.5" spans="1:18">
      <c r="A326" s="887">
        <v>319</v>
      </c>
      <c r="B326" s="892"/>
      <c r="C326" s="893" t="s">
        <v>35</v>
      </c>
      <c r="D326" s="893"/>
      <c r="E326" s="893"/>
      <c r="F326" s="894" t="s">
        <v>2910</v>
      </c>
      <c r="G326" s="895" t="s">
        <v>4761</v>
      </c>
      <c r="H326" s="895"/>
      <c r="I326" s="912"/>
      <c r="J326" s="906" t="str">
        <f t="shared" si="4"/>
        <v>effect leader = { add_trait = { trait = leader_trait_academic_dig_site_expert_2 }}}</v>
      </c>
      <c r="K326" s="913" t="s">
        <v>3892</v>
      </c>
      <c r="L326" s="917"/>
      <c r="M326" s="930"/>
      <c r="N326" s="930"/>
      <c r="O326" s="910" t="s">
        <v>3895</v>
      </c>
      <c r="P326" s="916" t="s">
        <v>4764</v>
      </c>
      <c r="Q326" s="921" t="s">
        <v>4765</v>
      </c>
      <c r="R326" s="921" t="s">
        <v>4707</v>
      </c>
    </row>
    <row r="327" ht="25.5" spans="1:18">
      <c r="A327" s="887">
        <v>320</v>
      </c>
      <c r="B327" s="892"/>
      <c r="C327" s="893" t="s">
        <v>35</v>
      </c>
      <c r="D327" s="893"/>
      <c r="E327" s="893"/>
      <c r="F327" s="894" t="s">
        <v>2910</v>
      </c>
      <c r="G327" s="895" t="s">
        <v>4761</v>
      </c>
      <c r="H327" s="895"/>
      <c r="I327" s="912"/>
      <c r="J327" s="906" t="str">
        <f t="shared" si="4"/>
        <v>effect leader = { add_trait = { trait = leader_trait_academic_dig_site_expert_3 }}}</v>
      </c>
      <c r="K327" s="913" t="s">
        <v>3892</v>
      </c>
      <c r="L327" s="917"/>
      <c r="M327" s="930"/>
      <c r="N327" s="930"/>
      <c r="O327" s="910" t="s">
        <v>4279</v>
      </c>
      <c r="P327" s="916" t="s">
        <v>4766</v>
      </c>
      <c r="Q327" s="921" t="s">
        <v>4767</v>
      </c>
      <c r="R327" s="921" t="s">
        <v>4707</v>
      </c>
    </row>
    <row r="328" ht="25.5" spans="1:18">
      <c r="A328" s="887">
        <v>321</v>
      </c>
      <c r="B328" s="892" t="s">
        <v>4768</v>
      </c>
      <c r="C328" s="893" t="s">
        <v>35</v>
      </c>
      <c r="D328" s="893"/>
      <c r="E328" s="893"/>
      <c r="F328" s="894" t="s">
        <v>2910</v>
      </c>
      <c r="G328" s="895" t="s">
        <v>4761</v>
      </c>
      <c r="H328" s="895"/>
      <c r="I328" s="912"/>
      <c r="J328" s="906" t="str">
        <f t="shared" si="4"/>
        <v>effect leader = { add_trait = { trait = leader_trait_academic_minor_artifacts_expert }}}</v>
      </c>
      <c r="K328" s="913" t="s">
        <v>3892</v>
      </c>
      <c r="L328" s="917"/>
      <c r="M328" s="930"/>
      <c r="N328" s="930"/>
      <c r="O328" s="910" t="s">
        <v>3834</v>
      </c>
      <c r="P328" s="916" t="s">
        <v>4769</v>
      </c>
      <c r="Q328" s="921" t="s">
        <v>4770</v>
      </c>
      <c r="R328" s="921" t="s">
        <v>4707</v>
      </c>
    </row>
    <row r="329" ht="25.5" spans="1:18">
      <c r="A329" s="887">
        <v>322</v>
      </c>
      <c r="B329" s="892"/>
      <c r="C329" s="893" t="s">
        <v>35</v>
      </c>
      <c r="D329" s="893"/>
      <c r="E329" s="893"/>
      <c r="F329" s="894" t="s">
        <v>2910</v>
      </c>
      <c r="G329" s="895" t="s">
        <v>4761</v>
      </c>
      <c r="H329" s="895"/>
      <c r="I329" s="912"/>
      <c r="J329" s="906" t="str">
        <f t="shared" ref="J329:J392" si="5">_xlfn.CONCAT("effect ",_xlfn.XLOOKUP($J$5,$W$9:$W$13,$X$9:$X$13),_xlfn.XLOOKUP($J$5,$W$9:$W$13,$Y$9:$Y$13)," ",_xlfn.XLOOKUP($J$5,$W$9:$W$13,$Z$9:$Z$13),$C$5," = { trait = ",Q329," }}}")</f>
        <v>effect leader = { add_trait = { trait = leader_trait_academic_minor_artifacts_expert_2 }}}</v>
      </c>
      <c r="K329" s="913" t="s">
        <v>3892</v>
      </c>
      <c r="L329" s="917"/>
      <c r="M329" s="930"/>
      <c r="N329" s="930"/>
      <c r="O329" s="910" t="s">
        <v>3895</v>
      </c>
      <c r="P329" s="916" t="s">
        <v>4771</v>
      </c>
      <c r="Q329" s="921" t="s">
        <v>4772</v>
      </c>
      <c r="R329" s="921" t="s">
        <v>4707</v>
      </c>
    </row>
    <row r="330" ht="25.5" spans="1:18">
      <c r="A330" s="887">
        <v>323</v>
      </c>
      <c r="B330" s="892"/>
      <c r="C330" s="893" t="s">
        <v>35</v>
      </c>
      <c r="D330" s="893"/>
      <c r="E330" s="893"/>
      <c r="F330" s="894" t="s">
        <v>2910</v>
      </c>
      <c r="G330" s="895" t="s">
        <v>4761</v>
      </c>
      <c r="H330" s="895"/>
      <c r="I330" s="912"/>
      <c r="J330" s="906" t="str">
        <f t="shared" si="5"/>
        <v>effect leader = { add_trait = { trait = leader_trait_academic_minor_artifacts_expert_3 }}}</v>
      </c>
      <c r="K330" s="913" t="s">
        <v>3892</v>
      </c>
      <c r="L330" s="917"/>
      <c r="M330" s="930"/>
      <c r="N330" s="930"/>
      <c r="O330" s="910" t="s">
        <v>4279</v>
      </c>
      <c r="P330" s="916" t="s">
        <v>4773</v>
      </c>
      <c r="Q330" s="921" t="s">
        <v>4774</v>
      </c>
      <c r="R330" s="921" t="s">
        <v>4707</v>
      </c>
    </row>
    <row r="331" ht="25.5" spans="1:18">
      <c r="A331" s="887">
        <v>324</v>
      </c>
      <c r="B331" s="892" t="s">
        <v>4775</v>
      </c>
      <c r="C331" s="893" t="s">
        <v>35</v>
      </c>
      <c r="D331" s="893"/>
      <c r="E331" s="893"/>
      <c r="F331" s="894" t="s">
        <v>2910</v>
      </c>
      <c r="G331" s="895" t="s">
        <v>4743</v>
      </c>
      <c r="H331" s="895"/>
      <c r="I331" s="912"/>
      <c r="J331" s="906" t="str">
        <f t="shared" si="5"/>
        <v>effect leader = { add_trait = { trait = leader_trait_tuner }}}</v>
      </c>
      <c r="K331" s="913" t="s">
        <v>3892</v>
      </c>
      <c r="L331" s="917"/>
      <c r="M331" s="930"/>
      <c r="N331" s="930"/>
      <c r="O331" s="910" t="s">
        <v>3834</v>
      </c>
      <c r="P331" s="916" t="s">
        <v>4776</v>
      </c>
      <c r="Q331" s="921" t="s">
        <v>4777</v>
      </c>
      <c r="R331" s="921" t="s">
        <v>4707</v>
      </c>
    </row>
    <row r="332" ht="25.5" spans="1:18">
      <c r="A332" s="887">
        <v>325</v>
      </c>
      <c r="B332" s="892"/>
      <c r="C332" s="893" t="s">
        <v>35</v>
      </c>
      <c r="D332" s="893"/>
      <c r="E332" s="893"/>
      <c r="F332" s="894" t="s">
        <v>2910</v>
      </c>
      <c r="G332" s="895" t="s">
        <v>4743</v>
      </c>
      <c r="H332" s="895"/>
      <c r="I332" s="912"/>
      <c r="J332" s="906" t="str">
        <f t="shared" si="5"/>
        <v>effect leader = { add_trait = { trait = leader_trait_tuner_2 }}}</v>
      </c>
      <c r="K332" s="913" t="s">
        <v>3892</v>
      </c>
      <c r="L332" s="917"/>
      <c r="M332" s="930"/>
      <c r="N332" s="930"/>
      <c r="O332" s="910" t="s">
        <v>3895</v>
      </c>
      <c r="P332" s="916" t="s">
        <v>4778</v>
      </c>
      <c r="Q332" s="921" t="s">
        <v>4779</v>
      </c>
      <c r="R332" s="921" t="s">
        <v>4707</v>
      </c>
    </row>
    <row r="333" ht="25.5" spans="1:18">
      <c r="A333" s="887">
        <v>326</v>
      </c>
      <c r="B333" s="892" t="s">
        <v>4780</v>
      </c>
      <c r="C333" s="893" t="s">
        <v>35</v>
      </c>
      <c r="D333" s="893"/>
      <c r="E333" s="893"/>
      <c r="F333" s="894" t="s">
        <v>2910</v>
      </c>
      <c r="G333" s="895" t="s">
        <v>4743</v>
      </c>
      <c r="H333" s="895" t="s">
        <v>4781</v>
      </c>
      <c r="I333" s="912"/>
      <c r="J333" s="906" t="str">
        <f t="shared" si="5"/>
        <v>effect leader = { add_trait = { trait = leader_trait_explorer_cloaking_focus }}}</v>
      </c>
      <c r="K333" s="913" t="s">
        <v>3892</v>
      </c>
      <c r="L333" s="917"/>
      <c r="M333" s="930"/>
      <c r="N333" s="930"/>
      <c r="O333" s="910" t="s">
        <v>3834</v>
      </c>
      <c r="P333" s="916" t="s">
        <v>4782</v>
      </c>
      <c r="Q333" s="921" t="s">
        <v>4783</v>
      </c>
      <c r="R333" s="921" t="s">
        <v>4707</v>
      </c>
    </row>
    <row r="334" ht="25.5" spans="1:18">
      <c r="A334" s="887">
        <v>327</v>
      </c>
      <c r="B334" s="892"/>
      <c r="C334" s="893" t="s">
        <v>35</v>
      </c>
      <c r="D334" s="893"/>
      <c r="E334" s="893"/>
      <c r="F334" s="894" t="s">
        <v>2910</v>
      </c>
      <c r="G334" s="895" t="s">
        <v>4743</v>
      </c>
      <c r="H334" s="895" t="s">
        <v>4781</v>
      </c>
      <c r="I334" s="912"/>
      <c r="J334" s="906" t="str">
        <f t="shared" si="5"/>
        <v>effect leader = { add_trait = { trait = leader_trait_explorer_cloaking_focus_2 }}}</v>
      </c>
      <c r="K334" s="913" t="s">
        <v>3892</v>
      </c>
      <c r="L334" s="917"/>
      <c r="M334" s="930"/>
      <c r="N334" s="930"/>
      <c r="O334" s="910" t="s">
        <v>3895</v>
      </c>
      <c r="P334" s="916" t="s">
        <v>4784</v>
      </c>
      <c r="Q334" s="921" t="s">
        <v>4785</v>
      </c>
      <c r="R334" s="921" t="s">
        <v>4707</v>
      </c>
    </row>
    <row r="335" ht="25.5" spans="1:18">
      <c r="A335" s="887">
        <v>328</v>
      </c>
      <c r="B335" s="892"/>
      <c r="C335" s="893" t="s">
        <v>35</v>
      </c>
      <c r="D335" s="893"/>
      <c r="E335" s="893"/>
      <c r="F335" s="894" t="s">
        <v>2910</v>
      </c>
      <c r="G335" s="895" t="s">
        <v>4743</v>
      </c>
      <c r="H335" s="895" t="s">
        <v>4781</v>
      </c>
      <c r="I335" s="912"/>
      <c r="J335" s="906" t="str">
        <f t="shared" si="5"/>
        <v>effect leader = { add_trait = { trait = leader_trait_explorer_cloaking_focus_3 }}}</v>
      </c>
      <c r="K335" s="913" t="s">
        <v>3892</v>
      </c>
      <c r="L335" s="917"/>
      <c r="M335" s="930"/>
      <c r="N335" s="930"/>
      <c r="O335" s="910" t="s">
        <v>4279</v>
      </c>
      <c r="P335" s="916" t="s">
        <v>4786</v>
      </c>
      <c r="Q335" s="921" t="s">
        <v>4787</v>
      </c>
      <c r="R335" s="921" t="s">
        <v>4707</v>
      </c>
    </row>
    <row r="336" ht="25.5" spans="1:18">
      <c r="A336" s="887">
        <v>329</v>
      </c>
      <c r="B336" s="892" t="s">
        <v>4788</v>
      </c>
      <c r="C336" s="893" t="s">
        <v>35</v>
      </c>
      <c r="D336" s="893"/>
      <c r="E336" s="893"/>
      <c r="F336" s="894" t="s">
        <v>2910</v>
      </c>
      <c r="G336" s="895" t="s">
        <v>4789</v>
      </c>
      <c r="H336" s="895"/>
      <c r="I336" s="918" t="s">
        <v>4790</v>
      </c>
      <c r="J336" s="906" t="str">
        <f t="shared" si="5"/>
        <v>effect leader = { add_trait = { trait = leader_trait_collaborator }}}</v>
      </c>
      <c r="K336" s="913" t="s">
        <v>3892</v>
      </c>
      <c r="L336" s="917"/>
      <c r="M336" s="914" t="s">
        <v>2910</v>
      </c>
      <c r="N336" s="930"/>
      <c r="O336" s="910" t="s">
        <v>3834</v>
      </c>
      <c r="P336" s="916" t="s">
        <v>4791</v>
      </c>
      <c r="Q336" s="921" t="s">
        <v>4792</v>
      </c>
      <c r="R336" s="921" t="s">
        <v>4707</v>
      </c>
    </row>
    <row r="337" ht="25.5" spans="1:18">
      <c r="A337" s="887">
        <v>330</v>
      </c>
      <c r="B337" s="892"/>
      <c r="C337" s="893" t="s">
        <v>35</v>
      </c>
      <c r="D337" s="893"/>
      <c r="E337" s="893"/>
      <c r="F337" s="894" t="s">
        <v>2910</v>
      </c>
      <c r="G337" s="895" t="s">
        <v>4789</v>
      </c>
      <c r="H337" s="895"/>
      <c r="I337" s="918" t="s">
        <v>4790</v>
      </c>
      <c r="J337" s="906" t="str">
        <f t="shared" si="5"/>
        <v>effect leader = { add_trait = { trait = leader_trait_collaborator_2 }}}</v>
      </c>
      <c r="K337" s="913" t="s">
        <v>3892</v>
      </c>
      <c r="L337" s="917"/>
      <c r="M337" s="914" t="s">
        <v>2910</v>
      </c>
      <c r="N337" s="930"/>
      <c r="O337" s="910" t="s">
        <v>3895</v>
      </c>
      <c r="P337" s="916" t="s">
        <v>4793</v>
      </c>
      <c r="Q337" s="921" t="s">
        <v>4794</v>
      </c>
      <c r="R337" s="921" t="s">
        <v>4707</v>
      </c>
    </row>
    <row r="338" ht="25.5" spans="1:18">
      <c r="A338" s="887">
        <v>331</v>
      </c>
      <c r="B338" s="892"/>
      <c r="C338" s="893" t="s">
        <v>35</v>
      </c>
      <c r="D338" s="893"/>
      <c r="E338" s="893"/>
      <c r="F338" s="894" t="s">
        <v>2910</v>
      </c>
      <c r="G338" s="895" t="s">
        <v>4789</v>
      </c>
      <c r="H338" s="895"/>
      <c r="I338" s="918" t="s">
        <v>4790</v>
      </c>
      <c r="J338" s="906" t="str">
        <f t="shared" si="5"/>
        <v>effect leader = { add_trait = { trait = leader_trait_collaborator_3 }}}</v>
      </c>
      <c r="K338" s="913" t="s">
        <v>3892</v>
      </c>
      <c r="L338" s="917"/>
      <c r="M338" s="914" t="s">
        <v>2910</v>
      </c>
      <c r="N338" s="930"/>
      <c r="O338" s="910" t="s">
        <v>4279</v>
      </c>
      <c r="P338" s="916" t="s">
        <v>4795</v>
      </c>
      <c r="Q338" s="921" t="s">
        <v>4796</v>
      </c>
      <c r="R338" s="921" t="s">
        <v>4707</v>
      </c>
    </row>
    <row r="339" ht="25.5" spans="1:18">
      <c r="A339" s="887">
        <v>332</v>
      </c>
      <c r="B339" s="892" t="s">
        <v>4797</v>
      </c>
      <c r="C339" s="893" t="s">
        <v>35</v>
      </c>
      <c r="D339" s="894" t="s">
        <v>2910</v>
      </c>
      <c r="E339" s="893"/>
      <c r="F339" s="894" t="s">
        <v>2910</v>
      </c>
      <c r="G339" s="895" t="s">
        <v>4584</v>
      </c>
      <c r="H339" s="895"/>
      <c r="I339" s="912"/>
      <c r="J339" s="906" t="str">
        <f t="shared" si="5"/>
        <v>effect leader = { add_trait = { trait = leader_trait_manufacturer }}}</v>
      </c>
      <c r="K339" s="913" t="s">
        <v>3892</v>
      </c>
      <c r="L339" s="917"/>
      <c r="M339" s="914" t="s">
        <v>2910</v>
      </c>
      <c r="N339" s="930"/>
      <c r="O339" s="910" t="s">
        <v>3834</v>
      </c>
      <c r="P339" s="916" t="s">
        <v>4798</v>
      </c>
      <c r="Q339" s="921" t="s">
        <v>4799</v>
      </c>
      <c r="R339" s="921" t="s">
        <v>4707</v>
      </c>
    </row>
    <row r="340" ht="25.5" spans="1:18">
      <c r="A340" s="887">
        <v>333</v>
      </c>
      <c r="B340" s="892"/>
      <c r="C340" s="893" t="s">
        <v>35</v>
      </c>
      <c r="D340" s="894" t="s">
        <v>2910</v>
      </c>
      <c r="E340" s="893"/>
      <c r="F340" s="894" t="s">
        <v>2910</v>
      </c>
      <c r="G340" s="895" t="s">
        <v>4584</v>
      </c>
      <c r="H340" s="895"/>
      <c r="I340" s="912"/>
      <c r="J340" s="906" t="str">
        <f t="shared" si="5"/>
        <v>effect leader = { add_trait = { trait = leader_trait_manufacturer_2 }}}</v>
      </c>
      <c r="K340" s="913" t="s">
        <v>3892</v>
      </c>
      <c r="L340" s="917"/>
      <c r="M340" s="914" t="s">
        <v>2910</v>
      </c>
      <c r="N340" s="930"/>
      <c r="O340" s="910" t="s">
        <v>3895</v>
      </c>
      <c r="P340" s="916" t="s">
        <v>4800</v>
      </c>
      <c r="Q340" s="921" t="s">
        <v>4801</v>
      </c>
      <c r="R340" s="921" t="s">
        <v>4707</v>
      </c>
    </row>
    <row r="341" ht="25.5" spans="1:18">
      <c r="A341" s="887">
        <v>334</v>
      </c>
      <c r="B341" s="892"/>
      <c r="C341" s="893" t="s">
        <v>35</v>
      </c>
      <c r="D341" s="894" t="s">
        <v>2910</v>
      </c>
      <c r="E341" s="893"/>
      <c r="F341" s="894" t="s">
        <v>2910</v>
      </c>
      <c r="G341" s="895" t="s">
        <v>4584</v>
      </c>
      <c r="H341" s="895"/>
      <c r="I341" s="912"/>
      <c r="J341" s="906" t="str">
        <f t="shared" si="5"/>
        <v>effect leader = { add_trait = { trait = leader_trait_manufacturer_3 }}}</v>
      </c>
      <c r="K341" s="913" t="s">
        <v>3892</v>
      </c>
      <c r="L341" s="917"/>
      <c r="M341" s="914" t="s">
        <v>2910</v>
      </c>
      <c r="N341" s="930"/>
      <c r="O341" s="910" t="s">
        <v>4279</v>
      </c>
      <c r="P341" s="916" t="s">
        <v>4802</v>
      </c>
      <c r="Q341" s="921" t="s">
        <v>4803</v>
      </c>
      <c r="R341" s="921" t="s">
        <v>4707</v>
      </c>
    </row>
    <row r="342" ht="25.5" spans="1:18">
      <c r="A342" s="887">
        <v>335</v>
      </c>
      <c r="B342" s="892" t="s">
        <v>4804</v>
      </c>
      <c r="C342" s="893" t="s">
        <v>35</v>
      </c>
      <c r="D342" s="893"/>
      <c r="E342" s="893"/>
      <c r="F342" s="894" t="s">
        <v>2910</v>
      </c>
      <c r="G342" s="895" t="s">
        <v>4761</v>
      </c>
      <c r="H342" s="895"/>
      <c r="I342" s="912"/>
      <c r="J342" s="906" t="str">
        <f t="shared" si="5"/>
        <v>effect leader = { add_trait = { trait = leader_trait_salvager }}}</v>
      </c>
      <c r="K342" s="913" t="s">
        <v>3892</v>
      </c>
      <c r="L342" s="917"/>
      <c r="M342" s="930"/>
      <c r="N342" s="930"/>
      <c r="O342" s="910" t="s">
        <v>3834</v>
      </c>
      <c r="P342" s="916" t="s">
        <v>4805</v>
      </c>
      <c r="Q342" s="921" t="s">
        <v>4806</v>
      </c>
      <c r="R342" s="921" t="s">
        <v>4707</v>
      </c>
    </row>
    <row r="343" ht="25.5" spans="1:18">
      <c r="A343" s="887">
        <v>336</v>
      </c>
      <c r="B343" s="892"/>
      <c r="C343" s="893" t="s">
        <v>35</v>
      </c>
      <c r="D343" s="893"/>
      <c r="E343" s="893"/>
      <c r="F343" s="894" t="s">
        <v>2910</v>
      </c>
      <c r="G343" s="895" t="s">
        <v>4761</v>
      </c>
      <c r="H343" s="895"/>
      <c r="I343" s="912"/>
      <c r="J343" s="906" t="str">
        <f t="shared" si="5"/>
        <v>effect leader = { add_trait = { trait = leader_trait_salvager_2 }}}</v>
      </c>
      <c r="K343" s="913" t="s">
        <v>3892</v>
      </c>
      <c r="L343" s="917"/>
      <c r="M343" s="930"/>
      <c r="N343" s="930"/>
      <c r="O343" s="910" t="s">
        <v>3895</v>
      </c>
      <c r="P343" s="916" t="s">
        <v>4807</v>
      </c>
      <c r="Q343" s="921" t="s">
        <v>4808</v>
      </c>
      <c r="R343" s="921" t="s">
        <v>4707</v>
      </c>
    </row>
    <row r="344" ht="25.5" spans="1:18">
      <c r="A344" s="887">
        <v>337</v>
      </c>
      <c r="B344" s="892"/>
      <c r="C344" s="893" t="s">
        <v>35</v>
      </c>
      <c r="D344" s="893"/>
      <c r="E344" s="893"/>
      <c r="F344" s="894" t="s">
        <v>2910</v>
      </c>
      <c r="G344" s="895" t="s">
        <v>4761</v>
      </c>
      <c r="H344" s="895"/>
      <c r="I344" s="912"/>
      <c r="J344" s="906" t="str">
        <f t="shared" si="5"/>
        <v>effect leader = { add_trait = { trait = leader_trait_salvager_3 }}}</v>
      </c>
      <c r="K344" s="913" t="s">
        <v>3892</v>
      </c>
      <c r="L344" s="917"/>
      <c r="M344" s="930"/>
      <c r="N344" s="930"/>
      <c r="O344" s="910" t="s">
        <v>4279</v>
      </c>
      <c r="P344" s="916" t="s">
        <v>4809</v>
      </c>
      <c r="Q344" s="921" t="s">
        <v>4810</v>
      </c>
      <c r="R344" s="921" t="s">
        <v>4707</v>
      </c>
    </row>
    <row r="345" ht="36" spans="1:18">
      <c r="A345" s="887">
        <v>338</v>
      </c>
      <c r="B345" s="892" t="s">
        <v>4811</v>
      </c>
      <c r="C345" s="893" t="s">
        <v>35</v>
      </c>
      <c r="D345" s="894" t="s">
        <v>2910</v>
      </c>
      <c r="E345" s="894" t="s">
        <v>2910</v>
      </c>
      <c r="F345" s="894" t="s">
        <v>2910</v>
      </c>
      <c r="G345" s="895" t="s">
        <v>4646</v>
      </c>
      <c r="H345" s="895"/>
      <c r="I345" s="912"/>
      <c r="J345" s="906" t="str">
        <f t="shared" si="5"/>
        <v>effect leader = { add_trait = { trait = leader_trait_space_miner }}}</v>
      </c>
      <c r="K345" s="913" t="s">
        <v>3892</v>
      </c>
      <c r="L345" s="917"/>
      <c r="M345" s="914" t="s">
        <v>2910</v>
      </c>
      <c r="N345" s="930"/>
      <c r="O345" s="910" t="s">
        <v>3834</v>
      </c>
      <c r="P345" s="916" t="s">
        <v>4812</v>
      </c>
      <c r="Q345" s="921" t="s">
        <v>4813</v>
      </c>
      <c r="R345" s="921" t="s">
        <v>4707</v>
      </c>
    </row>
    <row r="346" ht="36" spans="1:18">
      <c r="A346" s="887">
        <v>339</v>
      </c>
      <c r="B346" s="892"/>
      <c r="C346" s="893" t="s">
        <v>35</v>
      </c>
      <c r="D346" s="894" t="s">
        <v>2910</v>
      </c>
      <c r="E346" s="894" t="s">
        <v>2910</v>
      </c>
      <c r="F346" s="894" t="s">
        <v>2910</v>
      </c>
      <c r="G346" s="895" t="s">
        <v>4646</v>
      </c>
      <c r="H346" s="895"/>
      <c r="I346" s="912"/>
      <c r="J346" s="906" t="str">
        <f t="shared" si="5"/>
        <v>effect leader = { add_trait = { trait = leader_trait_space_miner_2 }}}</v>
      </c>
      <c r="K346" s="913" t="s">
        <v>3892</v>
      </c>
      <c r="L346" s="917"/>
      <c r="M346" s="914" t="s">
        <v>2910</v>
      </c>
      <c r="N346" s="930"/>
      <c r="O346" s="910" t="s">
        <v>3895</v>
      </c>
      <c r="P346" s="916" t="s">
        <v>4814</v>
      </c>
      <c r="Q346" s="921" t="s">
        <v>4815</v>
      </c>
      <c r="R346" s="921" t="s">
        <v>4707</v>
      </c>
    </row>
    <row r="347" ht="36" spans="1:18">
      <c r="A347" s="887">
        <v>340</v>
      </c>
      <c r="B347" s="892"/>
      <c r="C347" s="893" t="s">
        <v>35</v>
      </c>
      <c r="D347" s="894" t="s">
        <v>2910</v>
      </c>
      <c r="E347" s="894" t="s">
        <v>2910</v>
      </c>
      <c r="F347" s="894" t="s">
        <v>2910</v>
      </c>
      <c r="G347" s="895" t="s">
        <v>4646</v>
      </c>
      <c r="H347" s="895"/>
      <c r="I347" s="912"/>
      <c r="J347" s="906" t="str">
        <f t="shared" si="5"/>
        <v>effect leader = { add_trait = { trait = leader_trait_space_miner_3 }}}</v>
      </c>
      <c r="K347" s="913" t="s">
        <v>3892</v>
      </c>
      <c r="L347" s="917"/>
      <c r="M347" s="914" t="s">
        <v>2910</v>
      </c>
      <c r="N347" s="930"/>
      <c r="O347" s="910" t="s">
        <v>4279</v>
      </c>
      <c r="P347" s="916" t="s">
        <v>4816</v>
      </c>
      <c r="Q347" s="921" t="s">
        <v>4817</v>
      </c>
      <c r="R347" s="921" t="s">
        <v>4707</v>
      </c>
    </row>
    <row r="348" ht="22.5" spans="1:18">
      <c r="A348" s="887">
        <v>341</v>
      </c>
      <c r="B348" s="892" t="s">
        <v>4818</v>
      </c>
      <c r="C348" s="893" t="s">
        <v>35</v>
      </c>
      <c r="D348" s="893"/>
      <c r="E348" s="893"/>
      <c r="F348" s="894" t="s">
        <v>2910</v>
      </c>
      <c r="G348" s="895" t="s">
        <v>4819</v>
      </c>
      <c r="H348" s="895"/>
      <c r="I348" s="918" t="s">
        <v>4820</v>
      </c>
      <c r="J348" s="906" t="str">
        <f t="shared" si="5"/>
        <v>effect leader = { add_trait = { trait = leader_trait_inquisitive }}}</v>
      </c>
      <c r="K348" s="913" t="s">
        <v>3892</v>
      </c>
      <c r="L348" s="914" t="s">
        <v>2910</v>
      </c>
      <c r="M348" s="930"/>
      <c r="N348" s="930"/>
      <c r="O348" s="910" t="s">
        <v>3834</v>
      </c>
      <c r="P348" s="916" t="s">
        <v>4821</v>
      </c>
      <c r="Q348" s="921" t="s">
        <v>4822</v>
      </c>
      <c r="R348" s="921" t="s">
        <v>4707</v>
      </c>
    </row>
    <row r="349" ht="22.5" spans="1:18">
      <c r="A349" s="887">
        <v>342</v>
      </c>
      <c r="B349" s="892"/>
      <c r="C349" s="893" t="s">
        <v>35</v>
      </c>
      <c r="D349" s="893"/>
      <c r="E349" s="893"/>
      <c r="F349" s="894" t="s">
        <v>2910</v>
      </c>
      <c r="G349" s="895" t="s">
        <v>4819</v>
      </c>
      <c r="H349" s="895"/>
      <c r="I349" s="918" t="s">
        <v>4820</v>
      </c>
      <c r="J349" s="906" t="str">
        <f t="shared" si="5"/>
        <v>effect leader = { add_trait = { trait = leader_trait_inquisitive_2 }}}</v>
      </c>
      <c r="K349" s="913" t="s">
        <v>3892</v>
      </c>
      <c r="L349" s="914" t="s">
        <v>2910</v>
      </c>
      <c r="M349" s="930"/>
      <c r="N349" s="930"/>
      <c r="O349" s="910" t="s">
        <v>3895</v>
      </c>
      <c r="P349" s="916" t="s">
        <v>4823</v>
      </c>
      <c r="Q349" s="921" t="s">
        <v>4824</v>
      </c>
      <c r="R349" s="921" t="s">
        <v>4707</v>
      </c>
    </row>
    <row r="350" ht="22.5" spans="1:18">
      <c r="A350" s="887">
        <v>343</v>
      </c>
      <c r="B350" s="892"/>
      <c r="C350" s="893" t="s">
        <v>35</v>
      </c>
      <c r="D350" s="893"/>
      <c r="E350" s="893"/>
      <c r="F350" s="894" t="s">
        <v>2910</v>
      </c>
      <c r="G350" s="895" t="s">
        <v>4819</v>
      </c>
      <c r="H350" s="895"/>
      <c r="I350" s="918" t="s">
        <v>4820</v>
      </c>
      <c r="J350" s="906" t="str">
        <f t="shared" si="5"/>
        <v>effect leader = { add_trait = { trait = leader_trait_inquisitive_3 }}}</v>
      </c>
      <c r="K350" s="913" t="s">
        <v>3892</v>
      </c>
      <c r="L350" s="914" t="s">
        <v>2910</v>
      </c>
      <c r="M350" s="930"/>
      <c r="N350" s="930"/>
      <c r="O350" s="910" t="s">
        <v>4279</v>
      </c>
      <c r="P350" s="916" t="s">
        <v>4825</v>
      </c>
      <c r="Q350" s="921" t="s">
        <v>4826</v>
      </c>
      <c r="R350" s="921" t="s">
        <v>4707</v>
      </c>
    </row>
    <row r="351" ht="22.5" spans="1:18">
      <c r="A351" s="887">
        <v>344</v>
      </c>
      <c r="B351" s="892" t="s">
        <v>4827</v>
      </c>
      <c r="C351" s="893" t="s">
        <v>35</v>
      </c>
      <c r="D351" s="893"/>
      <c r="E351" s="893"/>
      <c r="F351" s="894" t="s">
        <v>2910</v>
      </c>
      <c r="G351" s="895" t="s">
        <v>4819</v>
      </c>
      <c r="H351" s="895"/>
      <c r="I351" s="918" t="s">
        <v>4828</v>
      </c>
      <c r="J351" s="906" t="str">
        <f t="shared" si="5"/>
        <v>effect leader = { add_trait = { trait = leader_trait_maniacal }}}</v>
      </c>
      <c r="K351" s="913" t="s">
        <v>3892</v>
      </c>
      <c r="L351" s="914" t="s">
        <v>2910</v>
      </c>
      <c r="M351" s="930"/>
      <c r="N351" s="930"/>
      <c r="O351" s="910" t="s">
        <v>3834</v>
      </c>
      <c r="P351" s="916" t="s">
        <v>4829</v>
      </c>
      <c r="Q351" s="921" t="s">
        <v>4830</v>
      </c>
      <c r="R351" s="921" t="s">
        <v>4707</v>
      </c>
    </row>
    <row r="352" ht="22.5" spans="1:18">
      <c r="A352" s="887">
        <v>345</v>
      </c>
      <c r="B352" s="892"/>
      <c r="C352" s="893" t="s">
        <v>35</v>
      </c>
      <c r="D352" s="893"/>
      <c r="E352" s="893"/>
      <c r="F352" s="894" t="s">
        <v>2910</v>
      </c>
      <c r="G352" s="895" t="s">
        <v>4819</v>
      </c>
      <c r="H352" s="895"/>
      <c r="I352" s="918" t="s">
        <v>4828</v>
      </c>
      <c r="J352" s="906" t="str">
        <f t="shared" si="5"/>
        <v>effect leader = { add_trait = { trait = leader_trait_maniacal_2 }}}</v>
      </c>
      <c r="K352" s="913" t="s">
        <v>3892</v>
      </c>
      <c r="L352" s="914" t="s">
        <v>2910</v>
      </c>
      <c r="M352" s="930"/>
      <c r="N352" s="930"/>
      <c r="O352" s="910" t="s">
        <v>3895</v>
      </c>
      <c r="P352" s="916" t="s">
        <v>4831</v>
      </c>
      <c r="Q352" s="921" t="s">
        <v>4832</v>
      </c>
      <c r="R352" s="921" t="s">
        <v>4707</v>
      </c>
    </row>
    <row r="353" ht="22.5" spans="1:18">
      <c r="A353" s="887">
        <v>346</v>
      </c>
      <c r="B353" s="892"/>
      <c r="C353" s="893" t="s">
        <v>35</v>
      </c>
      <c r="D353" s="893"/>
      <c r="E353" s="894" t="s">
        <v>2910</v>
      </c>
      <c r="F353" s="894" t="s">
        <v>2910</v>
      </c>
      <c r="G353" s="895" t="s">
        <v>4819</v>
      </c>
      <c r="H353" s="895"/>
      <c r="I353" s="918" t="s">
        <v>4828</v>
      </c>
      <c r="J353" s="906" t="str">
        <f t="shared" si="5"/>
        <v>effect leader = { add_trait = { trait = leader_trait_maniacal_3 }}}</v>
      </c>
      <c r="K353" s="913" t="s">
        <v>3892</v>
      </c>
      <c r="L353" s="914" t="s">
        <v>2910</v>
      </c>
      <c r="M353" s="930"/>
      <c r="N353" s="930"/>
      <c r="O353" s="910" t="s">
        <v>4279</v>
      </c>
      <c r="P353" s="916" t="s">
        <v>4833</v>
      </c>
      <c r="Q353" s="921" t="s">
        <v>4834</v>
      </c>
      <c r="R353" s="921" t="s">
        <v>4707</v>
      </c>
    </row>
    <row r="354" ht="22.5" spans="1:18">
      <c r="A354" s="887">
        <v>347</v>
      </c>
      <c r="B354" s="892" t="s">
        <v>4835</v>
      </c>
      <c r="C354" s="893" t="s">
        <v>35</v>
      </c>
      <c r="D354" s="893"/>
      <c r="E354" s="893"/>
      <c r="F354" s="894" t="s">
        <v>2910</v>
      </c>
      <c r="G354" s="895" t="s">
        <v>4819</v>
      </c>
      <c r="H354" s="895"/>
      <c r="I354" s="912"/>
      <c r="J354" s="906" t="str">
        <f t="shared" si="5"/>
        <v>effect leader = { add_trait = { trait = trait_ruler_expansionist }}}</v>
      </c>
      <c r="K354" s="913" t="s">
        <v>3892</v>
      </c>
      <c r="L354" s="914" t="s">
        <v>2910</v>
      </c>
      <c r="M354" s="930"/>
      <c r="N354" s="930"/>
      <c r="O354" s="910" t="s">
        <v>3834</v>
      </c>
      <c r="P354" s="916" t="s">
        <v>4836</v>
      </c>
      <c r="Q354" s="921" t="s">
        <v>4837</v>
      </c>
      <c r="R354" s="921" t="s">
        <v>4707</v>
      </c>
    </row>
    <row r="355" ht="22.5" spans="1:18">
      <c r="A355" s="887">
        <v>348</v>
      </c>
      <c r="B355" s="892"/>
      <c r="C355" s="893" t="s">
        <v>35</v>
      </c>
      <c r="D355" s="893"/>
      <c r="E355" s="893"/>
      <c r="F355" s="894" t="s">
        <v>2910</v>
      </c>
      <c r="G355" s="895" t="s">
        <v>4819</v>
      </c>
      <c r="H355" s="895"/>
      <c r="I355" s="912"/>
      <c r="J355" s="906" t="str">
        <f t="shared" si="5"/>
        <v>effect leader = { add_trait = { trait = trait_ruler_expansionist_2 }}}</v>
      </c>
      <c r="K355" s="913" t="s">
        <v>3892</v>
      </c>
      <c r="L355" s="914" t="s">
        <v>2910</v>
      </c>
      <c r="M355" s="930"/>
      <c r="N355" s="930"/>
      <c r="O355" s="910" t="s">
        <v>3895</v>
      </c>
      <c r="P355" s="916" t="s">
        <v>4838</v>
      </c>
      <c r="Q355" s="921" t="s">
        <v>4839</v>
      </c>
      <c r="R355" s="921" t="s">
        <v>4707</v>
      </c>
    </row>
    <row r="356" ht="22.5" spans="1:18">
      <c r="A356" s="887">
        <v>349</v>
      </c>
      <c r="B356" s="892"/>
      <c r="C356" s="893" t="s">
        <v>35</v>
      </c>
      <c r="D356" s="893"/>
      <c r="E356" s="893"/>
      <c r="F356" s="894" t="s">
        <v>2910</v>
      </c>
      <c r="G356" s="895" t="s">
        <v>4819</v>
      </c>
      <c r="H356" s="895"/>
      <c r="I356" s="912"/>
      <c r="J356" s="906" t="str">
        <f t="shared" si="5"/>
        <v>effect leader = { add_trait = { trait = trait_ruler_expansionist_3 }}}</v>
      </c>
      <c r="K356" s="913" t="s">
        <v>3892</v>
      </c>
      <c r="L356" s="914" t="s">
        <v>2910</v>
      </c>
      <c r="M356" s="930"/>
      <c r="N356" s="930"/>
      <c r="O356" s="910" t="s">
        <v>4279</v>
      </c>
      <c r="P356" s="916" t="s">
        <v>4840</v>
      </c>
      <c r="Q356" s="921" t="s">
        <v>4841</v>
      </c>
      <c r="R356" s="921" t="s">
        <v>4707</v>
      </c>
    </row>
    <row r="357" ht="22.5" spans="1:18">
      <c r="A357" s="887">
        <v>350</v>
      </c>
      <c r="B357" s="892" t="s">
        <v>4842</v>
      </c>
      <c r="C357" s="893" t="s">
        <v>35</v>
      </c>
      <c r="D357" s="893"/>
      <c r="E357" s="893"/>
      <c r="F357" s="894" t="s">
        <v>2910</v>
      </c>
      <c r="G357" s="895" t="s">
        <v>4819</v>
      </c>
      <c r="H357" s="895"/>
      <c r="I357" s="912"/>
      <c r="J357" s="906" t="str">
        <f t="shared" si="5"/>
        <v>effect leader = { add_trait = { trait = leader_trait_science_communicator }}}</v>
      </c>
      <c r="K357" s="913" t="s">
        <v>3892</v>
      </c>
      <c r="L357" s="914" t="s">
        <v>2910</v>
      </c>
      <c r="M357" s="930"/>
      <c r="N357" s="930"/>
      <c r="O357" s="910" t="s">
        <v>3834</v>
      </c>
      <c r="P357" s="916" t="s">
        <v>4843</v>
      </c>
      <c r="Q357" s="921" t="s">
        <v>4844</v>
      </c>
      <c r="R357" s="921" t="s">
        <v>4707</v>
      </c>
    </row>
    <row r="358" ht="22.5" spans="1:18">
      <c r="A358" s="887">
        <v>351</v>
      </c>
      <c r="B358" s="892"/>
      <c r="C358" s="893" t="s">
        <v>35</v>
      </c>
      <c r="D358" s="893"/>
      <c r="E358" s="893"/>
      <c r="F358" s="894" t="s">
        <v>2910</v>
      </c>
      <c r="G358" s="895" t="s">
        <v>4819</v>
      </c>
      <c r="H358" s="895"/>
      <c r="I358" s="912"/>
      <c r="J358" s="906" t="str">
        <f t="shared" si="5"/>
        <v>effect leader = { add_trait = { trait = leader_trait_science_communicator_2 }}}</v>
      </c>
      <c r="K358" s="913" t="s">
        <v>3892</v>
      </c>
      <c r="L358" s="914" t="s">
        <v>2910</v>
      </c>
      <c r="M358" s="930"/>
      <c r="N358" s="930"/>
      <c r="O358" s="910" t="s">
        <v>3895</v>
      </c>
      <c r="P358" s="916" t="s">
        <v>4845</v>
      </c>
      <c r="Q358" s="921" t="s">
        <v>4846</v>
      </c>
      <c r="R358" s="921" t="s">
        <v>4707</v>
      </c>
    </row>
    <row r="359" ht="22.5" spans="1:18">
      <c r="A359" s="887">
        <v>352</v>
      </c>
      <c r="B359" s="892"/>
      <c r="C359" s="893" t="s">
        <v>35</v>
      </c>
      <c r="D359" s="893"/>
      <c r="E359" s="893"/>
      <c r="F359" s="894" t="s">
        <v>2910</v>
      </c>
      <c r="G359" s="895" t="s">
        <v>4819</v>
      </c>
      <c r="H359" s="895"/>
      <c r="I359" s="912"/>
      <c r="J359" s="906" t="str">
        <f t="shared" si="5"/>
        <v>effect leader = { add_trait = { trait = leader_trait_science_communicator_3 }}}</v>
      </c>
      <c r="K359" s="913" t="s">
        <v>3892</v>
      </c>
      <c r="L359" s="914" t="s">
        <v>2910</v>
      </c>
      <c r="M359" s="930"/>
      <c r="N359" s="930"/>
      <c r="O359" s="910" t="s">
        <v>4279</v>
      </c>
      <c r="P359" s="916" t="s">
        <v>4847</v>
      </c>
      <c r="Q359" s="921" t="s">
        <v>4848</v>
      </c>
      <c r="R359" s="921" t="s">
        <v>4707</v>
      </c>
    </row>
    <row r="360" ht="24" spans="1:18">
      <c r="A360" s="887">
        <v>353</v>
      </c>
      <c r="B360" s="892" t="s">
        <v>4849</v>
      </c>
      <c r="C360" s="893" t="s">
        <v>35</v>
      </c>
      <c r="D360" s="893"/>
      <c r="E360" s="893"/>
      <c r="F360" s="894" t="s">
        <v>2910</v>
      </c>
      <c r="G360" s="895" t="s">
        <v>4789</v>
      </c>
      <c r="H360" s="895"/>
      <c r="I360" s="912" t="s">
        <v>4850</v>
      </c>
      <c r="J360" s="906" t="str">
        <f t="shared" si="5"/>
        <v>effect leader = { add_trait = { trait = leader_trait_engineering_focus }}}</v>
      </c>
      <c r="K360" s="913" t="s">
        <v>3892</v>
      </c>
      <c r="L360" s="930"/>
      <c r="M360" s="914" t="s">
        <v>2910</v>
      </c>
      <c r="N360" s="930"/>
      <c r="O360" s="910" t="s">
        <v>3834</v>
      </c>
      <c r="P360" s="916" t="s">
        <v>4851</v>
      </c>
      <c r="Q360" s="921" t="s">
        <v>4852</v>
      </c>
      <c r="R360" s="921" t="s">
        <v>4707</v>
      </c>
    </row>
    <row r="361" ht="24" spans="1:18">
      <c r="A361" s="887">
        <v>354</v>
      </c>
      <c r="B361" s="892"/>
      <c r="C361" s="893" t="s">
        <v>35</v>
      </c>
      <c r="D361" s="893"/>
      <c r="E361" s="893"/>
      <c r="F361" s="894" t="s">
        <v>2910</v>
      </c>
      <c r="G361" s="895" t="s">
        <v>4789</v>
      </c>
      <c r="H361" s="895"/>
      <c r="I361" s="912" t="s">
        <v>4850</v>
      </c>
      <c r="J361" s="906" t="str">
        <f t="shared" si="5"/>
        <v>effect leader = { add_trait = { trait = leader_trait_engineering_focus_2 }}}</v>
      </c>
      <c r="K361" s="913" t="s">
        <v>3892</v>
      </c>
      <c r="L361" s="930"/>
      <c r="M361" s="914" t="s">
        <v>2910</v>
      </c>
      <c r="N361" s="930"/>
      <c r="O361" s="910" t="s">
        <v>3895</v>
      </c>
      <c r="P361" s="916" t="s">
        <v>4853</v>
      </c>
      <c r="Q361" s="921" t="s">
        <v>4854</v>
      </c>
      <c r="R361" s="921" t="s">
        <v>4707</v>
      </c>
    </row>
    <row r="362" ht="24" spans="1:18">
      <c r="A362" s="887">
        <v>355</v>
      </c>
      <c r="B362" s="892"/>
      <c r="C362" s="893" t="s">
        <v>35</v>
      </c>
      <c r="D362" s="893"/>
      <c r="E362" s="893"/>
      <c r="F362" s="894" t="s">
        <v>2910</v>
      </c>
      <c r="G362" s="895" t="s">
        <v>4789</v>
      </c>
      <c r="H362" s="895"/>
      <c r="I362" s="912" t="s">
        <v>4850</v>
      </c>
      <c r="J362" s="906" t="str">
        <f t="shared" si="5"/>
        <v>effect leader = { add_trait = { trait = leader_trait_engineering_focus_3 }}}</v>
      </c>
      <c r="K362" s="913" t="s">
        <v>3892</v>
      </c>
      <c r="L362" s="930"/>
      <c r="M362" s="914" t="s">
        <v>2910</v>
      </c>
      <c r="N362" s="930"/>
      <c r="O362" s="910" t="s">
        <v>4279</v>
      </c>
      <c r="P362" s="916" t="s">
        <v>4855</v>
      </c>
      <c r="Q362" s="921" t="s">
        <v>4856</v>
      </c>
      <c r="R362" s="921" t="s">
        <v>4707</v>
      </c>
    </row>
    <row r="363" ht="24" spans="1:18">
      <c r="A363" s="887">
        <v>356</v>
      </c>
      <c r="B363" s="892" t="s">
        <v>4857</v>
      </c>
      <c r="C363" s="893" t="s">
        <v>35</v>
      </c>
      <c r="D363" s="893"/>
      <c r="E363" s="893"/>
      <c r="F363" s="894" t="s">
        <v>2910</v>
      </c>
      <c r="G363" s="895" t="s">
        <v>4789</v>
      </c>
      <c r="H363" s="895"/>
      <c r="I363" s="912" t="s">
        <v>4850</v>
      </c>
      <c r="J363" s="906" t="str">
        <f t="shared" si="5"/>
        <v>effect leader = { add_trait = { trait = leader_trait_physics_focus }}}</v>
      </c>
      <c r="K363" s="913" t="s">
        <v>3892</v>
      </c>
      <c r="L363" s="930"/>
      <c r="M363" s="914" t="s">
        <v>2910</v>
      </c>
      <c r="N363" s="930"/>
      <c r="O363" s="910" t="s">
        <v>3834</v>
      </c>
      <c r="P363" s="916" t="s">
        <v>4858</v>
      </c>
      <c r="Q363" s="921" t="s">
        <v>4859</v>
      </c>
      <c r="R363" s="921" t="s">
        <v>4707</v>
      </c>
    </row>
    <row r="364" ht="24" spans="1:18">
      <c r="A364" s="887">
        <v>357</v>
      </c>
      <c r="B364" s="892"/>
      <c r="C364" s="893" t="s">
        <v>35</v>
      </c>
      <c r="D364" s="893"/>
      <c r="E364" s="893"/>
      <c r="F364" s="894" t="s">
        <v>2910</v>
      </c>
      <c r="G364" s="895" t="s">
        <v>4789</v>
      </c>
      <c r="H364" s="895"/>
      <c r="I364" s="912" t="s">
        <v>4850</v>
      </c>
      <c r="J364" s="906" t="str">
        <f t="shared" si="5"/>
        <v>effect leader = { add_trait = { trait = leader_trait_physics_focus_2 }}}</v>
      </c>
      <c r="K364" s="913" t="s">
        <v>3892</v>
      </c>
      <c r="L364" s="930"/>
      <c r="M364" s="914" t="s">
        <v>2910</v>
      </c>
      <c r="N364" s="930"/>
      <c r="O364" s="910" t="s">
        <v>3895</v>
      </c>
      <c r="P364" s="916" t="s">
        <v>4860</v>
      </c>
      <c r="Q364" s="921" t="s">
        <v>4861</v>
      </c>
      <c r="R364" s="921" t="s">
        <v>4707</v>
      </c>
    </row>
    <row r="365" ht="24" spans="1:18">
      <c r="A365" s="887">
        <v>358</v>
      </c>
      <c r="B365" s="892"/>
      <c r="C365" s="893" t="s">
        <v>35</v>
      </c>
      <c r="D365" s="893"/>
      <c r="E365" s="893"/>
      <c r="F365" s="894" t="s">
        <v>2910</v>
      </c>
      <c r="G365" s="895" t="s">
        <v>4789</v>
      </c>
      <c r="H365" s="895"/>
      <c r="I365" s="912" t="s">
        <v>4850</v>
      </c>
      <c r="J365" s="906" t="str">
        <f t="shared" si="5"/>
        <v>effect leader = { add_trait = { trait = leader_trait_physics_focus_3 }}}</v>
      </c>
      <c r="K365" s="913" t="s">
        <v>3892</v>
      </c>
      <c r="L365" s="930"/>
      <c r="M365" s="914" t="s">
        <v>2910</v>
      </c>
      <c r="N365" s="930"/>
      <c r="O365" s="910" t="s">
        <v>4279</v>
      </c>
      <c r="P365" s="916" t="s">
        <v>4862</v>
      </c>
      <c r="Q365" s="921" t="s">
        <v>4863</v>
      </c>
      <c r="R365" s="921" t="s">
        <v>4707</v>
      </c>
    </row>
    <row r="366" ht="24" spans="1:18">
      <c r="A366" s="887">
        <v>359</v>
      </c>
      <c r="B366" s="892" t="s">
        <v>4864</v>
      </c>
      <c r="C366" s="893" t="s">
        <v>35</v>
      </c>
      <c r="D366" s="893"/>
      <c r="E366" s="893"/>
      <c r="F366" s="894" t="s">
        <v>2910</v>
      </c>
      <c r="G366" s="895" t="s">
        <v>4789</v>
      </c>
      <c r="H366" s="895"/>
      <c r="I366" s="912" t="s">
        <v>4850</v>
      </c>
      <c r="J366" s="906" t="str">
        <f t="shared" si="5"/>
        <v>effect leader = { add_trait = { trait = leader_trait_society_focus }}}</v>
      </c>
      <c r="K366" s="913" t="s">
        <v>3892</v>
      </c>
      <c r="L366" s="930"/>
      <c r="M366" s="914" t="s">
        <v>2910</v>
      </c>
      <c r="N366" s="930"/>
      <c r="O366" s="910" t="s">
        <v>3834</v>
      </c>
      <c r="P366" s="916" t="s">
        <v>4865</v>
      </c>
      <c r="Q366" s="921" t="s">
        <v>4866</v>
      </c>
      <c r="R366" s="921" t="s">
        <v>4707</v>
      </c>
    </row>
    <row r="367" ht="24" spans="1:18">
      <c r="A367" s="887">
        <v>360</v>
      </c>
      <c r="B367" s="892"/>
      <c r="C367" s="893" t="s">
        <v>35</v>
      </c>
      <c r="D367" s="893"/>
      <c r="E367" s="893"/>
      <c r="F367" s="894" t="s">
        <v>2910</v>
      </c>
      <c r="G367" s="895" t="s">
        <v>4789</v>
      </c>
      <c r="H367" s="895"/>
      <c r="I367" s="912" t="s">
        <v>4850</v>
      </c>
      <c r="J367" s="906" t="str">
        <f t="shared" si="5"/>
        <v>effect leader = { add_trait = { trait = leader_trait_society_focus_2 }}}</v>
      </c>
      <c r="K367" s="913" t="s">
        <v>3892</v>
      </c>
      <c r="L367" s="930"/>
      <c r="M367" s="914" t="s">
        <v>2910</v>
      </c>
      <c r="N367" s="930"/>
      <c r="O367" s="910" t="s">
        <v>3895</v>
      </c>
      <c r="P367" s="916" t="s">
        <v>4867</v>
      </c>
      <c r="Q367" s="921" t="s">
        <v>4868</v>
      </c>
      <c r="R367" s="921" t="s">
        <v>4707</v>
      </c>
    </row>
    <row r="368" ht="24" spans="1:18">
      <c r="A368" s="887">
        <v>361</v>
      </c>
      <c r="B368" s="892"/>
      <c r="C368" s="893" t="s">
        <v>35</v>
      </c>
      <c r="D368" s="893"/>
      <c r="E368" s="893"/>
      <c r="F368" s="894" t="s">
        <v>2910</v>
      </c>
      <c r="G368" s="895" t="s">
        <v>4789</v>
      </c>
      <c r="H368" s="895"/>
      <c r="I368" s="912" t="s">
        <v>4850</v>
      </c>
      <c r="J368" s="906" t="str">
        <f t="shared" si="5"/>
        <v>effect leader = { add_trait = { trait = leader_trait_society_focus_3 }}}</v>
      </c>
      <c r="K368" s="913" t="s">
        <v>3892</v>
      </c>
      <c r="L368" s="930"/>
      <c r="M368" s="914" t="s">
        <v>2910</v>
      </c>
      <c r="N368" s="930"/>
      <c r="O368" s="910" t="s">
        <v>4279</v>
      </c>
      <c r="P368" s="916" t="s">
        <v>4869</v>
      </c>
      <c r="Q368" s="921" t="s">
        <v>4870</v>
      </c>
      <c r="R368" s="921" t="s">
        <v>4707</v>
      </c>
    </row>
    <row r="369" ht="24" spans="1:18">
      <c r="A369" s="887">
        <v>362</v>
      </c>
      <c r="B369" s="892" t="s">
        <v>4871</v>
      </c>
      <c r="C369" s="893" t="s">
        <v>35</v>
      </c>
      <c r="D369" s="893"/>
      <c r="E369" s="893"/>
      <c r="F369" s="894" t="s">
        <v>2910</v>
      </c>
      <c r="G369" s="895" t="s">
        <v>4819</v>
      </c>
      <c r="H369" s="895"/>
      <c r="I369" s="912" t="s">
        <v>4872</v>
      </c>
      <c r="J369" s="906" t="str">
        <f t="shared" si="5"/>
        <v>effect leader = { add_trait = { trait = leader_trait_expertise_materials }}}</v>
      </c>
      <c r="K369" s="913" t="s">
        <v>3892</v>
      </c>
      <c r="L369" s="914" t="s">
        <v>2910</v>
      </c>
      <c r="M369" s="930"/>
      <c r="N369" s="930"/>
      <c r="O369" s="910" t="s">
        <v>3834</v>
      </c>
      <c r="P369" s="916" t="s">
        <v>4873</v>
      </c>
      <c r="Q369" s="921" t="s">
        <v>4874</v>
      </c>
      <c r="R369" s="921" t="s">
        <v>4707</v>
      </c>
    </row>
    <row r="370" ht="24" spans="1:18">
      <c r="A370" s="887">
        <v>363</v>
      </c>
      <c r="B370" s="892"/>
      <c r="C370" s="893" t="s">
        <v>35</v>
      </c>
      <c r="D370" s="893"/>
      <c r="E370" s="893"/>
      <c r="F370" s="894" t="s">
        <v>2910</v>
      </c>
      <c r="G370" s="895" t="s">
        <v>4819</v>
      </c>
      <c r="H370" s="895"/>
      <c r="I370" s="912" t="s">
        <v>4872</v>
      </c>
      <c r="J370" s="906" t="str">
        <f t="shared" si="5"/>
        <v>effect leader = { add_trait = { trait = leader_trait_expertise_materials_2 }}}</v>
      </c>
      <c r="K370" s="913" t="s">
        <v>3892</v>
      </c>
      <c r="L370" s="914" t="s">
        <v>2910</v>
      </c>
      <c r="M370" s="930"/>
      <c r="N370" s="930"/>
      <c r="O370" s="910" t="s">
        <v>3895</v>
      </c>
      <c r="P370" s="916" t="s">
        <v>4875</v>
      </c>
      <c r="Q370" s="921" t="s">
        <v>4876</v>
      </c>
      <c r="R370" s="921" t="s">
        <v>4707</v>
      </c>
    </row>
    <row r="371" ht="24" spans="1:18">
      <c r="A371" s="887">
        <v>364</v>
      </c>
      <c r="B371" s="892"/>
      <c r="C371" s="893" t="s">
        <v>35</v>
      </c>
      <c r="D371" s="893"/>
      <c r="E371" s="893"/>
      <c r="F371" s="894" t="s">
        <v>2910</v>
      </c>
      <c r="G371" s="895" t="s">
        <v>4819</v>
      </c>
      <c r="H371" s="895"/>
      <c r="I371" s="912" t="s">
        <v>4872</v>
      </c>
      <c r="J371" s="906" t="str">
        <f t="shared" si="5"/>
        <v>effect leader = { add_trait = { trait = leader_trait_expertise_materials_3 }}}</v>
      </c>
      <c r="K371" s="913" t="s">
        <v>3892</v>
      </c>
      <c r="L371" s="914" t="s">
        <v>2910</v>
      </c>
      <c r="M371" s="930"/>
      <c r="N371" s="930"/>
      <c r="O371" s="910" t="s">
        <v>4279</v>
      </c>
      <c r="P371" s="916" t="s">
        <v>4877</v>
      </c>
      <c r="Q371" s="921" t="s">
        <v>4878</v>
      </c>
      <c r="R371" s="921" t="s">
        <v>4707</v>
      </c>
    </row>
    <row r="372" ht="24" spans="1:18">
      <c r="A372" s="887">
        <v>365</v>
      </c>
      <c r="B372" s="892" t="s">
        <v>4879</v>
      </c>
      <c r="C372" s="893" t="s">
        <v>35</v>
      </c>
      <c r="D372" s="893"/>
      <c r="E372" s="893"/>
      <c r="F372" s="894" t="s">
        <v>2910</v>
      </c>
      <c r="G372" s="895" t="s">
        <v>4819</v>
      </c>
      <c r="H372" s="895"/>
      <c r="I372" s="912" t="s">
        <v>4872</v>
      </c>
      <c r="J372" s="906" t="str">
        <f t="shared" si="5"/>
        <v>effect leader = { add_trait = { trait = leader_trait_expertise_propulsion }}}</v>
      </c>
      <c r="K372" s="913" t="s">
        <v>3892</v>
      </c>
      <c r="L372" s="914" t="s">
        <v>2910</v>
      </c>
      <c r="M372" s="930"/>
      <c r="N372" s="930"/>
      <c r="O372" s="910" t="s">
        <v>3834</v>
      </c>
      <c r="P372" s="916" t="s">
        <v>4880</v>
      </c>
      <c r="Q372" s="921" t="s">
        <v>4881</v>
      </c>
      <c r="R372" s="921" t="s">
        <v>4707</v>
      </c>
    </row>
    <row r="373" ht="24" spans="1:18">
      <c r="A373" s="887">
        <v>366</v>
      </c>
      <c r="B373" s="892"/>
      <c r="C373" s="893" t="s">
        <v>35</v>
      </c>
      <c r="D373" s="893"/>
      <c r="E373" s="893"/>
      <c r="F373" s="894" t="s">
        <v>2910</v>
      </c>
      <c r="G373" s="895" t="s">
        <v>4819</v>
      </c>
      <c r="H373" s="895"/>
      <c r="I373" s="912" t="s">
        <v>4872</v>
      </c>
      <c r="J373" s="906" t="str">
        <f t="shared" si="5"/>
        <v>effect leader = { add_trait = { trait = leader_trait_expertise_propulsion_2 }}}</v>
      </c>
      <c r="K373" s="913" t="s">
        <v>3892</v>
      </c>
      <c r="L373" s="914" t="s">
        <v>2910</v>
      </c>
      <c r="M373" s="930"/>
      <c r="N373" s="930"/>
      <c r="O373" s="910" t="s">
        <v>3895</v>
      </c>
      <c r="P373" s="916" t="s">
        <v>4882</v>
      </c>
      <c r="Q373" s="921" t="s">
        <v>4883</v>
      </c>
      <c r="R373" s="921" t="s">
        <v>4707</v>
      </c>
    </row>
    <row r="374" ht="24" spans="1:18">
      <c r="A374" s="887">
        <v>367</v>
      </c>
      <c r="B374" s="892"/>
      <c r="C374" s="893" t="s">
        <v>35</v>
      </c>
      <c r="D374" s="893"/>
      <c r="E374" s="893"/>
      <c r="F374" s="894" t="s">
        <v>2910</v>
      </c>
      <c r="G374" s="895" t="s">
        <v>4819</v>
      </c>
      <c r="H374" s="895"/>
      <c r="I374" s="912" t="s">
        <v>4872</v>
      </c>
      <c r="J374" s="906" t="str">
        <f t="shared" si="5"/>
        <v>effect leader = { add_trait = { trait = leader_trait_expertise_propulsion_3 }}}</v>
      </c>
      <c r="K374" s="913" t="s">
        <v>3892</v>
      </c>
      <c r="L374" s="914" t="s">
        <v>2910</v>
      </c>
      <c r="M374" s="930"/>
      <c r="N374" s="930"/>
      <c r="O374" s="910" t="s">
        <v>4279</v>
      </c>
      <c r="P374" s="916" t="s">
        <v>4884</v>
      </c>
      <c r="Q374" s="921" t="s">
        <v>4885</v>
      </c>
      <c r="R374" s="921" t="s">
        <v>4707</v>
      </c>
    </row>
    <row r="375" ht="24" spans="1:18">
      <c r="A375" s="887">
        <v>368</v>
      </c>
      <c r="B375" s="892" t="s">
        <v>4886</v>
      </c>
      <c r="C375" s="893" t="s">
        <v>35</v>
      </c>
      <c r="D375" s="893"/>
      <c r="E375" s="893"/>
      <c r="F375" s="894" t="s">
        <v>2910</v>
      </c>
      <c r="G375" s="895" t="s">
        <v>4819</v>
      </c>
      <c r="H375" s="895"/>
      <c r="I375" s="912" t="s">
        <v>4872</v>
      </c>
      <c r="J375" s="906" t="str">
        <f t="shared" si="5"/>
        <v>effect leader = { add_trait = { trait = leader_trait_expertise_voidcraft }}}</v>
      </c>
      <c r="K375" s="913" t="s">
        <v>3892</v>
      </c>
      <c r="L375" s="914" t="s">
        <v>2910</v>
      </c>
      <c r="M375" s="930"/>
      <c r="N375" s="930"/>
      <c r="O375" s="910" t="s">
        <v>3834</v>
      </c>
      <c r="P375" s="916" t="s">
        <v>4887</v>
      </c>
      <c r="Q375" s="921" t="s">
        <v>4888</v>
      </c>
      <c r="R375" s="921" t="s">
        <v>4707</v>
      </c>
    </row>
    <row r="376" ht="24" spans="1:18">
      <c r="A376" s="887">
        <v>369</v>
      </c>
      <c r="B376" s="892"/>
      <c r="C376" s="893" t="s">
        <v>35</v>
      </c>
      <c r="D376" s="893"/>
      <c r="E376" s="893"/>
      <c r="F376" s="894" t="s">
        <v>2910</v>
      </c>
      <c r="G376" s="895" t="s">
        <v>4819</v>
      </c>
      <c r="H376" s="895"/>
      <c r="I376" s="912" t="s">
        <v>4872</v>
      </c>
      <c r="J376" s="906" t="str">
        <f t="shared" si="5"/>
        <v>effect leader = { add_trait = { trait = leader_trait_expertise_voidcraft_2 }}}</v>
      </c>
      <c r="K376" s="913" t="s">
        <v>3892</v>
      </c>
      <c r="L376" s="914" t="s">
        <v>2910</v>
      </c>
      <c r="M376" s="930"/>
      <c r="N376" s="930"/>
      <c r="O376" s="910" t="s">
        <v>3895</v>
      </c>
      <c r="P376" s="916" t="s">
        <v>4889</v>
      </c>
      <c r="Q376" s="921" t="s">
        <v>4890</v>
      </c>
      <c r="R376" s="921" t="s">
        <v>4707</v>
      </c>
    </row>
    <row r="377" ht="24" spans="1:18">
      <c r="A377" s="887">
        <v>370</v>
      </c>
      <c r="B377" s="892"/>
      <c r="C377" s="893" t="s">
        <v>35</v>
      </c>
      <c r="D377" s="893"/>
      <c r="E377" s="893"/>
      <c r="F377" s="894" t="s">
        <v>2910</v>
      </c>
      <c r="G377" s="895" t="s">
        <v>4819</v>
      </c>
      <c r="H377" s="895"/>
      <c r="I377" s="912" t="s">
        <v>4872</v>
      </c>
      <c r="J377" s="906" t="str">
        <f t="shared" si="5"/>
        <v>effect leader = { add_trait = { trait = leader_trait_expertise_voidcraft_3 }}}</v>
      </c>
      <c r="K377" s="913" t="s">
        <v>3892</v>
      </c>
      <c r="L377" s="914" t="s">
        <v>2910</v>
      </c>
      <c r="M377" s="930"/>
      <c r="N377" s="930"/>
      <c r="O377" s="910" t="s">
        <v>4279</v>
      </c>
      <c r="P377" s="916" t="s">
        <v>4891</v>
      </c>
      <c r="Q377" s="921" t="s">
        <v>4892</v>
      </c>
      <c r="R377" s="921" t="s">
        <v>4707</v>
      </c>
    </row>
    <row r="378" ht="24" spans="1:18">
      <c r="A378" s="887">
        <v>371</v>
      </c>
      <c r="B378" s="892" t="s">
        <v>4893</v>
      </c>
      <c r="C378" s="893" t="s">
        <v>35</v>
      </c>
      <c r="D378" s="893"/>
      <c r="E378" s="893"/>
      <c r="F378" s="894" t="s">
        <v>2910</v>
      </c>
      <c r="G378" s="895" t="s">
        <v>4819</v>
      </c>
      <c r="H378" s="895"/>
      <c r="I378" s="912" t="s">
        <v>4872</v>
      </c>
      <c r="J378" s="906" t="str">
        <f t="shared" si="5"/>
        <v>effect leader = { add_trait = { trait = leader_trait_expertise_industry }}}</v>
      </c>
      <c r="K378" s="913" t="s">
        <v>3892</v>
      </c>
      <c r="L378" s="914" t="s">
        <v>2910</v>
      </c>
      <c r="M378" s="930"/>
      <c r="N378" s="930"/>
      <c r="O378" s="910" t="s">
        <v>3834</v>
      </c>
      <c r="P378" s="916" t="s">
        <v>4894</v>
      </c>
      <c r="Q378" s="921" t="s">
        <v>4895</v>
      </c>
      <c r="R378" s="921" t="s">
        <v>4707</v>
      </c>
    </row>
    <row r="379" ht="24" spans="1:18">
      <c r="A379" s="887">
        <v>372</v>
      </c>
      <c r="B379" s="892"/>
      <c r="C379" s="893" t="s">
        <v>35</v>
      </c>
      <c r="D379" s="893"/>
      <c r="E379" s="893"/>
      <c r="F379" s="894" t="s">
        <v>2910</v>
      </c>
      <c r="G379" s="895" t="s">
        <v>4819</v>
      </c>
      <c r="H379" s="895"/>
      <c r="I379" s="912" t="s">
        <v>4872</v>
      </c>
      <c r="J379" s="906" t="str">
        <f t="shared" si="5"/>
        <v>effect leader = { add_trait = { trait = leader_trait_expertise_industry_2 }}}</v>
      </c>
      <c r="K379" s="913" t="s">
        <v>3892</v>
      </c>
      <c r="L379" s="914" t="s">
        <v>2910</v>
      </c>
      <c r="M379" s="930"/>
      <c r="N379" s="930"/>
      <c r="O379" s="910" t="s">
        <v>3895</v>
      </c>
      <c r="P379" s="916" t="s">
        <v>4896</v>
      </c>
      <c r="Q379" s="921" t="s">
        <v>4897</v>
      </c>
      <c r="R379" s="921" t="s">
        <v>4707</v>
      </c>
    </row>
    <row r="380" ht="24" spans="1:18">
      <c r="A380" s="887">
        <v>373</v>
      </c>
      <c r="B380" s="892"/>
      <c r="C380" s="893" t="s">
        <v>35</v>
      </c>
      <c r="D380" s="893"/>
      <c r="E380" s="893"/>
      <c r="F380" s="894" t="s">
        <v>2910</v>
      </c>
      <c r="G380" s="895" t="s">
        <v>4819</v>
      </c>
      <c r="H380" s="895"/>
      <c r="I380" s="912" t="s">
        <v>4872</v>
      </c>
      <c r="J380" s="906" t="str">
        <f t="shared" si="5"/>
        <v>effect leader = { add_trait = { trait = leader_trait_expertise_industry_3 }}}</v>
      </c>
      <c r="K380" s="913" t="s">
        <v>3892</v>
      </c>
      <c r="L380" s="914" t="s">
        <v>2910</v>
      </c>
      <c r="M380" s="930"/>
      <c r="N380" s="930"/>
      <c r="O380" s="910" t="s">
        <v>4279</v>
      </c>
      <c r="P380" s="916" t="s">
        <v>4898</v>
      </c>
      <c r="Q380" s="921" t="s">
        <v>4899</v>
      </c>
      <c r="R380" s="921" t="s">
        <v>4707</v>
      </c>
    </row>
    <row r="381" ht="24" spans="1:18">
      <c r="A381" s="887">
        <v>374</v>
      </c>
      <c r="B381" s="892" t="s">
        <v>4900</v>
      </c>
      <c r="C381" s="893" t="s">
        <v>35</v>
      </c>
      <c r="D381" s="893"/>
      <c r="E381" s="893"/>
      <c r="F381" s="894" t="s">
        <v>2910</v>
      </c>
      <c r="G381" s="895" t="s">
        <v>4819</v>
      </c>
      <c r="H381" s="895"/>
      <c r="I381" s="912" t="s">
        <v>4901</v>
      </c>
      <c r="J381" s="906" t="str">
        <f t="shared" si="5"/>
        <v>effect leader = { add_trait = { trait = leader_trait_expertise_field_manipulation }}}</v>
      </c>
      <c r="K381" s="913" t="s">
        <v>3892</v>
      </c>
      <c r="L381" s="914" t="s">
        <v>2910</v>
      </c>
      <c r="M381" s="930"/>
      <c r="N381" s="930"/>
      <c r="O381" s="910" t="s">
        <v>3834</v>
      </c>
      <c r="P381" s="916" t="s">
        <v>4902</v>
      </c>
      <c r="Q381" s="921" t="s">
        <v>4903</v>
      </c>
      <c r="R381" s="921" t="s">
        <v>4707</v>
      </c>
    </row>
    <row r="382" ht="24" spans="1:18">
      <c r="A382" s="887">
        <v>375</v>
      </c>
      <c r="B382" s="892"/>
      <c r="C382" s="893" t="s">
        <v>35</v>
      </c>
      <c r="D382" s="893"/>
      <c r="E382" s="893"/>
      <c r="F382" s="894" t="s">
        <v>2910</v>
      </c>
      <c r="G382" s="895" t="s">
        <v>4819</v>
      </c>
      <c r="H382" s="895"/>
      <c r="I382" s="912" t="s">
        <v>4901</v>
      </c>
      <c r="J382" s="906" t="str">
        <f t="shared" si="5"/>
        <v>effect leader = { add_trait = { trait = leader_trait_expertise_field_manipulation_2 }}}</v>
      </c>
      <c r="K382" s="913" t="s">
        <v>3892</v>
      </c>
      <c r="L382" s="914" t="s">
        <v>2910</v>
      </c>
      <c r="M382" s="930"/>
      <c r="N382" s="930"/>
      <c r="O382" s="910" t="s">
        <v>3895</v>
      </c>
      <c r="P382" s="916" t="s">
        <v>4904</v>
      </c>
      <c r="Q382" s="921" t="s">
        <v>4905</v>
      </c>
      <c r="R382" s="921" t="s">
        <v>4707</v>
      </c>
    </row>
    <row r="383" ht="24" spans="1:18">
      <c r="A383" s="887">
        <v>376</v>
      </c>
      <c r="B383" s="892"/>
      <c r="C383" s="893" t="s">
        <v>35</v>
      </c>
      <c r="D383" s="893"/>
      <c r="E383" s="893"/>
      <c r="F383" s="894" t="s">
        <v>2910</v>
      </c>
      <c r="G383" s="895" t="s">
        <v>4819</v>
      </c>
      <c r="H383" s="895"/>
      <c r="I383" s="912" t="s">
        <v>4901</v>
      </c>
      <c r="J383" s="906" t="str">
        <f t="shared" si="5"/>
        <v>effect leader = { add_trait = { trait = leader_trait_expertise_field_manipulation_3 }}}</v>
      </c>
      <c r="K383" s="913" t="s">
        <v>3892</v>
      </c>
      <c r="L383" s="914" t="s">
        <v>2910</v>
      </c>
      <c r="M383" s="930"/>
      <c r="N383" s="930"/>
      <c r="O383" s="910" t="s">
        <v>4279</v>
      </c>
      <c r="P383" s="916" t="s">
        <v>4906</v>
      </c>
      <c r="Q383" s="921" t="s">
        <v>4907</v>
      </c>
      <c r="R383" s="921" t="s">
        <v>4707</v>
      </c>
    </row>
    <row r="384" ht="24" spans="1:18">
      <c r="A384" s="887">
        <v>377</v>
      </c>
      <c r="B384" s="892" t="s">
        <v>4908</v>
      </c>
      <c r="C384" s="893" t="s">
        <v>35</v>
      </c>
      <c r="D384" s="893"/>
      <c r="E384" s="893"/>
      <c r="F384" s="894" t="s">
        <v>2910</v>
      </c>
      <c r="G384" s="895" t="s">
        <v>4819</v>
      </c>
      <c r="H384" s="895"/>
      <c r="I384" s="912" t="s">
        <v>4901</v>
      </c>
      <c r="J384" s="906" t="str">
        <f t="shared" si="5"/>
        <v>effect leader = { add_trait = { trait = leader_trait_expertise_particles }}}</v>
      </c>
      <c r="K384" s="913" t="s">
        <v>3892</v>
      </c>
      <c r="L384" s="914" t="s">
        <v>2910</v>
      </c>
      <c r="M384" s="930"/>
      <c r="N384" s="930"/>
      <c r="O384" s="910" t="s">
        <v>3834</v>
      </c>
      <c r="P384" s="916" t="s">
        <v>4909</v>
      </c>
      <c r="Q384" s="921" t="s">
        <v>4910</v>
      </c>
      <c r="R384" s="921" t="s">
        <v>4707</v>
      </c>
    </row>
    <row r="385" ht="24" spans="1:18">
      <c r="A385" s="887">
        <v>378</v>
      </c>
      <c r="B385" s="892"/>
      <c r="C385" s="893" t="s">
        <v>35</v>
      </c>
      <c r="D385" s="893"/>
      <c r="E385" s="893"/>
      <c r="F385" s="894" t="s">
        <v>2910</v>
      </c>
      <c r="G385" s="895" t="s">
        <v>4819</v>
      </c>
      <c r="H385" s="895"/>
      <c r="I385" s="912" t="s">
        <v>4901</v>
      </c>
      <c r="J385" s="906" t="str">
        <f t="shared" si="5"/>
        <v>effect leader = { add_trait = { trait = leader_trait_expertise_particles_2 }}}</v>
      </c>
      <c r="K385" s="913" t="s">
        <v>3892</v>
      </c>
      <c r="L385" s="914" t="s">
        <v>2910</v>
      </c>
      <c r="M385" s="930"/>
      <c r="N385" s="930"/>
      <c r="O385" s="910" t="s">
        <v>3895</v>
      </c>
      <c r="P385" s="916" t="s">
        <v>4911</v>
      </c>
      <c r="Q385" s="921" t="s">
        <v>4912</v>
      </c>
      <c r="R385" s="921" t="s">
        <v>4707</v>
      </c>
    </row>
    <row r="386" ht="24" spans="1:18">
      <c r="A386" s="887">
        <v>379</v>
      </c>
      <c r="B386" s="892"/>
      <c r="C386" s="893" t="s">
        <v>35</v>
      </c>
      <c r="D386" s="893"/>
      <c r="E386" s="893"/>
      <c r="F386" s="894" t="s">
        <v>2910</v>
      </c>
      <c r="G386" s="895" t="s">
        <v>4819</v>
      </c>
      <c r="H386" s="895"/>
      <c r="I386" s="912" t="s">
        <v>4901</v>
      </c>
      <c r="J386" s="906" t="str">
        <f t="shared" si="5"/>
        <v>effect leader = { add_trait = { trait = leader_trait_expertise_particles_3 }}}</v>
      </c>
      <c r="K386" s="913" t="s">
        <v>3892</v>
      </c>
      <c r="L386" s="914" t="s">
        <v>2910</v>
      </c>
      <c r="M386" s="930"/>
      <c r="N386" s="930"/>
      <c r="O386" s="910" t="s">
        <v>4279</v>
      </c>
      <c r="P386" s="916" t="s">
        <v>4913</v>
      </c>
      <c r="Q386" s="921" t="s">
        <v>4914</v>
      </c>
      <c r="R386" s="921" t="s">
        <v>4707</v>
      </c>
    </row>
    <row r="387" ht="24" spans="1:18">
      <c r="A387" s="887">
        <v>380</v>
      </c>
      <c r="B387" s="892" t="s">
        <v>4915</v>
      </c>
      <c r="C387" s="893" t="s">
        <v>35</v>
      </c>
      <c r="D387" s="893"/>
      <c r="E387" s="893"/>
      <c r="F387" s="894" t="s">
        <v>2910</v>
      </c>
      <c r="G387" s="895" t="s">
        <v>4819</v>
      </c>
      <c r="H387" s="895"/>
      <c r="I387" s="912" t="s">
        <v>4901</v>
      </c>
      <c r="J387" s="906" t="str">
        <f t="shared" si="5"/>
        <v>effect leader = { add_trait = { trait = leader_trait_expertise_computing }}}</v>
      </c>
      <c r="K387" s="913" t="s">
        <v>3892</v>
      </c>
      <c r="L387" s="914" t="s">
        <v>2910</v>
      </c>
      <c r="M387" s="930"/>
      <c r="N387" s="930"/>
      <c r="O387" s="910" t="s">
        <v>3834</v>
      </c>
      <c r="P387" s="916" t="s">
        <v>4916</v>
      </c>
      <c r="Q387" s="921" t="s">
        <v>4917</v>
      </c>
      <c r="R387" s="921" t="s">
        <v>4707</v>
      </c>
    </row>
    <row r="388" ht="24" spans="1:18">
      <c r="A388" s="887">
        <v>381</v>
      </c>
      <c r="B388" s="892"/>
      <c r="C388" s="893" t="s">
        <v>35</v>
      </c>
      <c r="D388" s="893"/>
      <c r="E388" s="893"/>
      <c r="F388" s="894" t="s">
        <v>2910</v>
      </c>
      <c r="G388" s="895" t="s">
        <v>4819</v>
      </c>
      <c r="H388" s="895"/>
      <c r="I388" s="912" t="s">
        <v>4901</v>
      </c>
      <c r="J388" s="906" t="str">
        <f t="shared" si="5"/>
        <v>effect leader = { add_trait = { trait = leader_trait_expertise_computing_2 }}}</v>
      </c>
      <c r="K388" s="913" t="s">
        <v>3892</v>
      </c>
      <c r="L388" s="914" t="s">
        <v>2910</v>
      </c>
      <c r="M388" s="930"/>
      <c r="N388" s="930"/>
      <c r="O388" s="910" t="s">
        <v>3895</v>
      </c>
      <c r="P388" s="916" t="s">
        <v>4918</v>
      </c>
      <c r="Q388" s="921" t="s">
        <v>4919</v>
      </c>
      <c r="R388" s="921" t="s">
        <v>4707</v>
      </c>
    </row>
    <row r="389" ht="24" spans="1:18">
      <c r="A389" s="887">
        <v>382</v>
      </c>
      <c r="B389" s="892"/>
      <c r="C389" s="893" t="s">
        <v>35</v>
      </c>
      <c r="D389" s="893"/>
      <c r="E389" s="893"/>
      <c r="F389" s="894" t="s">
        <v>2910</v>
      </c>
      <c r="G389" s="895" t="s">
        <v>4819</v>
      </c>
      <c r="H389" s="895"/>
      <c r="I389" s="912" t="s">
        <v>4901</v>
      </c>
      <c r="J389" s="906" t="str">
        <f t="shared" si="5"/>
        <v>effect leader = { add_trait = { trait = leader_trait_expertise_computing_3 }}}</v>
      </c>
      <c r="K389" s="913" t="s">
        <v>3892</v>
      </c>
      <c r="L389" s="914" t="s">
        <v>2910</v>
      </c>
      <c r="M389" s="930"/>
      <c r="N389" s="930"/>
      <c r="O389" s="910" t="s">
        <v>4279</v>
      </c>
      <c r="P389" s="916" t="s">
        <v>4920</v>
      </c>
      <c r="Q389" s="921" t="s">
        <v>4921</v>
      </c>
      <c r="R389" s="921" t="s">
        <v>4707</v>
      </c>
    </row>
    <row r="390" ht="24" spans="1:18">
      <c r="A390" s="887">
        <v>383</v>
      </c>
      <c r="B390" s="892" t="s">
        <v>4922</v>
      </c>
      <c r="C390" s="893" t="s">
        <v>35</v>
      </c>
      <c r="D390" s="893"/>
      <c r="E390" s="893"/>
      <c r="F390" s="894" t="s">
        <v>2910</v>
      </c>
      <c r="G390" s="895" t="s">
        <v>4819</v>
      </c>
      <c r="H390" s="895"/>
      <c r="I390" s="912" t="s">
        <v>4923</v>
      </c>
      <c r="J390" s="906" t="str">
        <f t="shared" si="5"/>
        <v>effect leader = { add_trait = { trait = leader_trait_expertise_psionics }}}</v>
      </c>
      <c r="K390" s="913" t="s">
        <v>3892</v>
      </c>
      <c r="L390" s="914" t="s">
        <v>2910</v>
      </c>
      <c r="M390" s="930"/>
      <c r="N390" s="930"/>
      <c r="O390" s="910" t="s">
        <v>3834</v>
      </c>
      <c r="P390" s="916" t="s">
        <v>4924</v>
      </c>
      <c r="Q390" s="921" t="s">
        <v>4925</v>
      </c>
      <c r="R390" s="921" t="s">
        <v>4707</v>
      </c>
    </row>
    <row r="391" ht="24" spans="1:18">
      <c r="A391" s="887">
        <v>384</v>
      </c>
      <c r="B391" s="892"/>
      <c r="C391" s="893" t="s">
        <v>35</v>
      </c>
      <c r="D391" s="893"/>
      <c r="E391" s="893"/>
      <c r="F391" s="894" t="s">
        <v>2910</v>
      </c>
      <c r="G391" s="895" t="s">
        <v>4819</v>
      </c>
      <c r="H391" s="895"/>
      <c r="I391" s="912" t="s">
        <v>4923</v>
      </c>
      <c r="J391" s="906" t="str">
        <f t="shared" si="5"/>
        <v>effect leader = { add_trait = { trait = leader_trait_expertise_psionics_2 }}}</v>
      </c>
      <c r="K391" s="913" t="s">
        <v>3892</v>
      </c>
      <c r="L391" s="914" t="s">
        <v>2910</v>
      </c>
      <c r="M391" s="930"/>
      <c r="N391" s="930"/>
      <c r="O391" s="910" t="s">
        <v>3895</v>
      </c>
      <c r="P391" s="916" t="s">
        <v>4926</v>
      </c>
      <c r="Q391" s="921" t="s">
        <v>4927</v>
      </c>
      <c r="R391" s="921" t="s">
        <v>4707</v>
      </c>
    </row>
    <row r="392" ht="24" spans="1:18">
      <c r="A392" s="887">
        <v>385</v>
      </c>
      <c r="B392" s="892"/>
      <c r="C392" s="893" t="s">
        <v>35</v>
      </c>
      <c r="D392" s="893"/>
      <c r="E392" s="893"/>
      <c r="F392" s="894" t="s">
        <v>2910</v>
      </c>
      <c r="G392" s="895" t="s">
        <v>4819</v>
      </c>
      <c r="H392" s="895"/>
      <c r="I392" s="912" t="s">
        <v>4923</v>
      </c>
      <c r="J392" s="906" t="str">
        <f t="shared" si="5"/>
        <v>effect leader = { add_trait = { trait = leader_trait_expertise_psionics_3 }}}</v>
      </c>
      <c r="K392" s="913" t="s">
        <v>3892</v>
      </c>
      <c r="L392" s="914" t="s">
        <v>2910</v>
      </c>
      <c r="M392" s="930"/>
      <c r="N392" s="930"/>
      <c r="O392" s="910" t="s">
        <v>4279</v>
      </c>
      <c r="P392" s="916" t="s">
        <v>4928</v>
      </c>
      <c r="Q392" s="921" t="s">
        <v>4929</v>
      </c>
      <c r="R392" s="921" t="s">
        <v>4707</v>
      </c>
    </row>
    <row r="393" ht="24" spans="1:18">
      <c r="A393" s="887">
        <v>386</v>
      </c>
      <c r="B393" s="892" t="s">
        <v>4930</v>
      </c>
      <c r="C393" s="893" t="s">
        <v>35</v>
      </c>
      <c r="D393" s="893"/>
      <c r="E393" s="893"/>
      <c r="F393" s="894" t="s">
        <v>2910</v>
      </c>
      <c r="G393" s="895" t="s">
        <v>4819</v>
      </c>
      <c r="H393" s="895"/>
      <c r="I393" s="912" t="s">
        <v>4923</v>
      </c>
      <c r="J393" s="906" t="str">
        <f t="shared" ref="J393:J456" si="6">_xlfn.CONCAT("effect ",_xlfn.XLOOKUP($J$5,$W$9:$W$13,$X$9:$X$13),_xlfn.XLOOKUP($J$5,$W$9:$W$13,$Y$9:$Y$13)," ",_xlfn.XLOOKUP($J$5,$W$9:$W$13,$Z$9:$Z$13),$C$5," = { trait = ",Q393," }}}")</f>
        <v>effect leader = { add_trait = { trait = leader_trait_expertise_new_worlds }}}</v>
      </c>
      <c r="K393" s="913" t="s">
        <v>3892</v>
      </c>
      <c r="L393" s="914" t="s">
        <v>2910</v>
      </c>
      <c r="M393" s="930"/>
      <c r="N393" s="930"/>
      <c r="O393" s="910" t="s">
        <v>3834</v>
      </c>
      <c r="P393" s="916" t="s">
        <v>4931</v>
      </c>
      <c r="Q393" s="921" t="s">
        <v>4932</v>
      </c>
      <c r="R393" s="921" t="s">
        <v>4707</v>
      </c>
    </row>
    <row r="394" ht="24" spans="1:18">
      <c r="A394" s="887">
        <v>387</v>
      </c>
      <c r="B394" s="892"/>
      <c r="C394" s="893" t="s">
        <v>35</v>
      </c>
      <c r="D394" s="893"/>
      <c r="E394" s="893"/>
      <c r="F394" s="894" t="s">
        <v>2910</v>
      </c>
      <c r="G394" s="895" t="s">
        <v>4819</v>
      </c>
      <c r="H394" s="895"/>
      <c r="I394" s="912" t="s">
        <v>4923</v>
      </c>
      <c r="J394" s="906" t="str">
        <f t="shared" si="6"/>
        <v>effect leader = { add_trait = { trait = leader_trait_expertise_new_worlds_2 }}}</v>
      </c>
      <c r="K394" s="913" t="s">
        <v>3892</v>
      </c>
      <c r="L394" s="914" t="s">
        <v>2910</v>
      </c>
      <c r="M394" s="930"/>
      <c r="N394" s="930"/>
      <c r="O394" s="910" t="s">
        <v>3895</v>
      </c>
      <c r="P394" s="916" t="s">
        <v>4933</v>
      </c>
      <c r="Q394" s="921" t="s">
        <v>4934</v>
      </c>
      <c r="R394" s="921" t="s">
        <v>4707</v>
      </c>
    </row>
    <row r="395" ht="24" spans="1:18">
      <c r="A395" s="887">
        <v>388</v>
      </c>
      <c r="B395" s="892"/>
      <c r="C395" s="893" t="s">
        <v>35</v>
      </c>
      <c r="D395" s="893"/>
      <c r="E395" s="893"/>
      <c r="F395" s="894" t="s">
        <v>2910</v>
      </c>
      <c r="G395" s="895" t="s">
        <v>4819</v>
      </c>
      <c r="H395" s="895"/>
      <c r="I395" s="912" t="s">
        <v>4923</v>
      </c>
      <c r="J395" s="906" t="str">
        <f t="shared" si="6"/>
        <v>effect leader = { add_trait = { trait = leader_trait_expertise_new_worlds_3 }}}</v>
      </c>
      <c r="K395" s="913" t="s">
        <v>3892</v>
      </c>
      <c r="L395" s="914" t="s">
        <v>2910</v>
      </c>
      <c r="M395" s="930"/>
      <c r="N395" s="930"/>
      <c r="O395" s="910" t="s">
        <v>4279</v>
      </c>
      <c r="P395" s="916" t="s">
        <v>4935</v>
      </c>
      <c r="Q395" s="921" t="s">
        <v>4936</v>
      </c>
      <c r="R395" s="921" t="s">
        <v>4707</v>
      </c>
    </row>
    <row r="396" ht="24" spans="1:18">
      <c r="A396" s="887">
        <v>389</v>
      </c>
      <c r="B396" s="892" t="s">
        <v>4937</v>
      </c>
      <c r="C396" s="893" t="s">
        <v>35</v>
      </c>
      <c r="D396" s="893"/>
      <c r="E396" s="893"/>
      <c r="F396" s="894" t="s">
        <v>2910</v>
      </c>
      <c r="G396" s="895" t="s">
        <v>4819</v>
      </c>
      <c r="H396" s="895"/>
      <c r="I396" s="912" t="s">
        <v>4923</v>
      </c>
      <c r="J396" s="906" t="str">
        <f t="shared" si="6"/>
        <v>effect leader = { add_trait = { trait = leader_trait_expertise_statecraft }}}</v>
      </c>
      <c r="K396" s="913" t="s">
        <v>3892</v>
      </c>
      <c r="L396" s="914" t="s">
        <v>2910</v>
      </c>
      <c r="M396" s="930"/>
      <c r="N396" s="930"/>
      <c r="O396" s="910" t="s">
        <v>3834</v>
      </c>
      <c r="P396" s="916" t="s">
        <v>4938</v>
      </c>
      <c r="Q396" s="921" t="s">
        <v>4939</v>
      </c>
      <c r="R396" s="921" t="s">
        <v>4707</v>
      </c>
    </row>
    <row r="397" ht="24" spans="1:18">
      <c r="A397" s="887">
        <v>390</v>
      </c>
      <c r="B397" s="892"/>
      <c r="C397" s="893" t="s">
        <v>35</v>
      </c>
      <c r="D397" s="893"/>
      <c r="E397" s="893"/>
      <c r="F397" s="894" t="s">
        <v>2910</v>
      </c>
      <c r="G397" s="895" t="s">
        <v>4819</v>
      </c>
      <c r="H397" s="895"/>
      <c r="I397" s="912" t="s">
        <v>4923</v>
      </c>
      <c r="J397" s="906" t="str">
        <f t="shared" si="6"/>
        <v>effect leader = { add_trait = { trait = leader_trait_expertise_statecraft_2 }}}</v>
      </c>
      <c r="K397" s="913" t="s">
        <v>3892</v>
      </c>
      <c r="L397" s="914" t="s">
        <v>2910</v>
      </c>
      <c r="M397" s="930"/>
      <c r="N397" s="930"/>
      <c r="O397" s="910" t="s">
        <v>3895</v>
      </c>
      <c r="P397" s="916" t="s">
        <v>4940</v>
      </c>
      <c r="Q397" s="921" t="s">
        <v>4941</v>
      </c>
      <c r="R397" s="921" t="s">
        <v>4707</v>
      </c>
    </row>
    <row r="398" ht="24" spans="1:18">
      <c r="A398" s="887">
        <v>391</v>
      </c>
      <c r="B398" s="892"/>
      <c r="C398" s="893" t="s">
        <v>35</v>
      </c>
      <c r="D398" s="893"/>
      <c r="E398" s="893"/>
      <c r="F398" s="894" t="s">
        <v>2910</v>
      </c>
      <c r="G398" s="895" t="s">
        <v>4819</v>
      </c>
      <c r="H398" s="895"/>
      <c r="I398" s="912" t="s">
        <v>4923</v>
      </c>
      <c r="J398" s="906" t="str">
        <f t="shared" si="6"/>
        <v>effect leader = { add_trait = { trait = leader_trait_expertise_statecraft_3 }}}</v>
      </c>
      <c r="K398" s="913" t="s">
        <v>3892</v>
      </c>
      <c r="L398" s="914" t="s">
        <v>2910</v>
      </c>
      <c r="M398" s="930"/>
      <c r="N398" s="930"/>
      <c r="O398" s="910" t="s">
        <v>4279</v>
      </c>
      <c r="P398" s="916" t="s">
        <v>4942</v>
      </c>
      <c r="Q398" s="921" t="s">
        <v>4943</v>
      </c>
      <c r="R398" s="921" t="s">
        <v>4707</v>
      </c>
    </row>
    <row r="399" ht="24" spans="1:18">
      <c r="A399" s="887">
        <v>392</v>
      </c>
      <c r="B399" s="892" t="s">
        <v>4944</v>
      </c>
      <c r="C399" s="893" t="s">
        <v>35</v>
      </c>
      <c r="D399" s="893"/>
      <c r="E399" s="893"/>
      <c r="F399" s="894" t="s">
        <v>2910</v>
      </c>
      <c r="G399" s="895" t="s">
        <v>4819</v>
      </c>
      <c r="H399" s="895"/>
      <c r="I399" s="912" t="s">
        <v>4923</v>
      </c>
      <c r="J399" s="906" t="str">
        <f t="shared" si="6"/>
        <v>effect leader = { add_trait = { trait = leader_trait_expertise_biology }}}</v>
      </c>
      <c r="K399" s="913" t="s">
        <v>3892</v>
      </c>
      <c r="L399" s="914" t="s">
        <v>2910</v>
      </c>
      <c r="M399" s="930"/>
      <c r="N399" s="930"/>
      <c r="O399" s="910" t="s">
        <v>3834</v>
      </c>
      <c r="P399" s="916" t="s">
        <v>4945</v>
      </c>
      <c r="Q399" s="921" t="s">
        <v>4946</v>
      </c>
      <c r="R399" s="921" t="s">
        <v>4707</v>
      </c>
    </row>
    <row r="400" ht="24" spans="1:18">
      <c r="A400" s="887">
        <v>393</v>
      </c>
      <c r="B400" s="892"/>
      <c r="C400" s="893" t="s">
        <v>35</v>
      </c>
      <c r="D400" s="893"/>
      <c r="E400" s="893"/>
      <c r="F400" s="894" t="s">
        <v>2910</v>
      </c>
      <c r="G400" s="895" t="s">
        <v>4819</v>
      </c>
      <c r="H400" s="895"/>
      <c r="I400" s="912" t="s">
        <v>4923</v>
      </c>
      <c r="J400" s="906" t="str">
        <f t="shared" si="6"/>
        <v>effect leader = { add_trait = { trait = leader_trait_expertise_biology_2 }}}</v>
      </c>
      <c r="K400" s="913" t="s">
        <v>3892</v>
      </c>
      <c r="L400" s="914" t="s">
        <v>2910</v>
      </c>
      <c r="M400" s="930"/>
      <c r="N400" s="930"/>
      <c r="O400" s="910" t="s">
        <v>3895</v>
      </c>
      <c r="P400" s="916" t="s">
        <v>4947</v>
      </c>
      <c r="Q400" s="921" t="s">
        <v>4948</v>
      </c>
      <c r="R400" s="921" t="s">
        <v>4707</v>
      </c>
    </row>
    <row r="401" ht="24" spans="1:18">
      <c r="A401" s="887">
        <v>394</v>
      </c>
      <c r="B401" s="892"/>
      <c r="C401" s="893" t="s">
        <v>35</v>
      </c>
      <c r="D401" s="893"/>
      <c r="E401" s="893"/>
      <c r="F401" s="894" t="s">
        <v>2910</v>
      </c>
      <c r="G401" s="895" t="s">
        <v>4819</v>
      </c>
      <c r="H401" s="895"/>
      <c r="I401" s="912" t="s">
        <v>4923</v>
      </c>
      <c r="J401" s="906" t="str">
        <f t="shared" si="6"/>
        <v>effect leader = { add_trait = { trait = leader_trait_expertise_biology_3 }}}</v>
      </c>
      <c r="K401" s="913" t="s">
        <v>3892</v>
      </c>
      <c r="L401" s="914" t="s">
        <v>2910</v>
      </c>
      <c r="M401" s="930"/>
      <c r="N401" s="930"/>
      <c r="O401" s="910" t="s">
        <v>4279</v>
      </c>
      <c r="P401" s="916" t="s">
        <v>4949</v>
      </c>
      <c r="Q401" s="921" t="s">
        <v>4950</v>
      </c>
      <c r="R401" s="921" t="s">
        <v>4707</v>
      </c>
    </row>
    <row r="402" ht="24" spans="1:18">
      <c r="A402" s="887">
        <v>395</v>
      </c>
      <c r="B402" s="892" t="s">
        <v>4951</v>
      </c>
      <c r="C402" s="893" t="s">
        <v>35</v>
      </c>
      <c r="D402" s="893"/>
      <c r="E402" s="893"/>
      <c r="F402" s="894" t="s">
        <v>2910</v>
      </c>
      <c r="G402" s="895" t="s">
        <v>4819</v>
      </c>
      <c r="H402" s="895"/>
      <c r="I402" s="912" t="s">
        <v>4923</v>
      </c>
      <c r="J402" s="906" t="str">
        <f t="shared" si="6"/>
        <v>effect leader = { add_trait = { trait = leader_trait_expertise_military_theory }}}</v>
      </c>
      <c r="K402" s="913" t="s">
        <v>3892</v>
      </c>
      <c r="L402" s="914" t="s">
        <v>2910</v>
      </c>
      <c r="M402" s="930"/>
      <c r="N402" s="930"/>
      <c r="O402" s="910" t="s">
        <v>3834</v>
      </c>
      <c r="P402" s="916" t="s">
        <v>4952</v>
      </c>
      <c r="Q402" s="921" t="s">
        <v>4953</v>
      </c>
      <c r="R402" s="921" t="s">
        <v>4707</v>
      </c>
    </row>
    <row r="403" ht="24" spans="1:18">
      <c r="A403" s="887">
        <v>396</v>
      </c>
      <c r="B403" s="892"/>
      <c r="C403" s="893" t="s">
        <v>35</v>
      </c>
      <c r="D403" s="893"/>
      <c r="E403" s="893"/>
      <c r="F403" s="894" t="s">
        <v>2910</v>
      </c>
      <c r="G403" s="895" t="s">
        <v>4819</v>
      </c>
      <c r="H403" s="895"/>
      <c r="I403" s="912" t="s">
        <v>4923</v>
      </c>
      <c r="J403" s="906" t="str">
        <f t="shared" si="6"/>
        <v>effect leader = { add_trait = { trait = leader_trait_expertise_military_theory_2 }}}</v>
      </c>
      <c r="K403" s="913" t="s">
        <v>3892</v>
      </c>
      <c r="L403" s="914" t="s">
        <v>2910</v>
      </c>
      <c r="M403" s="930"/>
      <c r="N403" s="930"/>
      <c r="O403" s="910" t="s">
        <v>3895</v>
      </c>
      <c r="P403" s="916" t="s">
        <v>4954</v>
      </c>
      <c r="Q403" s="921" t="s">
        <v>4955</v>
      </c>
      <c r="R403" s="921" t="s">
        <v>4707</v>
      </c>
    </row>
    <row r="404" ht="24" spans="1:18">
      <c r="A404" s="887">
        <v>397</v>
      </c>
      <c r="B404" s="892"/>
      <c r="C404" s="893" t="s">
        <v>35</v>
      </c>
      <c r="D404" s="893"/>
      <c r="E404" s="893"/>
      <c r="F404" s="894" t="s">
        <v>2910</v>
      </c>
      <c r="G404" s="895" t="s">
        <v>4819</v>
      </c>
      <c r="H404" s="895"/>
      <c r="I404" s="912" t="s">
        <v>4923</v>
      </c>
      <c r="J404" s="906" t="str">
        <f t="shared" si="6"/>
        <v>effect leader = { add_trait = { trait = leader_trait_expertise_military_theory_3 }}}</v>
      </c>
      <c r="K404" s="913" t="s">
        <v>3892</v>
      </c>
      <c r="L404" s="914" t="s">
        <v>2910</v>
      </c>
      <c r="M404" s="930"/>
      <c r="N404" s="930"/>
      <c r="O404" s="910" t="s">
        <v>4279</v>
      </c>
      <c r="P404" s="916" t="s">
        <v>4956</v>
      </c>
      <c r="Q404" s="921" t="s">
        <v>4957</v>
      </c>
      <c r="R404" s="921" t="s">
        <v>4707</v>
      </c>
    </row>
    <row r="405" ht="36" spans="1:18">
      <c r="A405" s="887">
        <v>398</v>
      </c>
      <c r="B405" s="892" t="s">
        <v>4958</v>
      </c>
      <c r="C405" s="893" t="s">
        <v>35</v>
      </c>
      <c r="D405" s="893"/>
      <c r="E405" s="893"/>
      <c r="F405" s="894" t="s">
        <v>2910</v>
      </c>
      <c r="G405" s="895" t="s">
        <v>4819</v>
      </c>
      <c r="H405" s="895"/>
      <c r="I405" s="912" t="s">
        <v>4923</v>
      </c>
      <c r="J405" s="906" t="str">
        <f t="shared" si="6"/>
        <v>effect leader = { add_trait = { trait = leader_trait_expertise_archaeostudies }}}</v>
      </c>
      <c r="K405" s="913" t="s">
        <v>3892</v>
      </c>
      <c r="L405" s="914" t="s">
        <v>2910</v>
      </c>
      <c r="M405" s="930"/>
      <c r="N405" s="930"/>
      <c r="O405" s="910" t="s">
        <v>3834</v>
      </c>
      <c r="P405" s="916" t="s">
        <v>4959</v>
      </c>
      <c r="Q405" s="921" t="s">
        <v>4960</v>
      </c>
      <c r="R405" s="921" t="s">
        <v>4707</v>
      </c>
    </row>
    <row r="406" ht="36" spans="1:18">
      <c r="A406" s="887">
        <v>399</v>
      </c>
      <c r="B406" s="892"/>
      <c r="C406" s="893" t="s">
        <v>35</v>
      </c>
      <c r="D406" s="893"/>
      <c r="E406" s="893"/>
      <c r="F406" s="894" t="s">
        <v>2910</v>
      </c>
      <c r="G406" s="895" t="s">
        <v>4819</v>
      </c>
      <c r="H406" s="895"/>
      <c r="I406" s="912" t="s">
        <v>4923</v>
      </c>
      <c r="J406" s="906" t="str">
        <f t="shared" si="6"/>
        <v>effect leader = { add_trait = { trait = leader_trait_expertise_archaeostudies_2 }}}</v>
      </c>
      <c r="K406" s="913" t="s">
        <v>3892</v>
      </c>
      <c r="L406" s="914" t="s">
        <v>2910</v>
      </c>
      <c r="M406" s="930"/>
      <c r="N406" s="930"/>
      <c r="O406" s="910" t="s">
        <v>3895</v>
      </c>
      <c r="P406" s="916" t="s">
        <v>4961</v>
      </c>
      <c r="Q406" s="921" t="s">
        <v>4962</v>
      </c>
      <c r="R406" s="921" t="s">
        <v>4707</v>
      </c>
    </row>
    <row r="407" ht="36" spans="1:18">
      <c r="A407" s="887">
        <v>400</v>
      </c>
      <c r="B407" s="892"/>
      <c r="C407" s="893" t="s">
        <v>35</v>
      </c>
      <c r="D407" s="893"/>
      <c r="E407" s="893"/>
      <c r="F407" s="894" t="s">
        <v>2910</v>
      </c>
      <c r="G407" s="895" t="s">
        <v>4819</v>
      </c>
      <c r="H407" s="895"/>
      <c r="I407" s="912" t="s">
        <v>4923</v>
      </c>
      <c r="J407" s="906" t="str">
        <f t="shared" si="6"/>
        <v>effect leader = { add_trait = { trait = leader_trait_expertise_archaeostudies_3 }}}</v>
      </c>
      <c r="K407" s="913" t="s">
        <v>3892</v>
      </c>
      <c r="L407" s="914" t="s">
        <v>2910</v>
      </c>
      <c r="M407" s="930"/>
      <c r="N407" s="930"/>
      <c r="O407" s="910" t="s">
        <v>4279</v>
      </c>
      <c r="P407" s="916" t="s">
        <v>4963</v>
      </c>
      <c r="Q407" s="921" t="s">
        <v>4964</v>
      </c>
      <c r="R407" s="921" t="s">
        <v>4707</v>
      </c>
    </row>
    <row r="408" ht="48" spans="1:18">
      <c r="A408" s="887">
        <v>401</v>
      </c>
      <c r="B408" s="892" t="s">
        <v>4965</v>
      </c>
      <c r="C408" s="893" t="s">
        <v>35</v>
      </c>
      <c r="D408" s="893"/>
      <c r="E408" s="894" t="s">
        <v>2910</v>
      </c>
      <c r="F408" s="894" t="s">
        <v>2910</v>
      </c>
      <c r="G408" s="895" t="s">
        <v>4966</v>
      </c>
      <c r="H408" s="895"/>
      <c r="I408" s="912"/>
      <c r="J408" s="906" t="str">
        <f t="shared" si="6"/>
        <v>effect leader = { add_trait = { trait = leader_trait_surveyor }}}</v>
      </c>
      <c r="K408" s="913" t="s">
        <v>4011</v>
      </c>
      <c r="L408" s="917"/>
      <c r="M408" s="914" t="s">
        <v>2910</v>
      </c>
      <c r="N408" s="930"/>
      <c r="O408" s="910" t="s">
        <v>3834</v>
      </c>
      <c r="P408" s="916" t="s">
        <v>4967</v>
      </c>
      <c r="Q408" s="921" t="s">
        <v>4968</v>
      </c>
      <c r="R408" s="921" t="s">
        <v>4707</v>
      </c>
    </row>
    <row r="409" ht="25.5" spans="1:18">
      <c r="A409" s="887">
        <v>402</v>
      </c>
      <c r="B409" s="892" t="s">
        <v>4969</v>
      </c>
      <c r="C409" s="893" t="s">
        <v>35</v>
      </c>
      <c r="D409" s="893"/>
      <c r="E409" s="893"/>
      <c r="F409" s="894" t="s">
        <v>2910</v>
      </c>
      <c r="G409" s="895" t="s">
        <v>4761</v>
      </c>
      <c r="H409" s="895"/>
      <c r="I409" s="912"/>
      <c r="J409" s="906" t="str">
        <f t="shared" si="6"/>
        <v>effect leader = { add_trait = { trait = leader_trait_midas_touch }}}</v>
      </c>
      <c r="K409" s="913" t="s">
        <v>4011</v>
      </c>
      <c r="L409" s="917"/>
      <c r="M409" s="930"/>
      <c r="N409" s="930"/>
      <c r="O409" s="910" t="s">
        <v>3834</v>
      </c>
      <c r="P409" s="916" t="s">
        <v>4970</v>
      </c>
      <c r="Q409" s="921" t="s">
        <v>4971</v>
      </c>
      <c r="R409" s="921" t="s">
        <v>4707</v>
      </c>
    </row>
    <row r="410" ht="26.25" spans="1:18">
      <c r="A410" s="887">
        <v>403</v>
      </c>
      <c r="B410" s="892" t="s">
        <v>4972</v>
      </c>
      <c r="C410" s="893" t="s">
        <v>35</v>
      </c>
      <c r="D410" s="893"/>
      <c r="E410" s="893"/>
      <c r="F410" s="894" t="s">
        <v>2910</v>
      </c>
      <c r="G410" s="895" t="s">
        <v>4761</v>
      </c>
      <c r="H410" s="895"/>
      <c r="I410" s="912"/>
      <c r="J410" s="906" t="str">
        <f t="shared" si="6"/>
        <v>effect leader = { add_trait = { trait = leader_trait_collective_wisdom }}}</v>
      </c>
      <c r="K410" s="913" t="s">
        <v>4011</v>
      </c>
      <c r="L410" s="917"/>
      <c r="M410" s="930"/>
      <c r="N410" s="930"/>
      <c r="O410" s="910" t="s">
        <v>3834</v>
      </c>
      <c r="P410" s="916" t="s">
        <v>4973</v>
      </c>
      <c r="Q410" s="921" t="s">
        <v>4974</v>
      </c>
      <c r="R410" s="921" t="s">
        <v>4707</v>
      </c>
    </row>
    <row r="411" ht="22.5" spans="1:18">
      <c r="A411" s="887">
        <v>404</v>
      </c>
      <c r="B411" s="892" t="s">
        <v>4975</v>
      </c>
      <c r="C411" s="893" t="s">
        <v>35</v>
      </c>
      <c r="D411" s="893"/>
      <c r="E411" s="893"/>
      <c r="F411" s="894" t="s">
        <v>2910</v>
      </c>
      <c r="G411" s="895" t="s">
        <v>4819</v>
      </c>
      <c r="H411" s="895"/>
      <c r="I411" s="912"/>
      <c r="J411" s="906" t="str">
        <f t="shared" si="6"/>
        <v>effect leader = { add_trait = { trait = leader_trait_knowledge_for_the_masses }}}</v>
      </c>
      <c r="K411" s="913" t="s">
        <v>4011</v>
      </c>
      <c r="L411" s="914" t="s">
        <v>2910</v>
      </c>
      <c r="M411" s="930"/>
      <c r="N411" s="930"/>
      <c r="O411" s="910" t="s">
        <v>3834</v>
      </c>
      <c r="P411" s="916" t="s">
        <v>4976</v>
      </c>
      <c r="Q411" s="921" t="s">
        <v>4977</v>
      </c>
      <c r="R411" s="921" t="s">
        <v>4707</v>
      </c>
    </row>
    <row r="412" ht="36" spans="1:18">
      <c r="A412" s="887">
        <v>405</v>
      </c>
      <c r="B412" s="892" t="s">
        <v>4978</v>
      </c>
      <c r="C412" s="893" t="s">
        <v>35</v>
      </c>
      <c r="D412" s="894" t="s">
        <v>2910</v>
      </c>
      <c r="E412" s="894" t="s">
        <v>2910</v>
      </c>
      <c r="F412" s="894" t="s">
        <v>2910</v>
      </c>
      <c r="G412" s="895" t="s">
        <v>4646</v>
      </c>
      <c r="H412" s="895" t="s">
        <v>4979</v>
      </c>
      <c r="I412" s="912"/>
      <c r="J412" s="906" t="str">
        <f t="shared" si="6"/>
        <v>effect leader = { add_trait = { trait = leader_trait_robotist }}}</v>
      </c>
      <c r="K412" s="913" t="s">
        <v>4011</v>
      </c>
      <c r="L412" s="917"/>
      <c r="M412" s="914" t="s">
        <v>2910</v>
      </c>
      <c r="N412" s="930"/>
      <c r="O412" s="910" t="s">
        <v>3834</v>
      </c>
      <c r="P412" s="916" t="s">
        <v>4980</v>
      </c>
      <c r="Q412" s="921" t="s">
        <v>4981</v>
      </c>
      <c r="R412" s="921" t="s">
        <v>4707</v>
      </c>
    </row>
    <row r="413" ht="22.5" spans="1:18">
      <c r="A413" s="887">
        <v>406</v>
      </c>
      <c r="B413" s="892" t="s">
        <v>4982</v>
      </c>
      <c r="C413" s="893" t="s">
        <v>35</v>
      </c>
      <c r="D413" s="893"/>
      <c r="E413" s="893"/>
      <c r="F413" s="894" t="s">
        <v>2910</v>
      </c>
      <c r="G413" s="895" t="s">
        <v>4819</v>
      </c>
      <c r="H413" s="895"/>
      <c r="I413" s="912"/>
      <c r="J413" s="906" t="str">
        <f t="shared" si="6"/>
        <v>effect leader = { add_trait = { trait = leader_trait_great_researcher }}}</v>
      </c>
      <c r="K413" s="913" t="s">
        <v>4011</v>
      </c>
      <c r="L413" s="914" t="s">
        <v>2910</v>
      </c>
      <c r="M413" s="930"/>
      <c r="N413" s="930"/>
      <c r="O413" s="910" t="s">
        <v>3834</v>
      </c>
      <c r="P413" s="916" t="s">
        <v>4983</v>
      </c>
      <c r="Q413" s="921" t="s">
        <v>4984</v>
      </c>
      <c r="R413" s="921" t="s">
        <v>4707</v>
      </c>
    </row>
    <row r="414" ht="25.5" spans="1:18">
      <c r="A414" s="887">
        <v>407</v>
      </c>
      <c r="B414" s="892" t="s">
        <v>4985</v>
      </c>
      <c r="C414" s="893" t="s">
        <v>35</v>
      </c>
      <c r="D414" s="893"/>
      <c r="E414" s="893"/>
      <c r="F414" s="894" t="s">
        <v>2910</v>
      </c>
      <c r="G414" s="895" t="s">
        <v>4743</v>
      </c>
      <c r="H414" s="895"/>
      <c r="I414" s="912"/>
      <c r="J414" s="906" t="str">
        <f t="shared" si="6"/>
        <v>effect leader = { add_trait = { trait = leader_trait_xeno_cataloger }}}</v>
      </c>
      <c r="K414" s="913" t="s">
        <v>4011</v>
      </c>
      <c r="L414" s="917"/>
      <c r="M414" s="930"/>
      <c r="N414" s="930"/>
      <c r="O414" s="910" t="s">
        <v>3834</v>
      </c>
      <c r="P414" s="916" t="s">
        <v>4986</v>
      </c>
      <c r="Q414" s="921" t="s">
        <v>4987</v>
      </c>
      <c r="R414" s="921" t="s">
        <v>4707</v>
      </c>
    </row>
    <row r="415" ht="25.5" spans="1:18">
      <c r="A415" s="887">
        <v>408</v>
      </c>
      <c r="B415" s="892" t="s">
        <v>4988</v>
      </c>
      <c r="C415" s="893" t="s">
        <v>35</v>
      </c>
      <c r="D415" s="893"/>
      <c r="E415" s="893"/>
      <c r="F415" s="894" t="s">
        <v>2910</v>
      </c>
      <c r="G415" s="895" t="s">
        <v>4743</v>
      </c>
      <c r="H415" s="895"/>
      <c r="I415" s="912"/>
      <c r="J415" s="906" t="str">
        <f t="shared" si="6"/>
        <v>effect leader = { add_trait = { trait = leader_trait_frontier_adventurer }}}</v>
      </c>
      <c r="K415" s="913" t="s">
        <v>4011</v>
      </c>
      <c r="L415" s="917"/>
      <c r="M415" s="930"/>
      <c r="N415" s="930"/>
      <c r="O415" s="910" t="s">
        <v>3834</v>
      </c>
      <c r="P415" s="916" t="s">
        <v>4989</v>
      </c>
      <c r="Q415" s="921" t="s">
        <v>4990</v>
      </c>
      <c r="R415" s="921" t="s">
        <v>4707</v>
      </c>
    </row>
    <row r="416" ht="24" spans="1:18">
      <c r="A416" s="887">
        <v>409</v>
      </c>
      <c r="B416" s="892" t="s">
        <v>4991</v>
      </c>
      <c r="C416" s="893" t="s">
        <v>35</v>
      </c>
      <c r="D416" s="893"/>
      <c r="E416" s="893"/>
      <c r="F416" s="894" t="s">
        <v>2910</v>
      </c>
      <c r="G416" s="895" t="s">
        <v>4819</v>
      </c>
      <c r="H416" s="895"/>
      <c r="I416" s="912"/>
      <c r="J416" s="906" t="str">
        <f t="shared" si="6"/>
        <v>effect leader = { add_trait = { trait = leader_trait_brilliant_shipwright }}}</v>
      </c>
      <c r="K416" s="913" t="s">
        <v>4011</v>
      </c>
      <c r="L416" s="914" t="s">
        <v>2910</v>
      </c>
      <c r="M416" s="930"/>
      <c r="N416" s="930"/>
      <c r="O416" s="910" t="s">
        <v>3834</v>
      </c>
      <c r="P416" s="916" t="s">
        <v>4992</v>
      </c>
      <c r="Q416" s="921" t="s">
        <v>4993</v>
      </c>
      <c r="R416" s="921" t="s">
        <v>4707</v>
      </c>
    </row>
    <row r="417" ht="48" spans="1:18">
      <c r="A417" s="887">
        <v>410</v>
      </c>
      <c r="B417" s="892" t="s">
        <v>4994</v>
      </c>
      <c r="C417" s="893" t="s">
        <v>35</v>
      </c>
      <c r="D417" s="893"/>
      <c r="E417" s="893"/>
      <c r="F417" s="894" t="s">
        <v>2910</v>
      </c>
      <c r="G417" s="895" t="s">
        <v>4789</v>
      </c>
      <c r="H417" s="895"/>
      <c r="I417" s="912"/>
      <c r="J417" s="906" t="str">
        <f t="shared" si="6"/>
        <v>effect leader = { add_trait = { trait = leader_trait_truth_seeker }}}</v>
      </c>
      <c r="K417" s="913" t="s">
        <v>4011</v>
      </c>
      <c r="L417" s="917"/>
      <c r="M417" s="914" t="s">
        <v>2910</v>
      </c>
      <c r="N417" s="930"/>
      <c r="O417" s="910" t="s">
        <v>3834</v>
      </c>
      <c r="P417" s="916" t="s">
        <v>4995</v>
      </c>
      <c r="Q417" s="921" t="s">
        <v>4996</v>
      </c>
      <c r="R417" s="921" t="s">
        <v>4707</v>
      </c>
    </row>
    <row r="418" ht="22.5" spans="1:18">
      <c r="A418" s="887">
        <v>411</v>
      </c>
      <c r="B418" s="927" t="s">
        <v>4997</v>
      </c>
      <c r="C418" s="893" t="s">
        <v>35</v>
      </c>
      <c r="D418" s="893"/>
      <c r="E418" s="893"/>
      <c r="F418" s="894" t="s">
        <v>2910</v>
      </c>
      <c r="G418" s="895"/>
      <c r="H418" s="895"/>
      <c r="I418" s="912" t="s">
        <v>4998</v>
      </c>
      <c r="J418" s="906" t="str">
        <f t="shared" si="6"/>
        <v>effect leader = { add_trait = { trait = leader_trait_paranoid }}}</v>
      </c>
      <c r="K418" s="913" t="s">
        <v>4037</v>
      </c>
      <c r="L418" s="914" t="s">
        <v>2910</v>
      </c>
      <c r="M418" s="930"/>
      <c r="N418" s="930"/>
      <c r="O418" s="910" t="s">
        <v>3834</v>
      </c>
      <c r="P418" s="916" t="s">
        <v>4999</v>
      </c>
      <c r="Q418" s="921" t="s">
        <v>5000</v>
      </c>
      <c r="R418" s="921" t="s">
        <v>4707</v>
      </c>
    </row>
    <row r="419" ht="22.5" spans="1:18">
      <c r="A419" s="887">
        <v>412</v>
      </c>
      <c r="B419" s="927"/>
      <c r="C419" s="893" t="s">
        <v>35</v>
      </c>
      <c r="D419" s="893"/>
      <c r="E419" s="893"/>
      <c r="F419" s="894" t="s">
        <v>2910</v>
      </c>
      <c r="G419" s="895"/>
      <c r="H419" s="895"/>
      <c r="I419" s="912" t="s">
        <v>4998</v>
      </c>
      <c r="J419" s="906" t="str">
        <f t="shared" si="6"/>
        <v>effect leader = { add_trait = { trait = leader_trait_paranoid_2 }}}</v>
      </c>
      <c r="K419" s="913" t="s">
        <v>4037</v>
      </c>
      <c r="L419" s="914" t="s">
        <v>2910</v>
      </c>
      <c r="M419" s="930"/>
      <c r="N419" s="930"/>
      <c r="O419" s="910" t="s">
        <v>3895</v>
      </c>
      <c r="P419" s="916" t="s">
        <v>5001</v>
      </c>
      <c r="Q419" s="921" t="s">
        <v>5002</v>
      </c>
      <c r="R419" s="921" t="s">
        <v>4707</v>
      </c>
    </row>
    <row r="420" ht="22.5" spans="1:18">
      <c r="A420" s="887">
        <v>413</v>
      </c>
      <c r="B420" s="927" t="s">
        <v>5003</v>
      </c>
      <c r="C420" s="893" t="s">
        <v>35</v>
      </c>
      <c r="D420" s="893"/>
      <c r="E420" s="893"/>
      <c r="F420" s="894" t="s">
        <v>2910</v>
      </c>
      <c r="G420" s="895"/>
      <c r="H420" s="895"/>
      <c r="I420" s="912" t="s">
        <v>5004</v>
      </c>
      <c r="J420" s="906" t="str">
        <f t="shared" si="6"/>
        <v>effect leader = { add_trait = { trait = leader_trait_narrow_minded }}}</v>
      </c>
      <c r="K420" s="913" t="s">
        <v>4037</v>
      </c>
      <c r="L420" s="914" t="s">
        <v>2910</v>
      </c>
      <c r="M420" s="930"/>
      <c r="N420" s="930"/>
      <c r="O420" s="910" t="s">
        <v>3834</v>
      </c>
      <c r="P420" s="916" t="s">
        <v>4999</v>
      </c>
      <c r="Q420" s="921" t="s">
        <v>5005</v>
      </c>
      <c r="R420" s="921" t="s">
        <v>4707</v>
      </c>
    </row>
    <row r="421" ht="22.5" spans="1:18">
      <c r="A421" s="887">
        <v>414</v>
      </c>
      <c r="B421" s="927"/>
      <c r="C421" s="893" t="s">
        <v>35</v>
      </c>
      <c r="D421" s="893"/>
      <c r="E421" s="893"/>
      <c r="F421" s="894" t="s">
        <v>2910</v>
      </c>
      <c r="G421" s="895"/>
      <c r="H421" s="895"/>
      <c r="I421" s="912" t="s">
        <v>5004</v>
      </c>
      <c r="J421" s="906" t="str">
        <f t="shared" si="6"/>
        <v>effect leader = { add_trait = { trait = leader_trait_narrow_minded_2 }}}</v>
      </c>
      <c r="K421" s="913" t="s">
        <v>4037</v>
      </c>
      <c r="L421" s="914" t="s">
        <v>2910</v>
      </c>
      <c r="M421" s="930"/>
      <c r="N421" s="930"/>
      <c r="O421" s="910" t="s">
        <v>3895</v>
      </c>
      <c r="P421" s="916" t="s">
        <v>5006</v>
      </c>
      <c r="Q421" s="921" t="s">
        <v>5007</v>
      </c>
      <c r="R421" s="921" t="s">
        <v>4707</v>
      </c>
    </row>
    <row r="422" ht="25.5" spans="1:18">
      <c r="A422" s="887">
        <v>415</v>
      </c>
      <c r="B422" s="927" t="s">
        <v>5008</v>
      </c>
      <c r="C422" s="893" t="s">
        <v>35</v>
      </c>
      <c r="D422" s="893"/>
      <c r="E422" s="893"/>
      <c r="F422" s="894" t="s">
        <v>2910</v>
      </c>
      <c r="G422" s="895"/>
      <c r="H422" s="895"/>
      <c r="I422" s="912" t="s">
        <v>5009</v>
      </c>
      <c r="J422" s="906" t="str">
        <f t="shared" si="6"/>
        <v>effect leader = { add_trait = { trait = leader_trait_neurotic }}}</v>
      </c>
      <c r="K422" s="913" t="s">
        <v>4037</v>
      </c>
      <c r="L422" s="917"/>
      <c r="M422" s="930"/>
      <c r="N422" s="930"/>
      <c r="O422" s="910" t="s">
        <v>3834</v>
      </c>
      <c r="P422" s="916" t="s">
        <v>5010</v>
      </c>
      <c r="Q422" s="921" t="s">
        <v>5011</v>
      </c>
      <c r="R422" s="921" t="s">
        <v>4707</v>
      </c>
    </row>
    <row r="423" ht="25.5" spans="1:18">
      <c r="A423" s="887">
        <v>416</v>
      </c>
      <c r="B423" s="927"/>
      <c r="C423" s="893" t="s">
        <v>35</v>
      </c>
      <c r="D423" s="893"/>
      <c r="E423" s="893"/>
      <c r="F423" s="894" t="s">
        <v>2910</v>
      </c>
      <c r="G423" s="895"/>
      <c r="H423" s="895"/>
      <c r="I423" s="912" t="s">
        <v>5009</v>
      </c>
      <c r="J423" s="906" t="str">
        <f t="shared" si="6"/>
        <v>effect leader = { add_trait = { trait = leader_trait_neurotic_2 }}}</v>
      </c>
      <c r="K423" s="913" t="s">
        <v>4037</v>
      </c>
      <c r="L423" s="917"/>
      <c r="M423" s="930"/>
      <c r="N423" s="930"/>
      <c r="O423" s="910" t="s">
        <v>3895</v>
      </c>
      <c r="P423" s="916" t="s">
        <v>5012</v>
      </c>
      <c r="Q423" s="921" t="s">
        <v>5013</v>
      </c>
      <c r="R423" s="921" t="s">
        <v>4707</v>
      </c>
    </row>
    <row r="424" ht="25.5" spans="1:18">
      <c r="A424" s="887">
        <v>417</v>
      </c>
      <c r="B424" s="927" t="s">
        <v>5014</v>
      </c>
      <c r="C424" s="893" t="s">
        <v>35</v>
      </c>
      <c r="D424" s="893"/>
      <c r="E424" s="893"/>
      <c r="F424" s="894" t="s">
        <v>2910</v>
      </c>
      <c r="G424" s="895"/>
      <c r="H424" s="895"/>
      <c r="I424" s="912" t="s">
        <v>5015</v>
      </c>
      <c r="J424" s="906" t="str">
        <f t="shared" si="6"/>
        <v>effect leader = { add_trait = { trait = leader_trait_opinionated }}}</v>
      </c>
      <c r="K424" s="913" t="s">
        <v>4037</v>
      </c>
      <c r="L424" s="917"/>
      <c r="M424" s="914" t="s">
        <v>2910</v>
      </c>
      <c r="N424" s="930"/>
      <c r="O424" s="910" t="s">
        <v>3834</v>
      </c>
      <c r="P424" s="916" t="s">
        <v>5016</v>
      </c>
      <c r="Q424" s="921" t="s">
        <v>5017</v>
      </c>
      <c r="R424" s="921" t="s">
        <v>4707</v>
      </c>
    </row>
    <row r="425" ht="25.5" spans="1:18">
      <c r="A425" s="887">
        <v>418</v>
      </c>
      <c r="B425" s="927"/>
      <c r="C425" s="893" t="s">
        <v>35</v>
      </c>
      <c r="D425" s="893"/>
      <c r="E425" s="893"/>
      <c r="F425" s="894" t="s">
        <v>2910</v>
      </c>
      <c r="G425" s="895"/>
      <c r="H425" s="895"/>
      <c r="I425" s="912" t="s">
        <v>5015</v>
      </c>
      <c r="J425" s="906" t="str">
        <f t="shared" si="6"/>
        <v>effect leader = { add_trait = { trait = leader_trait_opinionated_2 }}}</v>
      </c>
      <c r="K425" s="913" t="s">
        <v>4037</v>
      </c>
      <c r="L425" s="917"/>
      <c r="M425" s="914" t="s">
        <v>2910</v>
      </c>
      <c r="N425" s="930"/>
      <c r="O425" s="910" t="s">
        <v>3895</v>
      </c>
      <c r="P425" s="916" t="s">
        <v>5018</v>
      </c>
      <c r="Q425" s="921" t="s">
        <v>5019</v>
      </c>
      <c r="R425" s="921" t="s">
        <v>4707</v>
      </c>
    </row>
    <row r="426" ht="25.5" spans="1:18">
      <c r="A426" s="887">
        <v>419</v>
      </c>
      <c r="B426" s="927" t="s">
        <v>5020</v>
      </c>
      <c r="C426" s="893" t="s">
        <v>35</v>
      </c>
      <c r="D426" s="894" t="s">
        <v>2910</v>
      </c>
      <c r="E426" s="894" t="s">
        <v>2910</v>
      </c>
      <c r="F426" s="894" t="s">
        <v>2910</v>
      </c>
      <c r="G426" s="895"/>
      <c r="H426" s="895"/>
      <c r="I426" s="912"/>
      <c r="J426" s="906" t="str">
        <f t="shared" si="6"/>
        <v>effect leader = { add_trait = { trait = leader_trait_destructive }}}</v>
      </c>
      <c r="K426" s="913" t="s">
        <v>4037</v>
      </c>
      <c r="L426" s="917"/>
      <c r="M426" s="930"/>
      <c r="N426" s="930"/>
      <c r="O426" s="910" t="s">
        <v>3834</v>
      </c>
      <c r="P426" s="916" t="s">
        <v>5021</v>
      </c>
      <c r="Q426" s="921" t="s">
        <v>5022</v>
      </c>
      <c r="R426" s="921" t="s">
        <v>4707</v>
      </c>
    </row>
    <row r="427" ht="25.5" spans="1:18">
      <c r="A427" s="887">
        <v>420</v>
      </c>
      <c r="B427" s="927"/>
      <c r="C427" s="893" t="s">
        <v>35</v>
      </c>
      <c r="D427" s="894" t="s">
        <v>2910</v>
      </c>
      <c r="E427" s="894" t="s">
        <v>2910</v>
      </c>
      <c r="F427" s="894" t="s">
        <v>2910</v>
      </c>
      <c r="G427" s="895"/>
      <c r="H427" s="895"/>
      <c r="I427" s="912"/>
      <c r="J427" s="906" t="str">
        <f t="shared" si="6"/>
        <v>effect leader = { add_trait = { trait = leader_trait_destructive_2 }}}</v>
      </c>
      <c r="K427" s="913" t="s">
        <v>4037</v>
      </c>
      <c r="L427" s="917"/>
      <c r="M427" s="930"/>
      <c r="N427" s="930"/>
      <c r="O427" s="910" t="s">
        <v>3895</v>
      </c>
      <c r="P427" s="916" t="s">
        <v>5023</v>
      </c>
      <c r="Q427" s="921" t="s">
        <v>5024</v>
      </c>
      <c r="R427" s="921" t="s">
        <v>4707</v>
      </c>
    </row>
    <row r="428" ht="25.5" spans="1:18">
      <c r="A428" s="887">
        <v>421</v>
      </c>
      <c r="B428" s="892" t="s">
        <v>5025</v>
      </c>
      <c r="C428" s="893" t="s">
        <v>35</v>
      </c>
      <c r="D428" s="893"/>
      <c r="E428" s="893"/>
      <c r="F428" s="894" t="s">
        <v>2910</v>
      </c>
      <c r="G428" s="895"/>
      <c r="H428" s="895" t="s">
        <v>4437</v>
      </c>
      <c r="I428" s="912"/>
      <c r="J428" s="906" t="str">
        <f t="shared" si="6"/>
        <v>effect leader = { add_trait = { trait = leader_trait_towel }}}</v>
      </c>
      <c r="K428" s="913" t="s">
        <v>1252</v>
      </c>
      <c r="L428" s="917"/>
      <c r="M428" s="930"/>
      <c r="N428" s="914" t="s">
        <v>2910</v>
      </c>
      <c r="O428" s="910" t="s">
        <v>3834</v>
      </c>
      <c r="P428" s="916" t="s">
        <v>5026</v>
      </c>
      <c r="Q428" s="921" t="s">
        <v>5027</v>
      </c>
      <c r="R428" s="921" t="s">
        <v>4707</v>
      </c>
    </row>
    <row r="429" ht="24" spans="1:18">
      <c r="A429" s="887">
        <v>422</v>
      </c>
      <c r="B429" s="892" t="s">
        <v>5028</v>
      </c>
      <c r="C429" s="893" t="s">
        <v>35</v>
      </c>
      <c r="D429" s="893"/>
      <c r="E429" s="893"/>
      <c r="F429" s="894" t="s">
        <v>2910</v>
      </c>
      <c r="G429" s="895"/>
      <c r="H429" s="895" t="s">
        <v>4437</v>
      </c>
      <c r="I429" s="912"/>
      <c r="J429" s="906" t="str">
        <f t="shared" si="6"/>
        <v>effect leader = { add_trait = { trait = leader_trait_percussive_maintainer }}}</v>
      </c>
      <c r="K429" s="913" t="s">
        <v>3892</v>
      </c>
      <c r="L429" s="914" t="s">
        <v>2910</v>
      </c>
      <c r="M429" s="930"/>
      <c r="N429" s="914" t="s">
        <v>2910</v>
      </c>
      <c r="O429" s="910" t="s">
        <v>3834</v>
      </c>
      <c r="P429" s="916" t="s">
        <v>5029</v>
      </c>
      <c r="Q429" s="921" t="s">
        <v>5030</v>
      </c>
      <c r="R429" s="921" t="s">
        <v>4707</v>
      </c>
    </row>
    <row r="430" ht="25.5" spans="1:18">
      <c r="A430" s="887">
        <v>423</v>
      </c>
      <c r="B430" s="892" t="s">
        <v>5031</v>
      </c>
      <c r="C430" s="893" t="s">
        <v>35</v>
      </c>
      <c r="D430" s="894" t="s">
        <v>2910</v>
      </c>
      <c r="E430" s="894" t="s">
        <v>2910</v>
      </c>
      <c r="F430" s="894" t="s">
        <v>2910</v>
      </c>
      <c r="G430" s="895"/>
      <c r="H430" s="895" t="s">
        <v>5032</v>
      </c>
      <c r="I430" s="912"/>
      <c r="J430" s="906" t="str">
        <f t="shared" si="6"/>
        <v>effect leader = { add_trait = { trait = leader_trait_shroud_age }}}</v>
      </c>
      <c r="K430" s="913" t="s">
        <v>1252</v>
      </c>
      <c r="L430" s="917"/>
      <c r="M430" s="930"/>
      <c r="N430" s="914" t="s">
        <v>2910</v>
      </c>
      <c r="O430" s="910" t="s">
        <v>3834</v>
      </c>
      <c r="P430" s="916" t="s">
        <v>5033</v>
      </c>
      <c r="Q430" s="921" t="s">
        <v>5034</v>
      </c>
      <c r="R430" s="921" t="s">
        <v>5035</v>
      </c>
    </row>
    <row r="431" ht="84" spans="1:18">
      <c r="A431" s="887">
        <v>424</v>
      </c>
      <c r="B431" s="892" t="s">
        <v>3311</v>
      </c>
      <c r="C431" s="893" t="s">
        <v>35</v>
      </c>
      <c r="D431" s="894" t="s">
        <v>2910</v>
      </c>
      <c r="E431" s="894" t="s">
        <v>2910</v>
      </c>
      <c r="F431" s="894" t="s">
        <v>2910</v>
      </c>
      <c r="G431" s="895"/>
      <c r="H431" s="895" t="s">
        <v>4298</v>
      </c>
      <c r="I431" s="912" t="s">
        <v>5036</v>
      </c>
      <c r="J431" s="906" t="str">
        <f t="shared" si="6"/>
        <v>effect leader = { add_trait = { trait = leader_trait_erudite }}}</v>
      </c>
      <c r="K431" s="913" t="s">
        <v>1252</v>
      </c>
      <c r="L431" s="914" t="s">
        <v>2910</v>
      </c>
      <c r="M431" s="914" t="s">
        <v>2910</v>
      </c>
      <c r="N431" s="914" t="s">
        <v>2910</v>
      </c>
      <c r="O431" s="910" t="s">
        <v>3834</v>
      </c>
      <c r="P431" s="916" t="s">
        <v>5037</v>
      </c>
      <c r="Q431" s="921" t="s">
        <v>5038</v>
      </c>
      <c r="R431" s="921" t="s">
        <v>5035</v>
      </c>
    </row>
    <row r="432" ht="108" spans="1:18">
      <c r="A432" s="887">
        <v>425</v>
      </c>
      <c r="B432" s="892" t="s">
        <v>3658</v>
      </c>
      <c r="C432" s="893" t="s">
        <v>35</v>
      </c>
      <c r="D432" s="894" t="s">
        <v>2910</v>
      </c>
      <c r="E432" s="894" t="s">
        <v>2910</v>
      </c>
      <c r="F432" s="894" t="s">
        <v>2910</v>
      </c>
      <c r="G432" s="895"/>
      <c r="H432" s="895" t="s">
        <v>5039</v>
      </c>
      <c r="I432" s="912" t="s">
        <v>5040</v>
      </c>
      <c r="J432" s="906" t="str">
        <f t="shared" si="6"/>
        <v>effect leader = { add_trait = { trait = leader_trait_cyborg }}}</v>
      </c>
      <c r="K432" s="913" t="s">
        <v>1252</v>
      </c>
      <c r="L432" s="914" t="s">
        <v>2910</v>
      </c>
      <c r="M432" s="914" t="s">
        <v>2910</v>
      </c>
      <c r="N432" s="914" t="s">
        <v>2910</v>
      </c>
      <c r="O432" s="910" t="s">
        <v>3834</v>
      </c>
      <c r="P432" s="916" t="s">
        <v>5041</v>
      </c>
      <c r="Q432" s="921" t="s">
        <v>5042</v>
      </c>
      <c r="R432" s="921" t="s">
        <v>5035</v>
      </c>
    </row>
    <row r="433" ht="84" spans="1:18">
      <c r="A433" s="887">
        <v>426</v>
      </c>
      <c r="B433" s="892" t="s">
        <v>5043</v>
      </c>
      <c r="C433" s="893" t="s">
        <v>35</v>
      </c>
      <c r="D433" s="894" t="s">
        <v>2910</v>
      </c>
      <c r="E433" s="894" t="s">
        <v>2910</v>
      </c>
      <c r="F433" s="894" t="s">
        <v>2910</v>
      </c>
      <c r="G433" s="895"/>
      <c r="H433" s="895" t="s">
        <v>5044</v>
      </c>
      <c r="I433" s="912" t="s">
        <v>5045</v>
      </c>
      <c r="J433" s="906" t="str">
        <f t="shared" si="6"/>
        <v>effect leader = { add_trait = { trait = leader_trait_synthetic }}}</v>
      </c>
      <c r="K433" s="913" t="s">
        <v>1252</v>
      </c>
      <c r="L433" s="914" t="s">
        <v>2910</v>
      </c>
      <c r="M433" s="914" t="s">
        <v>2910</v>
      </c>
      <c r="N433" s="914" t="s">
        <v>2910</v>
      </c>
      <c r="O433" s="910" t="s">
        <v>3834</v>
      </c>
      <c r="P433" s="916" t="s">
        <v>5046</v>
      </c>
      <c r="Q433" s="921" t="s">
        <v>5047</v>
      </c>
      <c r="R433" s="921" t="s">
        <v>5035</v>
      </c>
    </row>
    <row r="434" ht="96" spans="1:18">
      <c r="A434" s="887">
        <v>427</v>
      </c>
      <c r="B434" s="892" t="s">
        <v>5048</v>
      </c>
      <c r="C434" s="893" t="s">
        <v>35</v>
      </c>
      <c r="D434" s="894" t="s">
        <v>2910</v>
      </c>
      <c r="E434" s="894" t="s">
        <v>2910</v>
      </c>
      <c r="F434" s="894" t="s">
        <v>2910</v>
      </c>
      <c r="G434" s="895"/>
      <c r="H434" s="895" t="s">
        <v>5049</v>
      </c>
      <c r="I434" s="912" t="s">
        <v>5036</v>
      </c>
      <c r="J434" s="906" t="str">
        <f t="shared" si="6"/>
        <v>effect leader = { add_trait = { trait = leader_trait_psionic }}}</v>
      </c>
      <c r="K434" s="913" t="s">
        <v>1252</v>
      </c>
      <c r="L434" s="914" t="s">
        <v>2910</v>
      </c>
      <c r="M434" s="914" t="s">
        <v>2910</v>
      </c>
      <c r="N434" s="914" t="s">
        <v>2910</v>
      </c>
      <c r="O434" s="910" t="s">
        <v>3834</v>
      </c>
      <c r="P434" s="916" t="s">
        <v>5050</v>
      </c>
      <c r="Q434" s="921" t="s">
        <v>5051</v>
      </c>
      <c r="R434" s="921" t="s">
        <v>5035</v>
      </c>
    </row>
    <row r="435" ht="96" spans="1:18">
      <c r="A435" s="887">
        <v>428</v>
      </c>
      <c r="B435" s="892" t="s">
        <v>5052</v>
      </c>
      <c r="C435" s="893" t="s">
        <v>35</v>
      </c>
      <c r="D435" s="894" t="s">
        <v>2910</v>
      </c>
      <c r="E435" s="894" t="s">
        <v>2910</v>
      </c>
      <c r="F435" s="894" t="s">
        <v>2910</v>
      </c>
      <c r="G435" s="895"/>
      <c r="H435" s="895" t="s">
        <v>5053</v>
      </c>
      <c r="I435" s="912" t="s">
        <v>5036</v>
      </c>
      <c r="J435" s="906" t="str">
        <f t="shared" si="6"/>
        <v>effect leader = { add_trait = { trait = leader_trait_chosen }}}</v>
      </c>
      <c r="K435" s="913" t="s">
        <v>1252</v>
      </c>
      <c r="L435" s="914" t="s">
        <v>2910</v>
      </c>
      <c r="M435" s="914" t="s">
        <v>2910</v>
      </c>
      <c r="N435" s="914" t="s">
        <v>2910</v>
      </c>
      <c r="O435" s="910" t="s">
        <v>3834</v>
      </c>
      <c r="P435" s="916" t="s">
        <v>5054</v>
      </c>
      <c r="Q435" s="921" t="s">
        <v>5055</v>
      </c>
      <c r="R435" s="921" t="s">
        <v>5035</v>
      </c>
    </row>
    <row r="436" ht="108" spans="1:18">
      <c r="A436" s="887">
        <v>429</v>
      </c>
      <c r="B436" s="892" t="s">
        <v>5056</v>
      </c>
      <c r="C436" s="893" t="s">
        <v>35</v>
      </c>
      <c r="D436" s="894" t="s">
        <v>2910</v>
      </c>
      <c r="E436" s="894" t="s">
        <v>2910</v>
      </c>
      <c r="F436" s="894" t="s">
        <v>2910</v>
      </c>
      <c r="G436" s="895"/>
      <c r="H436" s="895" t="s">
        <v>5053</v>
      </c>
      <c r="I436" s="912" t="s">
        <v>5036</v>
      </c>
      <c r="J436" s="906" t="str">
        <f t="shared" si="6"/>
        <v>effect leader = { add_trait = { trait = leader_trait_composer_chosen }}}</v>
      </c>
      <c r="K436" s="913" t="s">
        <v>1252</v>
      </c>
      <c r="L436" s="914" t="s">
        <v>2910</v>
      </c>
      <c r="M436" s="914" t="s">
        <v>2910</v>
      </c>
      <c r="N436" s="914" t="s">
        <v>2910</v>
      </c>
      <c r="O436" s="910" t="s">
        <v>3834</v>
      </c>
      <c r="P436" s="916" t="s">
        <v>5057</v>
      </c>
      <c r="Q436" s="921" t="s">
        <v>5058</v>
      </c>
      <c r="R436" s="921" t="s">
        <v>5035</v>
      </c>
    </row>
    <row r="437" ht="96" spans="1:18">
      <c r="A437" s="887">
        <v>430</v>
      </c>
      <c r="B437" s="892" t="s">
        <v>5059</v>
      </c>
      <c r="C437" s="893" t="s">
        <v>35</v>
      </c>
      <c r="D437" s="894" t="s">
        <v>2910</v>
      </c>
      <c r="E437" s="894" t="s">
        <v>2910</v>
      </c>
      <c r="F437" s="894" t="s">
        <v>2910</v>
      </c>
      <c r="G437" s="895"/>
      <c r="H437" s="895" t="s">
        <v>5053</v>
      </c>
      <c r="I437" s="912" t="s">
        <v>5036</v>
      </c>
      <c r="J437" s="906" t="str">
        <f t="shared" si="6"/>
        <v>effect leader = { add_trait = { trait = leader_trait_instrument_chosen }}}</v>
      </c>
      <c r="K437" s="913" t="s">
        <v>1252</v>
      </c>
      <c r="L437" s="914" t="s">
        <v>2910</v>
      </c>
      <c r="M437" s="914" t="s">
        <v>2910</v>
      </c>
      <c r="N437" s="914" t="s">
        <v>2910</v>
      </c>
      <c r="O437" s="910" t="s">
        <v>3834</v>
      </c>
      <c r="P437" s="916" t="s">
        <v>5060</v>
      </c>
      <c r="Q437" s="921" t="s">
        <v>5061</v>
      </c>
      <c r="R437" s="921" t="s">
        <v>5035</v>
      </c>
    </row>
    <row r="438" ht="108" spans="1:18">
      <c r="A438" s="887">
        <v>431</v>
      </c>
      <c r="B438" s="892" t="s">
        <v>5062</v>
      </c>
      <c r="C438" s="893" t="s">
        <v>35</v>
      </c>
      <c r="D438" s="894" t="s">
        <v>2910</v>
      </c>
      <c r="E438" s="894" t="s">
        <v>2910</v>
      </c>
      <c r="F438" s="894" t="s">
        <v>2910</v>
      </c>
      <c r="G438" s="895"/>
      <c r="H438" s="895" t="s">
        <v>5053</v>
      </c>
      <c r="I438" s="912" t="s">
        <v>5036</v>
      </c>
      <c r="J438" s="906" t="str">
        <f t="shared" si="6"/>
        <v>effect leader = { add_trait = { trait = leader_trait_eater_chosen }}}</v>
      </c>
      <c r="K438" s="913" t="s">
        <v>1252</v>
      </c>
      <c r="L438" s="914" t="s">
        <v>2910</v>
      </c>
      <c r="M438" s="930"/>
      <c r="N438" s="914" t="s">
        <v>2910</v>
      </c>
      <c r="O438" s="910" t="s">
        <v>3834</v>
      </c>
      <c r="P438" s="916" t="s">
        <v>5063</v>
      </c>
      <c r="Q438" s="921" t="s">
        <v>5064</v>
      </c>
      <c r="R438" s="921" t="s">
        <v>5035</v>
      </c>
    </row>
    <row r="439" ht="96" spans="1:18">
      <c r="A439" s="887">
        <v>432</v>
      </c>
      <c r="B439" s="892" t="s">
        <v>5065</v>
      </c>
      <c r="C439" s="893" t="s">
        <v>35</v>
      </c>
      <c r="D439" s="894" t="s">
        <v>2910</v>
      </c>
      <c r="E439" s="894" t="s">
        <v>2910</v>
      </c>
      <c r="F439" s="894" t="s">
        <v>2910</v>
      </c>
      <c r="G439" s="895"/>
      <c r="H439" s="895" t="s">
        <v>5053</v>
      </c>
      <c r="I439" s="912" t="s">
        <v>5036</v>
      </c>
      <c r="J439" s="906" t="str">
        <f t="shared" si="6"/>
        <v>effect leader = { add_trait = { trait = leader_trait_whisperers_chosen }}}</v>
      </c>
      <c r="K439" s="913" t="s">
        <v>1252</v>
      </c>
      <c r="L439" s="914" t="s">
        <v>2910</v>
      </c>
      <c r="M439" s="930"/>
      <c r="N439" s="914" t="s">
        <v>2910</v>
      </c>
      <c r="O439" s="910" t="s">
        <v>3834</v>
      </c>
      <c r="P439" s="916" t="s">
        <v>5066</v>
      </c>
      <c r="Q439" s="921" t="s">
        <v>5067</v>
      </c>
      <c r="R439" s="921" t="s">
        <v>5035</v>
      </c>
    </row>
    <row r="440" ht="25.5" spans="1:18">
      <c r="A440" s="887">
        <v>433</v>
      </c>
      <c r="B440" s="892" t="s">
        <v>5068</v>
      </c>
      <c r="C440" s="893" t="s">
        <v>35</v>
      </c>
      <c r="D440" s="893"/>
      <c r="E440" s="894" t="s">
        <v>2910</v>
      </c>
      <c r="F440" s="893"/>
      <c r="G440" s="895"/>
      <c r="H440" s="895" t="s">
        <v>1337</v>
      </c>
      <c r="I440" s="912"/>
      <c r="J440" s="906" t="str">
        <f t="shared" si="6"/>
        <v>effect leader = { add_trait = { trait = leader_trait_mercenary_warrior }}}</v>
      </c>
      <c r="K440" s="913" t="s">
        <v>1252</v>
      </c>
      <c r="L440" s="917"/>
      <c r="M440" s="930"/>
      <c r="N440" s="914" t="s">
        <v>2910</v>
      </c>
      <c r="O440" s="910" t="s">
        <v>3834</v>
      </c>
      <c r="P440" s="916" t="s">
        <v>5069</v>
      </c>
      <c r="Q440" s="921" t="s">
        <v>5070</v>
      </c>
      <c r="R440" s="921" t="s">
        <v>5035</v>
      </c>
    </row>
    <row r="441" ht="22.5" spans="1:18">
      <c r="A441" s="887">
        <v>434</v>
      </c>
      <c r="B441" s="892" t="s">
        <v>700</v>
      </c>
      <c r="C441" s="893" t="s">
        <v>35</v>
      </c>
      <c r="D441" s="894" t="s">
        <v>2910</v>
      </c>
      <c r="E441" s="894" t="s">
        <v>2910</v>
      </c>
      <c r="F441" s="894" t="s">
        <v>2910</v>
      </c>
      <c r="G441" s="895"/>
      <c r="H441" s="895"/>
      <c r="I441" s="912"/>
      <c r="J441" s="906" t="str">
        <f t="shared" si="6"/>
        <v>effect leader = { add_trait = { trait = leader_trait_ruler_hive_mind }}}</v>
      </c>
      <c r="K441" s="913" t="s">
        <v>1252</v>
      </c>
      <c r="L441" s="914" t="s">
        <v>2910</v>
      </c>
      <c r="M441" s="930"/>
      <c r="N441" s="914" t="s">
        <v>2910</v>
      </c>
      <c r="O441" s="910" t="s">
        <v>3834</v>
      </c>
      <c r="P441" s="916" t="s">
        <v>5071</v>
      </c>
      <c r="Q441" s="921" t="s">
        <v>5072</v>
      </c>
      <c r="R441" s="921" t="s">
        <v>5035</v>
      </c>
    </row>
    <row r="442" ht="24" spans="1:18">
      <c r="A442" s="887">
        <v>435</v>
      </c>
      <c r="B442" s="892" t="s">
        <v>5073</v>
      </c>
      <c r="C442" s="893" t="s">
        <v>35</v>
      </c>
      <c r="D442" s="894" t="s">
        <v>2910</v>
      </c>
      <c r="E442" s="894" t="s">
        <v>2910</v>
      </c>
      <c r="F442" s="894" t="s">
        <v>2910</v>
      </c>
      <c r="G442" s="895"/>
      <c r="H442" s="895" t="s">
        <v>5074</v>
      </c>
      <c r="I442" s="912"/>
      <c r="J442" s="906" t="str">
        <f t="shared" si="6"/>
        <v>effect leader = { add_trait = { trait = leader_trait_ruler_great_khan }}}</v>
      </c>
      <c r="K442" s="913" t="s">
        <v>1252</v>
      </c>
      <c r="L442" s="914" t="s">
        <v>2910</v>
      </c>
      <c r="M442" s="930"/>
      <c r="N442" s="914" t="s">
        <v>2910</v>
      </c>
      <c r="O442" s="910" t="s">
        <v>3834</v>
      </c>
      <c r="P442" s="916" t="s">
        <v>5075</v>
      </c>
      <c r="Q442" s="921" t="s">
        <v>5076</v>
      </c>
      <c r="R442" s="921" t="s">
        <v>5035</v>
      </c>
    </row>
    <row r="443" ht="22.5" spans="1:18">
      <c r="A443" s="887">
        <v>436</v>
      </c>
      <c r="B443" s="892" t="s">
        <v>713</v>
      </c>
      <c r="C443" s="893" t="s">
        <v>35</v>
      </c>
      <c r="D443" s="894" t="s">
        <v>2910</v>
      </c>
      <c r="E443" s="894" t="s">
        <v>2910</v>
      </c>
      <c r="F443" s="894" t="s">
        <v>2910</v>
      </c>
      <c r="G443" s="895"/>
      <c r="H443" s="895"/>
      <c r="I443" s="912"/>
      <c r="J443" s="906" t="str">
        <f t="shared" si="6"/>
        <v>effect leader = { add_trait = { trait = leader_trait_ruler_machine_intelligence }}}</v>
      </c>
      <c r="K443" s="913" t="s">
        <v>1252</v>
      </c>
      <c r="L443" s="914" t="s">
        <v>2910</v>
      </c>
      <c r="M443" s="930"/>
      <c r="N443" s="914" t="s">
        <v>2910</v>
      </c>
      <c r="O443" s="910" t="s">
        <v>3834</v>
      </c>
      <c r="P443" s="916" t="s">
        <v>5071</v>
      </c>
      <c r="Q443" s="921" t="s">
        <v>5077</v>
      </c>
      <c r="R443" s="921" t="s">
        <v>5035</v>
      </c>
    </row>
    <row r="444" ht="96" spans="1:18">
      <c r="A444" s="887">
        <v>437</v>
      </c>
      <c r="B444" s="892" t="s">
        <v>5078</v>
      </c>
      <c r="C444" s="893" t="s">
        <v>35</v>
      </c>
      <c r="D444" s="894" t="s">
        <v>2910</v>
      </c>
      <c r="E444" s="894" t="s">
        <v>2910</v>
      </c>
      <c r="F444" s="894" t="s">
        <v>2910</v>
      </c>
      <c r="G444" s="895"/>
      <c r="H444" s="895"/>
      <c r="I444" s="912"/>
      <c r="J444" s="906" t="str">
        <f t="shared" si="6"/>
        <v>effect leader = { add_trait = { trait = leader_trait_ancient_knowledge }}}</v>
      </c>
      <c r="K444" s="913" t="s">
        <v>1252</v>
      </c>
      <c r="L444" s="917"/>
      <c r="M444" s="914" t="s">
        <v>2910</v>
      </c>
      <c r="N444" s="914" t="s">
        <v>2910</v>
      </c>
      <c r="O444" s="910" t="s">
        <v>3834</v>
      </c>
      <c r="P444" s="916" t="s">
        <v>5079</v>
      </c>
      <c r="Q444" s="921" t="s">
        <v>5080</v>
      </c>
      <c r="R444" s="921" t="s">
        <v>5035</v>
      </c>
    </row>
    <row r="445" ht="25.5" spans="1:18">
      <c r="A445" s="887">
        <v>438</v>
      </c>
      <c r="B445" s="927" t="s">
        <v>5081</v>
      </c>
      <c r="C445" s="893" t="s">
        <v>35</v>
      </c>
      <c r="D445" s="894" t="s">
        <v>2910</v>
      </c>
      <c r="E445" s="894" t="s">
        <v>2910</v>
      </c>
      <c r="F445" s="894" t="s">
        <v>2910</v>
      </c>
      <c r="G445" s="895"/>
      <c r="H445" s="895" t="s">
        <v>5039</v>
      </c>
      <c r="I445" s="912"/>
      <c r="J445" s="906" t="str">
        <f t="shared" si="6"/>
        <v>effect leader = { add_trait = { trait = leader_trait_hacked }}}</v>
      </c>
      <c r="K445" s="913" t="s">
        <v>4037</v>
      </c>
      <c r="L445" s="917"/>
      <c r="M445" s="930"/>
      <c r="N445" s="914" t="s">
        <v>2910</v>
      </c>
      <c r="O445" s="910" t="s">
        <v>3834</v>
      </c>
      <c r="P445" s="916" t="s">
        <v>5082</v>
      </c>
      <c r="Q445" s="921" t="s">
        <v>5083</v>
      </c>
      <c r="R445" s="921" t="s">
        <v>5035</v>
      </c>
    </row>
    <row r="446" ht="25.5" spans="1:18">
      <c r="A446" s="887">
        <v>439</v>
      </c>
      <c r="B446" s="892" t="s">
        <v>5084</v>
      </c>
      <c r="C446" s="893" t="s">
        <v>35</v>
      </c>
      <c r="D446" s="894" t="s">
        <v>2910</v>
      </c>
      <c r="E446" s="894" t="s">
        <v>2910</v>
      </c>
      <c r="F446" s="894" t="s">
        <v>2910</v>
      </c>
      <c r="G446" s="895"/>
      <c r="H446" s="895" t="s">
        <v>5039</v>
      </c>
      <c r="I446" s="912"/>
      <c r="J446" s="906" t="str">
        <f t="shared" si="6"/>
        <v>effect leader = { add_trait = { trait = leader_trait_firewalled }}}</v>
      </c>
      <c r="K446" s="913" t="s">
        <v>1252</v>
      </c>
      <c r="L446" s="917"/>
      <c r="M446" s="930"/>
      <c r="N446" s="914" t="s">
        <v>2910</v>
      </c>
      <c r="O446" s="910" t="s">
        <v>3834</v>
      </c>
      <c r="P446" s="916" t="s">
        <v>5085</v>
      </c>
      <c r="Q446" s="921" t="s">
        <v>5086</v>
      </c>
      <c r="R446" s="921" t="s">
        <v>5035</v>
      </c>
    </row>
    <row r="447" ht="96" spans="1:18">
      <c r="A447" s="887">
        <v>440</v>
      </c>
      <c r="B447" s="892" t="s">
        <v>5087</v>
      </c>
      <c r="C447" s="893" t="s">
        <v>35</v>
      </c>
      <c r="D447" s="894" t="s">
        <v>2910</v>
      </c>
      <c r="E447" s="894" t="s">
        <v>2910</v>
      </c>
      <c r="F447" s="894" t="s">
        <v>2910</v>
      </c>
      <c r="G447" s="895"/>
      <c r="H447" s="895" t="s">
        <v>678</v>
      </c>
      <c r="I447" s="912"/>
      <c r="J447" s="906" t="str">
        <f t="shared" si="6"/>
        <v>effect leader = { add_trait = { trait = leader_trait_virtual }}}</v>
      </c>
      <c r="K447" s="913" t="s">
        <v>1252</v>
      </c>
      <c r="L447" s="917"/>
      <c r="M447" s="914" t="s">
        <v>2910</v>
      </c>
      <c r="N447" s="914" t="s">
        <v>2910</v>
      </c>
      <c r="O447" s="910" t="s">
        <v>3834</v>
      </c>
      <c r="P447" s="916" t="s">
        <v>5088</v>
      </c>
      <c r="Q447" s="921" t="s">
        <v>5089</v>
      </c>
      <c r="R447" s="921" t="s">
        <v>5035</v>
      </c>
    </row>
    <row r="448" ht="22.5" spans="1:18">
      <c r="A448" s="887">
        <v>441</v>
      </c>
      <c r="B448" s="892" t="s">
        <v>5090</v>
      </c>
      <c r="C448" s="893" t="s">
        <v>35</v>
      </c>
      <c r="D448" s="894" t="s">
        <v>2910</v>
      </c>
      <c r="E448" s="893"/>
      <c r="F448" s="893"/>
      <c r="G448" s="895"/>
      <c r="H448" s="895"/>
      <c r="I448" s="918"/>
      <c r="J448" s="906" t="str">
        <f t="shared" si="6"/>
        <v>effect leader = { add_trait = { trait = leader_trait_principled }}}</v>
      </c>
      <c r="K448" s="913" t="s">
        <v>1252</v>
      </c>
      <c r="L448" s="914" t="s">
        <v>2910</v>
      </c>
      <c r="M448" s="930"/>
      <c r="N448" s="930"/>
      <c r="O448" s="910" t="s">
        <v>3834</v>
      </c>
      <c r="P448" s="916" t="s">
        <v>5091</v>
      </c>
      <c r="Q448" s="921" t="s">
        <v>5092</v>
      </c>
      <c r="R448" s="921" t="s">
        <v>5093</v>
      </c>
    </row>
    <row r="449" ht="22.5" spans="1:18">
      <c r="A449" s="887">
        <v>442</v>
      </c>
      <c r="B449" s="892"/>
      <c r="C449" s="893" t="s">
        <v>35</v>
      </c>
      <c r="D449" s="894" t="s">
        <v>2910</v>
      </c>
      <c r="E449" s="893"/>
      <c r="F449" s="893"/>
      <c r="G449" s="895"/>
      <c r="H449" s="895"/>
      <c r="I449" s="918"/>
      <c r="J449" s="906" t="str">
        <f t="shared" si="6"/>
        <v>effect leader = { add_trait = { trait = leader_trait_principled_2 }}}</v>
      </c>
      <c r="K449" s="913" t="s">
        <v>1252</v>
      </c>
      <c r="L449" s="914" t="s">
        <v>2910</v>
      </c>
      <c r="M449" s="930"/>
      <c r="N449" s="930"/>
      <c r="O449" s="910" t="s">
        <v>3895</v>
      </c>
      <c r="P449" s="916" t="s">
        <v>5094</v>
      </c>
      <c r="Q449" s="921" t="s">
        <v>5095</v>
      </c>
      <c r="R449" s="921" t="s">
        <v>5093</v>
      </c>
    </row>
    <row r="450" ht="22.5" spans="1:18">
      <c r="A450" s="887">
        <v>443</v>
      </c>
      <c r="B450" s="892" t="s">
        <v>5096</v>
      </c>
      <c r="C450" s="893" t="s">
        <v>35</v>
      </c>
      <c r="D450" s="893"/>
      <c r="E450" s="894" t="s">
        <v>2910</v>
      </c>
      <c r="F450" s="893"/>
      <c r="G450" s="895"/>
      <c r="H450" s="895"/>
      <c r="I450" s="918" t="s">
        <v>4036</v>
      </c>
      <c r="J450" s="906" t="str">
        <f t="shared" si="6"/>
        <v>effect leader = { add_trait = { trait = leader_trait_fleet_organizer }}}</v>
      </c>
      <c r="K450" s="913" t="s">
        <v>1252</v>
      </c>
      <c r="L450" s="914" t="s">
        <v>2910</v>
      </c>
      <c r="M450" s="930"/>
      <c r="N450" s="930"/>
      <c r="O450" s="910" t="s">
        <v>3834</v>
      </c>
      <c r="P450" s="916" t="s">
        <v>5097</v>
      </c>
      <c r="Q450" s="921" t="s">
        <v>5098</v>
      </c>
      <c r="R450" s="921" t="s">
        <v>5093</v>
      </c>
    </row>
    <row r="451" ht="22.5" spans="1:18">
      <c r="A451" s="887">
        <v>444</v>
      </c>
      <c r="B451" s="892"/>
      <c r="C451" s="893" t="s">
        <v>35</v>
      </c>
      <c r="D451" s="893"/>
      <c r="E451" s="894" t="s">
        <v>2910</v>
      </c>
      <c r="F451" s="893"/>
      <c r="G451" s="895"/>
      <c r="H451" s="895"/>
      <c r="I451" s="918" t="s">
        <v>4036</v>
      </c>
      <c r="J451" s="906" t="str">
        <f t="shared" si="6"/>
        <v>effect leader = { add_trait = { trait = leader_trait_fleet_organizer_2 }}}</v>
      </c>
      <c r="K451" s="913" t="s">
        <v>1252</v>
      </c>
      <c r="L451" s="914" t="s">
        <v>2910</v>
      </c>
      <c r="M451" s="930"/>
      <c r="N451" s="930"/>
      <c r="O451" s="910" t="s">
        <v>3895</v>
      </c>
      <c r="P451" s="916" t="s">
        <v>5099</v>
      </c>
      <c r="Q451" s="921" t="s">
        <v>5100</v>
      </c>
      <c r="R451" s="921" t="s">
        <v>5093</v>
      </c>
    </row>
    <row r="452" ht="22.5" spans="1:18">
      <c r="A452" s="887">
        <v>445</v>
      </c>
      <c r="B452" s="892" t="s">
        <v>5101</v>
      </c>
      <c r="C452" s="893" t="s">
        <v>35</v>
      </c>
      <c r="D452" s="894" t="s">
        <v>2910</v>
      </c>
      <c r="E452" s="893"/>
      <c r="F452" s="893"/>
      <c r="G452" s="895"/>
      <c r="H452" s="895"/>
      <c r="I452" s="912"/>
      <c r="J452" s="906" t="str">
        <f t="shared" si="6"/>
        <v>effect leader = { add_trait = { trait = leader_trait_spycraft }}}</v>
      </c>
      <c r="K452" s="913" t="s">
        <v>1252</v>
      </c>
      <c r="L452" s="914" t="s">
        <v>2910</v>
      </c>
      <c r="M452" s="930"/>
      <c r="N452" s="930"/>
      <c r="O452" s="910" t="s">
        <v>3834</v>
      </c>
      <c r="P452" s="916" t="s">
        <v>5102</v>
      </c>
      <c r="Q452" s="921" t="s">
        <v>5103</v>
      </c>
      <c r="R452" s="921" t="s">
        <v>5093</v>
      </c>
    </row>
    <row r="453" ht="22.5" spans="1:18">
      <c r="A453" s="887">
        <v>446</v>
      </c>
      <c r="B453" s="892"/>
      <c r="C453" s="893" t="s">
        <v>35</v>
      </c>
      <c r="D453" s="894" t="s">
        <v>2910</v>
      </c>
      <c r="E453" s="893"/>
      <c r="F453" s="893"/>
      <c r="G453" s="895"/>
      <c r="H453" s="895"/>
      <c r="I453" s="912"/>
      <c r="J453" s="906" t="str">
        <f t="shared" si="6"/>
        <v>effect leader = { add_trait = { trait = leader_trait_spycraft_2 }}}</v>
      </c>
      <c r="K453" s="913" t="s">
        <v>1252</v>
      </c>
      <c r="L453" s="914" t="s">
        <v>2910</v>
      </c>
      <c r="M453" s="930"/>
      <c r="N453" s="930"/>
      <c r="O453" s="910" t="s">
        <v>3895</v>
      </c>
      <c r="P453" s="916" t="s">
        <v>5104</v>
      </c>
      <c r="Q453" s="921" t="s">
        <v>5105</v>
      </c>
      <c r="R453" s="921" t="s">
        <v>5093</v>
      </c>
    </row>
    <row r="454" ht="22.5" spans="1:18">
      <c r="A454" s="887">
        <v>447</v>
      </c>
      <c r="B454" s="892" t="s">
        <v>5106</v>
      </c>
      <c r="C454" s="893" t="s">
        <v>35</v>
      </c>
      <c r="D454" s="893"/>
      <c r="E454" s="893"/>
      <c r="F454" s="894" t="s">
        <v>2910</v>
      </c>
      <c r="G454" s="895"/>
      <c r="H454" s="895"/>
      <c r="I454" s="918" t="s">
        <v>4828</v>
      </c>
      <c r="J454" s="906" t="str">
        <f t="shared" si="6"/>
        <v>effect leader = { add_trait = { trait = leader_trait_spark_of_genius }}}</v>
      </c>
      <c r="K454" s="913" t="s">
        <v>1252</v>
      </c>
      <c r="L454" s="914" t="s">
        <v>2910</v>
      </c>
      <c r="M454" s="930"/>
      <c r="N454" s="930"/>
      <c r="O454" s="910" t="s">
        <v>3834</v>
      </c>
      <c r="P454" s="916" t="s">
        <v>5107</v>
      </c>
      <c r="Q454" s="921" t="s">
        <v>5108</v>
      </c>
      <c r="R454" s="921" t="s">
        <v>5093</v>
      </c>
    </row>
    <row r="455" ht="22.5" spans="1:18">
      <c r="A455" s="887">
        <v>448</v>
      </c>
      <c r="B455" s="892"/>
      <c r="C455" s="893" t="s">
        <v>35</v>
      </c>
      <c r="D455" s="893"/>
      <c r="E455" s="893"/>
      <c r="F455" s="894" t="s">
        <v>2910</v>
      </c>
      <c r="G455" s="895"/>
      <c r="H455" s="895"/>
      <c r="I455" s="918" t="s">
        <v>4828</v>
      </c>
      <c r="J455" s="906" t="str">
        <f t="shared" si="6"/>
        <v>effect leader = { add_trait = { trait = leader_trait_spark_of_genius_2 }}}</v>
      </c>
      <c r="K455" s="913" t="s">
        <v>1252</v>
      </c>
      <c r="L455" s="914" t="s">
        <v>2910</v>
      </c>
      <c r="M455" s="930"/>
      <c r="N455" s="930"/>
      <c r="O455" s="910" t="s">
        <v>3895</v>
      </c>
      <c r="P455" s="916" t="s">
        <v>5109</v>
      </c>
      <c r="Q455" s="921" t="s">
        <v>5110</v>
      </c>
      <c r="R455" s="921" t="s">
        <v>5093</v>
      </c>
    </row>
    <row r="456" ht="22.5" spans="1:18">
      <c r="A456" s="887">
        <v>449</v>
      </c>
      <c r="B456" s="892" t="s">
        <v>5111</v>
      </c>
      <c r="C456" s="893" t="s">
        <v>35</v>
      </c>
      <c r="D456" s="894" t="s">
        <v>2910</v>
      </c>
      <c r="E456" s="893"/>
      <c r="F456" s="894" t="s">
        <v>2910</v>
      </c>
      <c r="G456" s="895"/>
      <c r="H456" s="895"/>
      <c r="I456" s="912"/>
      <c r="J456" s="906" t="str">
        <f t="shared" si="6"/>
        <v>effect leader = { add_trait = { trait = trait_ruler_industrialist }}}</v>
      </c>
      <c r="K456" s="913" t="s">
        <v>1252</v>
      </c>
      <c r="L456" s="914" t="s">
        <v>2910</v>
      </c>
      <c r="M456" s="930"/>
      <c r="N456" s="930"/>
      <c r="O456" s="910" t="s">
        <v>3834</v>
      </c>
      <c r="P456" s="916" t="s">
        <v>5112</v>
      </c>
      <c r="Q456" s="921" t="s">
        <v>5113</v>
      </c>
      <c r="R456" s="921" t="s">
        <v>5093</v>
      </c>
    </row>
    <row r="457" ht="22.5" spans="1:18">
      <c r="A457" s="887">
        <v>450</v>
      </c>
      <c r="B457" s="892"/>
      <c r="C457" s="893" t="s">
        <v>35</v>
      </c>
      <c r="D457" s="894" t="s">
        <v>2910</v>
      </c>
      <c r="E457" s="893"/>
      <c r="F457" s="894" t="s">
        <v>2910</v>
      </c>
      <c r="G457" s="895"/>
      <c r="H457" s="895"/>
      <c r="I457" s="912"/>
      <c r="J457" s="906" t="str">
        <f t="shared" ref="J457:J520" si="7">_xlfn.CONCAT("effect ",_xlfn.XLOOKUP($J$5,$W$9:$W$13,$X$9:$X$13),_xlfn.XLOOKUP($J$5,$W$9:$W$13,$Y$9:$Y$13)," ",_xlfn.XLOOKUP($J$5,$W$9:$W$13,$Z$9:$Z$13),$C$5," = { trait = ",Q457," }}}")</f>
        <v>effect leader = { add_trait = { trait = trait_ruler_industrialist_2 }}}</v>
      </c>
      <c r="K457" s="913" t="s">
        <v>1252</v>
      </c>
      <c r="L457" s="914" t="s">
        <v>2910</v>
      </c>
      <c r="M457" s="930"/>
      <c r="N457" s="930"/>
      <c r="O457" s="910" t="s">
        <v>3895</v>
      </c>
      <c r="P457" s="916" t="s">
        <v>5114</v>
      </c>
      <c r="Q457" s="921" t="s">
        <v>5115</v>
      </c>
      <c r="R457" s="921" t="s">
        <v>5093</v>
      </c>
    </row>
    <row r="458" ht="22.5" spans="1:18">
      <c r="A458" s="887">
        <v>451</v>
      </c>
      <c r="B458" s="892" t="s">
        <v>5116</v>
      </c>
      <c r="C458" s="893" t="s">
        <v>35</v>
      </c>
      <c r="D458" s="893"/>
      <c r="E458" s="894" t="s">
        <v>2910</v>
      </c>
      <c r="F458" s="893"/>
      <c r="G458" s="895"/>
      <c r="H458" s="895"/>
      <c r="I458" s="912"/>
      <c r="J458" s="906" t="str">
        <f t="shared" si="7"/>
        <v>effect leader = { add_trait = { trait = trait_ruler_warlike }}}</v>
      </c>
      <c r="K458" s="913" t="s">
        <v>1252</v>
      </c>
      <c r="L458" s="914" t="s">
        <v>2910</v>
      </c>
      <c r="M458" s="930"/>
      <c r="N458" s="930"/>
      <c r="O458" s="910" t="s">
        <v>3834</v>
      </c>
      <c r="P458" s="916" t="s">
        <v>5117</v>
      </c>
      <c r="Q458" s="921" t="s">
        <v>5118</v>
      </c>
      <c r="R458" s="921" t="s">
        <v>5093</v>
      </c>
    </row>
    <row r="459" ht="22.5" spans="1:18">
      <c r="A459" s="887">
        <v>452</v>
      </c>
      <c r="B459" s="892"/>
      <c r="C459" s="893" t="s">
        <v>35</v>
      </c>
      <c r="D459" s="893"/>
      <c r="E459" s="894" t="s">
        <v>2910</v>
      </c>
      <c r="F459" s="893"/>
      <c r="G459" s="895"/>
      <c r="H459" s="895"/>
      <c r="I459" s="912"/>
      <c r="J459" s="906" t="str">
        <f t="shared" si="7"/>
        <v>effect leader = { add_trait = { trait = trait_ruler_warlike_2 }}}</v>
      </c>
      <c r="K459" s="913" t="s">
        <v>1252</v>
      </c>
      <c r="L459" s="914" t="s">
        <v>2910</v>
      </c>
      <c r="M459" s="930"/>
      <c r="N459" s="930"/>
      <c r="O459" s="910" t="s">
        <v>3895</v>
      </c>
      <c r="P459" s="916" t="s">
        <v>5119</v>
      </c>
      <c r="Q459" s="921" t="s">
        <v>5120</v>
      </c>
      <c r="R459" s="921" t="s">
        <v>5093</v>
      </c>
    </row>
    <row r="460" ht="22.5" spans="1:18">
      <c r="A460" s="887">
        <v>453</v>
      </c>
      <c r="B460" s="892" t="s">
        <v>5121</v>
      </c>
      <c r="C460" s="893" t="s">
        <v>35</v>
      </c>
      <c r="D460" s="894" t="s">
        <v>2910</v>
      </c>
      <c r="E460" s="894" t="s">
        <v>2910</v>
      </c>
      <c r="F460" s="894" t="s">
        <v>2910</v>
      </c>
      <c r="G460" s="895"/>
      <c r="H460" s="895"/>
      <c r="I460" s="912"/>
      <c r="J460" s="906" t="str">
        <f t="shared" si="7"/>
        <v>effect leader = { add_trait = { trait = trait_ruler_charismatic }}}</v>
      </c>
      <c r="K460" s="913" t="s">
        <v>1252</v>
      </c>
      <c r="L460" s="914" t="s">
        <v>2910</v>
      </c>
      <c r="M460" s="930"/>
      <c r="N460" s="930"/>
      <c r="O460" s="910" t="s">
        <v>3834</v>
      </c>
      <c r="P460" s="916" t="s">
        <v>5122</v>
      </c>
      <c r="Q460" s="921" t="s">
        <v>5123</v>
      </c>
      <c r="R460" s="921" t="s">
        <v>5093</v>
      </c>
    </row>
    <row r="461" ht="22.5" spans="1:18">
      <c r="A461" s="887">
        <v>454</v>
      </c>
      <c r="B461" s="892"/>
      <c r="C461" s="893" t="s">
        <v>35</v>
      </c>
      <c r="D461" s="894" t="s">
        <v>2910</v>
      </c>
      <c r="E461" s="894" t="s">
        <v>2910</v>
      </c>
      <c r="F461" s="894" t="s">
        <v>2910</v>
      </c>
      <c r="G461" s="895"/>
      <c r="H461" s="895"/>
      <c r="I461" s="912"/>
      <c r="J461" s="906" t="str">
        <f t="shared" si="7"/>
        <v>effect leader = { add_trait = { trait = trait_ruler_charismatic_2 }}}</v>
      </c>
      <c r="K461" s="913" t="s">
        <v>1252</v>
      </c>
      <c r="L461" s="914" t="s">
        <v>2910</v>
      </c>
      <c r="M461" s="930"/>
      <c r="N461" s="930"/>
      <c r="O461" s="910" t="s">
        <v>3895</v>
      </c>
      <c r="P461" s="916" t="s">
        <v>5124</v>
      </c>
      <c r="Q461" s="921" t="s">
        <v>5125</v>
      </c>
      <c r="R461" s="921" t="s">
        <v>5093</v>
      </c>
    </row>
    <row r="462" ht="22.5" spans="1:18">
      <c r="A462" s="887">
        <v>455</v>
      </c>
      <c r="B462" s="892" t="s">
        <v>5126</v>
      </c>
      <c r="C462" s="893" t="s">
        <v>35</v>
      </c>
      <c r="D462" s="894" t="s">
        <v>2910</v>
      </c>
      <c r="E462" s="894" t="s">
        <v>2910</v>
      </c>
      <c r="F462" s="894" t="s">
        <v>2910</v>
      </c>
      <c r="G462" s="895"/>
      <c r="H462" s="895" t="s">
        <v>5127</v>
      </c>
      <c r="I462" s="918" t="s">
        <v>959</v>
      </c>
      <c r="J462" s="906" t="str">
        <f t="shared" si="7"/>
        <v>effect leader = { add_trait = { trait = trait_ruler_feedback_loop }}}</v>
      </c>
      <c r="K462" s="913" t="s">
        <v>1252</v>
      </c>
      <c r="L462" s="914" t="s">
        <v>2910</v>
      </c>
      <c r="M462" s="930"/>
      <c r="N462" s="930"/>
      <c r="O462" s="910" t="s">
        <v>3834</v>
      </c>
      <c r="P462" s="916" t="s">
        <v>5128</v>
      </c>
      <c r="Q462" s="921" t="s">
        <v>5129</v>
      </c>
      <c r="R462" s="921" t="s">
        <v>5093</v>
      </c>
    </row>
    <row r="463" ht="22.5" spans="1:18">
      <c r="A463" s="887">
        <v>456</v>
      </c>
      <c r="B463" s="892"/>
      <c r="C463" s="893" t="s">
        <v>35</v>
      </c>
      <c r="D463" s="894" t="s">
        <v>2910</v>
      </c>
      <c r="E463" s="894" t="s">
        <v>2910</v>
      </c>
      <c r="F463" s="894" t="s">
        <v>2910</v>
      </c>
      <c r="G463" s="895"/>
      <c r="H463" s="895" t="s">
        <v>5127</v>
      </c>
      <c r="I463" s="918" t="s">
        <v>959</v>
      </c>
      <c r="J463" s="906" t="str">
        <f t="shared" si="7"/>
        <v>effect leader = { add_trait = { trait = trait_ruler_feedback_loop_2 }}}</v>
      </c>
      <c r="K463" s="913" t="s">
        <v>1252</v>
      </c>
      <c r="L463" s="914" t="s">
        <v>2910</v>
      </c>
      <c r="M463" s="930"/>
      <c r="N463" s="930"/>
      <c r="O463" s="910" t="s">
        <v>3895</v>
      </c>
      <c r="P463" s="916" t="s">
        <v>5130</v>
      </c>
      <c r="Q463" s="921" t="s">
        <v>5131</v>
      </c>
      <c r="R463" s="921" t="s">
        <v>5093</v>
      </c>
    </row>
    <row r="464" ht="22.5" spans="1:18">
      <c r="A464" s="887">
        <v>457</v>
      </c>
      <c r="B464" s="892" t="s">
        <v>5132</v>
      </c>
      <c r="C464" s="893" t="s">
        <v>35</v>
      </c>
      <c r="D464" s="894" t="s">
        <v>2910</v>
      </c>
      <c r="E464" s="894" t="s">
        <v>2910</v>
      </c>
      <c r="F464" s="894" t="s">
        <v>2910</v>
      </c>
      <c r="G464" s="895"/>
      <c r="H464" s="895"/>
      <c r="I464" s="912"/>
      <c r="J464" s="906" t="str">
        <f t="shared" si="7"/>
        <v>effect leader = { add_trait = { trait = trait_ruler_logistic_understanding }}}</v>
      </c>
      <c r="K464" s="913" t="s">
        <v>1252</v>
      </c>
      <c r="L464" s="914" t="s">
        <v>2910</v>
      </c>
      <c r="M464" s="930"/>
      <c r="N464" s="930"/>
      <c r="O464" s="910" t="s">
        <v>3834</v>
      </c>
      <c r="P464" s="916" t="s">
        <v>5133</v>
      </c>
      <c r="Q464" s="921" t="s">
        <v>5134</v>
      </c>
      <c r="R464" s="921" t="s">
        <v>5093</v>
      </c>
    </row>
    <row r="465" ht="22.5" spans="1:18">
      <c r="A465" s="887">
        <v>458</v>
      </c>
      <c r="B465" s="892"/>
      <c r="C465" s="893" t="s">
        <v>35</v>
      </c>
      <c r="D465" s="894" t="s">
        <v>2910</v>
      </c>
      <c r="E465" s="894" t="s">
        <v>2910</v>
      </c>
      <c r="F465" s="894" t="s">
        <v>2910</v>
      </c>
      <c r="G465" s="895"/>
      <c r="H465" s="895"/>
      <c r="I465" s="912"/>
      <c r="J465" s="906" t="str">
        <f t="shared" si="7"/>
        <v>effect leader = { add_trait = { trait = trait_ruler_logistic_understanding_2 }}}</v>
      </c>
      <c r="K465" s="913" t="s">
        <v>1252</v>
      </c>
      <c r="L465" s="914" t="s">
        <v>2910</v>
      </c>
      <c r="M465" s="930"/>
      <c r="N465" s="930"/>
      <c r="O465" s="910" t="s">
        <v>3895</v>
      </c>
      <c r="P465" s="916" t="s">
        <v>5135</v>
      </c>
      <c r="Q465" s="921" t="s">
        <v>5136</v>
      </c>
      <c r="R465" s="921" t="s">
        <v>5093</v>
      </c>
    </row>
    <row r="466" ht="22.5" spans="1:18">
      <c r="A466" s="887">
        <v>459</v>
      </c>
      <c r="B466" s="892" t="s">
        <v>5137</v>
      </c>
      <c r="C466" s="893" t="s">
        <v>35</v>
      </c>
      <c r="D466" s="894" t="s">
        <v>2910</v>
      </c>
      <c r="E466" s="894" t="s">
        <v>2910</v>
      </c>
      <c r="F466" s="894" t="s">
        <v>2910</v>
      </c>
      <c r="G466" s="895"/>
      <c r="H466" s="895"/>
      <c r="I466" s="912"/>
      <c r="J466" s="906" t="str">
        <f t="shared" si="7"/>
        <v>effect leader = { add_trait = { trait = trait_ruler_eye_for_talent }}}</v>
      </c>
      <c r="K466" s="913" t="s">
        <v>1252</v>
      </c>
      <c r="L466" s="914" t="s">
        <v>2910</v>
      </c>
      <c r="M466" s="930"/>
      <c r="N466" s="930"/>
      <c r="O466" s="910" t="s">
        <v>3834</v>
      </c>
      <c r="P466" s="916" t="s">
        <v>5138</v>
      </c>
      <c r="Q466" s="921" t="s">
        <v>5139</v>
      </c>
      <c r="R466" s="921" t="s">
        <v>5093</v>
      </c>
    </row>
    <row r="467" ht="22.5" spans="1:18">
      <c r="A467" s="887">
        <v>460</v>
      </c>
      <c r="B467" s="892"/>
      <c r="C467" s="893" t="s">
        <v>35</v>
      </c>
      <c r="D467" s="894" t="s">
        <v>2910</v>
      </c>
      <c r="E467" s="894" t="s">
        <v>2910</v>
      </c>
      <c r="F467" s="894" t="s">
        <v>2910</v>
      </c>
      <c r="G467" s="895"/>
      <c r="H467" s="895"/>
      <c r="I467" s="912"/>
      <c r="J467" s="906" t="str">
        <f t="shared" si="7"/>
        <v>effect leader = { add_trait = { trait = trait_ruler_eye_for_talent_2 }}}</v>
      </c>
      <c r="K467" s="913" t="s">
        <v>1252</v>
      </c>
      <c r="L467" s="914" t="s">
        <v>2910</v>
      </c>
      <c r="M467" s="930"/>
      <c r="N467" s="930"/>
      <c r="O467" s="910" t="s">
        <v>3895</v>
      </c>
      <c r="P467" s="916" t="s">
        <v>5140</v>
      </c>
      <c r="Q467" s="921" t="s">
        <v>5141</v>
      </c>
      <c r="R467" s="921" t="s">
        <v>5093</v>
      </c>
    </row>
    <row r="468" ht="96" spans="1:18">
      <c r="A468" s="887">
        <v>461</v>
      </c>
      <c r="B468" s="892" t="s">
        <v>3693</v>
      </c>
      <c r="C468" s="893" t="s">
        <v>35</v>
      </c>
      <c r="D468" s="894" t="s">
        <v>2910</v>
      </c>
      <c r="E468" s="894" t="s">
        <v>2910</v>
      </c>
      <c r="F468" s="894" t="s">
        <v>2910</v>
      </c>
      <c r="G468" s="895"/>
      <c r="H468" s="895" t="s">
        <v>4437</v>
      </c>
      <c r="I468" s="912"/>
      <c r="J468" s="906" t="str">
        <f t="shared" si="7"/>
        <v>effect leader = { add_trait = { trait = leader_trait_brainslug }}}</v>
      </c>
      <c r="K468" s="913" t="s">
        <v>1252</v>
      </c>
      <c r="L468" s="914" t="s">
        <v>2910</v>
      </c>
      <c r="M468" s="914" t="s">
        <v>2910</v>
      </c>
      <c r="N468" s="914" t="s">
        <v>2910</v>
      </c>
      <c r="O468" s="910" t="s">
        <v>3834</v>
      </c>
      <c r="P468" s="916" t="s">
        <v>5142</v>
      </c>
      <c r="Q468" s="921" t="s">
        <v>5143</v>
      </c>
      <c r="R468" s="921" t="s">
        <v>5144</v>
      </c>
    </row>
    <row r="469" ht="25.5" spans="1:18">
      <c r="A469" s="887">
        <v>462</v>
      </c>
      <c r="B469" s="892" t="s">
        <v>5145</v>
      </c>
      <c r="C469" s="893" t="s">
        <v>35</v>
      </c>
      <c r="D469" s="931"/>
      <c r="E469" s="894" t="s">
        <v>2910</v>
      </c>
      <c r="F469" s="931"/>
      <c r="G469" s="895"/>
      <c r="H469" s="895" t="s">
        <v>4266</v>
      </c>
      <c r="I469" s="912"/>
      <c r="J469" s="906" t="str">
        <f t="shared" si="7"/>
        <v>effect leader = { add_trait = { trait = leader_trait_admiral_hells_heart }}}</v>
      </c>
      <c r="K469" s="913" t="s">
        <v>4011</v>
      </c>
      <c r="L469" s="917"/>
      <c r="M469" s="930"/>
      <c r="N469" s="914" t="s">
        <v>2910</v>
      </c>
      <c r="O469" s="910" t="s">
        <v>3834</v>
      </c>
      <c r="P469" s="916" t="s">
        <v>5146</v>
      </c>
      <c r="Q469" s="921" t="s">
        <v>5147</v>
      </c>
      <c r="R469" s="921" t="s">
        <v>5144</v>
      </c>
    </row>
    <row r="470" ht="24" spans="1:18">
      <c r="A470" s="887">
        <v>463</v>
      </c>
      <c r="B470" s="892" t="s">
        <v>5148</v>
      </c>
      <c r="C470" s="893" t="s">
        <v>35</v>
      </c>
      <c r="D470" s="931"/>
      <c r="E470" s="894" t="s">
        <v>2910</v>
      </c>
      <c r="F470" s="931"/>
      <c r="G470" s="895"/>
      <c r="H470" s="895" t="s">
        <v>4266</v>
      </c>
      <c r="I470" s="912"/>
      <c r="J470" s="906" t="str">
        <f t="shared" si="7"/>
        <v>effect leader = { add_trait = { trait = leader_trait_admiral_warform }}}</v>
      </c>
      <c r="K470" s="913" t="s">
        <v>4011</v>
      </c>
      <c r="L470" s="914" t="s">
        <v>2910</v>
      </c>
      <c r="M470" s="930"/>
      <c r="N470" s="914" t="s">
        <v>2910</v>
      </c>
      <c r="O470" s="910" t="s">
        <v>3834</v>
      </c>
      <c r="P470" s="916" t="s">
        <v>5149</v>
      </c>
      <c r="Q470" s="921" t="s">
        <v>5150</v>
      </c>
      <c r="R470" s="921" t="s">
        <v>5144</v>
      </c>
    </row>
    <row r="471" ht="24" spans="1:18">
      <c r="A471" s="887">
        <v>464</v>
      </c>
      <c r="B471" s="892" t="s">
        <v>5151</v>
      </c>
      <c r="C471" s="893" t="s">
        <v>35</v>
      </c>
      <c r="D471" s="931"/>
      <c r="E471" s="894" t="s">
        <v>2910</v>
      </c>
      <c r="F471" s="931"/>
      <c r="G471" s="895"/>
      <c r="H471" s="895" t="s">
        <v>5152</v>
      </c>
      <c r="I471" s="912"/>
      <c r="J471" s="906" t="str">
        <f t="shared" si="7"/>
        <v>effect leader = { add_trait = { trait = leader_trait_admiral_warform_node }}}</v>
      </c>
      <c r="K471" s="913" t="s">
        <v>4011</v>
      </c>
      <c r="L471" s="914" t="s">
        <v>2910</v>
      </c>
      <c r="M471" s="930"/>
      <c r="N471" s="914" t="s">
        <v>2910</v>
      </c>
      <c r="O471" s="910" t="s">
        <v>3834</v>
      </c>
      <c r="P471" s="916" t="s">
        <v>5149</v>
      </c>
      <c r="Q471" s="921" t="s">
        <v>5153</v>
      </c>
      <c r="R471" s="921" t="s">
        <v>5144</v>
      </c>
    </row>
    <row r="472" ht="60" spans="1:18">
      <c r="A472" s="887">
        <v>465</v>
      </c>
      <c r="B472" s="892" t="s">
        <v>5154</v>
      </c>
      <c r="C472" s="893" t="s">
        <v>35</v>
      </c>
      <c r="D472" s="894" t="s">
        <v>2910</v>
      </c>
      <c r="E472" s="931"/>
      <c r="F472" s="931"/>
      <c r="G472" s="895"/>
      <c r="H472" s="895" t="s">
        <v>5155</v>
      </c>
      <c r="I472" s="912"/>
      <c r="J472" s="906" t="str">
        <f t="shared" si="7"/>
        <v>effect leader = { add_trait = { trait = leader_trait_governor_gray }}}</v>
      </c>
      <c r="K472" s="913" t="s">
        <v>4011</v>
      </c>
      <c r="L472" s="917"/>
      <c r="M472" s="914" t="s">
        <v>2910</v>
      </c>
      <c r="N472" s="914" t="s">
        <v>2910</v>
      </c>
      <c r="O472" s="910" t="s">
        <v>3834</v>
      </c>
      <c r="P472" s="916" t="s">
        <v>5156</v>
      </c>
      <c r="Q472" s="921" t="s">
        <v>5157</v>
      </c>
      <c r="R472" s="921" t="s">
        <v>5144</v>
      </c>
    </row>
    <row r="473" ht="60" spans="1:18">
      <c r="A473" s="887">
        <v>466</v>
      </c>
      <c r="B473" s="892" t="s">
        <v>4187</v>
      </c>
      <c r="C473" s="893" t="s">
        <v>35</v>
      </c>
      <c r="D473" s="894" t="s">
        <v>2910</v>
      </c>
      <c r="E473" s="931"/>
      <c r="F473" s="931"/>
      <c r="G473" s="895"/>
      <c r="H473" s="895" t="s">
        <v>4266</v>
      </c>
      <c r="I473" s="912"/>
      <c r="J473" s="906" t="str">
        <f t="shared" si="7"/>
        <v>effect leader = { add_trait = { trait = leader_trait_govenor_caretaker }}}</v>
      </c>
      <c r="K473" s="913" t="s">
        <v>4011</v>
      </c>
      <c r="L473" s="914" t="s">
        <v>2910</v>
      </c>
      <c r="M473" s="914" t="s">
        <v>2910</v>
      </c>
      <c r="N473" s="914" t="s">
        <v>2910</v>
      </c>
      <c r="O473" s="910" t="s">
        <v>3834</v>
      </c>
      <c r="P473" s="916" t="s">
        <v>5158</v>
      </c>
      <c r="Q473" s="921" t="s">
        <v>5159</v>
      </c>
      <c r="R473" s="921" t="s">
        <v>5144</v>
      </c>
    </row>
    <row r="474" ht="24" spans="1:18">
      <c r="A474" s="887">
        <v>467</v>
      </c>
      <c r="B474" s="892" t="s">
        <v>5160</v>
      </c>
      <c r="C474" s="893" t="s">
        <v>35</v>
      </c>
      <c r="D474" s="894" t="s">
        <v>2910</v>
      </c>
      <c r="E474" s="931"/>
      <c r="F474" s="931"/>
      <c r="G474" s="895"/>
      <c r="H474" s="895" t="s">
        <v>5152</v>
      </c>
      <c r="I474" s="912"/>
      <c r="J474" s="906" t="str">
        <f t="shared" si="7"/>
        <v>effect leader = { add_trait = { trait = leader_trait_govenor_caretaker_node }}}</v>
      </c>
      <c r="K474" s="913" t="s">
        <v>4011</v>
      </c>
      <c r="L474" s="914" t="s">
        <v>2910</v>
      </c>
      <c r="M474" s="930"/>
      <c r="N474" s="914" t="s">
        <v>2910</v>
      </c>
      <c r="O474" s="910" t="s">
        <v>3834</v>
      </c>
      <c r="P474" s="916" t="s">
        <v>5161</v>
      </c>
      <c r="Q474" s="921" t="s">
        <v>5162</v>
      </c>
      <c r="R474" s="921" t="s">
        <v>5144</v>
      </c>
    </row>
    <row r="475" ht="25.5" spans="1:18">
      <c r="A475" s="887">
        <v>468</v>
      </c>
      <c r="B475" s="892" t="s">
        <v>5163</v>
      </c>
      <c r="C475" s="893" t="s">
        <v>35</v>
      </c>
      <c r="D475" s="931"/>
      <c r="E475" s="894" t="s">
        <v>2910</v>
      </c>
      <c r="F475" s="931"/>
      <c r="G475" s="895"/>
      <c r="H475" s="895" t="s">
        <v>5164</v>
      </c>
      <c r="I475" s="912"/>
      <c r="J475" s="906" t="str">
        <f t="shared" si="7"/>
        <v>effect leader = { add_trait = { trait = leader_trait_caravan_counter }}}</v>
      </c>
      <c r="K475" s="913" t="s">
        <v>1252</v>
      </c>
      <c r="L475" s="917"/>
      <c r="M475" s="930"/>
      <c r="N475" s="914" t="s">
        <v>2910</v>
      </c>
      <c r="O475" s="910" t="s">
        <v>3834</v>
      </c>
      <c r="P475" s="916" t="s">
        <v>5165</v>
      </c>
      <c r="Q475" s="921" t="s">
        <v>5166</v>
      </c>
      <c r="R475" s="921" t="s">
        <v>5167</v>
      </c>
    </row>
    <row r="476" ht="25.5" spans="1:18">
      <c r="A476" s="887">
        <v>469</v>
      </c>
      <c r="B476" s="892" t="s">
        <v>5168</v>
      </c>
      <c r="C476" s="893" t="s">
        <v>35</v>
      </c>
      <c r="D476" s="894" t="s">
        <v>2910</v>
      </c>
      <c r="E476" s="931"/>
      <c r="F476" s="931"/>
      <c r="G476" s="895"/>
      <c r="H476" s="895" t="s">
        <v>5169</v>
      </c>
      <c r="I476" s="912"/>
      <c r="J476" s="906" t="str">
        <f t="shared" si="7"/>
        <v>effect leader = { add_trait = { trait = leader_trait_waste_management_specialist }}}</v>
      </c>
      <c r="K476" s="913" t="s">
        <v>1252</v>
      </c>
      <c r="L476" s="917"/>
      <c r="M476" s="914" t="s">
        <v>2910</v>
      </c>
      <c r="N476" s="914" t="s">
        <v>2910</v>
      </c>
      <c r="O476" s="910" t="s">
        <v>3834</v>
      </c>
      <c r="P476" s="916" t="s">
        <v>5170</v>
      </c>
      <c r="Q476" s="921" t="s">
        <v>5171</v>
      </c>
      <c r="R476" s="921" t="s">
        <v>5167</v>
      </c>
    </row>
    <row r="477" ht="25.5" spans="1:18">
      <c r="A477" s="887">
        <v>470</v>
      </c>
      <c r="B477" s="892" t="s">
        <v>5172</v>
      </c>
      <c r="C477" s="893" t="s">
        <v>35</v>
      </c>
      <c r="D477" s="894" t="s">
        <v>2910</v>
      </c>
      <c r="E477" s="931"/>
      <c r="F477" s="931"/>
      <c r="G477" s="895"/>
      <c r="H477" s="895" t="s">
        <v>5169</v>
      </c>
      <c r="I477" s="912"/>
      <c r="J477" s="906" t="str">
        <f t="shared" si="7"/>
        <v>effect leader = { add_trait = { trait = leader_trait_nuumismatic_priest }}}</v>
      </c>
      <c r="K477" s="913" t="s">
        <v>1252</v>
      </c>
      <c r="L477" s="917"/>
      <c r="M477" s="914" t="s">
        <v>2910</v>
      </c>
      <c r="N477" s="914" t="s">
        <v>2910</v>
      </c>
      <c r="O477" s="910" t="s">
        <v>3834</v>
      </c>
      <c r="P477" s="916" t="s">
        <v>5173</v>
      </c>
      <c r="Q477" s="921" t="s">
        <v>5174</v>
      </c>
      <c r="R477" s="921" t="s">
        <v>5167</v>
      </c>
    </row>
    <row r="478" ht="25.5" spans="1:18">
      <c r="A478" s="887">
        <v>471</v>
      </c>
      <c r="B478" s="927" t="s">
        <v>5175</v>
      </c>
      <c r="C478" s="893" t="s">
        <v>35</v>
      </c>
      <c r="D478" s="931"/>
      <c r="E478" s="931"/>
      <c r="F478" s="894" t="s">
        <v>2910</v>
      </c>
      <c r="G478" s="895"/>
      <c r="H478" s="895" t="s">
        <v>5176</v>
      </c>
      <c r="I478" s="912"/>
      <c r="J478" s="906" t="str">
        <f t="shared" si="7"/>
        <v>effect leader = { add_trait = { trait = leader_trait_traumatized }}}</v>
      </c>
      <c r="K478" s="913" t="s">
        <v>1252</v>
      </c>
      <c r="L478" s="917"/>
      <c r="M478" s="930"/>
      <c r="N478" s="914" t="s">
        <v>2910</v>
      </c>
      <c r="O478" s="910" t="s">
        <v>3834</v>
      </c>
      <c r="P478" s="916" t="s">
        <v>5177</v>
      </c>
      <c r="Q478" s="921" t="s">
        <v>5178</v>
      </c>
      <c r="R478" s="921" t="s">
        <v>5179</v>
      </c>
    </row>
    <row r="479" ht="25.5" spans="1:18">
      <c r="A479" s="887">
        <v>472</v>
      </c>
      <c r="B479" s="927"/>
      <c r="C479" s="893" t="s">
        <v>35</v>
      </c>
      <c r="D479" s="931"/>
      <c r="E479" s="931"/>
      <c r="F479" s="894" t="s">
        <v>2910</v>
      </c>
      <c r="G479" s="895"/>
      <c r="H479" s="895"/>
      <c r="I479" s="912"/>
      <c r="J479" s="906" t="str">
        <f t="shared" si="7"/>
        <v>effect leader = { add_trait = { trait = leader_trait_traumatized_2 }}}</v>
      </c>
      <c r="K479" s="913" t="s">
        <v>1252</v>
      </c>
      <c r="L479" s="917"/>
      <c r="M479" s="930"/>
      <c r="N479" s="914" t="s">
        <v>2910</v>
      </c>
      <c r="O479" s="910" t="s">
        <v>3895</v>
      </c>
      <c r="P479" s="916" t="s">
        <v>5180</v>
      </c>
      <c r="Q479" s="921" t="s">
        <v>5181</v>
      </c>
      <c r="R479" s="921" t="s">
        <v>5179</v>
      </c>
    </row>
    <row r="480" ht="25.5" spans="1:18">
      <c r="A480" s="887">
        <v>473</v>
      </c>
      <c r="B480" s="927" t="s">
        <v>5182</v>
      </c>
      <c r="C480" s="893" t="s">
        <v>35</v>
      </c>
      <c r="D480" s="931"/>
      <c r="E480" s="931"/>
      <c r="F480" s="894" t="s">
        <v>2910</v>
      </c>
      <c r="G480" s="895"/>
      <c r="H480" s="895" t="s">
        <v>5176</v>
      </c>
      <c r="I480" s="912"/>
      <c r="J480" s="906" t="str">
        <f t="shared" si="7"/>
        <v>effect leader = { add_trait = { trait = leader_trait_maimed }}}</v>
      </c>
      <c r="K480" s="913" t="s">
        <v>1252</v>
      </c>
      <c r="L480" s="917"/>
      <c r="M480" s="930"/>
      <c r="N480" s="914" t="s">
        <v>2910</v>
      </c>
      <c r="O480" s="910" t="s">
        <v>3834</v>
      </c>
      <c r="P480" s="916" t="s">
        <v>5183</v>
      </c>
      <c r="Q480" s="921" t="s">
        <v>5184</v>
      </c>
      <c r="R480" s="921" t="s">
        <v>5179</v>
      </c>
    </row>
    <row r="481" ht="25.5" spans="1:18">
      <c r="A481" s="887">
        <v>474</v>
      </c>
      <c r="B481" s="892" t="s">
        <v>5185</v>
      </c>
      <c r="C481" s="893" t="s">
        <v>35</v>
      </c>
      <c r="D481" s="931"/>
      <c r="E481" s="931"/>
      <c r="F481" s="894" t="s">
        <v>2910</v>
      </c>
      <c r="G481" s="895"/>
      <c r="H481" s="895"/>
      <c r="I481" s="912"/>
      <c r="J481" s="906" t="str">
        <f t="shared" si="7"/>
        <v>effect leader = { add_trait = { trait = leader_trait_inspired_archaeologist }}}</v>
      </c>
      <c r="K481" s="913" t="s">
        <v>1252</v>
      </c>
      <c r="L481" s="917"/>
      <c r="M481" s="930"/>
      <c r="N481" s="914" t="s">
        <v>2910</v>
      </c>
      <c r="O481" s="910" t="s">
        <v>3834</v>
      </c>
      <c r="P481" s="916" t="s">
        <v>5186</v>
      </c>
      <c r="Q481" s="921" t="s">
        <v>5187</v>
      </c>
      <c r="R481" s="921" t="s">
        <v>5179</v>
      </c>
    </row>
    <row r="482" ht="22.5" spans="1:18">
      <c r="A482" s="887">
        <v>475</v>
      </c>
      <c r="B482" s="892" t="s">
        <v>5188</v>
      </c>
      <c r="C482" s="893" t="s">
        <v>35</v>
      </c>
      <c r="D482" s="931"/>
      <c r="E482" s="931"/>
      <c r="F482" s="894" t="s">
        <v>2910</v>
      </c>
      <c r="G482" s="895"/>
      <c r="H482" s="895"/>
      <c r="I482" s="912"/>
      <c r="J482" s="906" t="str">
        <f t="shared" si="7"/>
        <v>effect leader = { add_trait = { trait = leader_trait_inspired_researcher }}}</v>
      </c>
      <c r="K482" s="913" t="s">
        <v>1252</v>
      </c>
      <c r="L482" s="914" t="s">
        <v>2910</v>
      </c>
      <c r="M482" s="930"/>
      <c r="N482" s="914" t="s">
        <v>2910</v>
      </c>
      <c r="O482" s="910" t="s">
        <v>3834</v>
      </c>
      <c r="P482" s="916" t="s">
        <v>5189</v>
      </c>
      <c r="Q482" s="921" t="s">
        <v>5190</v>
      </c>
      <c r="R482" s="921" t="s">
        <v>5179</v>
      </c>
    </row>
    <row r="483" ht="25.5" spans="1:18">
      <c r="A483" s="887">
        <v>476</v>
      </c>
      <c r="B483" s="892" t="s">
        <v>5191</v>
      </c>
      <c r="C483" s="893" t="s">
        <v>35</v>
      </c>
      <c r="D483" s="931"/>
      <c r="E483" s="931"/>
      <c r="F483" s="894" t="s">
        <v>2910</v>
      </c>
      <c r="G483" s="895"/>
      <c r="H483" s="895"/>
      <c r="I483" s="912"/>
      <c r="J483" s="906" t="str">
        <f t="shared" si="7"/>
        <v>effect leader = { add_trait = { trait = leader_trait_inspired_surveyor }}}</v>
      </c>
      <c r="K483" s="913" t="s">
        <v>1252</v>
      </c>
      <c r="L483" s="917"/>
      <c r="M483" s="930"/>
      <c r="N483" s="914" t="s">
        <v>2910</v>
      </c>
      <c r="O483" s="910" t="s">
        <v>3834</v>
      </c>
      <c r="P483" s="916" t="s">
        <v>5192</v>
      </c>
      <c r="Q483" s="921" t="s">
        <v>5193</v>
      </c>
      <c r="R483" s="921" t="s">
        <v>5179</v>
      </c>
    </row>
    <row r="484" ht="48" spans="1:18">
      <c r="A484" s="887">
        <v>477</v>
      </c>
      <c r="B484" s="892" t="s">
        <v>5194</v>
      </c>
      <c r="C484" s="893" t="s">
        <v>35</v>
      </c>
      <c r="D484" s="894" t="s">
        <v>2910</v>
      </c>
      <c r="E484" s="931"/>
      <c r="F484" s="931"/>
      <c r="G484" s="895"/>
      <c r="H484" s="895" t="s">
        <v>4266</v>
      </c>
      <c r="I484" s="912"/>
      <c r="J484" s="906" t="str">
        <f t="shared" si="7"/>
        <v>effect leader = { add_trait = { trait = leader_trait_governor_oracle }}}</v>
      </c>
      <c r="K484" s="913" t="s">
        <v>1252</v>
      </c>
      <c r="L484" s="917"/>
      <c r="M484" s="914" t="s">
        <v>2910</v>
      </c>
      <c r="N484" s="914" t="s">
        <v>2910</v>
      </c>
      <c r="O484" s="910" t="s">
        <v>3834</v>
      </c>
      <c r="P484" s="916" t="s">
        <v>5195</v>
      </c>
      <c r="Q484" s="921" t="s">
        <v>5196</v>
      </c>
      <c r="R484" s="921" t="s">
        <v>5179</v>
      </c>
    </row>
    <row r="485" ht="25.5" spans="1:18">
      <c r="A485" s="887">
        <v>478</v>
      </c>
      <c r="B485" s="892" t="s">
        <v>5197</v>
      </c>
      <c r="C485" s="893" t="s">
        <v>35</v>
      </c>
      <c r="D485" s="893"/>
      <c r="E485" s="894" t="s">
        <v>2910</v>
      </c>
      <c r="F485" s="893"/>
      <c r="G485" s="895"/>
      <c r="H485" s="895" t="s">
        <v>5198</v>
      </c>
      <c r="I485" s="912"/>
      <c r="J485" s="906" t="str">
        <f t="shared" si="7"/>
        <v>effect leader = { add_trait = { trait = leader_trait_bulwark_watcher }}}</v>
      </c>
      <c r="K485" s="913" t="s">
        <v>1252</v>
      </c>
      <c r="L485" s="917"/>
      <c r="M485" s="930"/>
      <c r="N485" s="914" t="s">
        <v>2910</v>
      </c>
      <c r="O485" s="910" t="s">
        <v>3834</v>
      </c>
      <c r="P485" s="916" t="s">
        <v>5199</v>
      </c>
      <c r="Q485" s="921" t="s">
        <v>5200</v>
      </c>
      <c r="R485" s="921" t="s">
        <v>5201</v>
      </c>
    </row>
    <row r="486" ht="25.5" spans="1:18">
      <c r="A486" s="887">
        <v>479</v>
      </c>
      <c r="B486" s="892" t="s">
        <v>5202</v>
      </c>
      <c r="C486" s="893" t="s">
        <v>35</v>
      </c>
      <c r="D486" s="893"/>
      <c r="E486" s="894" t="s">
        <v>2910</v>
      </c>
      <c r="F486" s="893"/>
      <c r="G486" s="895"/>
      <c r="H486" s="895" t="s">
        <v>5198</v>
      </c>
      <c r="I486" s="912"/>
      <c r="J486" s="906" t="str">
        <f t="shared" si="7"/>
        <v>effect leader = { add_trait = { trait = leader_trait_bulwark_retaliator }}}</v>
      </c>
      <c r="K486" s="913" t="s">
        <v>1252</v>
      </c>
      <c r="L486" s="917"/>
      <c r="M486" s="930"/>
      <c r="N486" s="914" t="s">
        <v>2910</v>
      </c>
      <c r="O486" s="910" t="s">
        <v>3834</v>
      </c>
      <c r="P486" s="916" t="s">
        <v>5203</v>
      </c>
      <c r="Q486" s="921" t="s">
        <v>5204</v>
      </c>
      <c r="R486" s="921" t="s">
        <v>5201</v>
      </c>
    </row>
    <row r="487" ht="25.5" spans="1:18">
      <c r="A487" s="887">
        <v>480</v>
      </c>
      <c r="B487" s="892" t="s">
        <v>5205</v>
      </c>
      <c r="C487" s="893" t="s">
        <v>35</v>
      </c>
      <c r="D487" s="893"/>
      <c r="E487" s="894" t="s">
        <v>2910</v>
      </c>
      <c r="F487" s="893"/>
      <c r="G487" s="895"/>
      <c r="H487" s="895" t="s">
        <v>5198</v>
      </c>
      <c r="I487" s="912"/>
      <c r="J487" s="906" t="str">
        <f t="shared" si="7"/>
        <v>effect leader = { add_trait = { trait = leader_trait_bulwark_sentinel }}}</v>
      </c>
      <c r="K487" s="913" t="s">
        <v>1252</v>
      </c>
      <c r="L487" s="917"/>
      <c r="M487" s="930"/>
      <c r="N487" s="914" t="s">
        <v>2910</v>
      </c>
      <c r="O487" s="910" t="s">
        <v>3834</v>
      </c>
      <c r="P487" s="916" t="s">
        <v>5206</v>
      </c>
      <c r="Q487" s="921" t="s">
        <v>5207</v>
      </c>
      <c r="R487" s="921" t="s">
        <v>5201</v>
      </c>
    </row>
    <row r="488" ht="25.5" spans="1:18">
      <c r="A488" s="887">
        <v>481</v>
      </c>
      <c r="B488" s="892" t="s">
        <v>5208</v>
      </c>
      <c r="C488" s="893" t="s">
        <v>35</v>
      </c>
      <c r="D488" s="893"/>
      <c r="E488" s="893"/>
      <c r="F488" s="894" t="s">
        <v>2910</v>
      </c>
      <c r="G488" s="895"/>
      <c r="H488" s="895" t="s">
        <v>5198</v>
      </c>
      <c r="I488" s="912"/>
      <c r="J488" s="906" t="str">
        <f t="shared" si="7"/>
        <v>effect leader = { add_trait = { trait = leader_trait_scholarium_investigator }}}</v>
      </c>
      <c r="K488" s="913" t="s">
        <v>1252</v>
      </c>
      <c r="L488" s="917"/>
      <c r="M488" s="914" t="s">
        <v>2910</v>
      </c>
      <c r="N488" s="914" t="s">
        <v>2910</v>
      </c>
      <c r="O488" s="910" t="s">
        <v>3834</v>
      </c>
      <c r="P488" s="916" t="s">
        <v>5209</v>
      </c>
      <c r="Q488" s="921" t="s">
        <v>5210</v>
      </c>
      <c r="R488" s="921" t="s">
        <v>5201</v>
      </c>
    </row>
    <row r="489" ht="25.5" spans="1:18">
      <c r="A489" s="887">
        <v>482</v>
      </c>
      <c r="B489" s="892" t="s">
        <v>5211</v>
      </c>
      <c r="C489" s="893" t="s">
        <v>35</v>
      </c>
      <c r="D489" s="893"/>
      <c r="E489" s="893"/>
      <c r="F489" s="894" t="s">
        <v>2910</v>
      </c>
      <c r="G489" s="895"/>
      <c r="H489" s="895" t="s">
        <v>5198</v>
      </c>
      <c r="I489" s="912"/>
      <c r="J489" s="906" t="str">
        <f t="shared" si="7"/>
        <v>effect leader = { add_trait = { trait = leader_trait_scholarium_explorer }}}</v>
      </c>
      <c r="K489" s="913" t="s">
        <v>1252</v>
      </c>
      <c r="L489" s="917"/>
      <c r="M489" s="930"/>
      <c r="N489" s="914" t="s">
        <v>2910</v>
      </c>
      <c r="O489" s="910" t="s">
        <v>3834</v>
      </c>
      <c r="P489" s="916" t="s">
        <v>4719</v>
      </c>
      <c r="Q489" s="921" t="s">
        <v>5212</v>
      </c>
      <c r="R489" s="921" t="s">
        <v>5201</v>
      </c>
    </row>
    <row r="490" ht="25.5" spans="1:18">
      <c r="A490" s="887">
        <v>483</v>
      </c>
      <c r="B490" s="892" t="s">
        <v>5213</v>
      </c>
      <c r="C490" s="893" t="s">
        <v>35</v>
      </c>
      <c r="D490" s="893"/>
      <c r="E490" s="893"/>
      <c r="F490" s="894" t="s">
        <v>2910</v>
      </c>
      <c r="G490" s="895"/>
      <c r="H490" s="895" t="s">
        <v>5198</v>
      </c>
      <c r="I490" s="912"/>
      <c r="J490" s="906" t="str">
        <f t="shared" si="7"/>
        <v>effect leader = { add_trait = { trait = leader_trait_scholarium_observer }}}</v>
      </c>
      <c r="K490" s="913" t="s">
        <v>1252</v>
      </c>
      <c r="L490" s="917"/>
      <c r="M490" s="930"/>
      <c r="N490" s="914" t="s">
        <v>2910</v>
      </c>
      <c r="O490" s="910" t="s">
        <v>3834</v>
      </c>
      <c r="P490" s="916" t="s">
        <v>5214</v>
      </c>
      <c r="Q490" s="921" t="s">
        <v>5215</v>
      </c>
      <c r="R490" s="921" t="s">
        <v>5201</v>
      </c>
    </row>
    <row r="491" ht="25.5" spans="1:18">
      <c r="A491" s="887">
        <v>484</v>
      </c>
      <c r="B491" s="892" t="s">
        <v>5216</v>
      </c>
      <c r="C491" s="893" t="s">
        <v>35</v>
      </c>
      <c r="D491" s="894" t="s">
        <v>2910</v>
      </c>
      <c r="E491" s="893"/>
      <c r="F491" s="893"/>
      <c r="G491" s="895"/>
      <c r="H491" s="895" t="s">
        <v>5198</v>
      </c>
      <c r="I491" s="912"/>
      <c r="J491" s="906" t="str">
        <f t="shared" si="7"/>
        <v>effect leader = { add_trait = { trait = leader_trait_prospectorium_extractor }}}</v>
      </c>
      <c r="K491" s="913" t="s">
        <v>1252</v>
      </c>
      <c r="L491" s="917"/>
      <c r="M491" s="914" t="s">
        <v>2910</v>
      </c>
      <c r="N491" s="914" t="s">
        <v>2910</v>
      </c>
      <c r="O491" s="910" t="s">
        <v>3834</v>
      </c>
      <c r="P491" s="916" t="s">
        <v>5217</v>
      </c>
      <c r="Q491" s="921" t="s">
        <v>5218</v>
      </c>
      <c r="R491" s="921" t="s">
        <v>5201</v>
      </c>
    </row>
    <row r="492" ht="25.5" spans="1:18">
      <c r="A492" s="887">
        <v>485</v>
      </c>
      <c r="B492" s="892" t="s">
        <v>5219</v>
      </c>
      <c r="C492" s="893" t="s">
        <v>35</v>
      </c>
      <c r="D492" s="894" t="s">
        <v>2910</v>
      </c>
      <c r="E492" s="893"/>
      <c r="F492" s="893"/>
      <c r="G492" s="895"/>
      <c r="H492" s="895" t="s">
        <v>5198</v>
      </c>
      <c r="I492" s="912"/>
      <c r="J492" s="906" t="str">
        <f t="shared" si="7"/>
        <v>effect leader = { add_trait = { trait = leader_trait_prospectorium_optimizer }}}</v>
      </c>
      <c r="K492" s="913" t="s">
        <v>1252</v>
      </c>
      <c r="L492" s="917"/>
      <c r="M492" s="914" t="s">
        <v>2910</v>
      </c>
      <c r="N492" s="914" t="s">
        <v>2910</v>
      </c>
      <c r="O492" s="910" t="s">
        <v>3834</v>
      </c>
      <c r="P492" s="916" t="s">
        <v>5220</v>
      </c>
      <c r="Q492" s="921" t="s">
        <v>5221</v>
      </c>
      <c r="R492" s="921" t="s">
        <v>5201</v>
      </c>
    </row>
    <row r="493" ht="25.5" spans="1:18">
      <c r="A493" s="887">
        <v>486</v>
      </c>
      <c r="B493" s="892" t="s">
        <v>5222</v>
      </c>
      <c r="C493" s="893" t="s">
        <v>35</v>
      </c>
      <c r="D493" s="894" t="s">
        <v>2910</v>
      </c>
      <c r="E493" s="893"/>
      <c r="F493" s="893"/>
      <c r="G493" s="895"/>
      <c r="H493" s="895" t="s">
        <v>5198</v>
      </c>
      <c r="I493" s="912"/>
      <c r="J493" s="906" t="str">
        <f t="shared" si="7"/>
        <v>effect leader = { add_trait = { trait = leader_trait_prospectorium_refiner }}}</v>
      </c>
      <c r="K493" s="913" t="s">
        <v>1252</v>
      </c>
      <c r="L493" s="917"/>
      <c r="M493" s="914" t="s">
        <v>2910</v>
      </c>
      <c r="N493" s="914" t="s">
        <v>2910</v>
      </c>
      <c r="O493" s="910" t="s">
        <v>3834</v>
      </c>
      <c r="P493" s="916" t="s">
        <v>5223</v>
      </c>
      <c r="Q493" s="921" t="s">
        <v>5224</v>
      </c>
      <c r="R493" s="921" t="s">
        <v>5201</v>
      </c>
    </row>
    <row r="494" ht="25.5" spans="1:18">
      <c r="A494" s="887">
        <v>487</v>
      </c>
      <c r="B494" s="892" t="s">
        <v>5225</v>
      </c>
      <c r="C494" s="893" t="s">
        <v>35</v>
      </c>
      <c r="D494" s="893"/>
      <c r="E494" s="894" t="s">
        <v>2910</v>
      </c>
      <c r="F494" s="893"/>
      <c r="G494" s="895"/>
      <c r="H494" s="895" t="s">
        <v>5226</v>
      </c>
      <c r="I494" s="912"/>
      <c r="J494" s="906" t="str">
        <f t="shared" si="7"/>
        <v>effect leader = { add_trait = { trait = leader_trait_admiral_mind_wipe_01 }}}</v>
      </c>
      <c r="K494" s="913" t="s">
        <v>1252</v>
      </c>
      <c r="L494" s="917"/>
      <c r="M494" s="930"/>
      <c r="N494" s="914" t="s">
        <v>2910</v>
      </c>
      <c r="O494" s="910" t="s">
        <v>3834</v>
      </c>
      <c r="P494" s="916" t="s">
        <v>5227</v>
      </c>
      <c r="Q494" s="921" t="s">
        <v>5228</v>
      </c>
      <c r="R494" s="921" t="s">
        <v>5201</v>
      </c>
    </row>
    <row r="495" ht="25.5" spans="1:18">
      <c r="A495" s="887">
        <v>488</v>
      </c>
      <c r="B495" s="892" t="s">
        <v>5225</v>
      </c>
      <c r="C495" s="893" t="s">
        <v>35</v>
      </c>
      <c r="D495" s="893"/>
      <c r="E495" s="894" t="s">
        <v>2910</v>
      </c>
      <c r="F495" s="893"/>
      <c r="G495" s="895"/>
      <c r="H495" s="895" t="s">
        <v>5226</v>
      </c>
      <c r="I495" s="912"/>
      <c r="J495" s="906" t="str">
        <f t="shared" si="7"/>
        <v>effect leader = { add_trait = { trait = leader_trait_admiral_mind_wipe_02 }}}</v>
      </c>
      <c r="K495" s="913" t="s">
        <v>1252</v>
      </c>
      <c r="L495" s="917"/>
      <c r="M495" s="930"/>
      <c r="N495" s="914" t="s">
        <v>2910</v>
      </c>
      <c r="O495" s="910" t="s">
        <v>3834</v>
      </c>
      <c r="P495" s="916" t="s">
        <v>5229</v>
      </c>
      <c r="Q495" s="921" t="s">
        <v>5230</v>
      </c>
      <c r="R495" s="921" t="s">
        <v>5201</v>
      </c>
    </row>
    <row r="496" ht="25.5" spans="1:18">
      <c r="A496" s="887">
        <v>489</v>
      </c>
      <c r="B496" s="892" t="s">
        <v>5225</v>
      </c>
      <c r="C496" s="893" t="s">
        <v>35</v>
      </c>
      <c r="D496" s="893"/>
      <c r="E496" s="894" t="s">
        <v>2910</v>
      </c>
      <c r="F496" s="893"/>
      <c r="G496" s="895"/>
      <c r="H496" s="895" t="s">
        <v>5226</v>
      </c>
      <c r="I496" s="912"/>
      <c r="J496" s="906" t="str">
        <f t="shared" si="7"/>
        <v>effect leader = { add_trait = { trait = leader_trait_general_mind_wipe_0l }}}</v>
      </c>
      <c r="K496" s="913" t="s">
        <v>1252</v>
      </c>
      <c r="L496" s="917"/>
      <c r="M496" s="930"/>
      <c r="N496" s="914" t="s">
        <v>2910</v>
      </c>
      <c r="O496" s="910" t="s">
        <v>3834</v>
      </c>
      <c r="P496" s="916" t="s">
        <v>5231</v>
      </c>
      <c r="Q496" s="921" t="s">
        <v>5232</v>
      </c>
      <c r="R496" s="921" t="s">
        <v>5201</v>
      </c>
    </row>
    <row r="497" ht="25.5" spans="1:18">
      <c r="A497" s="887">
        <v>490</v>
      </c>
      <c r="B497" s="892" t="s">
        <v>5225</v>
      </c>
      <c r="C497" s="893" t="s">
        <v>35</v>
      </c>
      <c r="D497" s="893"/>
      <c r="E497" s="894" t="s">
        <v>2910</v>
      </c>
      <c r="F497" s="893"/>
      <c r="G497" s="895"/>
      <c r="H497" s="895" t="s">
        <v>5226</v>
      </c>
      <c r="I497" s="912"/>
      <c r="J497" s="906" t="str">
        <f t="shared" si="7"/>
        <v>effect leader = { add_trait = { trait = leader_trait_general_mind_wipe_02 }}}</v>
      </c>
      <c r="K497" s="913" t="s">
        <v>1252</v>
      </c>
      <c r="L497" s="917"/>
      <c r="M497" s="930"/>
      <c r="N497" s="914" t="s">
        <v>2910</v>
      </c>
      <c r="O497" s="910" t="s">
        <v>3834</v>
      </c>
      <c r="P497" s="916" t="s">
        <v>5233</v>
      </c>
      <c r="Q497" s="921" t="s">
        <v>5234</v>
      </c>
      <c r="R497" s="921" t="s">
        <v>5201</v>
      </c>
    </row>
    <row r="498" ht="22.5" spans="1:18">
      <c r="A498" s="887">
        <v>491</v>
      </c>
      <c r="B498" s="892" t="s">
        <v>5235</v>
      </c>
      <c r="C498" s="893" t="s">
        <v>35</v>
      </c>
      <c r="D498" s="893"/>
      <c r="E498" s="893"/>
      <c r="F498" s="894" t="s">
        <v>2910</v>
      </c>
      <c r="G498" s="895"/>
      <c r="H498" s="895" t="s">
        <v>5226</v>
      </c>
      <c r="I498" s="912"/>
      <c r="J498" s="906" t="str">
        <f t="shared" si="7"/>
        <v>effect leader = { add_trait = { trait = leader_trait_scientist_mind_wipe_01 }}}</v>
      </c>
      <c r="K498" s="913" t="s">
        <v>1252</v>
      </c>
      <c r="L498" s="914" t="s">
        <v>2910</v>
      </c>
      <c r="M498" s="930"/>
      <c r="N498" s="914" t="s">
        <v>2910</v>
      </c>
      <c r="O498" s="910" t="s">
        <v>3834</v>
      </c>
      <c r="P498" s="916" t="s">
        <v>5236</v>
      </c>
      <c r="Q498" s="921" t="s">
        <v>5237</v>
      </c>
      <c r="R498" s="921" t="s">
        <v>5201</v>
      </c>
    </row>
    <row r="499" ht="25.5" spans="1:18">
      <c r="A499" s="887">
        <v>492</v>
      </c>
      <c r="B499" s="892" t="s">
        <v>5235</v>
      </c>
      <c r="C499" s="893" t="s">
        <v>35</v>
      </c>
      <c r="D499" s="893"/>
      <c r="E499" s="893"/>
      <c r="F499" s="894" t="s">
        <v>2910</v>
      </c>
      <c r="G499" s="895"/>
      <c r="H499" s="895" t="s">
        <v>5226</v>
      </c>
      <c r="I499" s="912"/>
      <c r="J499" s="906" t="str">
        <f t="shared" si="7"/>
        <v>effect leader = { add_trait = { trait = leader_trait_scientist_mind_wipe_02 }}}</v>
      </c>
      <c r="K499" s="913" t="s">
        <v>1252</v>
      </c>
      <c r="L499" s="917"/>
      <c r="M499" s="930"/>
      <c r="N499" s="914" t="s">
        <v>2910</v>
      </c>
      <c r="O499" s="910" t="s">
        <v>3834</v>
      </c>
      <c r="P499" s="916" t="s">
        <v>5238</v>
      </c>
      <c r="Q499" s="921" t="s">
        <v>5239</v>
      </c>
      <c r="R499" s="921" t="s">
        <v>5201</v>
      </c>
    </row>
    <row r="500" ht="22.5" spans="1:18">
      <c r="A500" s="887">
        <v>493</v>
      </c>
      <c r="B500" s="892" t="s">
        <v>5240</v>
      </c>
      <c r="C500" s="893" t="s">
        <v>35</v>
      </c>
      <c r="D500" s="894" t="s">
        <v>2910</v>
      </c>
      <c r="E500" s="894" t="s">
        <v>2910</v>
      </c>
      <c r="F500" s="894" t="s">
        <v>2910</v>
      </c>
      <c r="G500" s="895"/>
      <c r="H500" s="895" t="s">
        <v>5226</v>
      </c>
      <c r="I500" s="912"/>
      <c r="J500" s="906" t="str">
        <f t="shared" si="7"/>
        <v>effect leader = { add_trait = { trait = leader_trait_ruler_mind_wipe_01 }}}</v>
      </c>
      <c r="K500" s="913" t="s">
        <v>1252</v>
      </c>
      <c r="L500" s="914" t="s">
        <v>2910</v>
      </c>
      <c r="M500" s="930"/>
      <c r="N500" s="914" t="s">
        <v>2910</v>
      </c>
      <c r="O500" s="910" t="s">
        <v>3834</v>
      </c>
      <c r="P500" s="916" t="s">
        <v>5241</v>
      </c>
      <c r="Q500" s="921" t="s">
        <v>5242</v>
      </c>
      <c r="R500" s="921" t="s">
        <v>5201</v>
      </c>
    </row>
    <row r="501" ht="22.5" spans="1:18">
      <c r="A501" s="887">
        <v>494</v>
      </c>
      <c r="B501" s="892" t="s">
        <v>5243</v>
      </c>
      <c r="C501" s="893" t="s">
        <v>35</v>
      </c>
      <c r="D501" s="894" t="s">
        <v>2910</v>
      </c>
      <c r="E501" s="894" t="s">
        <v>2910</v>
      </c>
      <c r="F501" s="894" t="s">
        <v>2910</v>
      </c>
      <c r="G501" s="895"/>
      <c r="H501" s="895" t="s">
        <v>5226</v>
      </c>
      <c r="I501" s="912"/>
      <c r="J501" s="906" t="str">
        <f t="shared" si="7"/>
        <v>effect leader = { add_trait = { trait = leader_trait_ruler_mind_wipe_02 }}}</v>
      </c>
      <c r="K501" s="913" t="s">
        <v>1252</v>
      </c>
      <c r="L501" s="914" t="s">
        <v>2910</v>
      </c>
      <c r="M501" s="930"/>
      <c r="N501" s="914" t="s">
        <v>2910</v>
      </c>
      <c r="O501" s="910" t="s">
        <v>3834</v>
      </c>
      <c r="P501" s="916" t="s">
        <v>5244</v>
      </c>
      <c r="Q501" s="921" t="s">
        <v>5245</v>
      </c>
      <c r="R501" s="921" t="s">
        <v>5201</v>
      </c>
    </row>
    <row r="502" ht="25.5" spans="1:18">
      <c r="A502" s="887">
        <v>495</v>
      </c>
      <c r="B502" s="892" t="s">
        <v>5246</v>
      </c>
      <c r="C502" s="893" t="s">
        <v>35</v>
      </c>
      <c r="D502" s="893"/>
      <c r="E502" s="894" t="s">
        <v>2910</v>
      </c>
      <c r="F502" s="893"/>
      <c r="G502" s="895"/>
      <c r="H502" s="895" t="s">
        <v>5226</v>
      </c>
      <c r="I502" s="912"/>
      <c r="J502" s="906" t="str">
        <f t="shared" si="7"/>
        <v>effect leader = { add_trait = { trait = gestalt_trait_commander_mind_wipe_0l }}}</v>
      </c>
      <c r="K502" s="913" t="s">
        <v>1252</v>
      </c>
      <c r="L502" s="917"/>
      <c r="M502" s="930"/>
      <c r="N502" s="914" t="s">
        <v>2910</v>
      </c>
      <c r="O502" s="910" t="s">
        <v>3834</v>
      </c>
      <c r="P502" s="916" t="s">
        <v>5247</v>
      </c>
      <c r="Q502" s="921" t="s">
        <v>5248</v>
      </c>
      <c r="R502" s="921" t="s">
        <v>5201</v>
      </c>
    </row>
    <row r="503" ht="25.5" spans="1:18">
      <c r="A503" s="887">
        <v>496</v>
      </c>
      <c r="B503" s="892" t="s">
        <v>5246</v>
      </c>
      <c r="C503" s="893" t="s">
        <v>35</v>
      </c>
      <c r="D503" s="893"/>
      <c r="E503" s="894" t="s">
        <v>2910</v>
      </c>
      <c r="F503" s="893"/>
      <c r="G503" s="895"/>
      <c r="H503" s="895" t="s">
        <v>5226</v>
      </c>
      <c r="I503" s="912"/>
      <c r="J503" s="906" t="str">
        <f t="shared" si="7"/>
        <v>effect leader = { add_trait = { trait = gestalt_trait_commander_mind_wipe_02 }}}</v>
      </c>
      <c r="K503" s="913" t="s">
        <v>1252</v>
      </c>
      <c r="L503" s="917"/>
      <c r="M503" s="930"/>
      <c r="N503" s="914" t="s">
        <v>2910</v>
      </c>
      <c r="O503" s="910" t="s">
        <v>3834</v>
      </c>
      <c r="P503" s="916" t="s">
        <v>5229</v>
      </c>
      <c r="Q503" s="921" t="s">
        <v>5249</v>
      </c>
      <c r="R503" s="921" t="s">
        <v>5201</v>
      </c>
    </row>
    <row r="504" ht="25.5" spans="1:18">
      <c r="A504" s="887">
        <v>497</v>
      </c>
      <c r="B504" s="892" t="s">
        <v>5250</v>
      </c>
      <c r="C504" s="893" t="s">
        <v>35</v>
      </c>
      <c r="D504" s="893"/>
      <c r="E504" s="894" t="s">
        <v>2910</v>
      </c>
      <c r="F504" s="893"/>
      <c r="G504" s="895"/>
      <c r="H504" s="895" t="s">
        <v>5226</v>
      </c>
      <c r="I504" s="912"/>
      <c r="J504" s="906" t="str">
        <f t="shared" si="7"/>
        <v>effect leader = { add_trait = { trait = gestalt_trait_general_mind_wipe_0l }}}</v>
      </c>
      <c r="K504" s="913" t="s">
        <v>1252</v>
      </c>
      <c r="L504" s="917"/>
      <c r="M504" s="930"/>
      <c r="N504" s="914" t="s">
        <v>2910</v>
      </c>
      <c r="O504" s="910" t="s">
        <v>3834</v>
      </c>
      <c r="P504" s="916" t="s">
        <v>5231</v>
      </c>
      <c r="Q504" s="921" t="s">
        <v>5251</v>
      </c>
      <c r="R504" s="921" t="s">
        <v>5201</v>
      </c>
    </row>
    <row r="505" ht="25.5" spans="1:18">
      <c r="A505" s="887">
        <v>498</v>
      </c>
      <c r="B505" s="892" t="s">
        <v>5250</v>
      </c>
      <c r="C505" s="893" t="s">
        <v>35</v>
      </c>
      <c r="D505" s="893"/>
      <c r="E505" s="894" t="s">
        <v>2910</v>
      </c>
      <c r="F505" s="893"/>
      <c r="G505" s="895"/>
      <c r="H505" s="895" t="s">
        <v>5226</v>
      </c>
      <c r="I505" s="912"/>
      <c r="J505" s="906" t="str">
        <f t="shared" si="7"/>
        <v>effect leader = { add_trait = { trait = gestalt_trait_general_mind_wipe_02 }}}</v>
      </c>
      <c r="K505" s="913" t="s">
        <v>1252</v>
      </c>
      <c r="L505" s="917"/>
      <c r="M505" s="930"/>
      <c r="N505" s="914" t="s">
        <v>2910</v>
      </c>
      <c r="O505" s="910" t="s">
        <v>3834</v>
      </c>
      <c r="P505" s="916" t="s">
        <v>5233</v>
      </c>
      <c r="Q505" s="921" t="s">
        <v>5252</v>
      </c>
      <c r="R505" s="921" t="s">
        <v>5201</v>
      </c>
    </row>
    <row r="506" ht="25.5" spans="1:18">
      <c r="A506" s="887">
        <v>499</v>
      </c>
      <c r="B506" s="892" t="s">
        <v>5253</v>
      </c>
      <c r="C506" s="893" t="s">
        <v>35</v>
      </c>
      <c r="D506" s="893"/>
      <c r="E506" s="893"/>
      <c r="F506" s="894" t="s">
        <v>2910</v>
      </c>
      <c r="G506" s="895"/>
      <c r="H506" s="895" t="s">
        <v>5226</v>
      </c>
      <c r="I506" s="912"/>
      <c r="J506" s="906" t="str">
        <f t="shared" si="7"/>
        <v>effect leader = { add_trait = { trait = gestalt_trait_scientist_mind_wipe_02 }}}</v>
      </c>
      <c r="K506" s="913" t="s">
        <v>1252</v>
      </c>
      <c r="L506" s="917"/>
      <c r="M506" s="930"/>
      <c r="N506" s="914" t="s">
        <v>2910</v>
      </c>
      <c r="O506" s="910" t="s">
        <v>3834</v>
      </c>
      <c r="P506" s="916" t="s">
        <v>5254</v>
      </c>
      <c r="Q506" s="921" t="s">
        <v>5255</v>
      </c>
      <c r="R506" s="921" t="s">
        <v>5201</v>
      </c>
    </row>
    <row r="507" ht="22.5" spans="1:18">
      <c r="A507" s="887">
        <v>500</v>
      </c>
      <c r="B507" s="892" t="s">
        <v>5256</v>
      </c>
      <c r="C507" s="893" t="s">
        <v>35</v>
      </c>
      <c r="D507" s="894" t="s">
        <v>2910</v>
      </c>
      <c r="E507" s="893"/>
      <c r="F507" s="894" t="s">
        <v>2910</v>
      </c>
      <c r="G507" s="895"/>
      <c r="H507" s="895" t="s">
        <v>5226</v>
      </c>
      <c r="I507" s="912"/>
      <c r="J507" s="906" t="str">
        <f t="shared" si="7"/>
        <v>effect leader = { add_trait = { trait = gestalt_trait_ruler_mind_wipe_0l }}}</v>
      </c>
      <c r="K507" s="913" t="s">
        <v>1252</v>
      </c>
      <c r="L507" s="914" t="s">
        <v>2910</v>
      </c>
      <c r="M507" s="930"/>
      <c r="N507" s="914" t="s">
        <v>2910</v>
      </c>
      <c r="O507" s="910" t="s">
        <v>3834</v>
      </c>
      <c r="P507" s="916" t="s">
        <v>5241</v>
      </c>
      <c r="Q507" s="921" t="s">
        <v>5257</v>
      </c>
      <c r="R507" s="921" t="s">
        <v>5201</v>
      </c>
    </row>
    <row r="508" ht="22.5" spans="1:18">
      <c r="A508" s="887">
        <v>501</v>
      </c>
      <c r="B508" s="892" t="s">
        <v>5256</v>
      </c>
      <c r="C508" s="893" t="s">
        <v>35</v>
      </c>
      <c r="D508" s="894" t="s">
        <v>2910</v>
      </c>
      <c r="E508" s="893"/>
      <c r="F508" s="894" t="s">
        <v>2910</v>
      </c>
      <c r="G508" s="895"/>
      <c r="H508" s="895" t="s">
        <v>5226</v>
      </c>
      <c r="I508" s="912"/>
      <c r="J508" s="906" t="str">
        <f t="shared" si="7"/>
        <v>effect leader = { add_trait = { trait = gestalt_trait_ruler_mind_wipe_02 }}}</v>
      </c>
      <c r="K508" s="913" t="s">
        <v>1252</v>
      </c>
      <c r="L508" s="914" t="s">
        <v>2910</v>
      </c>
      <c r="M508" s="930"/>
      <c r="N508" s="914" t="s">
        <v>2910</v>
      </c>
      <c r="O508" s="910" t="s">
        <v>3834</v>
      </c>
      <c r="P508" s="916" t="s">
        <v>5244</v>
      </c>
      <c r="Q508" s="921" t="s">
        <v>5258</v>
      </c>
      <c r="R508" s="921" t="s">
        <v>5201</v>
      </c>
    </row>
    <row r="509" ht="25.5" spans="1:18">
      <c r="A509" s="887">
        <v>502</v>
      </c>
      <c r="B509" s="892" t="s">
        <v>5259</v>
      </c>
      <c r="C509" s="893" t="s">
        <v>35</v>
      </c>
      <c r="D509" s="893"/>
      <c r="E509" s="893"/>
      <c r="F509" s="894" t="s">
        <v>2910</v>
      </c>
      <c r="G509" s="895"/>
      <c r="H509" s="895" t="s">
        <v>4266</v>
      </c>
      <c r="I509" s="912"/>
      <c r="J509" s="906" t="str">
        <f t="shared" si="7"/>
        <v>effect leader = { add_trait = { trait = leader_trait_gorky }}}</v>
      </c>
      <c r="K509" s="913" t="s">
        <v>1252</v>
      </c>
      <c r="L509" s="917"/>
      <c r="M509" s="930"/>
      <c r="N509" s="914" t="s">
        <v>2910</v>
      </c>
      <c r="O509" s="910" t="s">
        <v>3834</v>
      </c>
      <c r="P509" s="916" t="s">
        <v>5260</v>
      </c>
      <c r="Q509" s="921" t="s">
        <v>5261</v>
      </c>
      <c r="R509" s="921" t="s">
        <v>5262</v>
      </c>
    </row>
    <row r="510" ht="22.5" spans="1:18">
      <c r="A510" s="887">
        <v>503</v>
      </c>
      <c r="B510" s="892" t="s">
        <v>5263</v>
      </c>
      <c r="C510" s="893" t="s">
        <v>35</v>
      </c>
      <c r="D510" s="894" t="s">
        <v>2910</v>
      </c>
      <c r="E510" s="894" t="s">
        <v>2910</v>
      </c>
      <c r="F510" s="894" t="s">
        <v>2910</v>
      </c>
      <c r="G510" s="895"/>
      <c r="H510" s="895" t="s">
        <v>5264</v>
      </c>
      <c r="I510" s="912"/>
      <c r="J510" s="906" t="str">
        <f t="shared" si="7"/>
        <v>effect leader = { add_trait = { trait = leader_trait_legendary_leader }}}</v>
      </c>
      <c r="K510" s="913" t="s">
        <v>4011</v>
      </c>
      <c r="L510" s="914" t="s">
        <v>2910</v>
      </c>
      <c r="M510" s="930"/>
      <c r="N510" s="914" t="s">
        <v>2910</v>
      </c>
      <c r="O510" s="910" t="s">
        <v>3834</v>
      </c>
      <c r="P510" s="916" t="s">
        <v>5033</v>
      </c>
      <c r="Q510" s="921" t="s">
        <v>5265</v>
      </c>
      <c r="R510" s="921" t="s">
        <v>5262</v>
      </c>
    </row>
    <row r="511" ht="25.5" spans="1:18">
      <c r="A511" s="887">
        <v>504</v>
      </c>
      <c r="B511" s="892" t="s">
        <v>5266</v>
      </c>
      <c r="C511" s="893" t="s">
        <v>35</v>
      </c>
      <c r="D511" s="894" t="s">
        <v>2910</v>
      </c>
      <c r="E511" s="894" t="s">
        <v>2910</v>
      </c>
      <c r="F511" s="894" t="s">
        <v>2910</v>
      </c>
      <c r="G511" s="895"/>
      <c r="H511" s="895" t="s">
        <v>5264</v>
      </c>
      <c r="I511" s="912"/>
      <c r="J511" s="906" t="str">
        <f t="shared" si="7"/>
        <v>effect leader = { add_trait = { trait = leader_trait_legendary_offspring }}}</v>
      </c>
      <c r="K511" s="913" t="s">
        <v>1252</v>
      </c>
      <c r="L511" s="917"/>
      <c r="M511" s="930"/>
      <c r="N511" s="914" t="s">
        <v>2910</v>
      </c>
      <c r="O511" s="910" t="s">
        <v>3834</v>
      </c>
      <c r="P511" s="916" t="s">
        <v>5267</v>
      </c>
      <c r="Q511" s="921" t="s">
        <v>5268</v>
      </c>
      <c r="R511" s="921" t="s">
        <v>5262</v>
      </c>
    </row>
    <row r="512" ht="25.5" spans="1:18">
      <c r="A512" s="887">
        <v>505</v>
      </c>
      <c r="B512" s="892" t="s">
        <v>5269</v>
      </c>
      <c r="C512" s="893" t="s">
        <v>35</v>
      </c>
      <c r="D512" s="894" t="s">
        <v>2910</v>
      </c>
      <c r="E512" s="893"/>
      <c r="F512" s="893"/>
      <c r="G512" s="895"/>
      <c r="H512" s="895" t="s">
        <v>5270</v>
      </c>
      <c r="I512" s="912" t="s">
        <v>5271</v>
      </c>
      <c r="J512" s="906" t="str">
        <f t="shared" si="7"/>
        <v>effect leader = { add_trait = { trait = leader_trait_governor_psionic_communion }}}</v>
      </c>
      <c r="K512" s="913" t="s">
        <v>4011</v>
      </c>
      <c r="L512" s="917"/>
      <c r="M512" s="914" t="s">
        <v>2910</v>
      </c>
      <c r="N512" s="914" t="s">
        <v>2910</v>
      </c>
      <c r="O512" s="910" t="s">
        <v>3834</v>
      </c>
      <c r="P512" s="916" t="s">
        <v>5272</v>
      </c>
      <c r="Q512" s="921" t="s">
        <v>5273</v>
      </c>
      <c r="R512" s="921" t="s">
        <v>5262</v>
      </c>
    </row>
    <row r="513" ht="25.5" spans="1:18">
      <c r="A513" s="887">
        <v>506</v>
      </c>
      <c r="B513" s="892" t="s">
        <v>5274</v>
      </c>
      <c r="C513" s="893" t="s">
        <v>35</v>
      </c>
      <c r="D513" s="893"/>
      <c r="E513" s="893"/>
      <c r="F513" s="894" t="s">
        <v>2910</v>
      </c>
      <c r="G513" s="895"/>
      <c r="H513" s="895" t="s">
        <v>1520</v>
      </c>
      <c r="I513" s="912"/>
      <c r="J513" s="906" t="str">
        <f t="shared" si="7"/>
        <v>effect leader = { add_trait = { trait = leader_trait_legendary_terraformation_nucleus_3_buds }}}</v>
      </c>
      <c r="K513" s="913" t="s">
        <v>4011</v>
      </c>
      <c r="L513" s="917"/>
      <c r="M513" s="930"/>
      <c r="N513" s="914" t="s">
        <v>2910</v>
      </c>
      <c r="O513" s="910" t="s">
        <v>3834</v>
      </c>
      <c r="P513" s="916" t="s">
        <v>5275</v>
      </c>
      <c r="Q513" s="921" t="s">
        <v>5276</v>
      </c>
      <c r="R513" s="921" t="s">
        <v>5262</v>
      </c>
    </row>
    <row r="514" ht="25.5" spans="1:18">
      <c r="A514" s="887">
        <v>507</v>
      </c>
      <c r="B514" s="892" t="s">
        <v>5277</v>
      </c>
      <c r="C514" s="893" t="s">
        <v>35</v>
      </c>
      <c r="D514" s="893"/>
      <c r="E514" s="893"/>
      <c r="F514" s="894" t="s">
        <v>2910</v>
      </c>
      <c r="G514" s="895"/>
      <c r="H514" s="895" t="s">
        <v>1520</v>
      </c>
      <c r="I514" s="912"/>
      <c r="J514" s="906" t="str">
        <f t="shared" si="7"/>
        <v>effect leader = { add_trait = { trait = leader_trait_legendary_terraformation_nucleus_2_buds }}}</v>
      </c>
      <c r="K514" s="913" t="s">
        <v>4011</v>
      </c>
      <c r="L514" s="917"/>
      <c r="M514" s="930"/>
      <c r="N514" s="914" t="s">
        <v>2910</v>
      </c>
      <c r="O514" s="910" t="s">
        <v>3834</v>
      </c>
      <c r="P514" s="916" t="s">
        <v>5278</v>
      </c>
      <c r="Q514" s="921" t="s">
        <v>5279</v>
      </c>
      <c r="R514" s="921" t="s">
        <v>5262</v>
      </c>
    </row>
    <row r="515" ht="25.5" spans="1:18">
      <c r="A515" s="887">
        <v>508</v>
      </c>
      <c r="B515" s="892" t="s">
        <v>5280</v>
      </c>
      <c r="C515" s="893" t="s">
        <v>35</v>
      </c>
      <c r="D515" s="893"/>
      <c r="E515" s="893"/>
      <c r="F515" s="894" t="s">
        <v>2910</v>
      </c>
      <c r="G515" s="895"/>
      <c r="H515" s="895" t="s">
        <v>1520</v>
      </c>
      <c r="I515" s="912"/>
      <c r="J515" s="906" t="str">
        <f t="shared" si="7"/>
        <v>effect leader = { add_trait = { trait = leader_trait_legendary_terraformation_nucleus_1_bud }}}</v>
      </c>
      <c r="K515" s="913" t="s">
        <v>4011</v>
      </c>
      <c r="L515" s="917"/>
      <c r="M515" s="930"/>
      <c r="N515" s="914" t="s">
        <v>2910</v>
      </c>
      <c r="O515" s="910" t="s">
        <v>3834</v>
      </c>
      <c r="P515" s="916" t="s">
        <v>5281</v>
      </c>
      <c r="Q515" s="921" t="s">
        <v>5282</v>
      </c>
      <c r="R515" s="921" t="s">
        <v>5262</v>
      </c>
    </row>
    <row r="516" ht="25.5" spans="1:18">
      <c r="A516" s="887">
        <v>509</v>
      </c>
      <c r="B516" s="892" t="s">
        <v>5283</v>
      </c>
      <c r="C516" s="893" t="s">
        <v>35</v>
      </c>
      <c r="D516" s="893"/>
      <c r="E516" s="893"/>
      <c r="F516" s="894" t="s">
        <v>2910</v>
      </c>
      <c r="G516" s="895"/>
      <c r="H516" s="895" t="s">
        <v>1524</v>
      </c>
      <c r="I516" s="912"/>
      <c r="J516" s="906" t="str">
        <f t="shared" si="7"/>
        <v>effect leader = { add_trait = { trait = leader_traitlegendary_far_from_home }}}</v>
      </c>
      <c r="K516" s="913" t="s">
        <v>1252</v>
      </c>
      <c r="L516" s="917"/>
      <c r="M516" s="930"/>
      <c r="N516" s="914" t="s">
        <v>2910</v>
      </c>
      <c r="O516" s="910" t="s">
        <v>3834</v>
      </c>
      <c r="P516" s="916" t="s">
        <v>5284</v>
      </c>
      <c r="Q516" s="921" t="s">
        <v>5285</v>
      </c>
      <c r="R516" s="921" t="s">
        <v>5262</v>
      </c>
    </row>
    <row r="517" ht="108" spans="1:18">
      <c r="A517" s="887">
        <v>510</v>
      </c>
      <c r="B517" s="892" t="s">
        <v>5286</v>
      </c>
      <c r="C517" s="893" t="s">
        <v>35</v>
      </c>
      <c r="D517" s="894" t="s">
        <v>2910</v>
      </c>
      <c r="E517" s="894" t="s">
        <v>2910</v>
      </c>
      <c r="F517" s="894" t="s">
        <v>2910</v>
      </c>
      <c r="G517" s="895"/>
      <c r="H517" s="895" t="s">
        <v>1524</v>
      </c>
      <c r="I517" s="912"/>
      <c r="J517" s="906" t="str">
        <f t="shared" si="7"/>
        <v>effect leader = { add_trait = { trait = leader_trait_legendary_ancestors_knowledge }}}</v>
      </c>
      <c r="K517" s="913" t="s">
        <v>4011</v>
      </c>
      <c r="L517" s="917"/>
      <c r="M517" s="914" t="s">
        <v>2910</v>
      </c>
      <c r="N517" s="914" t="s">
        <v>2910</v>
      </c>
      <c r="O517" s="910" t="s">
        <v>3834</v>
      </c>
      <c r="P517" s="916" t="s">
        <v>5287</v>
      </c>
      <c r="Q517" s="921" t="s">
        <v>5288</v>
      </c>
      <c r="R517" s="921" t="s">
        <v>5262</v>
      </c>
    </row>
    <row r="518" ht="24" spans="1:18">
      <c r="A518" s="887">
        <v>511</v>
      </c>
      <c r="B518" s="892" t="s">
        <v>5289</v>
      </c>
      <c r="C518" s="893" t="s">
        <v>35</v>
      </c>
      <c r="D518" s="894" t="s">
        <v>2910</v>
      </c>
      <c r="E518" s="894" t="s">
        <v>2910</v>
      </c>
      <c r="F518" s="894" t="s">
        <v>2910</v>
      </c>
      <c r="G518" s="895"/>
      <c r="H518" s="895" t="s">
        <v>5290</v>
      </c>
      <c r="I518" s="912"/>
      <c r="J518" s="906" t="str">
        <f t="shared" si="7"/>
        <v>effect leader = { add_trait = { trait = leader_trait_legendary_military_knowledge }}}</v>
      </c>
      <c r="K518" s="913" t="s">
        <v>3892</v>
      </c>
      <c r="L518" s="914" t="s">
        <v>2910</v>
      </c>
      <c r="M518" s="930"/>
      <c r="N518" s="914" t="s">
        <v>2910</v>
      </c>
      <c r="O518" s="910" t="s">
        <v>3834</v>
      </c>
      <c r="P518" s="916" t="s">
        <v>5291</v>
      </c>
      <c r="Q518" s="921" t="s">
        <v>5292</v>
      </c>
      <c r="R518" s="921" t="s">
        <v>5262</v>
      </c>
    </row>
    <row r="519" ht="24" spans="1:18">
      <c r="A519" s="887">
        <v>512</v>
      </c>
      <c r="B519" s="892"/>
      <c r="C519" s="893" t="s">
        <v>35</v>
      </c>
      <c r="D519" s="894" t="s">
        <v>2910</v>
      </c>
      <c r="E519" s="894" t="s">
        <v>2910</v>
      </c>
      <c r="F519" s="894" t="s">
        <v>2910</v>
      </c>
      <c r="G519" s="895"/>
      <c r="H519" s="895" t="s">
        <v>5290</v>
      </c>
      <c r="I519" s="912"/>
      <c r="J519" s="906" t="str">
        <f t="shared" si="7"/>
        <v>effect leader = { add_trait = { trait = leader_trait_legendary_military_knowledge_2 }}}</v>
      </c>
      <c r="K519" s="913" t="s">
        <v>3892</v>
      </c>
      <c r="L519" s="914" t="s">
        <v>2910</v>
      </c>
      <c r="M519" s="930"/>
      <c r="N519" s="914" t="s">
        <v>2910</v>
      </c>
      <c r="O519" s="910" t="s">
        <v>3895</v>
      </c>
      <c r="P519" s="916" t="s">
        <v>5293</v>
      </c>
      <c r="Q519" s="921" t="s">
        <v>5294</v>
      </c>
      <c r="R519" s="921" t="s">
        <v>5262</v>
      </c>
    </row>
    <row r="520" ht="24" spans="1:18">
      <c r="A520" s="887">
        <v>513</v>
      </c>
      <c r="B520" s="892"/>
      <c r="C520" s="893" t="s">
        <v>35</v>
      </c>
      <c r="D520" s="894" t="s">
        <v>2910</v>
      </c>
      <c r="E520" s="894" t="s">
        <v>2910</v>
      </c>
      <c r="F520" s="894" t="s">
        <v>2910</v>
      </c>
      <c r="G520" s="895"/>
      <c r="H520" s="895" t="s">
        <v>5290</v>
      </c>
      <c r="I520" s="912"/>
      <c r="J520" s="906" t="str">
        <f t="shared" si="7"/>
        <v>effect leader = { add_trait = { trait = leader_trait_legendary_military_knowledge_3 }}}</v>
      </c>
      <c r="K520" s="913" t="s">
        <v>3892</v>
      </c>
      <c r="L520" s="914" t="s">
        <v>2910</v>
      </c>
      <c r="M520" s="930"/>
      <c r="N520" s="914" t="s">
        <v>2910</v>
      </c>
      <c r="O520" s="910" t="s">
        <v>4279</v>
      </c>
      <c r="P520" s="916" t="s">
        <v>5295</v>
      </c>
      <c r="Q520" s="921" t="s">
        <v>5296</v>
      </c>
      <c r="R520" s="921" t="s">
        <v>5262</v>
      </c>
    </row>
    <row r="521" ht="24" spans="1:18">
      <c r="A521" s="887">
        <v>514</v>
      </c>
      <c r="B521" s="892" t="s">
        <v>5297</v>
      </c>
      <c r="C521" s="893" t="s">
        <v>35</v>
      </c>
      <c r="D521" s="894" t="s">
        <v>2910</v>
      </c>
      <c r="E521" s="894" t="s">
        <v>2910</v>
      </c>
      <c r="F521" s="894" t="s">
        <v>2910</v>
      </c>
      <c r="G521" s="895"/>
      <c r="H521" s="895" t="s">
        <v>5290</v>
      </c>
      <c r="I521" s="912"/>
      <c r="J521" s="906" t="str">
        <f t="shared" ref="J521:J584" si="8">_xlfn.CONCAT("effect ",_xlfn.XLOOKUP($J$5,$W$9:$W$13,$X$9:$X$13),_xlfn.XLOOKUP($J$5,$W$9:$W$13,$Y$9:$Y$13)," ",_xlfn.XLOOKUP($J$5,$W$9:$W$13,$Z$9:$Z$13),$C$5," = { trait = ",Q521," }}}")</f>
        <v>effect leader = { add_trait = { trait = leader_trait_legendary_foe_hammer }}}</v>
      </c>
      <c r="K521" s="913" t="s">
        <v>3892</v>
      </c>
      <c r="L521" s="914" t="s">
        <v>2910</v>
      </c>
      <c r="M521" s="930"/>
      <c r="N521" s="914" t="s">
        <v>2910</v>
      </c>
      <c r="O521" s="910" t="s">
        <v>3834</v>
      </c>
      <c r="P521" s="916" t="s">
        <v>5298</v>
      </c>
      <c r="Q521" s="921" t="s">
        <v>5299</v>
      </c>
      <c r="R521" s="921" t="s">
        <v>5262</v>
      </c>
    </row>
    <row r="522" ht="24" spans="1:18">
      <c r="A522" s="887">
        <v>515</v>
      </c>
      <c r="B522" s="892"/>
      <c r="C522" s="893" t="s">
        <v>35</v>
      </c>
      <c r="D522" s="894" t="s">
        <v>2910</v>
      </c>
      <c r="E522" s="894" t="s">
        <v>2910</v>
      </c>
      <c r="F522" s="894" t="s">
        <v>2910</v>
      </c>
      <c r="G522" s="895"/>
      <c r="H522" s="895" t="s">
        <v>5290</v>
      </c>
      <c r="I522" s="912"/>
      <c r="J522" s="906" t="str">
        <f t="shared" si="8"/>
        <v>effect leader = { add_trait = { trait = leader_trait_legendary_foe_hammer_2 }}}</v>
      </c>
      <c r="K522" s="913" t="s">
        <v>3892</v>
      </c>
      <c r="L522" s="914" t="s">
        <v>2910</v>
      </c>
      <c r="M522" s="930"/>
      <c r="N522" s="914" t="s">
        <v>2910</v>
      </c>
      <c r="O522" s="910" t="s">
        <v>3895</v>
      </c>
      <c r="P522" s="916" t="s">
        <v>5300</v>
      </c>
      <c r="Q522" s="921" t="s">
        <v>5301</v>
      </c>
      <c r="R522" s="921" t="s">
        <v>5262</v>
      </c>
    </row>
    <row r="523" ht="24" spans="1:18">
      <c r="A523" s="887">
        <v>516</v>
      </c>
      <c r="B523" s="892"/>
      <c r="C523" s="893" t="s">
        <v>35</v>
      </c>
      <c r="D523" s="894" t="s">
        <v>2910</v>
      </c>
      <c r="E523" s="894" t="s">
        <v>2910</v>
      </c>
      <c r="F523" s="894" t="s">
        <v>2910</v>
      </c>
      <c r="G523" s="895"/>
      <c r="H523" s="895" t="s">
        <v>5290</v>
      </c>
      <c r="I523" s="912"/>
      <c r="J523" s="906" t="str">
        <f t="shared" si="8"/>
        <v>effect leader = { add_trait = { trait = leader_trait_legendary_foe_hammer_3 }}}</v>
      </c>
      <c r="K523" s="913" t="s">
        <v>3892</v>
      </c>
      <c r="L523" s="914" t="s">
        <v>2910</v>
      </c>
      <c r="M523" s="930"/>
      <c r="N523" s="914" t="s">
        <v>2910</v>
      </c>
      <c r="O523" s="910" t="s">
        <v>4279</v>
      </c>
      <c r="P523" s="916" t="s">
        <v>5302</v>
      </c>
      <c r="Q523" s="921" t="s">
        <v>5303</v>
      </c>
      <c r="R523" s="921" t="s">
        <v>5262</v>
      </c>
    </row>
    <row r="524" ht="24" spans="1:18">
      <c r="A524" s="887">
        <v>517</v>
      </c>
      <c r="B524" s="892" t="s">
        <v>5304</v>
      </c>
      <c r="C524" s="893" t="s">
        <v>35</v>
      </c>
      <c r="D524" s="894" t="s">
        <v>2910</v>
      </c>
      <c r="E524" s="894" t="s">
        <v>2910</v>
      </c>
      <c r="F524" s="894" t="s">
        <v>2910</v>
      </c>
      <c r="G524" s="895"/>
      <c r="H524" s="895" t="s">
        <v>5305</v>
      </c>
      <c r="I524" s="912"/>
      <c r="J524" s="906" t="str">
        <f t="shared" si="8"/>
        <v>effect leader = { add_trait = { trait = leader_trait_legendary_great_teacher }}}</v>
      </c>
      <c r="K524" s="913" t="s">
        <v>3892</v>
      </c>
      <c r="L524" s="914" t="s">
        <v>2910</v>
      </c>
      <c r="M524" s="930"/>
      <c r="N524" s="914" t="s">
        <v>2910</v>
      </c>
      <c r="O524" s="910" t="s">
        <v>3834</v>
      </c>
      <c r="P524" s="916" t="s">
        <v>5306</v>
      </c>
      <c r="Q524" s="921" t="s">
        <v>5307</v>
      </c>
      <c r="R524" s="921" t="s">
        <v>5262</v>
      </c>
    </row>
    <row r="525" ht="24" spans="1:18">
      <c r="A525" s="887">
        <v>518</v>
      </c>
      <c r="B525" s="892"/>
      <c r="C525" s="893" t="s">
        <v>35</v>
      </c>
      <c r="D525" s="894" t="s">
        <v>2910</v>
      </c>
      <c r="E525" s="894" t="s">
        <v>2910</v>
      </c>
      <c r="F525" s="894" t="s">
        <v>2910</v>
      </c>
      <c r="G525" s="895"/>
      <c r="H525" s="895" t="s">
        <v>5305</v>
      </c>
      <c r="I525" s="912"/>
      <c r="J525" s="906" t="str">
        <f t="shared" si="8"/>
        <v>effect leader = { add_trait = { trait = leader_trait_legendary_great_teacher_2 }}}</v>
      </c>
      <c r="K525" s="913" t="s">
        <v>3892</v>
      </c>
      <c r="L525" s="914" t="s">
        <v>2910</v>
      </c>
      <c r="M525" s="930"/>
      <c r="N525" s="914" t="s">
        <v>2910</v>
      </c>
      <c r="O525" s="910" t="s">
        <v>3895</v>
      </c>
      <c r="P525" s="916" t="s">
        <v>5308</v>
      </c>
      <c r="Q525" s="921" t="s">
        <v>5309</v>
      </c>
      <c r="R525" s="921" t="s">
        <v>5262</v>
      </c>
    </row>
    <row r="526" ht="24" spans="1:18">
      <c r="A526" s="887">
        <v>519</v>
      </c>
      <c r="B526" s="892"/>
      <c r="C526" s="893" t="s">
        <v>35</v>
      </c>
      <c r="D526" s="894" t="s">
        <v>2910</v>
      </c>
      <c r="E526" s="894" t="s">
        <v>2910</v>
      </c>
      <c r="F526" s="894" t="s">
        <v>2910</v>
      </c>
      <c r="G526" s="895"/>
      <c r="H526" s="895" t="s">
        <v>5305</v>
      </c>
      <c r="I526" s="912"/>
      <c r="J526" s="906" t="str">
        <f t="shared" si="8"/>
        <v>effect leader = { add_trait = { trait = leader_trait_legendary_great_teacher_3 }}}</v>
      </c>
      <c r="K526" s="913" t="s">
        <v>3892</v>
      </c>
      <c r="L526" s="914" t="s">
        <v>2910</v>
      </c>
      <c r="M526" s="930"/>
      <c r="N526" s="914" t="s">
        <v>2910</v>
      </c>
      <c r="O526" s="910" t="s">
        <v>4279</v>
      </c>
      <c r="P526" s="916" t="s">
        <v>5310</v>
      </c>
      <c r="Q526" s="921" t="s">
        <v>5311</v>
      </c>
      <c r="R526" s="921" t="s">
        <v>5262</v>
      </c>
    </row>
    <row r="527" ht="24" spans="1:18">
      <c r="A527" s="887">
        <v>520</v>
      </c>
      <c r="B527" s="892" t="s">
        <v>5312</v>
      </c>
      <c r="C527" s="893" t="s">
        <v>35</v>
      </c>
      <c r="D527" s="894" t="s">
        <v>2910</v>
      </c>
      <c r="E527" s="894" t="s">
        <v>2910</v>
      </c>
      <c r="F527" s="894" t="s">
        <v>2910</v>
      </c>
      <c r="G527" s="895"/>
      <c r="H527" s="895" t="s">
        <v>5305</v>
      </c>
      <c r="I527" s="912"/>
      <c r="J527" s="906" t="str">
        <f t="shared" si="8"/>
        <v>effect leader = { add_trait = { trait = leader_trait_legendary_pious_ascet }}}</v>
      </c>
      <c r="K527" s="913" t="s">
        <v>3892</v>
      </c>
      <c r="L527" s="914" t="s">
        <v>2910</v>
      </c>
      <c r="M527" s="930"/>
      <c r="N527" s="914" t="s">
        <v>2910</v>
      </c>
      <c r="O527" s="910" t="s">
        <v>3834</v>
      </c>
      <c r="P527" s="916" t="s">
        <v>5313</v>
      </c>
      <c r="Q527" s="921" t="s">
        <v>5314</v>
      </c>
      <c r="R527" s="921" t="s">
        <v>5262</v>
      </c>
    </row>
    <row r="528" ht="24" spans="1:18">
      <c r="A528" s="887">
        <v>521</v>
      </c>
      <c r="B528" s="892"/>
      <c r="C528" s="893" t="s">
        <v>35</v>
      </c>
      <c r="D528" s="894" t="s">
        <v>2910</v>
      </c>
      <c r="E528" s="894" t="s">
        <v>2910</v>
      </c>
      <c r="F528" s="894" t="s">
        <v>2910</v>
      </c>
      <c r="G528" s="895"/>
      <c r="H528" s="895" t="s">
        <v>5305</v>
      </c>
      <c r="I528" s="912"/>
      <c r="J528" s="906" t="str">
        <f t="shared" si="8"/>
        <v>effect leader = { add_trait = { trait = leader_trait_legendary_pious_ascet_2 }}}</v>
      </c>
      <c r="K528" s="913" t="s">
        <v>3892</v>
      </c>
      <c r="L528" s="914" t="s">
        <v>2910</v>
      </c>
      <c r="M528" s="930"/>
      <c r="N528" s="914" t="s">
        <v>2910</v>
      </c>
      <c r="O528" s="910" t="s">
        <v>3895</v>
      </c>
      <c r="P528" s="916" t="s">
        <v>5315</v>
      </c>
      <c r="Q528" s="921" t="s">
        <v>5316</v>
      </c>
      <c r="R528" s="921" t="s">
        <v>5262</v>
      </c>
    </row>
    <row r="529" ht="24" spans="1:18">
      <c r="A529" s="887">
        <v>522</v>
      </c>
      <c r="B529" s="892"/>
      <c r="C529" s="893" t="s">
        <v>35</v>
      </c>
      <c r="D529" s="894" t="s">
        <v>2910</v>
      </c>
      <c r="E529" s="894" t="s">
        <v>2910</v>
      </c>
      <c r="F529" s="894" t="s">
        <v>2910</v>
      </c>
      <c r="G529" s="895"/>
      <c r="H529" s="895" t="s">
        <v>5305</v>
      </c>
      <c r="I529" s="912"/>
      <c r="J529" s="906" t="str">
        <f t="shared" si="8"/>
        <v>effect leader = { add_trait = { trait = leader_trait_legendary_pious_ascet_3 }}}</v>
      </c>
      <c r="K529" s="913" t="s">
        <v>3892</v>
      </c>
      <c r="L529" s="914" t="s">
        <v>2910</v>
      </c>
      <c r="M529" s="930"/>
      <c r="N529" s="914" t="s">
        <v>2910</v>
      </c>
      <c r="O529" s="910" t="s">
        <v>4279</v>
      </c>
      <c r="P529" s="916" t="s">
        <v>5317</v>
      </c>
      <c r="Q529" s="921" t="s">
        <v>5318</v>
      </c>
      <c r="R529" s="921" t="s">
        <v>5262</v>
      </c>
    </row>
    <row r="530" ht="24" spans="1:18">
      <c r="A530" s="887">
        <v>523</v>
      </c>
      <c r="B530" s="892" t="s">
        <v>5319</v>
      </c>
      <c r="C530" s="893" t="s">
        <v>35</v>
      </c>
      <c r="D530" s="894" t="s">
        <v>2910</v>
      </c>
      <c r="E530" s="894" t="s">
        <v>2910</v>
      </c>
      <c r="F530" s="894" t="s">
        <v>2910</v>
      </c>
      <c r="G530" s="895"/>
      <c r="H530" s="895" t="s">
        <v>5320</v>
      </c>
      <c r="I530" s="912"/>
      <c r="J530" s="906" t="str">
        <f t="shared" si="8"/>
        <v>effect leader = { add_trait = { trait = leader_trait_legendary_commanding_presence }}}</v>
      </c>
      <c r="K530" s="913" t="s">
        <v>3892</v>
      </c>
      <c r="L530" s="914" t="s">
        <v>2910</v>
      </c>
      <c r="M530" s="930"/>
      <c r="N530" s="914" t="s">
        <v>2910</v>
      </c>
      <c r="O530" s="910" t="s">
        <v>3834</v>
      </c>
      <c r="P530" s="916" t="s">
        <v>5321</v>
      </c>
      <c r="Q530" s="921" t="s">
        <v>5322</v>
      </c>
      <c r="R530" s="921" t="s">
        <v>5262</v>
      </c>
    </row>
    <row r="531" ht="24" spans="1:18">
      <c r="A531" s="887">
        <v>524</v>
      </c>
      <c r="B531" s="892"/>
      <c r="C531" s="893" t="s">
        <v>35</v>
      </c>
      <c r="D531" s="894" t="s">
        <v>2910</v>
      </c>
      <c r="E531" s="894" t="s">
        <v>2910</v>
      </c>
      <c r="F531" s="894" t="s">
        <v>2910</v>
      </c>
      <c r="G531" s="895"/>
      <c r="H531" s="895" t="s">
        <v>5320</v>
      </c>
      <c r="I531" s="912"/>
      <c r="J531" s="906" t="str">
        <f t="shared" si="8"/>
        <v>effect leader = { add_trait = { trait = leader_trait_legendary_commanding_presence_2 }}}</v>
      </c>
      <c r="K531" s="913" t="s">
        <v>3892</v>
      </c>
      <c r="L531" s="914" t="s">
        <v>2910</v>
      </c>
      <c r="M531" s="930"/>
      <c r="N531" s="914" t="s">
        <v>2910</v>
      </c>
      <c r="O531" s="910" t="s">
        <v>3895</v>
      </c>
      <c r="P531" s="916" t="s">
        <v>5323</v>
      </c>
      <c r="Q531" s="921" t="s">
        <v>5324</v>
      </c>
      <c r="R531" s="921" t="s">
        <v>5262</v>
      </c>
    </row>
    <row r="532" ht="24" spans="1:18">
      <c r="A532" s="887">
        <v>525</v>
      </c>
      <c r="B532" s="892"/>
      <c r="C532" s="893" t="s">
        <v>35</v>
      </c>
      <c r="D532" s="894" t="s">
        <v>2910</v>
      </c>
      <c r="E532" s="894" t="s">
        <v>2910</v>
      </c>
      <c r="F532" s="894" t="s">
        <v>2910</v>
      </c>
      <c r="G532" s="895"/>
      <c r="H532" s="895" t="s">
        <v>5320</v>
      </c>
      <c r="I532" s="912"/>
      <c r="J532" s="906" t="str">
        <f t="shared" si="8"/>
        <v>effect leader = { add_trait = { trait = leader_trait_legendary_commanding_presence_3 }}}</v>
      </c>
      <c r="K532" s="913" t="s">
        <v>3892</v>
      </c>
      <c r="L532" s="914" t="s">
        <v>2910</v>
      </c>
      <c r="M532" s="930"/>
      <c r="N532" s="914" t="s">
        <v>2910</v>
      </c>
      <c r="O532" s="910" t="s">
        <v>4279</v>
      </c>
      <c r="P532" s="916" t="s">
        <v>5325</v>
      </c>
      <c r="Q532" s="921" t="s">
        <v>5326</v>
      </c>
      <c r="R532" s="921" t="s">
        <v>5262</v>
      </c>
    </row>
    <row r="533" ht="24" spans="1:18">
      <c r="A533" s="887">
        <v>526</v>
      </c>
      <c r="B533" s="892" t="s">
        <v>5327</v>
      </c>
      <c r="C533" s="893" t="s">
        <v>35</v>
      </c>
      <c r="D533" s="894" t="s">
        <v>2910</v>
      </c>
      <c r="E533" s="894" t="s">
        <v>2910</v>
      </c>
      <c r="F533" s="894" t="s">
        <v>2910</v>
      </c>
      <c r="G533" s="895"/>
      <c r="H533" s="895" t="s">
        <v>5320</v>
      </c>
      <c r="I533" s="912"/>
      <c r="J533" s="906" t="str">
        <f t="shared" si="8"/>
        <v>effect leader = { add_trait = { trait = leader_trait_legendary_high_king }}}</v>
      </c>
      <c r="K533" s="913" t="s">
        <v>3892</v>
      </c>
      <c r="L533" s="914" t="s">
        <v>2910</v>
      </c>
      <c r="M533" s="930"/>
      <c r="N533" s="914" t="s">
        <v>2910</v>
      </c>
      <c r="O533" s="910" t="s">
        <v>3834</v>
      </c>
      <c r="P533" s="916" t="s">
        <v>5328</v>
      </c>
      <c r="Q533" s="921" t="s">
        <v>5329</v>
      </c>
      <c r="R533" s="921" t="s">
        <v>5262</v>
      </c>
    </row>
    <row r="534" ht="24" spans="1:18">
      <c r="A534" s="887">
        <v>527</v>
      </c>
      <c r="B534" s="892"/>
      <c r="C534" s="893" t="s">
        <v>35</v>
      </c>
      <c r="D534" s="894" t="s">
        <v>2910</v>
      </c>
      <c r="E534" s="894" t="s">
        <v>2910</v>
      </c>
      <c r="F534" s="894" t="s">
        <v>2910</v>
      </c>
      <c r="G534" s="895"/>
      <c r="H534" s="895" t="s">
        <v>5320</v>
      </c>
      <c r="I534" s="912"/>
      <c r="J534" s="906" t="str">
        <f t="shared" si="8"/>
        <v>effect leader = { add_trait = { trait = leader_trait_legendary_high_king 2 }}}</v>
      </c>
      <c r="K534" s="913" t="s">
        <v>3892</v>
      </c>
      <c r="L534" s="914" t="s">
        <v>2910</v>
      </c>
      <c r="M534" s="930"/>
      <c r="N534" s="914" t="s">
        <v>2910</v>
      </c>
      <c r="O534" s="910" t="s">
        <v>3895</v>
      </c>
      <c r="P534" s="916" t="s">
        <v>5330</v>
      </c>
      <c r="Q534" s="921" t="s">
        <v>5331</v>
      </c>
      <c r="R534" s="921" t="s">
        <v>5262</v>
      </c>
    </row>
    <row r="535" ht="24" spans="1:18">
      <c r="A535" s="887">
        <v>528</v>
      </c>
      <c r="B535" s="892"/>
      <c r="C535" s="893" t="s">
        <v>35</v>
      </c>
      <c r="D535" s="894" t="s">
        <v>2910</v>
      </c>
      <c r="E535" s="894" t="s">
        <v>2910</v>
      </c>
      <c r="F535" s="894" t="s">
        <v>2910</v>
      </c>
      <c r="G535" s="895"/>
      <c r="H535" s="895" t="s">
        <v>5320</v>
      </c>
      <c r="I535" s="912"/>
      <c r="J535" s="906" t="str">
        <f t="shared" si="8"/>
        <v>effect leader = { add_trait = { trait = leader_trait_legendary_high_king 3 }}}</v>
      </c>
      <c r="K535" s="913" t="s">
        <v>3892</v>
      </c>
      <c r="L535" s="914" t="s">
        <v>2910</v>
      </c>
      <c r="M535" s="930"/>
      <c r="N535" s="914" t="s">
        <v>2910</v>
      </c>
      <c r="O535" s="910" t="s">
        <v>4279</v>
      </c>
      <c r="P535" s="916" t="s">
        <v>5332</v>
      </c>
      <c r="Q535" s="921" t="s">
        <v>5333</v>
      </c>
      <c r="R535" s="921" t="s">
        <v>5262</v>
      </c>
    </row>
    <row r="536" ht="24" spans="1:18">
      <c r="A536" s="887">
        <v>529</v>
      </c>
      <c r="B536" s="892" t="s">
        <v>5334</v>
      </c>
      <c r="C536" s="893" t="s">
        <v>35</v>
      </c>
      <c r="D536" s="894" t="s">
        <v>2910</v>
      </c>
      <c r="E536" s="894" t="s">
        <v>2910</v>
      </c>
      <c r="F536" s="894" t="s">
        <v>2910</v>
      </c>
      <c r="G536" s="895"/>
      <c r="H536" s="895" t="s">
        <v>5335</v>
      </c>
      <c r="I536" s="912"/>
      <c r="J536" s="906" t="str">
        <f t="shared" si="8"/>
        <v>effect leader = { add_trait = { trait = leader_trait_legendary_gunboat_diplomacy }}}</v>
      </c>
      <c r="K536" s="913" t="s">
        <v>3892</v>
      </c>
      <c r="L536" s="914" t="s">
        <v>2910</v>
      </c>
      <c r="M536" s="930"/>
      <c r="N536" s="914" t="s">
        <v>2910</v>
      </c>
      <c r="O536" s="910" t="s">
        <v>3834</v>
      </c>
      <c r="P536" s="916" t="s">
        <v>5336</v>
      </c>
      <c r="Q536" s="921" t="s">
        <v>5337</v>
      </c>
      <c r="R536" s="921" t="s">
        <v>5262</v>
      </c>
    </row>
    <row r="537" ht="24" spans="1:18">
      <c r="A537" s="887">
        <v>530</v>
      </c>
      <c r="B537" s="892"/>
      <c r="C537" s="893" t="s">
        <v>35</v>
      </c>
      <c r="D537" s="894" t="s">
        <v>2910</v>
      </c>
      <c r="E537" s="894" t="s">
        <v>2910</v>
      </c>
      <c r="F537" s="894" t="s">
        <v>2910</v>
      </c>
      <c r="G537" s="895"/>
      <c r="H537" s="895" t="s">
        <v>5335</v>
      </c>
      <c r="I537" s="912"/>
      <c r="J537" s="906" t="str">
        <f t="shared" si="8"/>
        <v>effect leader = { add_trait = { trait = leader_trait_legendary_gunboat_diplomacy_2 }}}</v>
      </c>
      <c r="K537" s="913" t="s">
        <v>3892</v>
      </c>
      <c r="L537" s="914" t="s">
        <v>2910</v>
      </c>
      <c r="M537" s="930"/>
      <c r="N537" s="914" t="s">
        <v>2910</v>
      </c>
      <c r="O537" s="910" t="s">
        <v>3895</v>
      </c>
      <c r="P537" s="916" t="s">
        <v>5338</v>
      </c>
      <c r="Q537" s="921" t="s">
        <v>5339</v>
      </c>
      <c r="R537" s="921" t="s">
        <v>5262</v>
      </c>
    </row>
    <row r="538" ht="24" spans="1:18">
      <c r="A538" s="887">
        <v>531</v>
      </c>
      <c r="B538" s="892"/>
      <c r="C538" s="893" t="s">
        <v>35</v>
      </c>
      <c r="D538" s="894" t="s">
        <v>2910</v>
      </c>
      <c r="E538" s="894" t="s">
        <v>2910</v>
      </c>
      <c r="F538" s="894" t="s">
        <v>2910</v>
      </c>
      <c r="G538" s="895"/>
      <c r="H538" s="895" t="s">
        <v>5335</v>
      </c>
      <c r="I538" s="912"/>
      <c r="J538" s="906" t="str">
        <f t="shared" si="8"/>
        <v>effect leader = { add_trait = { trait = leader_trait_legendary_gunboat_diplomacy_3 }}}</v>
      </c>
      <c r="K538" s="913" t="s">
        <v>3892</v>
      </c>
      <c r="L538" s="914" t="s">
        <v>2910</v>
      </c>
      <c r="M538" s="930"/>
      <c r="N538" s="914" t="s">
        <v>2910</v>
      </c>
      <c r="O538" s="910" t="s">
        <v>4279</v>
      </c>
      <c r="P538" s="916" t="s">
        <v>5340</v>
      </c>
      <c r="Q538" s="921" t="s">
        <v>5341</v>
      </c>
      <c r="R538" s="921" t="s">
        <v>5262</v>
      </c>
    </row>
    <row r="539" ht="24" spans="1:18">
      <c r="A539" s="887">
        <v>532</v>
      </c>
      <c r="B539" s="892" t="s">
        <v>5342</v>
      </c>
      <c r="C539" s="893" t="s">
        <v>35</v>
      </c>
      <c r="D539" s="894" t="s">
        <v>2910</v>
      </c>
      <c r="E539" s="894" t="s">
        <v>2910</v>
      </c>
      <c r="F539" s="894" t="s">
        <v>2910</v>
      </c>
      <c r="G539" s="895"/>
      <c r="H539" s="895" t="s">
        <v>5335</v>
      </c>
      <c r="I539" s="912"/>
      <c r="J539" s="906" t="str">
        <f t="shared" si="8"/>
        <v>effect leader = { add_trait = { trait = leader_trait legendary_scientific diplomacy }}}</v>
      </c>
      <c r="K539" s="913" t="s">
        <v>3892</v>
      </c>
      <c r="L539" s="914" t="s">
        <v>2910</v>
      </c>
      <c r="M539" s="930"/>
      <c r="N539" s="914" t="s">
        <v>2910</v>
      </c>
      <c r="O539" s="910" t="s">
        <v>3834</v>
      </c>
      <c r="P539" s="916" t="s">
        <v>5343</v>
      </c>
      <c r="Q539" s="921" t="s">
        <v>5344</v>
      </c>
      <c r="R539" s="921" t="s">
        <v>5262</v>
      </c>
    </row>
    <row r="540" ht="24" spans="1:18">
      <c r="A540" s="887">
        <v>533</v>
      </c>
      <c r="B540" s="892"/>
      <c r="C540" s="893" t="s">
        <v>35</v>
      </c>
      <c r="D540" s="894" t="s">
        <v>2910</v>
      </c>
      <c r="E540" s="894" t="s">
        <v>2910</v>
      </c>
      <c r="F540" s="894" t="s">
        <v>2910</v>
      </c>
      <c r="G540" s="895"/>
      <c r="H540" s="895" t="s">
        <v>5335</v>
      </c>
      <c r="I540" s="912"/>
      <c r="J540" s="906" t="str">
        <f t="shared" si="8"/>
        <v>effect leader = { add_trait = { trait = leader_trait legendary_scientific diplomacy_2 }}}</v>
      </c>
      <c r="K540" s="913" t="s">
        <v>3892</v>
      </c>
      <c r="L540" s="914" t="s">
        <v>2910</v>
      </c>
      <c r="M540" s="930"/>
      <c r="N540" s="914" t="s">
        <v>2910</v>
      </c>
      <c r="O540" s="910" t="s">
        <v>3895</v>
      </c>
      <c r="P540" s="916" t="s">
        <v>5345</v>
      </c>
      <c r="Q540" s="921" t="s">
        <v>5346</v>
      </c>
      <c r="R540" s="921" t="s">
        <v>5262</v>
      </c>
    </row>
    <row r="541" ht="24" spans="1:18">
      <c r="A541" s="887">
        <v>534</v>
      </c>
      <c r="B541" s="892"/>
      <c r="C541" s="893" t="s">
        <v>35</v>
      </c>
      <c r="D541" s="894" t="s">
        <v>2910</v>
      </c>
      <c r="E541" s="894" t="s">
        <v>2910</v>
      </c>
      <c r="F541" s="894" t="s">
        <v>2910</v>
      </c>
      <c r="G541" s="895"/>
      <c r="H541" s="895" t="s">
        <v>5335</v>
      </c>
      <c r="I541" s="912"/>
      <c r="J541" s="906" t="str">
        <f t="shared" si="8"/>
        <v>effect leader = { add_trait = { trait = leader_trait legendary_scientific diplomacy_3 }}}</v>
      </c>
      <c r="K541" s="913" t="s">
        <v>3892</v>
      </c>
      <c r="L541" s="914" t="s">
        <v>2910</v>
      </c>
      <c r="M541" s="930"/>
      <c r="N541" s="914" t="s">
        <v>2910</v>
      </c>
      <c r="O541" s="910" t="s">
        <v>4279</v>
      </c>
      <c r="P541" s="916" t="s">
        <v>5347</v>
      </c>
      <c r="Q541" s="921" t="s">
        <v>5348</v>
      </c>
      <c r="R541" s="921" t="s">
        <v>5262</v>
      </c>
    </row>
    <row r="542" ht="24" spans="1:18">
      <c r="A542" s="887">
        <v>535</v>
      </c>
      <c r="B542" s="892" t="s">
        <v>5349</v>
      </c>
      <c r="C542" s="893" t="s">
        <v>35</v>
      </c>
      <c r="D542" s="894" t="s">
        <v>2910</v>
      </c>
      <c r="E542" s="894" t="s">
        <v>2910</v>
      </c>
      <c r="F542" s="894" t="s">
        <v>2910</v>
      </c>
      <c r="G542" s="895"/>
      <c r="H542" s="895" t="s">
        <v>5350</v>
      </c>
      <c r="I542" s="912"/>
      <c r="J542" s="906" t="str">
        <f t="shared" si="8"/>
        <v>effect leader = { add_trait = { trait = leader_trait_legendary_autarky }}}</v>
      </c>
      <c r="K542" s="913" t="s">
        <v>3892</v>
      </c>
      <c r="L542" s="914" t="s">
        <v>2910</v>
      </c>
      <c r="M542" s="930"/>
      <c r="N542" s="914" t="s">
        <v>2910</v>
      </c>
      <c r="O542" s="910" t="s">
        <v>3834</v>
      </c>
      <c r="P542" s="916" t="s">
        <v>5351</v>
      </c>
      <c r="Q542" s="921" t="s">
        <v>5352</v>
      </c>
      <c r="R542" s="921" t="s">
        <v>5262</v>
      </c>
    </row>
    <row r="543" ht="24" spans="1:18">
      <c r="A543" s="887">
        <v>536</v>
      </c>
      <c r="B543" s="892"/>
      <c r="C543" s="893" t="s">
        <v>35</v>
      </c>
      <c r="D543" s="894" t="s">
        <v>2910</v>
      </c>
      <c r="E543" s="894" t="s">
        <v>2910</v>
      </c>
      <c r="F543" s="894" t="s">
        <v>2910</v>
      </c>
      <c r="G543" s="895"/>
      <c r="H543" s="895" t="s">
        <v>5350</v>
      </c>
      <c r="I543" s="912"/>
      <c r="J543" s="906" t="str">
        <f t="shared" si="8"/>
        <v>effect leader = { add_trait = { trait = leader_trait_legendary_autarky_2 }}}</v>
      </c>
      <c r="K543" s="913" t="s">
        <v>3892</v>
      </c>
      <c r="L543" s="914" t="s">
        <v>2910</v>
      </c>
      <c r="M543" s="930"/>
      <c r="N543" s="914" t="s">
        <v>2910</v>
      </c>
      <c r="O543" s="910" t="s">
        <v>3895</v>
      </c>
      <c r="P543" s="916" t="s">
        <v>5353</v>
      </c>
      <c r="Q543" s="921" t="s">
        <v>5354</v>
      </c>
      <c r="R543" s="921" t="s">
        <v>5262</v>
      </c>
    </row>
    <row r="544" ht="24" spans="1:18">
      <c r="A544" s="887">
        <v>537</v>
      </c>
      <c r="B544" s="892"/>
      <c r="C544" s="893" t="s">
        <v>35</v>
      </c>
      <c r="D544" s="894" t="s">
        <v>2910</v>
      </c>
      <c r="E544" s="894" t="s">
        <v>2910</v>
      </c>
      <c r="F544" s="894" t="s">
        <v>2910</v>
      </c>
      <c r="G544" s="895"/>
      <c r="H544" s="895" t="s">
        <v>5350</v>
      </c>
      <c r="I544" s="912"/>
      <c r="J544" s="906" t="str">
        <f t="shared" si="8"/>
        <v>effect leader = { add_trait = { trait = leader_trait_legendary_autarky_3 }}}</v>
      </c>
      <c r="K544" s="913" t="s">
        <v>3892</v>
      </c>
      <c r="L544" s="914" t="s">
        <v>2910</v>
      </c>
      <c r="M544" s="930"/>
      <c r="N544" s="914" t="s">
        <v>2910</v>
      </c>
      <c r="O544" s="910" t="s">
        <v>4279</v>
      </c>
      <c r="P544" s="916" t="s">
        <v>5355</v>
      </c>
      <c r="Q544" s="921" t="s">
        <v>5356</v>
      </c>
      <c r="R544" s="921" t="s">
        <v>5262</v>
      </c>
    </row>
    <row r="545" ht="24" spans="1:18">
      <c r="A545" s="887">
        <v>538</v>
      </c>
      <c r="B545" s="892" t="s">
        <v>5357</v>
      </c>
      <c r="C545" s="893" t="s">
        <v>35</v>
      </c>
      <c r="D545" s="894" t="s">
        <v>2910</v>
      </c>
      <c r="E545" s="894" t="s">
        <v>2910</v>
      </c>
      <c r="F545" s="894" t="s">
        <v>2910</v>
      </c>
      <c r="G545" s="895"/>
      <c r="H545" s="895" t="s">
        <v>5350</v>
      </c>
      <c r="I545" s="912"/>
      <c r="J545" s="906" t="str">
        <f t="shared" si="8"/>
        <v>effect leader = { add_trait = { trait = leader_trait_legendary_natural_ruler }}}</v>
      </c>
      <c r="K545" s="913" t="s">
        <v>3892</v>
      </c>
      <c r="L545" s="914" t="s">
        <v>2910</v>
      </c>
      <c r="M545" s="930"/>
      <c r="N545" s="914" t="s">
        <v>2910</v>
      </c>
      <c r="O545" s="910" t="s">
        <v>3834</v>
      </c>
      <c r="P545" s="916" t="s">
        <v>5358</v>
      </c>
      <c r="Q545" s="921" t="s">
        <v>5359</v>
      </c>
      <c r="R545" s="921" t="s">
        <v>5262</v>
      </c>
    </row>
    <row r="546" ht="24" spans="1:18">
      <c r="A546" s="887">
        <v>539</v>
      </c>
      <c r="B546" s="892"/>
      <c r="C546" s="893" t="s">
        <v>35</v>
      </c>
      <c r="D546" s="894" t="s">
        <v>2910</v>
      </c>
      <c r="E546" s="894" t="s">
        <v>2910</v>
      </c>
      <c r="F546" s="894" t="s">
        <v>2910</v>
      </c>
      <c r="G546" s="895"/>
      <c r="H546" s="895" t="s">
        <v>5350</v>
      </c>
      <c r="I546" s="912"/>
      <c r="J546" s="906" t="str">
        <f t="shared" si="8"/>
        <v>effect leader = { add_trait = { trait = leader_trait_legendary_natural_ruler_2 }}}</v>
      </c>
      <c r="K546" s="913" t="s">
        <v>3892</v>
      </c>
      <c r="L546" s="914" t="s">
        <v>2910</v>
      </c>
      <c r="M546" s="930"/>
      <c r="N546" s="914" t="s">
        <v>2910</v>
      </c>
      <c r="O546" s="910" t="s">
        <v>3895</v>
      </c>
      <c r="P546" s="916" t="s">
        <v>5360</v>
      </c>
      <c r="Q546" s="921" t="s">
        <v>5361</v>
      </c>
      <c r="R546" s="921" t="s">
        <v>5262</v>
      </c>
    </row>
    <row r="547" ht="24" spans="1:18">
      <c r="A547" s="887">
        <v>540</v>
      </c>
      <c r="B547" s="892"/>
      <c r="C547" s="893" t="s">
        <v>35</v>
      </c>
      <c r="D547" s="894" t="s">
        <v>2910</v>
      </c>
      <c r="E547" s="894" t="s">
        <v>2910</v>
      </c>
      <c r="F547" s="894" t="s">
        <v>2910</v>
      </c>
      <c r="G547" s="895"/>
      <c r="H547" s="895" t="s">
        <v>5350</v>
      </c>
      <c r="I547" s="912"/>
      <c r="J547" s="906" t="str">
        <f t="shared" si="8"/>
        <v>effect leader = { add_trait = { trait = leader_trait_legendary_natural_ruler_3 }}}</v>
      </c>
      <c r="K547" s="913" t="s">
        <v>3892</v>
      </c>
      <c r="L547" s="914" t="s">
        <v>2910</v>
      </c>
      <c r="M547" s="930"/>
      <c r="N547" s="914" t="s">
        <v>2910</v>
      </c>
      <c r="O547" s="910" t="s">
        <v>4279</v>
      </c>
      <c r="P547" s="916" t="s">
        <v>5362</v>
      </c>
      <c r="Q547" s="921" t="s">
        <v>5363</v>
      </c>
      <c r="R547" s="921" t="s">
        <v>5262</v>
      </c>
    </row>
    <row r="548" ht="24" spans="1:18">
      <c r="A548" s="887">
        <v>541</v>
      </c>
      <c r="B548" s="892" t="s">
        <v>5364</v>
      </c>
      <c r="C548" s="893" t="s">
        <v>35</v>
      </c>
      <c r="D548" s="894" t="s">
        <v>2910</v>
      </c>
      <c r="E548" s="894" t="s">
        <v>2910</v>
      </c>
      <c r="F548" s="894" t="s">
        <v>2910</v>
      </c>
      <c r="G548" s="895"/>
      <c r="H548" s="895" t="s">
        <v>5365</v>
      </c>
      <c r="I548" s="912"/>
      <c r="J548" s="906" t="str">
        <f t="shared" si="8"/>
        <v>effect leader = { add_trait = { trait = leader_trait_legendary_industry_titan }}}</v>
      </c>
      <c r="K548" s="913" t="s">
        <v>3892</v>
      </c>
      <c r="L548" s="914" t="s">
        <v>2910</v>
      </c>
      <c r="M548" s="930"/>
      <c r="N548" s="914" t="s">
        <v>2910</v>
      </c>
      <c r="O548" s="910" t="s">
        <v>3834</v>
      </c>
      <c r="P548" s="916" t="s">
        <v>5366</v>
      </c>
      <c r="Q548" s="921" t="s">
        <v>5367</v>
      </c>
      <c r="R548" s="921" t="s">
        <v>5262</v>
      </c>
    </row>
    <row r="549" ht="24" spans="1:18">
      <c r="A549" s="887">
        <v>542</v>
      </c>
      <c r="B549" s="892"/>
      <c r="C549" s="893" t="s">
        <v>35</v>
      </c>
      <c r="D549" s="894" t="s">
        <v>2910</v>
      </c>
      <c r="E549" s="894" t="s">
        <v>2910</v>
      </c>
      <c r="F549" s="894" t="s">
        <v>2910</v>
      </c>
      <c r="G549" s="895"/>
      <c r="H549" s="895" t="s">
        <v>5365</v>
      </c>
      <c r="I549" s="912"/>
      <c r="J549" s="906" t="str">
        <f t="shared" si="8"/>
        <v>effect leader = { add_trait = { trait = leader_trait_legendary_industry_titan 2 }}}</v>
      </c>
      <c r="K549" s="913" t="s">
        <v>3892</v>
      </c>
      <c r="L549" s="914" t="s">
        <v>2910</v>
      </c>
      <c r="M549" s="930"/>
      <c r="N549" s="914" t="s">
        <v>2910</v>
      </c>
      <c r="O549" s="910" t="s">
        <v>3895</v>
      </c>
      <c r="P549" s="916" t="s">
        <v>5368</v>
      </c>
      <c r="Q549" s="921" t="s">
        <v>5369</v>
      </c>
      <c r="R549" s="921" t="s">
        <v>5262</v>
      </c>
    </row>
    <row r="550" ht="24" spans="1:18">
      <c r="A550" s="887">
        <v>543</v>
      </c>
      <c r="B550" s="892"/>
      <c r="C550" s="893" t="s">
        <v>35</v>
      </c>
      <c r="D550" s="894" t="s">
        <v>2910</v>
      </c>
      <c r="E550" s="894" t="s">
        <v>2910</v>
      </c>
      <c r="F550" s="894" t="s">
        <v>2910</v>
      </c>
      <c r="G550" s="895"/>
      <c r="H550" s="895" t="s">
        <v>5365</v>
      </c>
      <c r="I550" s="912"/>
      <c r="J550" s="906" t="str">
        <f t="shared" si="8"/>
        <v>effect leader = { add_trait = { trait = leader_trait_legendary_industry_titan 3 }}}</v>
      </c>
      <c r="K550" s="913" t="s">
        <v>3892</v>
      </c>
      <c r="L550" s="914" t="s">
        <v>2910</v>
      </c>
      <c r="M550" s="930"/>
      <c r="N550" s="914" t="s">
        <v>2910</v>
      </c>
      <c r="O550" s="910" t="s">
        <v>4279</v>
      </c>
      <c r="P550" s="916" t="s">
        <v>5370</v>
      </c>
      <c r="Q550" s="921" t="s">
        <v>5371</v>
      </c>
      <c r="R550" s="921" t="s">
        <v>5262</v>
      </c>
    </row>
    <row r="551" ht="24" spans="1:18">
      <c r="A551" s="887">
        <v>544</v>
      </c>
      <c r="B551" s="892" t="s">
        <v>5372</v>
      </c>
      <c r="C551" s="893" t="s">
        <v>35</v>
      </c>
      <c r="D551" s="894" t="s">
        <v>2910</v>
      </c>
      <c r="E551" s="894" t="s">
        <v>2910</v>
      </c>
      <c r="F551" s="894" t="s">
        <v>2910</v>
      </c>
      <c r="G551" s="895"/>
      <c r="H551" s="895" t="s">
        <v>5365</v>
      </c>
      <c r="I551" s="912"/>
      <c r="J551" s="906" t="str">
        <f t="shared" si="8"/>
        <v>effect leader = { add_trait = { trait = leader_trait_legendary_great inventor }}}</v>
      </c>
      <c r="K551" s="913" t="s">
        <v>3892</v>
      </c>
      <c r="L551" s="914" t="s">
        <v>2910</v>
      </c>
      <c r="M551" s="930"/>
      <c r="N551" s="914" t="s">
        <v>2910</v>
      </c>
      <c r="O551" s="910" t="s">
        <v>3834</v>
      </c>
      <c r="P551" s="916" t="s">
        <v>5373</v>
      </c>
      <c r="Q551" s="921" t="s">
        <v>5374</v>
      </c>
      <c r="R551" s="921" t="s">
        <v>5262</v>
      </c>
    </row>
    <row r="552" ht="24" spans="1:18">
      <c r="A552" s="887">
        <v>545</v>
      </c>
      <c r="B552" s="892"/>
      <c r="C552" s="893" t="s">
        <v>35</v>
      </c>
      <c r="D552" s="894" t="s">
        <v>2910</v>
      </c>
      <c r="E552" s="894" t="s">
        <v>2910</v>
      </c>
      <c r="F552" s="894" t="s">
        <v>2910</v>
      </c>
      <c r="G552" s="895"/>
      <c r="H552" s="895" t="s">
        <v>5365</v>
      </c>
      <c r="I552" s="912"/>
      <c r="J552" s="906" t="str">
        <f t="shared" si="8"/>
        <v>effect leader = { add_trait = { trait = leader_trait_legendary_great inventor_2 }}}</v>
      </c>
      <c r="K552" s="913" t="s">
        <v>3892</v>
      </c>
      <c r="L552" s="914" t="s">
        <v>2910</v>
      </c>
      <c r="M552" s="930"/>
      <c r="N552" s="914" t="s">
        <v>2910</v>
      </c>
      <c r="O552" s="910" t="s">
        <v>3895</v>
      </c>
      <c r="P552" s="916" t="s">
        <v>5375</v>
      </c>
      <c r="Q552" s="921" t="s">
        <v>5376</v>
      </c>
      <c r="R552" s="921" t="s">
        <v>5262</v>
      </c>
    </row>
    <row r="553" ht="24" spans="1:18">
      <c r="A553" s="887">
        <v>546</v>
      </c>
      <c r="B553" s="892"/>
      <c r="C553" s="893" t="s">
        <v>35</v>
      </c>
      <c r="D553" s="894" t="s">
        <v>2910</v>
      </c>
      <c r="E553" s="894" t="s">
        <v>2910</v>
      </c>
      <c r="F553" s="894" t="s">
        <v>2910</v>
      </c>
      <c r="G553" s="895"/>
      <c r="H553" s="895" t="s">
        <v>5365</v>
      </c>
      <c r="I553" s="912"/>
      <c r="J553" s="906" t="str">
        <f t="shared" si="8"/>
        <v>effect leader = { add_trait = { trait = leader_trait_legendary_great inventor_3 }}}</v>
      </c>
      <c r="K553" s="913" t="s">
        <v>3892</v>
      </c>
      <c r="L553" s="914" t="s">
        <v>2910</v>
      </c>
      <c r="M553" s="930"/>
      <c r="N553" s="914" t="s">
        <v>2910</v>
      </c>
      <c r="O553" s="910" t="s">
        <v>4279</v>
      </c>
      <c r="P553" s="916" t="s">
        <v>5377</v>
      </c>
      <c r="Q553" s="921" t="s">
        <v>5378</v>
      </c>
      <c r="R553" s="921" t="s">
        <v>5262</v>
      </c>
    </row>
    <row r="554" ht="24" spans="1:18">
      <c r="A554" s="887">
        <v>547</v>
      </c>
      <c r="B554" s="892" t="s">
        <v>5379</v>
      </c>
      <c r="C554" s="893" t="s">
        <v>35</v>
      </c>
      <c r="D554" s="894" t="s">
        <v>2910</v>
      </c>
      <c r="E554" s="894" t="s">
        <v>2910</v>
      </c>
      <c r="F554" s="894" t="s">
        <v>2910</v>
      </c>
      <c r="G554" s="895"/>
      <c r="H554" s="895" t="s">
        <v>5380</v>
      </c>
      <c r="I554" s="912"/>
      <c r="J554" s="906" t="str">
        <f t="shared" si="8"/>
        <v>effect leader = { add_trait = { trait = leader_trait_legendary_genetic_purist }}}</v>
      </c>
      <c r="K554" s="913" t="s">
        <v>3892</v>
      </c>
      <c r="L554" s="914" t="s">
        <v>2910</v>
      </c>
      <c r="M554" s="930"/>
      <c r="N554" s="914" t="s">
        <v>2910</v>
      </c>
      <c r="O554" s="910" t="s">
        <v>3834</v>
      </c>
      <c r="P554" s="916" t="s">
        <v>5381</v>
      </c>
      <c r="Q554" s="921" t="s">
        <v>5382</v>
      </c>
      <c r="R554" s="921" t="s">
        <v>5262</v>
      </c>
    </row>
    <row r="555" ht="24" spans="1:18">
      <c r="A555" s="887">
        <v>548</v>
      </c>
      <c r="B555" s="892"/>
      <c r="C555" s="893" t="s">
        <v>35</v>
      </c>
      <c r="D555" s="894" t="s">
        <v>2910</v>
      </c>
      <c r="E555" s="894" t="s">
        <v>2910</v>
      </c>
      <c r="F555" s="894" t="s">
        <v>2910</v>
      </c>
      <c r="G555" s="895"/>
      <c r="H555" s="895" t="s">
        <v>5380</v>
      </c>
      <c r="I555" s="912"/>
      <c r="J555" s="906" t="str">
        <f t="shared" si="8"/>
        <v>effect leader = { add_trait = { trait = leader_trait_legendary_genetic_purist_2 }}}</v>
      </c>
      <c r="K555" s="913" t="s">
        <v>3892</v>
      </c>
      <c r="L555" s="914" t="s">
        <v>2910</v>
      </c>
      <c r="M555" s="930"/>
      <c r="N555" s="914" t="s">
        <v>2910</v>
      </c>
      <c r="O555" s="910" t="s">
        <v>3895</v>
      </c>
      <c r="P555" s="916" t="s">
        <v>5383</v>
      </c>
      <c r="Q555" s="921" t="s">
        <v>5384</v>
      </c>
      <c r="R555" s="921" t="s">
        <v>5262</v>
      </c>
    </row>
    <row r="556" ht="24" spans="1:18">
      <c r="A556" s="887">
        <v>549</v>
      </c>
      <c r="B556" s="892"/>
      <c r="C556" s="893" t="s">
        <v>35</v>
      </c>
      <c r="D556" s="894" t="s">
        <v>2910</v>
      </c>
      <c r="E556" s="894" t="s">
        <v>2910</v>
      </c>
      <c r="F556" s="894" t="s">
        <v>2910</v>
      </c>
      <c r="G556" s="895"/>
      <c r="H556" s="895" t="s">
        <v>5380</v>
      </c>
      <c r="I556" s="912"/>
      <c r="J556" s="906" t="str">
        <f t="shared" si="8"/>
        <v>effect leader = { add_trait = { trait = leader_trait_legendary_genetic_purist_3 }}}</v>
      </c>
      <c r="K556" s="913" t="s">
        <v>3892</v>
      </c>
      <c r="L556" s="914" t="s">
        <v>2910</v>
      </c>
      <c r="M556" s="930"/>
      <c r="N556" s="914" t="s">
        <v>2910</v>
      </c>
      <c r="O556" s="910" t="s">
        <v>4279</v>
      </c>
      <c r="P556" s="916" t="s">
        <v>5385</v>
      </c>
      <c r="Q556" s="921" t="s">
        <v>5386</v>
      </c>
      <c r="R556" s="921" t="s">
        <v>5262</v>
      </c>
    </row>
    <row r="557" ht="24" spans="1:18">
      <c r="A557" s="887">
        <v>550</v>
      </c>
      <c r="B557" s="892" t="s">
        <v>5387</v>
      </c>
      <c r="C557" s="893" t="s">
        <v>35</v>
      </c>
      <c r="D557" s="894" t="s">
        <v>2910</v>
      </c>
      <c r="E557" s="894" t="s">
        <v>2910</v>
      </c>
      <c r="F557" s="894" t="s">
        <v>2910</v>
      </c>
      <c r="G557" s="895"/>
      <c r="H557" s="895" t="s">
        <v>5380</v>
      </c>
      <c r="I557" s="912"/>
      <c r="J557" s="906" t="str">
        <f t="shared" si="8"/>
        <v>effect leader = { add_trait = { trait = leader_trait_legendary_evervigilant }}}</v>
      </c>
      <c r="K557" s="913" t="s">
        <v>3892</v>
      </c>
      <c r="L557" s="914" t="s">
        <v>2910</v>
      </c>
      <c r="M557" s="930"/>
      <c r="N557" s="914" t="s">
        <v>2910</v>
      </c>
      <c r="O557" s="910" t="s">
        <v>3834</v>
      </c>
      <c r="P557" s="916" t="s">
        <v>4156</v>
      </c>
      <c r="Q557" s="921" t="s">
        <v>5388</v>
      </c>
      <c r="R557" s="921" t="s">
        <v>5262</v>
      </c>
    </row>
    <row r="558" ht="24" spans="1:18">
      <c r="A558" s="887">
        <v>551</v>
      </c>
      <c r="B558" s="892"/>
      <c r="C558" s="893" t="s">
        <v>35</v>
      </c>
      <c r="D558" s="894" t="s">
        <v>2910</v>
      </c>
      <c r="E558" s="894" t="s">
        <v>2910</v>
      </c>
      <c r="F558" s="894" t="s">
        <v>2910</v>
      </c>
      <c r="G558" s="895"/>
      <c r="H558" s="895" t="s">
        <v>5380</v>
      </c>
      <c r="I558" s="912"/>
      <c r="J558" s="906" t="str">
        <f t="shared" si="8"/>
        <v>effect leader = { add_trait = { trait = leader_trait_legendary_evervigilant_2 }}}</v>
      </c>
      <c r="K558" s="913" t="s">
        <v>3892</v>
      </c>
      <c r="L558" s="914" t="s">
        <v>2910</v>
      </c>
      <c r="M558" s="930"/>
      <c r="N558" s="914" t="s">
        <v>2910</v>
      </c>
      <c r="O558" s="910" t="s">
        <v>3895</v>
      </c>
      <c r="P558" s="916" t="s">
        <v>4158</v>
      </c>
      <c r="Q558" s="921" t="s">
        <v>5389</v>
      </c>
      <c r="R558" s="921" t="s">
        <v>5262</v>
      </c>
    </row>
    <row r="559" ht="24" spans="1:18">
      <c r="A559" s="887">
        <v>552</v>
      </c>
      <c r="B559" s="892"/>
      <c r="C559" s="893" t="s">
        <v>35</v>
      </c>
      <c r="D559" s="894" t="s">
        <v>2910</v>
      </c>
      <c r="E559" s="894" t="s">
        <v>2910</v>
      </c>
      <c r="F559" s="894" t="s">
        <v>2910</v>
      </c>
      <c r="G559" s="895"/>
      <c r="H559" s="895" t="s">
        <v>5380</v>
      </c>
      <c r="I559" s="912"/>
      <c r="J559" s="906" t="str">
        <f t="shared" si="8"/>
        <v>effect leader = { add_trait = { trait = leader_trait_legendary_evervigilant_3 }}}</v>
      </c>
      <c r="K559" s="913" t="s">
        <v>3892</v>
      </c>
      <c r="L559" s="914" t="s">
        <v>2910</v>
      </c>
      <c r="M559" s="930"/>
      <c r="N559" s="914" t="s">
        <v>2910</v>
      </c>
      <c r="O559" s="910" t="s">
        <v>4279</v>
      </c>
      <c r="P559" s="916" t="s">
        <v>5390</v>
      </c>
      <c r="Q559" s="921" t="s">
        <v>5391</v>
      </c>
      <c r="R559" s="921" t="s">
        <v>5262</v>
      </c>
    </row>
    <row r="560" ht="24" spans="1:18">
      <c r="A560" s="887">
        <v>553</v>
      </c>
      <c r="B560" s="927" t="s">
        <v>5392</v>
      </c>
      <c r="C560" s="893" t="s">
        <v>35</v>
      </c>
      <c r="D560" s="894" t="s">
        <v>2910</v>
      </c>
      <c r="E560" s="894" t="s">
        <v>2910</v>
      </c>
      <c r="F560" s="894" t="s">
        <v>2910</v>
      </c>
      <c r="G560" s="895"/>
      <c r="H560" s="895" t="s">
        <v>5380</v>
      </c>
      <c r="I560" s="912"/>
      <c r="J560" s="906" t="str">
        <f t="shared" si="8"/>
        <v>effect leader = { add_trait = { trait = leader_trait_legendary_unfriendly }}}</v>
      </c>
      <c r="K560" s="913" t="s">
        <v>4037</v>
      </c>
      <c r="L560" s="914" t="s">
        <v>2910</v>
      </c>
      <c r="M560" s="930"/>
      <c r="N560" s="914" t="s">
        <v>2910</v>
      </c>
      <c r="O560" s="910" t="s">
        <v>3834</v>
      </c>
      <c r="P560" s="916" t="s">
        <v>5393</v>
      </c>
      <c r="Q560" s="921" t="s">
        <v>5394</v>
      </c>
      <c r="R560" s="921" t="s">
        <v>5262</v>
      </c>
    </row>
    <row r="561" ht="24" spans="1:18">
      <c r="A561" s="887">
        <v>554</v>
      </c>
      <c r="B561" s="927" t="s">
        <v>5395</v>
      </c>
      <c r="C561" s="893" t="s">
        <v>35</v>
      </c>
      <c r="D561" s="894" t="s">
        <v>2910</v>
      </c>
      <c r="E561" s="894" t="s">
        <v>2910</v>
      </c>
      <c r="F561" s="894" t="s">
        <v>2910</v>
      </c>
      <c r="G561" s="895"/>
      <c r="H561" s="895" t="s">
        <v>5290</v>
      </c>
      <c r="I561" s="912"/>
      <c r="J561" s="906" t="str">
        <f t="shared" si="8"/>
        <v>effect leader = { add_trait = { trait = leader_trait_legendary_warmonger }}}</v>
      </c>
      <c r="K561" s="913" t="s">
        <v>4037</v>
      </c>
      <c r="L561" s="914" t="s">
        <v>2910</v>
      </c>
      <c r="M561" s="930"/>
      <c r="N561" s="914" t="s">
        <v>2910</v>
      </c>
      <c r="O561" s="910" t="s">
        <v>3834</v>
      </c>
      <c r="P561" s="916" t="s">
        <v>5396</v>
      </c>
      <c r="Q561" s="921" t="s">
        <v>5397</v>
      </c>
      <c r="R561" s="921" t="s">
        <v>5262</v>
      </c>
    </row>
    <row r="562" ht="24" spans="1:18">
      <c r="A562" s="887">
        <v>555</v>
      </c>
      <c r="B562" s="927" t="s">
        <v>5398</v>
      </c>
      <c r="C562" s="893" t="s">
        <v>35</v>
      </c>
      <c r="D562" s="894" t="s">
        <v>2910</v>
      </c>
      <c r="E562" s="894" t="s">
        <v>2910</v>
      </c>
      <c r="F562" s="894" t="s">
        <v>2910</v>
      </c>
      <c r="G562" s="895"/>
      <c r="H562" s="895" t="s">
        <v>5305</v>
      </c>
      <c r="I562" s="912"/>
      <c r="J562" s="906" t="str">
        <f t="shared" si="8"/>
        <v>effect leader = { add_trait = { trait = leader_trait_legendary_dreamlike }}}</v>
      </c>
      <c r="K562" s="913" t="s">
        <v>4037</v>
      </c>
      <c r="L562" s="914" t="s">
        <v>2910</v>
      </c>
      <c r="M562" s="930"/>
      <c r="N562" s="914" t="s">
        <v>2910</v>
      </c>
      <c r="O562" s="910" t="s">
        <v>3834</v>
      </c>
      <c r="P562" s="916" t="s">
        <v>5399</v>
      </c>
      <c r="Q562" s="921" t="s">
        <v>5400</v>
      </c>
      <c r="R562" s="921" t="s">
        <v>5262</v>
      </c>
    </row>
    <row r="563" ht="24" spans="1:18">
      <c r="A563" s="887">
        <v>556</v>
      </c>
      <c r="B563" s="927" t="s">
        <v>5401</v>
      </c>
      <c r="C563" s="893" t="s">
        <v>35</v>
      </c>
      <c r="D563" s="894" t="s">
        <v>2910</v>
      </c>
      <c r="E563" s="894" t="s">
        <v>2910</v>
      </c>
      <c r="F563" s="894" t="s">
        <v>2910</v>
      </c>
      <c r="G563" s="895"/>
      <c r="H563" s="895" t="s">
        <v>5320</v>
      </c>
      <c r="I563" s="912"/>
      <c r="J563" s="906" t="str">
        <f t="shared" si="8"/>
        <v>effect leader = { add_trait = { trait = leader_trait_legendary_harsh_ruler }}}</v>
      </c>
      <c r="K563" s="913" t="s">
        <v>4037</v>
      </c>
      <c r="L563" s="914" t="s">
        <v>2910</v>
      </c>
      <c r="M563" s="930"/>
      <c r="N563" s="914" t="s">
        <v>2910</v>
      </c>
      <c r="O563" s="910" t="s">
        <v>3834</v>
      </c>
      <c r="P563" s="916" t="s">
        <v>5402</v>
      </c>
      <c r="Q563" s="921" t="s">
        <v>5403</v>
      </c>
      <c r="R563" s="921" t="s">
        <v>5262</v>
      </c>
    </row>
    <row r="564" ht="24" spans="1:18">
      <c r="A564" s="887">
        <v>557</v>
      </c>
      <c r="B564" s="927" t="s">
        <v>5404</v>
      </c>
      <c r="C564" s="893" t="s">
        <v>35</v>
      </c>
      <c r="D564" s="894" t="s">
        <v>2910</v>
      </c>
      <c r="E564" s="894" t="s">
        <v>2910</v>
      </c>
      <c r="F564" s="894" t="s">
        <v>2910</v>
      </c>
      <c r="G564" s="895"/>
      <c r="H564" s="895" t="s">
        <v>5335</v>
      </c>
      <c r="I564" s="912"/>
      <c r="J564" s="906" t="str">
        <f t="shared" si="8"/>
        <v>effect leader = { add_trait = { trait = leader_trait_legendary_too_open }}}</v>
      </c>
      <c r="K564" s="913" t="s">
        <v>4037</v>
      </c>
      <c r="L564" s="914" t="s">
        <v>2910</v>
      </c>
      <c r="M564" s="930"/>
      <c r="N564" s="914" t="s">
        <v>2910</v>
      </c>
      <c r="O564" s="910" t="s">
        <v>3834</v>
      </c>
      <c r="P564" s="916" t="s">
        <v>5405</v>
      </c>
      <c r="Q564" s="921" t="s">
        <v>5406</v>
      </c>
      <c r="R564" s="921" t="s">
        <v>5262</v>
      </c>
    </row>
    <row r="565" ht="24" spans="1:18">
      <c r="A565" s="887">
        <v>558</v>
      </c>
      <c r="B565" s="927" t="s">
        <v>5407</v>
      </c>
      <c r="C565" s="893" t="s">
        <v>35</v>
      </c>
      <c r="D565" s="894" t="s">
        <v>2910</v>
      </c>
      <c r="E565" s="894" t="s">
        <v>2910</v>
      </c>
      <c r="F565" s="894" t="s">
        <v>2910</v>
      </c>
      <c r="G565" s="895"/>
      <c r="H565" s="895" t="s">
        <v>5350</v>
      </c>
      <c r="I565" s="912"/>
      <c r="J565" s="906" t="str">
        <f t="shared" si="8"/>
        <v>effect leader = { add_trait = { trait = leader_trait_legendary_hoplofobia }}}</v>
      </c>
      <c r="K565" s="913" t="s">
        <v>4037</v>
      </c>
      <c r="L565" s="914" t="s">
        <v>2910</v>
      </c>
      <c r="M565" s="930"/>
      <c r="N565" s="914" t="s">
        <v>2910</v>
      </c>
      <c r="O565" s="910" t="s">
        <v>3834</v>
      </c>
      <c r="P565" s="916" t="s">
        <v>5408</v>
      </c>
      <c r="Q565" s="921" t="s">
        <v>5409</v>
      </c>
      <c r="R565" s="921" t="s">
        <v>5262</v>
      </c>
    </row>
    <row r="566" ht="24" spans="1:18">
      <c r="A566" s="887">
        <v>559</v>
      </c>
      <c r="B566" s="927" t="s">
        <v>5410</v>
      </c>
      <c r="C566" s="893" t="s">
        <v>35</v>
      </c>
      <c r="D566" s="894" t="s">
        <v>2910</v>
      </c>
      <c r="E566" s="894" t="s">
        <v>2910</v>
      </c>
      <c r="F566" s="894" t="s">
        <v>2910</v>
      </c>
      <c r="G566" s="895"/>
      <c r="H566" s="895" t="s">
        <v>5365</v>
      </c>
      <c r="I566" s="912"/>
      <c r="J566" s="906" t="str">
        <f t="shared" si="8"/>
        <v>effect leader = { add_trait = { trait = leader_trait_legendary_bad_meritocracy }}}</v>
      </c>
      <c r="K566" s="913" t="s">
        <v>4037</v>
      </c>
      <c r="L566" s="914" t="s">
        <v>2910</v>
      </c>
      <c r="M566" s="930"/>
      <c r="N566" s="914" t="s">
        <v>2910</v>
      </c>
      <c r="O566" s="910" t="s">
        <v>3834</v>
      </c>
      <c r="P566" s="916" t="s">
        <v>5411</v>
      </c>
      <c r="Q566" s="921" t="s">
        <v>5412</v>
      </c>
      <c r="R566" s="921" t="s">
        <v>5262</v>
      </c>
    </row>
    <row r="567" ht="22.5" spans="1:18">
      <c r="A567" s="887">
        <v>560</v>
      </c>
      <c r="B567" s="927" t="s">
        <v>5413</v>
      </c>
      <c r="C567" s="893" t="s">
        <v>35</v>
      </c>
      <c r="D567" s="894" t="s">
        <v>2910</v>
      </c>
      <c r="E567" s="894" t="s">
        <v>2910</v>
      </c>
      <c r="F567" s="894" t="s">
        <v>2910</v>
      </c>
      <c r="G567" s="895"/>
      <c r="H567" s="895" t="s">
        <v>5264</v>
      </c>
      <c r="I567" s="912"/>
      <c r="J567" s="906" t="str">
        <f t="shared" si="8"/>
        <v>effect leader = { add_trait = { trait = leader_trait_legendary_delusional }}}</v>
      </c>
      <c r="K567" s="913" t="s">
        <v>4037</v>
      </c>
      <c r="L567" s="914" t="s">
        <v>2910</v>
      </c>
      <c r="M567" s="930"/>
      <c r="N567" s="914" t="s">
        <v>2910</v>
      </c>
      <c r="O567" s="910" t="s">
        <v>3834</v>
      </c>
      <c r="P567" s="916" t="s">
        <v>5414</v>
      </c>
      <c r="Q567" s="921" t="s">
        <v>5415</v>
      </c>
      <c r="R567" s="921" t="s">
        <v>5262</v>
      </c>
    </row>
    <row r="568" ht="22.5" spans="1:18">
      <c r="A568" s="887">
        <v>561</v>
      </c>
      <c r="B568" s="892" t="s">
        <v>5416</v>
      </c>
      <c r="C568" s="893" t="s">
        <v>35</v>
      </c>
      <c r="D568" s="894" t="s">
        <v>2910</v>
      </c>
      <c r="E568" s="894" t="s">
        <v>2910</v>
      </c>
      <c r="F568" s="894" t="s">
        <v>2910</v>
      </c>
      <c r="G568" s="895"/>
      <c r="H568" s="895" t="s">
        <v>5264</v>
      </c>
      <c r="I568" s="912"/>
      <c r="J568" s="906" t="str">
        <f t="shared" si="8"/>
        <v>effect leader = { add_trait = { trait = leader_trait_the_apparatus_luminary }}}</v>
      </c>
      <c r="K568" s="913" t="s">
        <v>4011</v>
      </c>
      <c r="L568" s="914" t="s">
        <v>2910</v>
      </c>
      <c r="M568" s="930"/>
      <c r="N568" s="914" t="s">
        <v>2910</v>
      </c>
      <c r="O568" s="910" t="s">
        <v>3834</v>
      </c>
      <c r="P568" s="916" t="s">
        <v>5417</v>
      </c>
      <c r="Q568" s="921" t="s">
        <v>5418</v>
      </c>
      <c r="R568" s="921" t="s">
        <v>5262</v>
      </c>
    </row>
    <row r="569" ht="36" spans="1:18">
      <c r="A569" s="887">
        <v>562</v>
      </c>
      <c r="B569" s="892" t="s">
        <v>5419</v>
      </c>
      <c r="C569" s="893" t="s">
        <v>35</v>
      </c>
      <c r="D569" s="894" t="s">
        <v>2910</v>
      </c>
      <c r="E569" s="894" t="s">
        <v>2910</v>
      </c>
      <c r="F569" s="894" t="s">
        <v>2910</v>
      </c>
      <c r="G569" s="895"/>
      <c r="H569" s="895" t="s">
        <v>5264</v>
      </c>
      <c r="I569" s="912"/>
      <c r="J569" s="906" t="str">
        <f t="shared" si="8"/>
        <v>effect leader = { add_trait = { trait = leader_trait_the_cybernetic_luminary }}}</v>
      </c>
      <c r="K569" s="913" t="s">
        <v>4011</v>
      </c>
      <c r="L569" s="914" t="s">
        <v>2910</v>
      </c>
      <c r="M569" s="930"/>
      <c r="N569" s="914" t="s">
        <v>2910</v>
      </c>
      <c r="O569" s="910" t="s">
        <v>3834</v>
      </c>
      <c r="P569" s="916" t="s">
        <v>5420</v>
      </c>
      <c r="Q569" s="921" t="s">
        <v>5421</v>
      </c>
      <c r="R569" s="921" t="s">
        <v>5262</v>
      </c>
    </row>
    <row r="570" ht="36" spans="1:18">
      <c r="A570" s="887">
        <v>563</v>
      </c>
      <c r="B570" s="892" t="s">
        <v>5422</v>
      </c>
      <c r="C570" s="893" t="s">
        <v>35</v>
      </c>
      <c r="D570" s="894" t="s">
        <v>2910</v>
      </c>
      <c r="E570" s="894" t="s">
        <v>2910</v>
      </c>
      <c r="F570" s="894" t="s">
        <v>2910</v>
      </c>
      <c r="G570" s="895"/>
      <c r="H570" s="895" t="s">
        <v>5264</v>
      </c>
      <c r="I570" s="912"/>
      <c r="J570" s="906" t="str">
        <f t="shared" si="8"/>
        <v>effect leader = { add_trait = { trait = leader_trait_the_psionic_luminary }}}</v>
      </c>
      <c r="K570" s="913" t="s">
        <v>4011</v>
      </c>
      <c r="L570" s="914" t="s">
        <v>2910</v>
      </c>
      <c r="M570" s="930"/>
      <c r="N570" s="914" t="s">
        <v>2910</v>
      </c>
      <c r="O570" s="910" t="s">
        <v>3834</v>
      </c>
      <c r="P570" s="916" t="s">
        <v>5423</v>
      </c>
      <c r="Q570" s="921" t="s">
        <v>5424</v>
      </c>
      <c r="R570" s="921" t="s">
        <v>5262</v>
      </c>
    </row>
    <row r="571" ht="36" spans="1:18">
      <c r="A571" s="887">
        <v>564</v>
      </c>
      <c r="B571" s="892" t="s">
        <v>5425</v>
      </c>
      <c r="C571" s="893" t="s">
        <v>35</v>
      </c>
      <c r="D571" s="894" t="s">
        <v>2910</v>
      </c>
      <c r="E571" s="894" t="s">
        <v>2910</v>
      </c>
      <c r="F571" s="894" t="s">
        <v>2910</v>
      </c>
      <c r="G571" s="895"/>
      <c r="H571" s="895" t="s">
        <v>5264</v>
      </c>
      <c r="I571" s="912"/>
      <c r="J571" s="906" t="str">
        <f t="shared" si="8"/>
        <v>effect leader = { add_trait = { trait = leader_trait_the_synth_luminary }}}</v>
      </c>
      <c r="K571" s="913" t="s">
        <v>4011</v>
      </c>
      <c r="L571" s="914" t="s">
        <v>2910</v>
      </c>
      <c r="M571" s="930"/>
      <c r="N571" s="914" t="s">
        <v>2910</v>
      </c>
      <c r="O571" s="910" t="s">
        <v>3834</v>
      </c>
      <c r="P571" s="916" t="s">
        <v>5426</v>
      </c>
      <c r="Q571" s="921" t="s">
        <v>5427</v>
      </c>
      <c r="R571" s="921" t="s">
        <v>5262</v>
      </c>
    </row>
    <row r="572" ht="36" spans="1:18">
      <c r="A572" s="887">
        <v>565</v>
      </c>
      <c r="B572" s="892" t="s">
        <v>5428</v>
      </c>
      <c r="C572" s="893" t="s">
        <v>35</v>
      </c>
      <c r="D572" s="894" t="s">
        <v>2910</v>
      </c>
      <c r="E572" s="894" t="s">
        <v>2910</v>
      </c>
      <c r="F572" s="894" t="s">
        <v>2910</v>
      </c>
      <c r="G572" s="895"/>
      <c r="H572" s="895" t="s">
        <v>5264</v>
      </c>
      <c r="I572" s="912"/>
      <c r="J572" s="906" t="str">
        <f t="shared" si="8"/>
        <v>effect leader = { add_trait = { trait = leader_trait_the_genetic_luminary }}}</v>
      </c>
      <c r="K572" s="913" t="s">
        <v>4011</v>
      </c>
      <c r="L572" s="914" t="s">
        <v>2910</v>
      </c>
      <c r="M572" s="930"/>
      <c r="N572" s="914" t="s">
        <v>2910</v>
      </c>
      <c r="O572" s="910" t="s">
        <v>3834</v>
      </c>
      <c r="P572" s="916" t="s">
        <v>5429</v>
      </c>
      <c r="Q572" s="921" t="s">
        <v>5430</v>
      </c>
      <c r="R572" s="921" t="s">
        <v>5262</v>
      </c>
    </row>
    <row r="573" ht="24" spans="1:18">
      <c r="A573" s="887">
        <v>566</v>
      </c>
      <c r="B573" s="892" t="s">
        <v>5431</v>
      </c>
      <c r="C573" s="893" t="s">
        <v>35</v>
      </c>
      <c r="D573" s="932"/>
      <c r="E573" s="894" t="s">
        <v>2910</v>
      </c>
      <c r="F573" s="932"/>
      <c r="G573" s="895"/>
      <c r="H573" s="895" t="s">
        <v>4266</v>
      </c>
      <c r="I573" s="912"/>
      <c r="J573" s="906" t="str">
        <f t="shared" si="8"/>
        <v>effect leader = { add_trait = { trait = leader_trait_unholy }}}</v>
      </c>
      <c r="K573" s="913" t="s">
        <v>4011</v>
      </c>
      <c r="L573" s="914" t="s">
        <v>2910</v>
      </c>
      <c r="M573" s="930"/>
      <c r="N573" s="914" t="s">
        <v>2910</v>
      </c>
      <c r="O573" s="910" t="s">
        <v>3834</v>
      </c>
      <c r="P573" s="933" t="s">
        <v>5432</v>
      </c>
      <c r="Q573" s="921" t="s">
        <v>5433</v>
      </c>
      <c r="R573" s="921" t="s">
        <v>5262</v>
      </c>
    </row>
    <row r="574" ht="24" spans="1:18">
      <c r="A574" s="887">
        <v>567</v>
      </c>
      <c r="B574" s="892" t="s">
        <v>5434</v>
      </c>
      <c r="C574" s="893" t="s">
        <v>35</v>
      </c>
      <c r="D574" s="932"/>
      <c r="E574" s="894" t="s">
        <v>2910</v>
      </c>
      <c r="F574" s="932"/>
      <c r="G574" s="895"/>
      <c r="H574" s="895" t="s">
        <v>4266</v>
      </c>
      <c r="I574" s="912"/>
      <c r="J574" s="906" t="str">
        <f t="shared" si="8"/>
        <v>effect leader = { add_trait = { trait = leader_trait_unholy_node }}}</v>
      </c>
      <c r="K574" s="913" t="s">
        <v>4011</v>
      </c>
      <c r="L574" s="914" t="s">
        <v>2910</v>
      </c>
      <c r="M574" s="930"/>
      <c r="N574" s="914" t="s">
        <v>2910</v>
      </c>
      <c r="O574" s="910" t="s">
        <v>3834</v>
      </c>
      <c r="P574" s="933" t="s">
        <v>5432</v>
      </c>
      <c r="Q574" s="921" t="s">
        <v>5435</v>
      </c>
      <c r="R574" s="921" t="s">
        <v>5262</v>
      </c>
    </row>
    <row r="575" ht="24" spans="1:18">
      <c r="A575" s="887">
        <v>568</v>
      </c>
      <c r="B575" s="892" t="s">
        <v>5436</v>
      </c>
      <c r="C575" s="893" t="s">
        <v>35</v>
      </c>
      <c r="D575" s="893"/>
      <c r="E575" s="893"/>
      <c r="F575" s="894" t="s">
        <v>2910</v>
      </c>
      <c r="G575" s="895"/>
      <c r="H575" s="895" t="s">
        <v>5437</v>
      </c>
      <c r="I575" s="912"/>
      <c r="J575" s="906" t="str">
        <f t="shared" si="8"/>
        <v>effect leader = { add_trait = { trait = leader_trait_fotd_scientist }}}</v>
      </c>
      <c r="K575" s="913" t="s">
        <v>1252</v>
      </c>
      <c r="L575" s="914" t="s">
        <v>2910</v>
      </c>
      <c r="M575" s="930"/>
      <c r="N575" s="914" t="s">
        <v>2910</v>
      </c>
      <c r="O575" s="910" t="s">
        <v>3834</v>
      </c>
      <c r="P575" s="916" t="s">
        <v>5438</v>
      </c>
      <c r="Q575" s="921" t="s">
        <v>5439</v>
      </c>
      <c r="R575" s="921" t="s">
        <v>5440</v>
      </c>
    </row>
    <row r="576" ht="22.5" spans="1:18">
      <c r="A576" s="887">
        <v>569</v>
      </c>
      <c r="B576" s="892" t="s">
        <v>5436</v>
      </c>
      <c r="C576" s="893" t="s">
        <v>35</v>
      </c>
      <c r="D576" s="893"/>
      <c r="E576" s="894" t="s">
        <v>2910</v>
      </c>
      <c r="F576" s="893"/>
      <c r="G576" s="895"/>
      <c r="H576" s="895" t="s">
        <v>5437</v>
      </c>
      <c r="I576" s="912"/>
      <c r="J576" s="906" t="str">
        <f t="shared" si="8"/>
        <v>effect leader = { add_trait = { trait = leader_trait_fotd_commander }}}</v>
      </c>
      <c r="K576" s="913" t="s">
        <v>1252</v>
      </c>
      <c r="L576" s="930"/>
      <c r="M576" s="930"/>
      <c r="N576" s="914" t="s">
        <v>2910</v>
      </c>
      <c r="O576" s="910" t="s">
        <v>3834</v>
      </c>
      <c r="P576" s="916" t="s">
        <v>5441</v>
      </c>
      <c r="Q576" s="921" t="s">
        <v>5442</v>
      </c>
      <c r="R576" s="921" t="s">
        <v>5440</v>
      </c>
    </row>
    <row r="577" ht="24" spans="1:18">
      <c r="A577" s="887">
        <v>570</v>
      </c>
      <c r="B577" s="892" t="s">
        <v>5443</v>
      </c>
      <c r="C577" s="893" t="s">
        <v>35</v>
      </c>
      <c r="D577" s="894" t="s">
        <v>2910</v>
      </c>
      <c r="E577" s="893"/>
      <c r="F577" s="893"/>
      <c r="G577" s="895"/>
      <c r="H577" s="895" t="s">
        <v>5444</v>
      </c>
      <c r="I577" s="912"/>
      <c r="J577" s="906" t="str">
        <f t="shared" si="8"/>
        <v>effect leader = { add_trait = { trait = leader_trait_preftl_haggler }}}</v>
      </c>
      <c r="K577" s="913" t="s">
        <v>1252</v>
      </c>
      <c r="L577" s="930"/>
      <c r="M577" s="914" t="s">
        <v>2910</v>
      </c>
      <c r="N577" s="914" t="s">
        <v>2910</v>
      </c>
      <c r="O577" s="910" t="s">
        <v>3834</v>
      </c>
      <c r="P577" s="916" t="s">
        <v>5445</v>
      </c>
      <c r="Q577" s="921" t="s">
        <v>5446</v>
      </c>
      <c r="R577" s="921" t="s">
        <v>5440</v>
      </c>
    </row>
    <row r="578" ht="48" spans="1:18">
      <c r="A578" s="887">
        <v>571</v>
      </c>
      <c r="B578" s="892" t="s">
        <v>5447</v>
      </c>
      <c r="C578" s="893" t="s">
        <v>35</v>
      </c>
      <c r="D578" s="894" t="s">
        <v>2910</v>
      </c>
      <c r="E578" s="893"/>
      <c r="F578" s="893"/>
      <c r="G578" s="895"/>
      <c r="H578" s="895" t="s">
        <v>4437</v>
      </c>
      <c r="I578" s="912"/>
      <c r="J578" s="906" t="str">
        <f t="shared" si="8"/>
        <v>effect leader = { add_trait = { trait = leader_trait_zealot }}}</v>
      </c>
      <c r="K578" s="913" t="s">
        <v>1252</v>
      </c>
      <c r="L578" s="930"/>
      <c r="M578" s="914" t="s">
        <v>2910</v>
      </c>
      <c r="N578" s="914" t="s">
        <v>2910</v>
      </c>
      <c r="O578" s="910" t="s">
        <v>3834</v>
      </c>
      <c r="P578" s="916" t="s">
        <v>5448</v>
      </c>
      <c r="Q578" s="921" t="s">
        <v>5449</v>
      </c>
      <c r="R578" s="921" t="s">
        <v>5440</v>
      </c>
    </row>
    <row r="579" ht="22.5" spans="1:18">
      <c r="A579" s="887">
        <v>572</v>
      </c>
      <c r="B579" s="892" t="s">
        <v>5450</v>
      </c>
      <c r="C579" s="893" t="s">
        <v>35</v>
      </c>
      <c r="D579" s="893"/>
      <c r="E579" s="894" t="s">
        <v>2910</v>
      </c>
      <c r="F579" s="893"/>
      <c r="G579" s="895"/>
      <c r="H579" s="895" t="s">
        <v>4437</v>
      </c>
      <c r="I579" s="912"/>
      <c r="J579" s="906" t="str">
        <f t="shared" si="8"/>
        <v>effect leader = { add_trait = { trait = leader_trait_plague_hardened }}}</v>
      </c>
      <c r="K579" s="913" t="s">
        <v>1252</v>
      </c>
      <c r="L579" s="930"/>
      <c r="M579" s="930"/>
      <c r="N579" s="914" t="s">
        <v>2910</v>
      </c>
      <c r="O579" s="910" t="s">
        <v>3834</v>
      </c>
      <c r="P579" s="916" t="s">
        <v>5451</v>
      </c>
      <c r="Q579" s="921" t="s">
        <v>5452</v>
      </c>
      <c r="R579" s="921" t="s">
        <v>5440</v>
      </c>
    </row>
    <row r="580" ht="25.5" spans="1:18">
      <c r="A580" s="887">
        <v>573</v>
      </c>
      <c r="B580" s="892" t="s">
        <v>5453</v>
      </c>
      <c r="C580" s="893" t="s">
        <v>35</v>
      </c>
      <c r="D580" s="894" t="s">
        <v>2910</v>
      </c>
      <c r="E580" s="894" t="s">
        <v>2910</v>
      </c>
      <c r="F580" s="894" t="s">
        <v>2910</v>
      </c>
      <c r="G580" s="895"/>
      <c r="H580" s="895" t="s">
        <v>5454</v>
      </c>
      <c r="I580" s="912"/>
      <c r="J580" s="906" t="str">
        <f t="shared" si="8"/>
        <v>effect leader = { add_trait = { trait = leader_trait_rift_warped }}}</v>
      </c>
      <c r="K580" s="913" t="s">
        <v>1252</v>
      </c>
      <c r="L580" s="917"/>
      <c r="M580" s="930"/>
      <c r="N580" s="914" t="s">
        <v>2910</v>
      </c>
      <c r="O580" s="910" t="s">
        <v>3834</v>
      </c>
      <c r="P580" s="916" t="s">
        <v>5455</v>
      </c>
      <c r="Q580" s="921" t="s">
        <v>5456</v>
      </c>
      <c r="R580" s="921" t="s">
        <v>5457</v>
      </c>
    </row>
    <row r="581" ht="22.5" spans="1:18">
      <c r="A581" s="887">
        <v>574</v>
      </c>
      <c r="B581" s="927" t="s">
        <v>5458</v>
      </c>
      <c r="C581" s="893" t="s">
        <v>35</v>
      </c>
      <c r="D581" s="893"/>
      <c r="E581" s="893"/>
      <c r="F581" s="894" t="s">
        <v>2910</v>
      </c>
      <c r="G581" s="895"/>
      <c r="H581" s="895" t="s">
        <v>5454</v>
      </c>
      <c r="I581" s="912"/>
      <c r="J581" s="906" t="str">
        <f t="shared" si="8"/>
        <v>effect leader = { add_trait = { trait = leader_trait_partially_digested }}}</v>
      </c>
      <c r="K581" s="913" t="s">
        <v>1252</v>
      </c>
      <c r="L581" s="914" t="s">
        <v>2910</v>
      </c>
      <c r="M581" s="930"/>
      <c r="N581" s="914" t="s">
        <v>2910</v>
      </c>
      <c r="O581" s="910" t="s">
        <v>3834</v>
      </c>
      <c r="P581" s="916" t="s">
        <v>5459</v>
      </c>
      <c r="Q581" s="921" t="s">
        <v>5460</v>
      </c>
      <c r="R581" s="921" t="s">
        <v>5457</v>
      </c>
    </row>
    <row r="582" ht="24" spans="1:18">
      <c r="A582" s="887">
        <v>575</v>
      </c>
      <c r="B582" s="927" t="s">
        <v>5461</v>
      </c>
      <c r="C582" s="893" t="s">
        <v>35</v>
      </c>
      <c r="D582" s="893"/>
      <c r="E582" s="893"/>
      <c r="F582" s="894" t="s">
        <v>2910</v>
      </c>
      <c r="G582" s="895"/>
      <c r="H582" s="895" t="s">
        <v>5454</v>
      </c>
      <c r="I582" s="912"/>
      <c r="J582" s="906" t="str">
        <f t="shared" si="8"/>
        <v>effect leader = { add_trait = { trait = leader_trait_obelisk_curse }}}</v>
      </c>
      <c r="K582" s="913" t="s">
        <v>1252</v>
      </c>
      <c r="L582" s="914" t="s">
        <v>2910</v>
      </c>
      <c r="M582" s="930"/>
      <c r="N582" s="914" t="s">
        <v>2910</v>
      </c>
      <c r="O582" s="910" t="s">
        <v>3834</v>
      </c>
      <c r="P582" s="916" t="s">
        <v>5462</v>
      </c>
      <c r="Q582" s="921" t="s">
        <v>5463</v>
      </c>
      <c r="R582" s="921" t="s">
        <v>5457</v>
      </c>
    </row>
    <row r="583" ht="25.5" spans="1:18">
      <c r="A583" s="887">
        <v>576</v>
      </c>
      <c r="B583" s="892" t="s">
        <v>5464</v>
      </c>
      <c r="C583" s="893" t="s">
        <v>35</v>
      </c>
      <c r="D583" s="893"/>
      <c r="E583" s="893"/>
      <c r="F583" s="894" t="s">
        <v>2910</v>
      </c>
      <c r="G583" s="895"/>
      <c r="H583" s="895" t="s">
        <v>5465</v>
      </c>
      <c r="I583" s="912"/>
      <c r="J583" s="906" t="str">
        <f t="shared" si="8"/>
        <v>effect leader = { add_trait = { trait = leader_trait_planar_theorist }}}</v>
      </c>
      <c r="K583" s="913" t="s">
        <v>1252</v>
      </c>
      <c r="L583" s="917"/>
      <c r="M583" s="930"/>
      <c r="N583" s="914"/>
      <c r="O583" s="910" t="s">
        <v>3834</v>
      </c>
      <c r="P583" s="916" t="s">
        <v>5466</v>
      </c>
      <c r="Q583" s="921" t="s">
        <v>5467</v>
      </c>
      <c r="R583" s="921" t="s">
        <v>5457</v>
      </c>
    </row>
    <row r="584" ht="25.5" spans="1:18">
      <c r="A584" s="887">
        <v>577</v>
      </c>
      <c r="B584" s="892"/>
      <c r="C584" s="893" t="s">
        <v>35</v>
      </c>
      <c r="D584" s="893"/>
      <c r="E584" s="893"/>
      <c r="F584" s="894" t="s">
        <v>2910</v>
      </c>
      <c r="G584" s="895"/>
      <c r="H584" s="895" t="s">
        <v>5465</v>
      </c>
      <c r="I584" s="912"/>
      <c r="J584" s="906" t="str">
        <f t="shared" si="8"/>
        <v>effect leader = { add_trait = { trait = leader_trait_planar_theorist 2 }}}</v>
      </c>
      <c r="K584" s="913" t="s">
        <v>1252</v>
      </c>
      <c r="L584" s="917"/>
      <c r="M584" s="930"/>
      <c r="N584" s="914"/>
      <c r="O584" s="910" t="s">
        <v>3895</v>
      </c>
      <c r="P584" s="916" t="s">
        <v>5468</v>
      </c>
      <c r="Q584" s="921" t="s">
        <v>5469</v>
      </c>
      <c r="R584" s="921" t="s">
        <v>5457</v>
      </c>
    </row>
    <row r="585" ht="25.5" spans="1:18">
      <c r="A585" s="887">
        <v>578</v>
      </c>
      <c r="B585" s="892" t="s">
        <v>5470</v>
      </c>
      <c r="C585" s="893" t="s">
        <v>35</v>
      </c>
      <c r="D585" s="893"/>
      <c r="E585" s="893"/>
      <c r="F585" s="894" t="s">
        <v>2910</v>
      </c>
      <c r="G585" s="895" t="s">
        <v>4761</v>
      </c>
      <c r="H585" s="895" t="s">
        <v>5471</v>
      </c>
      <c r="I585" s="912"/>
      <c r="J585" s="906" t="str">
        <f t="shared" ref="J585:J648" si="9">_xlfn.CONCAT("effect ",_xlfn.XLOOKUP($J$5,$W$9:$W$13,$X$9:$X$13),_xlfn.XLOOKUP($J$5,$W$9:$W$13,$Y$9:$Y$13)," ",_xlfn.XLOOKUP($J$5,$W$9:$W$13,$Z$9:$Z$13),$C$5," = { trait = ",Q585," }}}")</f>
        <v>effect leader = { add_trait = { trait = leader_trait_academic_astral_rift_expert }}}</v>
      </c>
      <c r="K585" s="913" t="s">
        <v>3892</v>
      </c>
      <c r="L585" s="917"/>
      <c r="M585" s="930"/>
      <c r="N585" s="914"/>
      <c r="O585" s="910" t="s">
        <v>3834</v>
      </c>
      <c r="P585" s="916" t="s">
        <v>5472</v>
      </c>
      <c r="Q585" s="921" t="s">
        <v>5473</v>
      </c>
      <c r="R585" s="921" t="s">
        <v>5457</v>
      </c>
    </row>
    <row r="586" ht="25.5" spans="1:18">
      <c r="A586" s="887">
        <v>579</v>
      </c>
      <c r="B586" s="892"/>
      <c r="C586" s="893" t="s">
        <v>35</v>
      </c>
      <c r="D586" s="893"/>
      <c r="E586" s="893"/>
      <c r="F586" s="894" t="s">
        <v>2910</v>
      </c>
      <c r="G586" s="895" t="s">
        <v>4761</v>
      </c>
      <c r="H586" s="895" t="s">
        <v>5471</v>
      </c>
      <c r="I586" s="912"/>
      <c r="J586" s="906" t="str">
        <f t="shared" si="9"/>
        <v>effect leader = { add_trait = { trait = leader_trait_academic_astral_rift_expert_2 }}}</v>
      </c>
      <c r="K586" s="913" t="s">
        <v>3892</v>
      </c>
      <c r="L586" s="917"/>
      <c r="M586" s="930"/>
      <c r="N586" s="914"/>
      <c r="O586" s="910" t="s">
        <v>3895</v>
      </c>
      <c r="P586" s="916" t="s">
        <v>5474</v>
      </c>
      <c r="Q586" s="921" t="s">
        <v>5475</v>
      </c>
      <c r="R586" s="921" t="s">
        <v>5457</v>
      </c>
    </row>
    <row r="587" ht="25.5" spans="1:18">
      <c r="A587" s="887">
        <v>580</v>
      </c>
      <c r="B587" s="892"/>
      <c r="C587" s="893" t="s">
        <v>35</v>
      </c>
      <c r="D587" s="893"/>
      <c r="E587" s="893"/>
      <c r="F587" s="894" t="s">
        <v>2910</v>
      </c>
      <c r="G587" s="895" t="s">
        <v>4761</v>
      </c>
      <c r="H587" s="895" t="s">
        <v>5471</v>
      </c>
      <c r="I587" s="912"/>
      <c r="J587" s="906" t="str">
        <f t="shared" si="9"/>
        <v>effect leader = { add_trait = { trait = leader_trait_academic_astral_rift_expert_3 }}}</v>
      </c>
      <c r="K587" s="913" t="s">
        <v>3892</v>
      </c>
      <c r="L587" s="917"/>
      <c r="M587" s="930"/>
      <c r="N587" s="914"/>
      <c r="O587" s="910" t="s">
        <v>4279</v>
      </c>
      <c r="P587" s="916" t="s">
        <v>5476</v>
      </c>
      <c r="Q587" s="921" t="s">
        <v>5477</v>
      </c>
      <c r="R587" s="921" t="s">
        <v>5457</v>
      </c>
    </row>
    <row r="588" ht="25.5" spans="1:18">
      <c r="A588" s="887">
        <v>581</v>
      </c>
      <c r="B588" s="892" t="s">
        <v>5478</v>
      </c>
      <c r="C588" s="893" t="s">
        <v>35</v>
      </c>
      <c r="D588" s="893"/>
      <c r="E588" s="893"/>
      <c r="F588" s="894" t="s">
        <v>2910</v>
      </c>
      <c r="G588" s="895"/>
      <c r="H588" s="895" t="s">
        <v>5454</v>
      </c>
      <c r="I588" s="912"/>
      <c r="J588" s="906" t="str">
        <f t="shared" si="9"/>
        <v>effect leader = { add_trait = { trait = leader_trait_foreign_consciousness }}}</v>
      </c>
      <c r="K588" s="913" t="s">
        <v>4011</v>
      </c>
      <c r="L588" s="917"/>
      <c r="M588" s="930"/>
      <c r="N588" s="914" t="s">
        <v>2910</v>
      </c>
      <c r="O588" s="910" t="s">
        <v>3834</v>
      </c>
      <c r="P588" s="916" t="s">
        <v>5479</v>
      </c>
      <c r="Q588" s="921" t="s">
        <v>5480</v>
      </c>
      <c r="R588" s="921" t="s">
        <v>5457</v>
      </c>
    </row>
    <row r="589" ht="25.5" spans="1:18">
      <c r="A589" s="887">
        <v>582</v>
      </c>
      <c r="B589" s="927" t="s">
        <v>5481</v>
      </c>
      <c r="C589" s="893" t="s">
        <v>35</v>
      </c>
      <c r="D589" s="893"/>
      <c r="E589" s="893"/>
      <c r="F589" s="894" t="s">
        <v>2910</v>
      </c>
      <c r="G589" s="895"/>
      <c r="H589" s="895" t="s">
        <v>5454</v>
      </c>
      <c r="I589" s="912"/>
      <c r="J589" s="906" t="str">
        <f t="shared" si="9"/>
        <v>effect leader = { add_trait = { trait = leader_trait_black_light_blinded }}}</v>
      </c>
      <c r="K589" s="913" t="s">
        <v>1252</v>
      </c>
      <c r="L589" s="917"/>
      <c r="M589" s="930"/>
      <c r="N589" s="914" t="s">
        <v>2910</v>
      </c>
      <c r="O589" s="910" t="s">
        <v>3834</v>
      </c>
      <c r="P589" s="916" t="s">
        <v>5482</v>
      </c>
      <c r="Q589" s="921" t="s">
        <v>5483</v>
      </c>
      <c r="R589" s="921" t="s">
        <v>5457</v>
      </c>
    </row>
    <row r="590" ht="25.5" spans="1:18">
      <c r="A590" s="887">
        <v>583</v>
      </c>
      <c r="B590" s="892" t="s">
        <v>5484</v>
      </c>
      <c r="C590" s="893" t="s">
        <v>35</v>
      </c>
      <c r="D590" s="893"/>
      <c r="E590" s="893"/>
      <c r="F590" s="894" t="s">
        <v>2910</v>
      </c>
      <c r="G590" s="895"/>
      <c r="H590" s="895" t="s">
        <v>5454</v>
      </c>
      <c r="I590" s="912"/>
      <c r="J590" s="906" t="str">
        <f t="shared" si="9"/>
        <v>effect leader = { add_trait = { trait = leader_trait_sanitary_drone }}}</v>
      </c>
      <c r="K590" s="913" t="s">
        <v>1252</v>
      </c>
      <c r="L590" s="917"/>
      <c r="M590" s="930"/>
      <c r="N590" s="914" t="s">
        <v>2910</v>
      </c>
      <c r="O590" s="910" t="s">
        <v>3834</v>
      </c>
      <c r="P590" s="916" t="s">
        <v>5485</v>
      </c>
      <c r="Q590" s="921" t="s">
        <v>5486</v>
      </c>
      <c r="R590" s="921" t="s">
        <v>5457</v>
      </c>
    </row>
    <row r="591" ht="25.5" spans="1:18">
      <c r="A591" s="887">
        <v>584</v>
      </c>
      <c r="B591" s="892" t="s">
        <v>5487</v>
      </c>
      <c r="C591" s="893" t="s">
        <v>35</v>
      </c>
      <c r="D591" s="893"/>
      <c r="E591" s="894" t="s">
        <v>2910</v>
      </c>
      <c r="F591" s="893"/>
      <c r="G591" s="895"/>
      <c r="H591" s="895" t="s">
        <v>5488</v>
      </c>
      <c r="I591" s="912"/>
      <c r="J591" s="906" t="str">
        <f t="shared" si="9"/>
        <v>effect leader = { add_trait = { trait = leader_trait_spacebender }}}</v>
      </c>
      <c r="K591" s="913" t="s">
        <v>4011</v>
      </c>
      <c r="L591" s="917"/>
      <c r="M591" s="930"/>
      <c r="N591" s="914" t="s">
        <v>2910</v>
      </c>
      <c r="O591" s="910" t="s">
        <v>3834</v>
      </c>
      <c r="P591" s="916" t="s">
        <v>5489</v>
      </c>
      <c r="Q591" s="921" t="s">
        <v>5490</v>
      </c>
      <c r="R591" s="921" t="s">
        <v>5457</v>
      </c>
    </row>
    <row r="592" ht="25.5" spans="1:18">
      <c r="A592" s="887">
        <v>585</v>
      </c>
      <c r="B592" s="892" t="s">
        <v>5491</v>
      </c>
      <c r="C592" s="893" t="s">
        <v>35</v>
      </c>
      <c r="D592" s="893"/>
      <c r="E592" s="894" t="s">
        <v>2910</v>
      </c>
      <c r="F592" s="893"/>
      <c r="G592" s="895"/>
      <c r="H592" s="895" t="s">
        <v>5492</v>
      </c>
      <c r="I592" s="912"/>
      <c r="J592" s="906" t="str">
        <f t="shared" si="9"/>
        <v>effect leader = { add_trait = { trait = leader_trait_energy_weapon_specialist }}}</v>
      </c>
      <c r="K592" s="913" t="s">
        <v>1252</v>
      </c>
      <c r="L592" s="917"/>
      <c r="M592" s="930"/>
      <c r="N592" s="914" t="s">
        <v>2910</v>
      </c>
      <c r="O592" s="910" t="s">
        <v>3834</v>
      </c>
      <c r="P592" s="916" t="s">
        <v>5493</v>
      </c>
      <c r="Q592" s="921" t="s">
        <v>5494</v>
      </c>
      <c r="R592" s="921" t="s">
        <v>5457</v>
      </c>
    </row>
    <row r="593" ht="36" spans="1:18">
      <c r="A593" s="887">
        <v>586</v>
      </c>
      <c r="B593" s="892" t="s">
        <v>5495</v>
      </c>
      <c r="C593" s="893" t="s">
        <v>35</v>
      </c>
      <c r="D593" s="894" t="s">
        <v>2910</v>
      </c>
      <c r="E593" s="894"/>
      <c r="F593" s="932"/>
      <c r="G593" s="895"/>
      <c r="H593" s="895" t="s">
        <v>4266</v>
      </c>
      <c r="I593" s="912"/>
      <c r="J593" s="906" t="str">
        <f t="shared" si="9"/>
        <v>effect leader = { add_trait = { trait = leader_trait_blorg_insight }}}</v>
      </c>
      <c r="K593" s="913" t="s">
        <v>4011</v>
      </c>
      <c r="L593" s="930"/>
      <c r="M593" s="930"/>
      <c r="N593" s="914" t="s">
        <v>2910</v>
      </c>
      <c r="O593" s="910" t="s">
        <v>3834</v>
      </c>
      <c r="P593" s="933" t="s">
        <v>5496</v>
      </c>
      <c r="Q593" s="921" t="s">
        <v>5497</v>
      </c>
      <c r="R593" s="921" t="s">
        <v>5457</v>
      </c>
    </row>
    <row r="594" ht="48" spans="1:18">
      <c r="A594" s="887">
        <v>587</v>
      </c>
      <c r="B594" s="892" t="s">
        <v>5498</v>
      </c>
      <c r="C594" s="893" t="s">
        <v>35</v>
      </c>
      <c r="D594" s="932"/>
      <c r="E594" s="894" t="s">
        <v>2910</v>
      </c>
      <c r="F594" s="932"/>
      <c r="G594" s="895"/>
      <c r="H594" s="895" t="s">
        <v>5499</v>
      </c>
      <c r="I594" s="912"/>
      <c r="J594" s="906" t="str">
        <f t="shared" si="9"/>
        <v>effect leader = { add_trait = { trait = leader_trait_storm_rider_commander }}}</v>
      </c>
      <c r="K594" s="913" t="s">
        <v>1252</v>
      </c>
      <c r="L594" s="914" t="s">
        <v>2910</v>
      </c>
      <c r="M594" s="930"/>
      <c r="N594" s="914" t="s">
        <v>2910</v>
      </c>
      <c r="O594" s="910" t="s">
        <v>3834</v>
      </c>
      <c r="P594" s="916" t="s">
        <v>5500</v>
      </c>
      <c r="Q594" s="921" t="s">
        <v>5501</v>
      </c>
      <c r="R594" s="921" t="s">
        <v>5502</v>
      </c>
    </row>
    <row r="595" ht="36" spans="1:18">
      <c r="A595" s="887">
        <v>588</v>
      </c>
      <c r="B595" s="892" t="s">
        <v>5498</v>
      </c>
      <c r="C595" s="893" t="s">
        <v>35</v>
      </c>
      <c r="D595" s="932"/>
      <c r="E595" s="932"/>
      <c r="F595" s="894" t="s">
        <v>2910</v>
      </c>
      <c r="G595" s="895"/>
      <c r="H595" s="895" t="s">
        <v>5499</v>
      </c>
      <c r="I595" s="912"/>
      <c r="J595" s="906" t="str">
        <f t="shared" si="9"/>
        <v>effect leader = { add_trait = { trait = leader_trait_storm_rider_scientist }}}</v>
      </c>
      <c r="K595" s="913" t="s">
        <v>1252</v>
      </c>
      <c r="L595" s="930"/>
      <c r="M595" s="930"/>
      <c r="N595" s="914" t="s">
        <v>2910</v>
      </c>
      <c r="O595" s="910" t="s">
        <v>3834</v>
      </c>
      <c r="P595" s="933" t="s">
        <v>5503</v>
      </c>
      <c r="Q595" s="921" t="s">
        <v>5504</v>
      </c>
      <c r="R595" s="921" t="s">
        <v>5502</v>
      </c>
    </row>
    <row r="596" ht="48" spans="1:18">
      <c r="A596" s="887">
        <v>589</v>
      </c>
      <c r="B596" s="892" t="s">
        <v>5498</v>
      </c>
      <c r="C596" s="893" t="s">
        <v>35</v>
      </c>
      <c r="D596" s="894" t="s">
        <v>2910</v>
      </c>
      <c r="E596" s="932"/>
      <c r="F596" s="932"/>
      <c r="G596" s="895"/>
      <c r="H596" s="895" t="s">
        <v>5499</v>
      </c>
      <c r="I596" s="912"/>
      <c r="J596" s="906" t="str">
        <f t="shared" si="9"/>
        <v>effect leader = { add_trait = { trait = leader_trait_storm_rider_official }}}</v>
      </c>
      <c r="K596" s="913" t="s">
        <v>1252</v>
      </c>
      <c r="L596" s="930"/>
      <c r="M596" s="930"/>
      <c r="N596" s="914" t="s">
        <v>2910</v>
      </c>
      <c r="O596" s="910" t="s">
        <v>3834</v>
      </c>
      <c r="P596" s="933" t="s">
        <v>5505</v>
      </c>
      <c r="Q596" s="921" t="s">
        <v>5506</v>
      </c>
      <c r="R596" s="921" t="s">
        <v>5502</v>
      </c>
    </row>
    <row r="597" ht="24" spans="1:18">
      <c r="A597" s="887">
        <v>590</v>
      </c>
      <c r="B597" s="892" t="s">
        <v>5507</v>
      </c>
      <c r="C597" s="893" t="s">
        <v>35</v>
      </c>
      <c r="D597" s="894" t="s">
        <v>2910</v>
      </c>
      <c r="E597" s="894" t="s">
        <v>2910</v>
      </c>
      <c r="F597" s="894" t="s">
        <v>2910</v>
      </c>
      <c r="G597" s="895"/>
      <c r="H597" s="895" t="s">
        <v>5039</v>
      </c>
      <c r="I597" s="912" t="s">
        <v>5508</v>
      </c>
      <c r="J597" s="906" t="str">
        <f t="shared" si="9"/>
        <v>effect leader = { add_trait = { trait = leader_trait_limited_cyborg }}}</v>
      </c>
      <c r="K597" s="913" t="s">
        <v>1252</v>
      </c>
      <c r="L597" s="930"/>
      <c r="M597" s="930"/>
      <c r="N597" s="914" t="s">
        <v>2910</v>
      </c>
      <c r="O597" s="910" t="s">
        <v>3834</v>
      </c>
      <c r="P597" s="933" t="s">
        <v>5509</v>
      </c>
      <c r="Q597" s="921" t="s">
        <v>5510</v>
      </c>
      <c r="R597" s="921" t="s">
        <v>5511</v>
      </c>
    </row>
    <row r="598" ht="36" spans="1:18">
      <c r="A598" s="887">
        <v>591</v>
      </c>
      <c r="B598" s="892" t="s">
        <v>5512</v>
      </c>
      <c r="C598" s="893" t="s">
        <v>35</v>
      </c>
      <c r="D598" s="894" t="s">
        <v>2910</v>
      </c>
      <c r="E598" s="894" t="s">
        <v>2910</v>
      </c>
      <c r="F598" s="894" t="s">
        <v>2910</v>
      </c>
      <c r="G598" s="895"/>
      <c r="H598" s="895" t="s">
        <v>5513</v>
      </c>
      <c r="I598" s="912"/>
      <c r="J598" s="906" t="str">
        <f t="shared" si="9"/>
        <v>effect leader = { add_trait = { trait = leader_trait_robotic_surrogate }}}</v>
      </c>
      <c r="K598" s="913" t="s">
        <v>1252</v>
      </c>
      <c r="L598" s="930"/>
      <c r="M598" s="930"/>
      <c r="N598" s="914" t="s">
        <v>2910</v>
      </c>
      <c r="O598" s="910" t="s">
        <v>3834</v>
      </c>
      <c r="P598" s="933" t="s">
        <v>5514</v>
      </c>
      <c r="Q598" s="921" t="s">
        <v>5515</v>
      </c>
      <c r="R598" s="921" t="s">
        <v>5511</v>
      </c>
    </row>
    <row r="599" ht="96" spans="1:18">
      <c r="A599" s="887">
        <v>592</v>
      </c>
      <c r="B599" s="892" t="s">
        <v>3719</v>
      </c>
      <c r="C599" s="893" t="s">
        <v>35</v>
      </c>
      <c r="D599" s="894" t="s">
        <v>2910</v>
      </c>
      <c r="E599" s="894" t="s">
        <v>2910</v>
      </c>
      <c r="F599" s="894" t="s">
        <v>2910</v>
      </c>
      <c r="G599" s="895"/>
      <c r="H599" s="895" t="s">
        <v>5516</v>
      </c>
      <c r="I599" s="912"/>
      <c r="J599" s="906" t="str">
        <f t="shared" si="9"/>
        <v>effect leader = { add_trait = { trait = leader_trait_ritualistic_implants_cyborg }}}</v>
      </c>
      <c r="K599" s="913" t="s">
        <v>1252</v>
      </c>
      <c r="L599" s="914" t="s">
        <v>2910</v>
      </c>
      <c r="M599" s="930"/>
      <c r="N599" s="914" t="s">
        <v>2910</v>
      </c>
      <c r="O599" s="910" t="s">
        <v>3834</v>
      </c>
      <c r="P599" s="933" t="s">
        <v>5517</v>
      </c>
      <c r="Q599" s="921" t="s">
        <v>5518</v>
      </c>
      <c r="R599" s="921" t="s">
        <v>5511</v>
      </c>
    </row>
    <row r="600" ht="22.5" spans="1:18">
      <c r="A600" s="887">
        <v>593</v>
      </c>
      <c r="B600" s="892" t="s">
        <v>5519</v>
      </c>
      <c r="C600" s="893" t="s">
        <v>35</v>
      </c>
      <c r="D600" s="894" t="s">
        <v>2910</v>
      </c>
      <c r="E600" s="894" t="s">
        <v>2910</v>
      </c>
      <c r="F600" s="894" t="s">
        <v>2910</v>
      </c>
      <c r="G600" s="895"/>
      <c r="H600" s="895" t="s">
        <v>5520</v>
      </c>
      <c r="I600" s="912"/>
      <c r="J600" s="906" t="str">
        <f t="shared" si="9"/>
        <v>effect leader = { add_trait = { trait = leader_trait_buccaneer }}}</v>
      </c>
      <c r="K600" s="913" t="s">
        <v>1252</v>
      </c>
      <c r="L600" s="914" t="s">
        <v>2910</v>
      </c>
      <c r="M600" s="930"/>
      <c r="N600" s="914" t="s">
        <v>2910</v>
      </c>
      <c r="O600" s="910" t="s">
        <v>3834</v>
      </c>
      <c r="P600" s="933" t="s">
        <v>5521</v>
      </c>
      <c r="Q600" s="921" t="s">
        <v>5522</v>
      </c>
      <c r="R600" s="921" t="s">
        <v>5511</v>
      </c>
    </row>
    <row r="601" ht="22.5" spans="1:18">
      <c r="A601" s="887">
        <v>594</v>
      </c>
      <c r="B601" s="892"/>
      <c r="C601" s="893" t="s">
        <v>35</v>
      </c>
      <c r="D601" s="894" t="s">
        <v>2910</v>
      </c>
      <c r="E601" s="894" t="s">
        <v>2910</v>
      </c>
      <c r="F601" s="894" t="s">
        <v>2910</v>
      </c>
      <c r="G601" s="895"/>
      <c r="H601" s="895" t="s">
        <v>5520</v>
      </c>
      <c r="I601" s="912"/>
      <c r="J601" s="906" t="str">
        <f t="shared" si="9"/>
        <v>effect leader = { add_trait = { trait = leader_trait_buccaneer_2 }}}</v>
      </c>
      <c r="K601" s="913" t="s">
        <v>1252</v>
      </c>
      <c r="L601" s="914" t="s">
        <v>2910</v>
      </c>
      <c r="M601" s="930"/>
      <c r="N601" s="914" t="s">
        <v>2910</v>
      </c>
      <c r="O601" s="910" t="s">
        <v>3895</v>
      </c>
      <c r="P601" s="933" t="s">
        <v>5523</v>
      </c>
      <c r="Q601" s="921" t="s">
        <v>5524</v>
      </c>
      <c r="R601" s="921" t="s">
        <v>5511</v>
      </c>
    </row>
    <row r="602" ht="22.5" spans="1:18">
      <c r="A602" s="887">
        <v>595</v>
      </c>
      <c r="B602" s="892"/>
      <c r="C602" s="893" t="s">
        <v>35</v>
      </c>
      <c r="D602" s="894" t="s">
        <v>2910</v>
      </c>
      <c r="E602" s="894" t="s">
        <v>2910</v>
      </c>
      <c r="F602" s="894" t="s">
        <v>2910</v>
      </c>
      <c r="G602" s="895"/>
      <c r="H602" s="895" t="s">
        <v>5520</v>
      </c>
      <c r="I602" s="912"/>
      <c r="J602" s="906" t="str">
        <f t="shared" si="9"/>
        <v>effect leader = { add_trait = { trait = leader_trait_buccaneer_3 }}}</v>
      </c>
      <c r="K602" s="913" t="s">
        <v>1252</v>
      </c>
      <c r="L602" s="914" t="s">
        <v>2910</v>
      </c>
      <c r="M602" s="930"/>
      <c r="N602" s="914" t="s">
        <v>2910</v>
      </c>
      <c r="O602" s="910" t="s">
        <v>4279</v>
      </c>
      <c r="P602" s="933" t="s">
        <v>5525</v>
      </c>
      <c r="Q602" s="921" t="s">
        <v>5526</v>
      </c>
      <c r="R602" s="921" t="s">
        <v>5511</v>
      </c>
    </row>
    <row r="603" ht="22.5" spans="1:18">
      <c r="A603" s="887">
        <v>596</v>
      </c>
      <c r="B603" s="892" t="s">
        <v>5527</v>
      </c>
      <c r="C603" s="893" t="s">
        <v>35</v>
      </c>
      <c r="D603" s="894" t="s">
        <v>2910</v>
      </c>
      <c r="E603" s="894" t="s">
        <v>2910</v>
      </c>
      <c r="F603" s="894" t="s">
        <v>2910</v>
      </c>
      <c r="G603" s="895"/>
      <c r="H603" s="895" t="s">
        <v>5520</v>
      </c>
      <c r="I603" s="912"/>
      <c r="J603" s="906" t="str">
        <f t="shared" si="9"/>
        <v>effect leader = { add_trait = { trait = leader_trait_trailblazer }}}</v>
      </c>
      <c r="K603" s="913" t="s">
        <v>1252</v>
      </c>
      <c r="L603" s="914" t="s">
        <v>2910</v>
      </c>
      <c r="M603" s="930"/>
      <c r="N603" s="914" t="s">
        <v>2910</v>
      </c>
      <c r="O603" s="910" t="s">
        <v>3834</v>
      </c>
      <c r="P603" s="933" t="s">
        <v>5528</v>
      </c>
      <c r="Q603" s="921" t="s">
        <v>5529</v>
      </c>
      <c r="R603" s="921" t="s">
        <v>5511</v>
      </c>
    </row>
    <row r="604" ht="22.5" spans="1:18">
      <c r="A604" s="887">
        <v>597</v>
      </c>
      <c r="B604" s="892"/>
      <c r="C604" s="893" t="s">
        <v>35</v>
      </c>
      <c r="D604" s="894" t="s">
        <v>2910</v>
      </c>
      <c r="E604" s="894" t="s">
        <v>2910</v>
      </c>
      <c r="F604" s="894" t="s">
        <v>2910</v>
      </c>
      <c r="G604" s="895"/>
      <c r="H604" s="895" t="s">
        <v>5520</v>
      </c>
      <c r="I604" s="912"/>
      <c r="J604" s="906" t="str">
        <f t="shared" si="9"/>
        <v>effect leader = { add_trait = { trait = leader_trait_trailblazer_2 }}}</v>
      </c>
      <c r="K604" s="913" t="s">
        <v>1252</v>
      </c>
      <c r="L604" s="914" t="s">
        <v>2910</v>
      </c>
      <c r="M604" s="930"/>
      <c r="N604" s="914" t="s">
        <v>2910</v>
      </c>
      <c r="O604" s="910" t="s">
        <v>3895</v>
      </c>
      <c r="P604" s="933" t="s">
        <v>5530</v>
      </c>
      <c r="Q604" s="921" t="s">
        <v>5531</v>
      </c>
      <c r="R604" s="921" t="s">
        <v>5511</v>
      </c>
    </row>
    <row r="605" ht="22.5" spans="1:18">
      <c r="A605" s="887">
        <v>598</v>
      </c>
      <c r="B605" s="892"/>
      <c r="C605" s="893" t="s">
        <v>35</v>
      </c>
      <c r="D605" s="894" t="s">
        <v>2910</v>
      </c>
      <c r="E605" s="894" t="s">
        <v>2910</v>
      </c>
      <c r="F605" s="894" t="s">
        <v>2910</v>
      </c>
      <c r="G605" s="895"/>
      <c r="H605" s="895" t="s">
        <v>5520</v>
      </c>
      <c r="I605" s="912"/>
      <c r="J605" s="906" t="str">
        <f t="shared" si="9"/>
        <v>effect leader = { add_trait = { trait = leader_trait_trailblazer_3 }}}</v>
      </c>
      <c r="K605" s="913" t="s">
        <v>1252</v>
      </c>
      <c r="L605" s="914" t="s">
        <v>2910</v>
      </c>
      <c r="M605" s="930"/>
      <c r="N605" s="914" t="s">
        <v>2910</v>
      </c>
      <c r="O605" s="910" t="s">
        <v>4279</v>
      </c>
      <c r="P605" s="933" t="s">
        <v>5532</v>
      </c>
      <c r="Q605" s="921" t="s">
        <v>5533</v>
      </c>
      <c r="R605" s="921" t="s">
        <v>5511</v>
      </c>
    </row>
    <row r="606" ht="22.5" spans="1:18">
      <c r="A606" s="887">
        <v>599</v>
      </c>
      <c r="B606" s="892" t="s">
        <v>5534</v>
      </c>
      <c r="C606" s="893" t="s">
        <v>35</v>
      </c>
      <c r="D606" s="894" t="s">
        <v>2910</v>
      </c>
      <c r="E606" s="894" t="s">
        <v>2910</v>
      </c>
      <c r="F606" s="894" t="s">
        <v>2910</v>
      </c>
      <c r="G606" s="895"/>
      <c r="H606" s="895" t="s">
        <v>5520</v>
      </c>
      <c r="I606" s="912"/>
      <c r="J606" s="906" t="str">
        <f t="shared" si="9"/>
        <v>effect leader = { add_trait = { trait = leader_trait_treasure_hoarder }}}</v>
      </c>
      <c r="K606" s="913" t="s">
        <v>1252</v>
      </c>
      <c r="L606" s="914" t="s">
        <v>2910</v>
      </c>
      <c r="M606" s="930"/>
      <c r="N606" s="914" t="s">
        <v>2910</v>
      </c>
      <c r="O606" s="910" t="s">
        <v>3834</v>
      </c>
      <c r="P606" s="933" t="s">
        <v>5535</v>
      </c>
      <c r="Q606" s="921" t="s">
        <v>5536</v>
      </c>
      <c r="R606" s="921" t="s">
        <v>5511</v>
      </c>
    </row>
    <row r="607" ht="22.5" spans="1:18">
      <c r="A607" s="887">
        <v>600</v>
      </c>
      <c r="B607" s="892"/>
      <c r="C607" s="893" t="s">
        <v>35</v>
      </c>
      <c r="D607" s="894" t="s">
        <v>2910</v>
      </c>
      <c r="E607" s="894" t="s">
        <v>2910</v>
      </c>
      <c r="F607" s="894" t="s">
        <v>2910</v>
      </c>
      <c r="G607" s="895"/>
      <c r="H607" s="895" t="s">
        <v>5520</v>
      </c>
      <c r="I607" s="912"/>
      <c r="J607" s="906" t="str">
        <f t="shared" si="9"/>
        <v>effect leader = { add_trait = { trait = leader_trait_treasure_hoarder_2 }}}</v>
      </c>
      <c r="K607" s="913" t="s">
        <v>1252</v>
      </c>
      <c r="L607" s="914" t="s">
        <v>2910</v>
      </c>
      <c r="M607" s="930"/>
      <c r="N607" s="914" t="s">
        <v>2910</v>
      </c>
      <c r="O607" s="910" t="s">
        <v>3895</v>
      </c>
      <c r="P607" s="933" t="s">
        <v>5537</v>
      </c>
      <c r="Q607" s="921" t="s">
        <v>5538</v>
      </c>
      <c r="R607" s="921" t="s">
        <v>5511</v>
      </c>
    </row>
    <row r="608" ht="22.5" spans="1:18">
      <c r="A608" s="887">
        <v>601</v>
      </c>
      <c r="B608" s="892"/>
      <c r="C608" s="893" t="s">
        <v>35</v>
      </c>
      <c r="D608" s="894" t="s">
        <v>2910</v>
      </c>
      <c r="E608" s="894" t="s">
        <v>2910</v>
      </c>
      <c r="F608" s="894" t="s">
        <v>2910</v>
      </c>
      <c r="G608" s="895"/>
      <c r="H608" s="895" t="s">
        <v>5520</v>
      </c>
      <c r="I608" s="912"/>
      <c r="J608" s="906" t="str">
        <f t="shared" si="9"/>
        <v>effect leader = { add_trait = { trait = leader_trait_treasure_hoarder_3 }}}</v>
      </c>
      <c r="K608" s="913" t="s">
        <v>1252</v>
      </c>
      <c r="L608" s="914" t="s">
        <v>2910</v>
      </c>
      <c r="M608" s="930"/>
      <c r="N608" s="914" t="s">
        <v>2910</v>
      </c>
      <c r="O608" s="910" t="s">
        <v>4279</v>
      </c>
      <c r="P608" s="933" t="s">
        <v>5539</v>
      </c>
      <c r="Q608" s="921" t="s">
        <v>5540</v>
      </c>
      <c r="R608" s="921" t="s">
        <v>5511</v>
      </c>
    </row>
    <row r="609" ht="22.5" spans="1:18">
      <c r="A609" s="887">
        <v>602</v>
      </c>
      <c r="B609" s="892" t="s">
        <v>5541</v>
      </c>
      <c r="C609" s="893" t="s">
        <v>35</v>
      </c>
      <c r="D609" s="932"/>
      <c r="E609" s="894" t="s">
        <v>2910</v>
      </c>
      <c r="F609" s="932"/>
      <c r="G609" s="895"/>
      <c r="H609" s="895" t="s">
        <v>5542</v>
      </c>
      <c r="I609" s="912"/>
      <c r="J609" s="906" t="str">
        <f t="shared" si="9"/>
        <v>effect leader = { add_trait = { trait = leader_trait_pirate_queen }}}</v>
      </c>
      <c r="K609" s="913" t="s">
        <v>4011</v>
      </c>
      <c r="L609" s="930"/>
      <c r="M609" s="930"/>
      <c r="N609" s="914" t="s">
        <v>2910</v>
      </c>
      <c r="O609" s="910" t="s">
        <v>3834</v>
      </c>
      <c r="P609" s="933" t="s">
        <v>5543</v>
      </c>
      <c r="Q609" s="921" t="s">
        <v>5544</v>
      </c>
      <c r="R609" s="921" t="s">
        <v>5511</v>
      </c>
    </row>
    <row r="610" ht="22.5" spans="1:18">
      <c r="A610" s="887">
        <v>603</v>
      </c>
      <c r="B610" s="892" t="s">
        <v>5545</v>
      </c>
      <c r="C610" s="893" t="s">
        <v>35</v>
      </c>
      <c r="D610" s="932"/>
      <c r="E610" s="894" t="s">
        <v>2910</v>
      </c>
      <c r="F610" s="932"/>
      <c r="G610" s="895" t="s">
        <v>3890</v>
      </c>
      <c r="H610" s="895" t="s">
        <v>4266</v>
      </c>
      <c r="I610" s="912"/>
      <c r="J610" s="906" t="str">
        <f t="shared" si="9"/>
        <v>effect leader = { add_trait = { trait = leader_trait_trophy_hunter }}}</v>
      </c>
      <c r="K610" s="913" t="s">
        <v>4011</v>
      </c>
      <c r="L610" s="930"/>
      <c r="M610" s="930"/>
      <c r="N610" s="914" t="s">
        <v>2910</v>
      </c>
      <c r="O610" s="910" t="s">
        <v>3834</v>
      </c>
      <c r="P610" s="933" t="s">
        <v>5546</v>
      </c>
      <c r="Q610" s="921" t="s">
        <v>5547</v>
      </c>
      <c r="R610" s="921" t="s">
        <v>5511</v>
      </c>
    </row>
    <row r="611" ht="24" spans="1:18">
      <c r="A611" s="887">
        <v>604</v>
      </c>
      <c r="B611" s="892" t="s">
        <v>5548</v>
      </c>
      <c r="C611" s="893" t="s">
        <v>35</v>
      </c>
      <c r="D611" s="932"/>
      <c r="E611" s="932"/>
      <c r="F611" s="894" t="s">
        <v>2910</v>
      </c>
      <c r="G611" s="895" t="s">
        <v>4743</v>
      </c>
      <c r="H611" s="895" t="s">
        <v>4266</v>
      </c>
      <c r="I611" s="912"/>
      <c r="J611" s="906" t="str">
        <f t="shared" si="9"/>
        <v>effect leader = { add_trait = { trait = leader_trait_gifted_trapper }}}</v>
      </c>
      <c r="K611" s="913" t="s">
        <v>4011</v>
      </c>
      <c r="L611" s="930"/>
      <c r="M611" s="930"/>
      <c r="N611" s="914" t="s">
        <v>2910</v>
      </c>
      <c r="O611" s="910" t="s">
        <v>3834</v>
      </c>
      <c r="P611" s="933" t="s">
        <v>5549</v>
      </c>
      <c r="Q611" s="921" t="s">
        <v>5550</v>
      </c>
      <c r="R611" s="921" t="s">
        <v>5511</v>
      </c>
    </row>
    <row r="612" ht="24" spans="1:18">
      <c r="A612" s="887">
        <v>605</v>
      </c>
      <c r="B612" s="934" t="s">
        <v>5551</v>
      </c>
      <c r="C612" s="893" t="s">
        <v>35</v>
      </c>
      <c r="D612" s="932"/>
      <c r="E612" s="894" t="s">
        <v>2910</v>
      </c>
      <c r="F612" s="932"/>
      <c r="G612" s="895"/>
      <c r="H612" s="895" t="s">
        <v>5552</v>
      </c>
      <c r="I612" s="912"/>
      <c r="J612" s="906" t="str">
        <f t="shared" si="9"/>
        <v>effect leader = { add_trait = { trait = leader_trait_void_hunter }}}</v>
      </c>
      <c r="K612" s="913" t="s">
        <v>1252</v>
      </c>
      <c r="L612" s="930"/>
      <c r="M612" s="930"/>
      <c r="N612" s="930"/>
      <c r="O612" s="910" t="s">
        <v>3834</v>
      </c>
      <c r="P612" s="933" t="s">
        <v>5553</v>
      </c>
      <c r="Q612" s="921" t="s">
        <v>5554</v>
      </c>
      <c r="R612" s="921" t="s">
        <v>5511</v>
      </c>
    </row>
    <row r="613" ht="24" spans="1:18">
      <c r="A613" s="887">
        <v>606</v>
      </c>
      <c r="B613" s="888"/>
      <c r="C613" s="893" t="s">
        <v>35</v>
      </c>
      <c r="D613" s="932"/>
      <c r="E613" s="894" t="s">
        <v>2910</v>
      </c>
      <c r="F613" s="932"/>
      <c r="G613" s="895"/>
      <c r="H613" s="895" t="s">
        <v>5552</v>
      </c>
      <c r="I613" s="912"/>
      <c r="J613" s="906" t="str">
        <f t="shared" si="9"/>
        <v>effect leader = { add_trait = { trait = leader_trait_void_hunter_2 }}}</v>
      </c>
      <c r="K613" s="913" t="s">
        <v>1252</v>
      </c>
      <c r="L613" s="930"/>
      <c r="M613" s="930"/>
      <c r="N613" s="930"/>
      <c r="O613" s="910" t="s">
        <v>3895</v>
      </c>
      <c r="P613" s="933" t="s">
        <v>5555</v>
      </c>
      <c r="Q613" s="921" t="s">
        <v>5556</v>
      </c>
      <c r="R613" s="921" t="s">
        <v>5511</v>
      </c>
    </row>
    <row r="614" ht="24" spans="1:18">
      <c r="A614" s="887">
        <v>607</v>
      </c>
      <c r="B614" s="934" t="s">
        <v>5557</v>
      </c>
      <c r="C614" s="893" t="s">
        <v>35</v>
      </c>
      <c r="D614" s="932"/>
      <c r="E614" s="932"/>
      <c r="F614" s="894" t="s">
        <v>2910</v>
      </c>
      <c r="G614" s="895"/>
      <c r="H614" s="895" t="s">
        <v>5558</v>
      </c>
      <c r="I614" s="912"/>
      <c r="J614" s="906" t="str">
        <f t="shared" si="9"/>
        <v>effect leader = { add_trait = { trait = leader_trait_void_tracker }}}</v>
      </c>
      <c r="K614" s="913" t="s">
        <v>1252</v>
      </c>
      <c r="L614" s="930"/>
      <c r="M614" s="930"/>
      <c r="N614" s="930"/>
      <c r="O614" s="910" t="s">
        <v>3834</v>
      </c>
      <c r="P614" s="933" t="s">
        <v>5559</v>
      </c>
      <c r="Q614" s="921" t="s">
        <v>5560</v>
      </c>
      <c r="R614" s="921" t="s">
        <v>5511</v>
      </c>
    </row>
    <row r="615" ht="24" spans="1:18">
      <c r="A615" s="887">
        <v>608</v>
      </c>
      <c r="B615" s="888"/>
      <c r="C615" s="893" t="s">
        <v>35</v>
      </c>
      <c r="D615" s="932"/>
      <c r="E615" s="932"/>
      <c r="F615" s="894" t="s">
        <v>2910</v>
      </c>
      <c r="G615" s="895"/>
      <c r="H615" s="895" t="s">
        <v>5558</v>
      </c>
      <c r="I615" s="912"/>
      <c r="J615" s="906" t="str">
        <f t="shared" si="9"/>
        <v>effect leader = { add_trait = { trait = leader_trait_void_tracker_2 }}}</v>
      </c>
      <c r="K615" s="913" t="s">
        <v>1252</v>
      </c>
      <c r="L615" s="930"/>
      <c r="M615" s="930"/>
      <c r="N615" s="930"/>
      <c r="O615" s="910" t="s">
        <v>3895</v>
      </c>
      <c r="P615" s="933" t="s">
        <v>5561</v>
      </c>
      <c r="Q615" s="921" t="s">
        <v>5562</v>
      </c>
      <c r="R615" s="921" t="s">
        <v>5511</v>
      </c>
    </row>
    <row r="616" ht="24" spans="1:18">
      <c r="A616" s="887">
        <v>609</v>
      </c>
      <c r="B616" s="892" t="s">
        <v>5563</v>
      </c>
      <c r="C616" s="893" t="s">
        <v>35</v>
      </c>
      <c r="D616" s="932"/>
      <c r="E616" s="932"/>
      <c r="F616" s="894" t="s">
        <v>2910</v>
      </c>
      <c r="G616" s="895"/>
      <c r="H616" s="895" t="s">
        <v>5564</v>
      </c>
      <c r="I616" s="912"/>
      <c r="J616" s="906" t="str">
        <f t="shared" si="9"/>
        <v>effect leader = { add_trait = { trait = leader_trait_cutholoid_victim }}}</v>
      </c>
      <c r="K616" s="913" t="s">
        <v>4037</v>
      </c>
      <c r="L616" s="914" t="s">
        <v>2910</v>
      </c>
      <c r="M616" s="930"/>
      <c r="N616" s="914" t="s">
        <v>2910</v>
      </c>
      <c r="O616" s="910" t="s">
        <v>3834</v>
      </c>
      <c r="P616" s="933" t="s">
        <v>5565</v>
      </c>
      <c r="Q616" s="921" t="s">
        <v>5566</v>
      </c>
      <c r="R616" s="921" t="s">
        <v>5511</v>
      </c>
    </row>
    <row r="617" ht="25.5" spans="1:18">
      <c r="A617" s="887">
        <v>610</v>
      </c>
      <c r="B617" s="927" t="s">
        <v>5567</v>
      </c>
      <c r="C617" s="893" t="s">
        <v>35</v>
      </c>
      <c r="D617" s="894" t="s">
        <v>2910</v>
      </c>
      <c r="E617" s="894" t="s">
        <v>2910</v>
      </c>
      <c r="F617" s="894" t="s">
        <v>2910</v>
      </c>
      <c r="G617" s="895"/>
      <c r="H617" s="895" t="s">
        <v>4437</v>
      </c>
      <c r="I617" s="912"/>
      <c r="J617" s="906" t="str">
        <f t="shared" si="9"/>
        <v>effect leader = { add_trait = { trait = trait_leader_second_chanced }}}</v>
      </c>
      <c r="K617" s="913" t="s">
        <v>4037</v>
      </c>
      <c r="L617" s="917"/>
      <c r="M617" s="930"/>
      <c r="N617" s="914" t="s">
        <v>2910</v>
      </c>
      <c r="O617" s="910" t="s">
        <v>3834</v>
      </c>
      <c r="P617" s="933" t="s">
        <v>5568</v>
      </c>
      <c r="Q617" s="921" t="s">
        <v>5569</v>
      </c>
      <c r="R617" s="921" t="s">
        <v>5570</v>
      </c>
    </row>
    <row r="618" ht="48" spans="1:18">
      <c r="A618" s="887">
        <v>611</v>
      </c>
      <c r="B618" s="892" t="s">
        <v>5571</v>
      </c>
      <c r="C618" s="893" t="s">
        <v>35</v>
      </c>
      <c r="D618" s="894" t="s">
        <v>2910</v>
      </c>
      <c r="E618" s="894" t="s">
        <v>2910</v>
      </c>
      <c r="F618" s="894" t="s">
        <v>2910</v>
      </c>
      <c r="G618" s="895"/>
      <c r="H618" s="895" t="s">
        <v>5572</v>
      </c>
      <c r="I618" s="912"/>
      <c r="J618" s="906" t="str">
        <f t="shared" si="9"/>
        <v>effect leader = { add_trait = { trait = leader_trait_has_backup_clone }}}</v>
      </c>
      <c r="K618" s="913" t="s">
        <v>1252</v>
      </c>
      <c r="L618" s="914" t="s">
        <v>2910</v>
      </c>
      <c r="M618" s="930"/>
      <c r="N618" s="914" t="s">
        <v>2910</v>
      </c>
      <c r="O618" s="910" t="s">
        <v>3834</v>
      </c>
      <c r="P618" s="933" t="s">
        <v>5573</v>
      </c>
      <c r="Q618" s="921" t="s">
        <v>5574</v>
      </c>
      <c r="R618" s="921" t="s">
        <v>5570</v>
      </c>
    </row>
    <row r="619" ht="25.5" spans="1:18">
      <c r="A619" s="887">
        <v>612</v>
      </c>
      <c r="B619" s="935" t="s">
        <v>5575</v>
      </c>
      <c r="C619" s="893" t="s">
        <v>35</v>
      </c>
      <c r="D619" s="894" t="s">
        <v>2910</v>
      </c>
      <c r="E619" s="894" t="s">
        <v>2910</v>
      </c>
      <c r="F619" s="894" t="s">
        <v>2910</v>
      </c>
      <c r="G619" s="895"/>
      <c r="H619" s="895" t="s">
        <v>5572</v>
      </c>
      <c r="I619" s="912"/>
      <c r="J619" s="906" t="str">
        <f t="shared" si="9"/>
        <v>effect leader = { add_trait = { trait = leader_trait_backup_clone }}}</v>
      </c>
      <c r="K619" s="913" t="s">
        <v>4037</v>
      </c>
      <c r="L619" s="917"/>
      <c r="M619" s="930"/>
      <c r="N619" s="914" t="s">
        <v>2910</v>
      </c>
      <c r="O619" s="910" t="s">
        <v>3834</v>
      </c>
      <c r="P619" s="933" t="s">
        <v>5576</v>
      </c>
      <c r="Q619" s="921" t="s">
        <v>5577</v>
      </c>
      <c r="R619" s="921" t="s">
        <v>5570</v>
      </c>
    </row>
    <row r="620" ht="25.5" spans="1:18">
      <c r="A620" s="887">
        <v>613</v>
      </c>
      <c r="B620" s="936"/>
      <c r="C620" s="893" t="s">
        <v>35</v>
      </c>
      <c r="D620" s="894" t="s">
        <v>2910</v>
      </c>
      <c r="E620" s="894" t="s">
        <v>2910</v>
      </c>
      <c r="F620" s="894" t="s">
        <v>2910</v>
      </c>
      <c r="G620" s="895"/>
      <c r="H620" s="895" t="s">
        <v>5572</v>
      </c>
      <c r="I620" s="912"/>
      <c r="J620" s="906" t="str">
        <f t="shared" si="9"/>
        <v>effect leader = { add_trait = { trait = leader_trait_backup_clone_2 }}}</v>
      </c>
      <c r="K620" s="913" t="s">
        <v>4037</v>
      </c>
      <c r="L620" s="917"/>
      <c r="M620" s="930"/>
      <c r="N620" s="914" t="s">
        <v>2910</v>
      </c>
      <c r="O620" s="910" t="s">
        <v>3895</v>
      </c>
      <c r="P620" s="933" t="s">
        <v>5578</v>
      </c>
      <c r="Q620" s="921" t="s">
        <v>5579</v>
      </c>
      <c r="R620" s="921" t="s">
        <v>5570</v>
      </c>
    </row>
    <row r="621" ht="25.5" spans="1:18">
      <c r="A621" s="887">
        <v>614</v>
      </c>
      <c r="B621" s="937"/>
      <c r="C621" s="893" t="s">
        <v>35</v>
      </c>
      <c r="D621" s="894" t="s">
        <v>2910</v>
      </c>
      <c r="E621" s="894" t="s">
        <v>2910</v>
      </c>
      <c r="F621" s="894" t="s">
        <v>2910</v>
      </c>
      <c r="G621" s="895"/>
      <c r="H621" s="895" t="s">
        <v>5572</v>
      </c>
      <c r="I621" s="912"/>
      <c r="J621" s="906" t="str">
        <f t="shared" si="9"/>
        <v>effect leader = { add_trait = { trait = leader_trait_backup_clone_3 }}}</v>
      </c>
      <c r="K621" s="913" t="s">
        <v>4037</v>
      </c>
      <c r="L621" s="917"/>
      <c r="M621" s="930"/>
      <c r="N621" s="914" t="s">
        <v>2910</v>
      </c>
      <c r="O621" s="910" t="s">
        <v>4279</v>
      </c>
      <c r="P621" s="933" t="s">
        <v>5580</v>
      </c>
      <c r="Q621" s="921" t="s">
        <v>5581</v>
      </c>
      <c r="R621" s="921" t="s">
        <v>5570</v>
      </c>
    </row>
    <row r="622" ht="22.5" spans="1:18">
      <c r="A622" s="887">
        <v>615</v>
      </c>
      <c r="B622" s="892" t="s">
        <v>5582</v>
      </c>
      <c r="C622" s="893" t="s">
        <v>35</v>
      </c>
      <c r="D622" s="894" t="s">
        <v>2910</v>
      </c>
      <c r="E622" s="894" t="s">
        <v>2910</v>
      </c>
      <c r="F622" s="894" t="s">
        <v>2910</v>
      </c>
      <c r="G622" s="895"/>
      <c r="H622" s="895" t="s">
        <v>5583</v>
      </c>
      <c r="I622" s="912"/>
      <c r="J622" s="906" t="str">
        <f t="shared" si="9"/>
        <v>effect leader = { add_trait = { trait = trait_ruler_apex_predator }}}</v>
      </c>
      <c r="K622" s="913" t="s">
        <v>4011</v>
      </c>
      <c r="L622" s="914" t="s">
        <v>2910</v>
      </c>
      <c r="M622" s="930"/>
      <c r="N622" s="914" t="s">
        <v>2910</v>
      </c>
      <c r="O622" s="910" t="s">
        <v>3834</v>
      </c>
      <c r="P622" s="933" t="s">
        <v>5584</v>
      </c>
      <c r="Q622" s="921" t="s">
        <v>5585</v>
      </c>
      <c r="R622" s="921" t="s">
        <v>5570</v>
      </c>
    </row>
    <row r="623" ht="48" spans="1:18">
      <c r="A623" s="887">
        <v>616</v>
      </c>
      <c r="B623" s="892" t="s">
        <v>5586</v>
      </c>
      <c r="C623" s="893" t="s">
        <v>35</v>
      </c>
      <c r="D623" s="894" t="s">
        <v>2910</v>
      </c>
      <c r="E623" s="894" t="s">
        <v>2910</v>
      </c>
      <c r="F623" s="894" t="s">
        <v>2910</v>
      </c>
      <c r="G623" s="895"/>
      <c r="H623" s="895" t="s">
        <v>690</v>
      </c>
      <c r="I623" s="912"/>
      <c r="J623" s="906" t="str">
        <f t="shared" si="9"/>
        <v>effect leader = { add_trait = { trait = trait_leader_genetic_purist }}}</v>
      </c>
      <c r="K623" s="913" t="s">
        <v>1252</v>
      </c>
      <c r="L623" s="914" t="s">
        <v>2910</v>
      </c>
      <c r="M623" s="930"/>
      <c r="N623" s="914" t="s">
        <v>2910</v>
      </c>
      <c r="O623" s="910" t="s">
        <v>3834</v>
      </c>
      <c r="P623" s="933" t="s">
        <v>5587</v>
      </c>
      <c r="Q623" s="921" t="s">
        <v>5588</v>
      </c>
      <c r="R623" s="921" t="s">
        <v>5570</v>
      </c>
    </row>
    <row r="624" ht="25.5" spans="1:18">
      <c r="A624" s="887">
        <v>617</v>
      </c>
      <c r="B624" s="892" t="s">
        <v>3774</v>
      </c>
      <c r="C624" s="893" t="s">
        <v>35</v>
      </c>
      <c r="D624" s="893"/>
      <c r="E624" s="894" t="s">
        <v>2910</v>
      </c>
      <c r="F624" s="893"/>
      <c r="G624" s="895"/>
      <c r="H624" s="895" t="s">
        <v>5589</v>
      </c>
      <c r="I624" s="912"/>
      <c r="J624" s="906" t="str">
        <f t="shared" si="9"/>
        <v>effect leader = { add_trait = { trait = leader_trait_unplugged_cybernetic_positives_3 }}}</v>
      </c>
      <c r="K624" s="913" t="s">
        <v>1252</v>
      </c>
      <c r="L624" s="917"/>
      <c r="M624" s="930"/>
      <c r="N624" s="914" t="s">
        <v>2910</v>
      </c>
      <c r="O624" s="910" t="s">
        <v>3834</v>
      </c>
      <c r="P624" s="933" t="s">
        <v>5590</v>
      </c>
      <c r="Q624" s="921" t="s">
        <v>5591</v>
      </c>
      <c r="R624" s="921" t="s">
        <v>5592</v>
      </c>
    </row>
    <row r="625" ht="25.5" spans="1:18">
      <c r="A625" s="887">
        <v>618</v>
      </c>
      <c r="B625" s="892" t="s">
        <v>3777</v>
      </c>
      <c r="C625" s="893" t="s">
        <v>35</v>
      </c>
      <c r="D625" s="893"/>
      <c r="E625" s="894" t="s">
        <v>2910</v>
      </c>
      <c r="F625" s="893"/>
      <c r="G625" s="895"/>
      <c r="H625" s="895" t="s">
        <v>5589</v>
      </c>
      <c r="I625" s="912"/>
      <c r="J625" s="906" t="str">
        <f t="shared" si="9"/>
        <v>effect leader = { add_trait = { trait = leader_trait_unplugged_cybernetic_positives_2 }}}</v>
      </c>
      <c r="K625" s="913" t="s">
        <v>1252</v>
      </c>
      <c r="L625" s="917"/>
      <c r="M625" s="930"/>
      <c r="N625" s="914" t="s">
        <v>2910</v>
      </c>
      <c r="O625" s="910" t="s">
        <v>3834</v>
      </c>
      <c r="P625" s="933" t="s">
        <v>5593</v>
      </c>
      <c r="Q625" s="921" t="s">
        <v>5594</v>
      </c>
      <c r="R625" s="921" t="s">
        <v>5592</v>
      </c>
    </row>
    <row r="626" ht="25.5" spans="1:18">
      <c r="A626" s="887">
        <v>619</v>
      </c>
      <c r="B626" s="892" t="s">
        <v>3780</v>
      </c>
      <c r="C626" s="893" t="s">
        <v>35</v>
      </c>
      <c r="D626" s="893"/>
      <c r="E626" s="894" t="s">
        <v>2910</v>
      </c>
      <c r="F626" s="893"/>
      <c r="G626" s="895"/>
      <c r="H626" s="895" t="s">
        <v>5589</v>
      </c>
      <c r="I626" s="912"/>
      <c r="J626" s="906" t="str">
        <f t="shared" si="9"/>
        <v>effect leader = { add_trait = { trait = leader_trait_unplugged_cybernetic_positives_1 }}}</v>
      </c>
      <c r="K626" s="913" t="s">
        <v>1252</v>
      </c>
      <c r="L626" s="917"/>
      <c r="M626" s="930"/>
      <c r="N626" s="914" t="s">
        <v>2910</v>
      </c>
      <c r="O626" s="910" t="s">
        <v>3834</v>
      </c>
      <c r="P626" s="933" t="s">
        <v>5595</v>
      </c>
      <c r="Q626" s="921" t="s">
        <v>5596</v>
      </c>
      <c r="R626" s="921" t="s">
        <v>5592</v>
      </c>
    </row>
    <row r="627" s="23" customFormat="1" ht="25.5" spans="1:18">
      <c r="A627" s="887">
        <v>620</v>
      </c>
      <c r="B627" s="892" t="s">
        <v>5597</v>
      </c>
      <c r="C627" s="893" t="s">
        <v>35</v>
      </c>
      <c r="D627" s="893"/>
      <c r="E627" s="894" t="s">
        <v>2910</v>
      </c>
      <c r="F627" s="893"/>
      <c r="G627" s="895"/>
      <c r="H627" s="895"/>
      <c r="I627" s="912"/>
      <c r="J627" s="906" t="str">
        <f t="shared" si="9"/>
        <v>effect leader = { add_trait = { trait = subclass_commander_admiral }}}</v>
      </c>
      <c r="K627" s="913" t="s">
        <v>5598</v>
      </c>
      <c r="L627" s="917"/>
      <c r="M627" s="930"/>
      <c r="N627" s="930"/>
      <c r="O627" s="910" t="s">
        <v>3834</v>
      </c>
      <c r="P627" s="938" t="s">
        <v>5599</v>
      </c>
      <c r="Q627" s="921" t="s">
        <v>5600</v>
      </c>
      <c r="R627" s="921" t="s">
        <v>5601</v>
      </c>
    </row>
    <row r="628" s="23" customFormat="1" ht="25.5" spans="1:18">
      <c r="A628" s="887">
        <v>621</v>
      </c>
      <c r="B628" s="892" t="s">
        <v>5602</v>
      </c>
      <c r="C628" s="893" t="s">
        <v>35</v>
      </c>
      <c r="D628" s="893"/>
      <c r="E628" s="894" t="s">
        <v>2910</v>
      </c>
      <c r="F628" s="893"/>
      <c r="G628" s="895"/>
      <c r="H628" s="895"/>
      <c r="I628" s="912"/>
      <c r="J628" s="906" t="str">
        <f t="shared" si="9"/>
        <v>effect leader = { add_trait = { trait = subclass_commander_general }}}</v>
      </c>
      <c r="K628" s="913" t="s">
        <v>5598</v>
      </c>
      <c r="L628" s="917"/>
      <c r="M628" s="930"/>
      <c r="N628" s="930"/>
      <c r="O628" s="910" t="s">
        <v>3834</v>
      </c>
      <c r="P628" s="938" t="s">
        <v>5603</v>
      </c>
      <c r="Q628" s="921" t="s">
        <v>5604</v>
      </c>
      <c r="R628" s="921" t="s">
        <v>5601</v>
      </c>
    </row>
    <row r="629" s="23" customFormat="1" ht="25.5" spans="1:18">
      <c r="A629" s="887">
        <v>622</v>
      </c>
      <c r="B629" s="892" t="s">
        <v>5605</v>
      </c>
      <c r="C629" s="893" t="s">
        <v>35</v>
      </c>
      <c r="D629" s="893"/>
      <c r="E629" s="894" t="s">
        <v>2910</v>
      </c>
      <c r="F629" s="893"/>
      <c r="G629" s="895"/>
      <c r="H629" s="895"/>
      <c r="I629" s="912"/>
      <c r="J629" s="906" t="str">
        <f t="shared" si="9"/>
        <v>effect leader = { add_trait = { trait = subclass_commander_governor }}}</v>
      </c>
      <c r="K629" s="913" t="s">
        <v>5598</v>
      </c>
      <c r="L629" s="917"/>
      <c r="M629" s="914" t="s">
        <v>2910</v>
      </c>
      <c r="N629" s="930"/>
      <c r="O629" s="910" t="s">
        <v>3834</v>
      </c>
      <c r="P629" s="938" t="s">
        <v>5606</v>
      </c>
      <c r="Q629" s="921" t="s">
        <v>5607</v>
      </c>
      <c r="R629" s="921" t="s">
        <v>5601</v>
      </c>
    </row>
    <row r="630" s="23" customFormat="1" ht="22.5" spans="1:18">
      <c r="A630" s="887">
        <v>623</v>
      </c>
      <c r="B630" s="892" t="s">
        <v>5608</v>
      </c>
      <c r="C630" s="893" t="s">
        <v>35</v>
      </c>
      <c r="D630" s="893"/>
      <c r="E630" s="894" t="s">
        <v>2910</v>
      </c>
      <c r="F630" s="893"/>
      <c r="G630" s="895"/>
      <c r="H630" s="895"/>
      <c r="I630" s="912"/>
      <c r="J630" s="906" t="str">
        <f t="shared" si="9"/>
        <v>effect leader = { add_trait = { trait = subclass_commander_councilor }}}</v>
      </c>
      <c r="K630" s="913" t="s">
        <v>5598</v>
      </c>
      <c r="L630" s="914" t="s">
        <v>2910</v>
      </c>
      <c r="M630" s="930"/>
      <c r="N630" s="930"/>
      <c r="O630" s="910" t="s">
        <v>3834</v>
      </c>
      <c r="P630" s="938" t="s">
        <v>5609</v>
      </c>
      <c r="Q630" s="921" t="s">
        <v>5610</v>
      </c>
      <c r="R630" s="921" t="s">
        <v>5601</v>
      </c>
    </row>
    <row r="631" s="23" customFormat="1" ht="25.5" spans="1:18">
      <c r="A631" s="887">
        <v>624</v>
      </c>
      <c r="B631" s="892" t="s">
        <v>5611</v>
      </c>
      <c r="C631" s="893" t="s">
        <v>35</v>
      </c>
      <c r="D631" s="894" t="s">
        <v>2910</v>
      </c>
      <c r="E631" s="893"/>
      <c r="F631" s="893"/>
      <c r="G631" s="895"/>
      <c r="H631" s="895"/>
      <c r="I631" s="912"/>
      <c r="J631" s="906" t="str">
        <f t="shared" si="9"/>
        <v>effect leader = { add_trait = { trait = subclass_official_delegate }}}</v>
      </c>
      <c r="K631" s="913" t="s">
        <v>5598</v>
      </c>
      <c r="L631" s="917"/>
      <c r="M631" s="930"/>
      <c r="N631" s="930"/>
      <c r="O631" s="910" t="s">
        <v>3834</v>
      </c>
      <c r="P631" s="938" t="s">
        <v>5612</v>
      </c>
      <c r="Q631" s="921" t="s">
        <v>5613</v>
      </c>
      <c r="R631" s="921" t="s">
        <v>5601</v>
      </c>
    </row>
    <row r="632" s="23" customFormat="1" ht="26.25" spans="1:18">
      <c r="A632" s="887">
        <v>625</v>
      </c>
      <c r="B632" s="892" t="s">
        <v>5614</v>
      </c>
      <c r="C632" s="893" t="s">
        <v>35</v>
      </c>
      <c r="D632" s="894" t="s">
        <v>2910</v>
      </c>
      <c r="E632" s="893"/>
      <c r="F632" s="893"/>
      <c r="G632" s="895"/>
      <c r="H632" s="895"/>
      <c r="I632" s="912"/>
      <c r="J632" s="906" t="str">
        <f t="shared" si="9"/>
        <v>effect leader = { add_trait = { trait = subclass_official_governor }}}</v>
      </c>
      <c r="K632" s="913" t="s">
        <v>5598</v>
      </c>
      <c r="L632" s="917"/>
      <c r="M632" s="914" t="s">
        <v>2910</v>
      </c>
      <c r="N632" s="930"/>
      <c r="O632" s="910" t="s">
        <v>3834</v>
      </c>
      <c r="P632" s="938" t="s">
        <v>5615</v>
      </c>
      <c r="Q632" s="921" t="s">
        <v>5616</v>
      </c>
      <c r="R632" s="921" t="s">
        <v>5601</v>
      </c>
    </row>
    <row r="633" s="23" customFormat="1" ht="22.5" spans="1:18">
      <c r="A633" s="887">
        <v>626</v>
      </c>
      <c r="B633" s="892" t="s">
        <v>5617</v>
      </c>
      <c r="C633" s="893" t="s">
        <v>35</v>
      </c>
      <c r="D633" s="894" t="s">
        <v>2910</v>
      </c>
      <c r="E633" s="893"/>
      <c r="F633" s="893"/>
      <c r="G633" s="895"/>
      <c r="H633" s="895"/>
      <c r="I633" s="912"/>
      <c r="J633" s="906" t="str">
        <f t="shared" si="9"/>
        <v>effect leader = { add_trait = { trait = subclass_official_diplomacy_councilor }}}</v>
      </c>
      <c r="K633" s="913" t="s">
        <v>5598</v>
      </c>
      <c r="L633" s="914" t="s">
        <v>2910</v>
      </c>
      <c r="M633" s="930"/>
      <c r="N633" s="930"/>
      <c r="O633" s="910" t="s">
        <v>3834</v>
      </c>
      <c r="P633" s="938" t="s">
        <v>5618</v>
      </c>
      <c r="Q633" s="921" t="s">
        <v>5619</v>
      </c>
      <c r="R633" s="921" t="s">
        <v>5601</v>
      </c>
    </row>
    <row r="634" s="23" customFormat="1" ht="22.5" spans="1:18">
      <c r="A634" s="887">
        <v>627</v>
      </c>
      <c r="B634" s="892" t="s">
        <v>5620</v>
      </c>
      <c r="C634" s="893" t="s">
        <v>35</v>
      </c>
      <c r="D634" s="894" t="s">
        <v>2910</v>
      </c>
      <c r="E634" s="893"/>
      <c r="F634" s="893"/>
      <c r="G634" s="895"/>
      <c r="H634" s="895"/>
      <c r="I634" s="912"/>
      <c r="J634" s="906" t="str">
        <f t="shared" si="9"/>
        <v>effect leader = { add_trait = { trait = subclass_official_economy_councilor }}}</v>
      </c>
      <c r="K634" s="913" t="s">
        <v>5598</v>
      </c>
      <c r="L634" s="914" t="s">
        <v>2910</v>
      </c>
      <c r="M634" s="930"/>
      <c r="N634" s="930"/>
      <c r="O634" s="910" t="s">
        <v>3834</v>
      </c>
      <c r="P634" s="938" t="s">
        <v>5621</v>
      </c>
      <c r="Q634" s="921" t="s">
        <v>5622</v>
      </c>
      <c r="R634" s="921" t="s">
        <v>5601</v>
      </c>
    </row>
    <row r="635" s="23" customFormat="1" ht="25.5" spans="1:18">
      <c r="A635" s="887">
        <v>628</v>
      </c>
      <c r="B635" s="892" t="s">
        <v>5623</v>
      </c>
      <c r="C635" s="893" t="s">
        <v>35</v>
      </c>
      <c r="D635" s="893"/>
      <c r="E635" s="893"/>
      <c r="F635" s="894" t="s">
        <v>2910</v>
      </c>
      <c r="G635" s="895"/>
      <c r="H635" s="895"/>
      <c r="I635" s="912"/>
      <c r="J635" s="906" t="str">
        <f t="shared" si="9"/>
        <v>effect leader = { add_trait = { trait = subclass_scientist_explorer }}}</v>
      </c>
      <c r="K635" s="913" t="s">
        <v>5598</v>
      </c>
      <c r="L635" s="917"/>
      <c r="M635" s="930"/>
      <c r="N635" s="930"/>
      <c r="O635" s="910" t="s">
        <v>3834</v>
      </c>
      <c r="P635" s="938" t="s">
        <v>5624</v>
      </c>
      <c r="Q635" s="921" t="s">
        <v>5625</v>
      </c>
      <c r="R635" s="921" t="s">
        <v>5601</v>
      </c>
    </row>
    <row r="636" s="23" customFormat="1" ht="25.5" spans="1:18">
      <c r="A636" s="887">
        <v>629</v>
      </c>
      <c r="B636" s="892" t="s">
        <v>5626</v>
      </c>
      <c r="C636" s="893" t="s">
        <v>35</v>
      </c>
      <c r="D636" s="893"/>
      <c r="E636" s="893"/>
      <c r="F636" s="894" t="s">
        <v>2910</v>
      </c>
      <c r="G636" s="895"/>
      <c r="H636" s="895"/>
      <c r="I636" s="912"/>
      <c r="J636" s="906" t="str">
        <f t="shared" si="9"/>
        <v>effect leader = { add_trait = { trait = subclass_scientist scholar }}}</v>
      </c>
      <c r="K636" s="913" t="s">
        <v>5598</v>
      </c>
      <c r="L636" s="917"/>
      <c r="M636" s="930"/>
      <c r="N636" s="930"/>
      <c r="O636" s="910" t="s">
        <v>3834</v>
      </c>
      <c r="P636" s="938" t="s">
        <v>5627</v>
      </c>
      <c r="Q636" s="921" t="s">
        <v>5628</v>
      </c>
      <c r="R636" s="921" t="s">
        <v>5601</v>
      </c>
    </row>
    <row r="637" s="23" customFormat="1" ht="26.25" spans="1:18">
      <c r="A637" s="887">
        <v>630</v>
      </c>
      <c r="B637" s="892" t="s">
        <v>5629</v>
      </c>
      <c r="C637" s="893" t="s">
        <v>35</v>
      </c>
      <c r="D637" s="893"/>
      <c r="E637" s="893"/>
      <c r="F637" s="894" t="s">
        <v>2910</v>
      </c>
      <c r="G637" s="895"/>
      <c r="H637" s="895"/>
      <c r="I637" s="912"/>
      <c r="J637" s="906" t="str">
        <f t="shared" si="9"/>
        <v>effect leader = { add_trait = { trait = subclass_scientist_governor }}}</v>
      </c>
      <c r="K637" s="913" t="s">
        <v>5598</v>
      </c>
      <c r="L637" s="917"/>
      <c r="M637" s="914" t="s">
        <v>2910</v>
      </c>
      <c r="N637" s="930"/>
      <c r="O637" s="910" t="s">
        <v>3834</v>
      </c>
      <c r="P637" s="938" t="s">
        <v>5630</v>
      </c>
      <c r="Q637" s="921" t="s">
        <v>5631</v>
      </c>
      <c r="R637" s="921" t="s">
        <v>5601</v>
      </c>
    </row>
    <row r="638" s="23" customFormat="1" ht="26.25" spans="1:18">
      <c r="A638" s="887">
        <v>631</v>
      </c>
      <c r="B638" s="892" t="s">
        <v>5632</v>
      </c>
      <c r="C638" s="893" t="s">
        <v>35</v>
      </c>
      <c r="D638" s="893"/>
      <c r="E638" s="893"/>
      <c r="F638" s="894" t="s">
        <v>2910</v>
      </c>
      <c r="G638" s="895"/>
      <c r="H638" s="895"/>
      <c r="I638" s="912"/>
      <c r="J638" s="906" t="str">
        <f t="shared" si="9"/>
        <v>effect leader = { add_trait = { trait = subclass_scientist_councilor }}}</v>
      </c>
      <c r="K638" s="913" t="s">
        <v>5598</v>
      </c>
      <c r="L638" s="914" t="s">
        <v>2910</v>
      </c>
      <c r="M638" s="930"/>
      <c r="N638" s="930"/>
      <c r="O638" s="910" t="s">
        <v>3834</v>
      </c>
      <c r="P638" s="938" t="s">
        <v>5633</v>
      </c>
      <c r="Q638" s="921" t="s">
        <v>5634</v>
      </c>
      <c r="R638" s="921" t="s">
        <v>5601</v>
      </c>
    </row>
    <row r="639" s="23" customFormat="1" ht="25.5" spans="1:18">
      <c r="A639" s="887">
        <v>632</v>
      </c>
      <c r="B639" s="892" t="s">
        <v>5635</v>
      </c>
      <c r="C639" s="893" t="s">
        <v>35</v>
      </c>
      <c r="D639" s="893"/>
      <c r="E639" s="894" t="s">
        <v>2910</v>
      </c>
      <c r="F639" s="893"/>
      <c r="G639" s="895"/>
      <c r="H639" s="895" t="s">
        <v>5636</v>
      </c>
      <c r="I639" s="912"/>
      <c r="J639" s="906" t="str">
        <f t="shared" si="9"/>
        <v>effect leader = { add_trait = { trait = leader_trait_sentinel }}}</v>
      </c>
      <c r="K639" s="913" t="s">
        <v>1252</v>
      </c>
      <c r="L639" s="917"/>
      <c r="M639" s="930"/>
      <c r="N639" s="914" t="s">
        <v>2910</v>
      </c>
      <c r="O639" s="910" t="s">
        <v>3834</v>
      </c>
      <c r="P639" s="938" t="s">
        <v>5637</v>
      </c>
      <c r="Q639" s="921" t="s">
        <v>5638</v>
      </c>
      <c r="R639" s="921" t="s">
        <v>5639</v>
      </c>
    </row>
    <row r="640" s="23" customFormat="1" ht="25.5" spans="1:18">
      <c r="A640" s="887">
        <v>633</v>
      </c>
      <c r="B640" s="892" t="s">
        <v>5640</v>
      </c>
      <c r="C640" s="893" t="s">
        <v>35</v>
      </c>
      <c r="D640" s="893"/>
      <c r="E640" s="894" t="s">
        <v>2910</v>
      </c>
      <c r="F640" s="893"/>
      <c r="G640" s="895"/>
      <c r="H640" s="895" t="s">
        <v>1371</v>
      </c>
      <c r="I640" s="912"/>
      <c r="J640" s="906" t="str">
        <f t="shared" si="9"/>
        <v>effect leader = { add_trait = { trait = leader_trait_hive_affinity }}}</v>
      </c>
      <c r="K640" s="913" t="s">
        <v>1252</v>
      </c>
      <c r="L640" s="917"/>
      <c r="M640" s="930"/>
      <c r="N640" s="914" t="s">
        <v>2910</v>
      </c>
      <c r="O640" s="910" t="s">
        <v>3834</v>
      </c>
      <c r="P640" s="938" t="s">
        <v>5590</v>
      </c>
      <c r="Q640" s="921" t="s">
        <v>5641</v>
      </c>
      <c r="R640" s="921" t="s">
        <v>5639</v>
      </c>
    </row>
    <row r="641" s="23" customFormat="1" ht="25.5" spans="1:18">
      <c r="A641" s="887">
        <v>634</v>
      </c>
      <c r="B641" s="892" t="s">
        <v>5551</v>
      </c>
      <c r="C641" s="893" t="s">
        <v>35</v>
      </c>
      <c r="D641" s="893"/>
      <c r="E641" s="894" t="s">
        <v>2910</v>
      </c>
      <c r="F641" s="893"/>
      <c r="G641" s="895"/>
      <c r="H641" s="895" t="s">
        <v>1371</v>
      </c>
      <c r="I641" s="912"/>
      <c r="J641" s="906" t="str">
        <f t="shared" si="9"/>
        <v>effect leader = { add_trait = { trait = leader_trait_void_swimmer }}}</v>
      </c>
      <c r="K641" s="913" t="s">
        <v>1252</v>
      </c>
      <c r="L641" s="917"/>
      <c r="M641" s="930"/>
      <c r="N641" s="914" t="s">
        <v>2910</v>
      </c>
      <c r="O641" s="910" t="s">
        <v>3834</v>
      </c>
      <c r="P641" s="938" t="s">
        <v>5642</v>
      </c>
      <c r="Q641" s="921" t="s">
        <v>5643</v>
      </c>
      <c r="R641" s="921" t="s">
        <v>5639</v>
      </c>
    </row>
    <row r="642" s="23" customFormat="1" ht="25.5" spans="1:18">
      <c r="A642" s="887">
        <v>635</v>
      </c>
      <c r="B642" s="892" t="s">
        <v>5644</v>
      </c>
      <c r="C642" s="893" t="s">
        <v>35</v>
      </c>
      <c r="D642" s="893"/>
      <c r="E642" s="894" t="s">
        <v>2910</v>
      </c>
      <c r="F642" s="893"/>
      <c r="G642" s="895"/>
      <c r="H642" s="895" t="s">
        <v>5645</v>
      </c>
      <c r="I642" s="912"/>
      <c r="J642" s="906" t="str">
        <f t="shared" si="9"/>
        <v>effect leader = { add_trait = { trait = leader_trait_ethereal }}}</v>
      </c>
      <c r="K642" s="913" t="s">
        <v>1252</v>
      </c>
      <c r="L642" s="917"/>
      <c r="M642" s="930"/>
      <c r="N642" s="914" t="s">
        <v>2910</v>
      </c>
      <c r="O642" s="910" t="s">
        <v>3834</v>
      </c>
      <c r="P642" s="938" t="s">
        <v>5646</v>
      </c>
      <c r="Q642" s="921" t="s">
        <v>5647</v>
      </c>
      <c r="R642" s="921" t="s">
        <v>5639</v>
      </c>
    </row>
    <row r="643" s="23" customFormat="1" ht="25.5" spans="1:18">
      <c r="A643" s="887">
        <v>636</v>
      </c>
      <c r="B643" s="892" t="s">
        <v>5648</v>
      </c>
      <c r="C643" s="893" t="s">
        <v>35</v>
      </c>
      <c r="D643" s="893"/>
      <c r="E643" s="894" t="s">
        <v>2910</v>
      </c>
      <c r="F643" s="893"/>
      <c r="G643" s="895"/>
      <c r="H643" s="895" t="s">
        <v>5645</v>
      </c>
      <c r="I643" s="912"/>
      <c r="J643" s="906" t="str">
        <f t="shared" si="9"/>
        <v>effect leader = { add_trait = { trait = leader_trait_dimensional_stutter }}}</v>
      </c>
      <c r="K643" s="913" t="s">
        <v>1252</v>
      </c>
      <c r="L643" s="917"/>
      <c r="M643" s="930"/>
      <c r="N643" s="914" t="s">
        <v>2910</v>
      </c>
      <c r="O643" s="910" t="s">
        <v>3834</v>
      </c>
      <c r="P643" s="938" t="s">
        <v>5642</v>
      </c>
      <c r="Q643" s="921" t="s">
        <v>5649</v>
      </c>
      <c r="R643" s="921" t="s">
        <v>5639</v>
      </c>
    </row>
    <row r="644" s="23" customFormat="1" ht="25.5" spans="1:18">
      <c r="A644" s="887">
        <v>637</v>
      </c>
      <c r="B644" s="892" t="s">
        <v>5650</v>
      </c>
      <c r="C644" s="893" t="s">
        <v>35</v>
      </c>
      <c r="D644" s="893"/>
      <c r="E644" s="894" t="s">
        <v>2910</v>
      </c>
      <c r="F644" s="893"/>
      <c r="G644" s="895"/>
      <c r="H644" s="895" t="s">
        <v>607</v>
      </c>
      <c r="I644" s="912"/>
      <c r="J644" s="906" t="str">
        <f t="shared" si="9"/>
        <v>effect leader = { add_trait = { trait = leader_trait_cybrex }}}</v>
      </c>
      <c r="K644" s="913" t="s">
        <v>1252</v>
      </c>
      <c r="L644" s="917"/>
      <c r="M644" s="930"/>
      <c r="N644" s="914" t="s">
        <v>2910</v>
      </c>
      <c r="O644" s="910" t="s">
        <v>3834</v>
      </c>
      <c r="P644" s="938" t="s">
        <v>5651</v>
      </c>
      <c r="Q644" s="921" t="s">
        <v>5652</v>
      </c>
      <c r="R644" s="921" t="s">
        <v>5639</v>
      </c>
    </row>
    <row r="645" s="23" customFormat="1" ht="36" spans="1:18">
      <c r="A645" s="887">
        <v>638</v>
      </c>
      <c r="B645" s="892" t="s">
        <v>5073</v>
      </c>
      <c r="C645" s="893" t="s">
        <v>35</v>
      </c>
      <c r="D645" s="893"/>
      <c r="E645" s="894" t="s">
        <v>2910</v>
      </c>
      <c r="F645" s="893"/>
      <c r="G645" s="895"/>
      <c r="H645" s="895" t="s">
        <v>5073</v>
      </c>
      <c r="I645" s="912"/>
      <c r="J645" s="906" t="str">
        <f t="shared" si="9"/>
        <v>effect leader = { add_trait = { trait = leader_trait_great_khan }}}</v>
      </c>
      <c r="K645" s="913" t="s">
        <v>4011</v>
      </c>
      <c r="L645" s="917"/>
      <c r="M645" s="930"/>
      <c r="N645" s="914" t="s">
        <v>2910</v>
      </c>
      <c r="O645" s="910" t="s">
        <v>3834</v>
      </c>
      <c r="P645" s="938" t="s">
        <v>5653</v>
      </c>
      <c r="Q645" s="921" t="s">
        <v>5654</v>
      </c>
      <c r="R645" s="921" t="s">
        <v>5639</v>
      </c>
    </row>
    <row r="646" s="23" customFormat="1" ht="22.5" spans="1:18">
      <c r="A646" s="887">
        <v>639</v>
      </c>
      <c r="B646" s="934" t="s">
        <v>5655</v>
      </c>
      <c r="C646" s="893" t="s">
        <v>35</v>
      </c>
      <c r="D646" s="894" t="s">
        <v>2910</v>
      </c>
      <c r="E646" s="893"/>
      <c r="F646" s="893"/>
      <c r="G646" s="895" t="s">
        <v>4134</v>
      </c>
      <c r="H646" s="895"/>
      <c r="I646" s="912"/>
      <c r="J646" s="906" t="str">
        <f t="shared" si="9"/>
        <v>effect leader = { add_trait = { trait = leader_trait_ambassador_ear_to_the_ground }}}</v>
      </c>
      <c r="K646" s="913" t="s">
        <v>3892</v>
      </c>
      <c r="L646" s="914" t="s">
        <v>2910</v>
      </c>
      <c r="M646" s="930"/>
      <c r="N646" s="930"/>
      <c r="O646" s="910" t="s">
        <v>3834</v>
      </c>
      <c r="P646" s="938" t="s">
        <v>5656</v>
      </c>
      <c r="Q646" s="921" t="s">
        <v>5657</v>
      </c>
      <c r="R646" s="921" t="s">
        <v>5658</v>
      </c>
    </row>
    <row r="647" s="23" customFormat="1" ht="22.5" spans="1:18">
      <c r="A647" s="887">
        <v>640</v>
      </c>
      <c r="B647" s="939"/>
      <c r="C647" s="893" t="s">
        <v>35</v>
      </c>
      <c r="D647" s="894" t="s">
        <v>2910</v>
      </c>
      <c r="E647" s="893"/>
      <c r="F647" s="893"/>
      <c r="G647" s="895" t="s">
        <v>4134</v>
      </c>
      <c r="H647" s="895"/>
      <c r="I647" s="912"/>
      <c r="J647" s="906" t="str">
        <f t="shared" si="9"/>
        <v>effect leader = { add_trait = { trait = leader_trait_ambassador_ear_to_the_ground_2 }}}</v>
      </c>
      <c r="K647" s="913" t="s">
        <v>3892</v>
      </c>
      <c r="L647" s="914" t="s">
        <v>2910</v>
      </c>
      <c r="M647" s="930"/>
      <c r="N647" s="930"/>
      <c r="O647" s="910" t="s">
        <v>3895</v>
      </c>
      <c r="P647" s="938" t="s">
        <v>5659</v>
      </c>
      <c r="Q647" s="921" t="s">
        <v>5660</v>
      </c>
      <c r="R647" s="921" t="s">
        <v>5658</v>
      </c>
    </row>
    <row r="648" s="23" customFormat="1" ht="22.5" spans="1:18">
      <c r="A648" s="887">
        <v>641</v>
      </c>
      <c r="B648" s="888"/>
      <c r="C648" s="893" t="s">
        <v>35</v>
      </c>
      <c r="D648" s="894" t="s">
        <v>2910</v>
      </c>
      <c r="E648" s="893"/>
      <c r="F648" s="893"/>
      <c r="G648" s="895" t="s">
        <v>4134</v>
      </c>
      <c r="H648" s="895"/>
      <c r="I648" s="912"/>
      <c r="J648" s="906" t="str">
        <f t="shared" si="9"/>
        <v>effect leader = { add_trait = { trait = leader_trait_ambassador_ear_to_the_ground_3 }}}</v>
      </c>
      <c r="K648" s="913" t="s">
        <v>3892</v>
      </c>
      <c r="L648" s="914" t="s">
        <v>2910</v>
      </c>
      <c r="M648" s="930"/>
      <c r="N648" s="930"/>
      <c r="O648" s="910" t="s">
        <v>4279</v>
      </c>
      <c r="P648" s="938" t="s">
        <v>5661</v>
      </c>
      <c r="Q648" s="921" t="s">
        <v>5662</v>
      </c>
      <c r="R648" s="921" t="s">
        <v>5658</v>
      </c>
    </row>
    <row r="649" s="23" customFormat="1" ht="22.5" spans="1:18">
      <c r="A649" s="887">
        <v>642</v>
      </c>
      <c r="B649" s="934" t="s">
        <v>5663</v>
      </c>
      <c r="C649" s="893" t="s">
        <v>35</v>
      </c>
      <c r="D649" s="894" t="s">
        <v>2910</v>
      </c>
      <c r="E649" s="893"/>
      <c r="F649" s="893"/>
      <c r="G649" s="895" t="s">
        <v>4134</v>
      </c>
      <c r="H649" s="895"/>
      <c r="I649" s="912"/>
      <c r="J649" s="906" t="str">
        <f t="shared" ref="J649:J712" si="10">_xlfn.CONCAT("effect ",_xlfn.XLOOKUP($J$5,$W$9:$W$13,$X$9:$X$13),_xlfn.XLOOKUP($J$5,$W$9:$W$13,$Y$9:$Y$13)," ",_xlfn.XLOOKUP($J$5,$W$9:$W$13,$Z$9:$Z$13),$C$5," = { trait = ",Q649," }}}")</f>
        <v>effect leader = { add_trait = { trait = leader_trait_ambassador_whisper_networks }}}</v>
      </c>
      <c r="K649" s="913" t="s">
        <v>3892</v>
      </c>
      <c r="L649" s="914" t="s">
        <v>2910</v>
      </c>
      <c r="M649" s="930"/>
      <c r="N649" s="930"/>
      <c r="O649" s="910" t="s">
        <v>3834</v>
      </c>
      <c r="P649" s="938" t="s">
        <v>5664</v>
      </c>
      <c r="Q649" s="921" t="s">
        <v>5665</v>
      </c>
      <c r="R649" s="921" t="s">
        <v>5658</v>
      </c>
    </row>
    <row r="650" s="23" customFormat="1" ht="22.5" spans="1:18">
      <c r="A650" s="887">
        <v>643</v>
      </c>
      <c r="B650" s="939"/>
      <c r="C650" s="893" t="s">
        <v>35</v>
      </c>
      <c r="D650" s="894" t="s">
        <v>2910</v>
      </c>
      <c r="E650" s="893"/>
      <c r="F650" s="893"/>
      <c r="G650" s="895" t="s">
        <v>4134</v>
      </c>
      <c r="H650" s="895"/>
      <c r="I650" s="912"/>
      <c r="J650" s="906" t="str">
        <f t="shared" si="10"/>
        <v>effect leader = { add_trait = { trait = leader_trait_ambassador_whisper_networks_2 }}}</v>
      </c>
      <c r="K650" s="913" t="s">
        <v>3892</v>
      </c>
      <c r="L650" s="914" t="s">
        <v>2910</v>
      </c>
      <c r="M650" s="930"/>
      <c r="N650" s="930"/>
      <c r="O650" s="910" t="s">
        <v>3895</v>
      </c>
      <c r="P650" s="938" t="s">
        <v>5666</v>
      </c>
      <c r="Q650" s="921" t="s">
        <v>5667</v>
      </c>
      <c r="R650" s="921" t="s">
        <v>5658</v>
      </c>
    </row>
    <row r="651" s="23" customFormat="1" ht="22.5" spans="1:18">
      <c r="A651" s="887">
        <v>644</v>
      </c>
      <c r="B651" s="888"/>
      <c r="C651" s="893" t="s">
        <v>35</v>
      </c>
      <c r="D651" s="894" t="s">
        <v>2910</v>
      </c>
      <c r="E651" s="893"/>
      <c r="F651" s="893"/>
      <c r="G651" s="895" t="s">
        <v>4134</v>
      </c>
      <c r="H651" s="895"/>
      <c r="I651" s="912"/>
      <c r="J651" s="906" t="str">
        <f t="shared" si="10"/>
        <v>effect leader = { add_trait = { trait = leader_trait_ambassador_whisper_networks_3 }}}</v>
      </c>
      <c r="K651" s="913" t="s">
        <v>3892</v>
      </c>
      <c r="L651" s="914" t="s">
        <v>2910</v>
      </c>
      <c r="M651" s="930"/>
      <c r="N651" s="930"/>
      <c r="O651" s="910" t="s">
        <v>4279</v>
      </c>
      <c r="P651" s="938" t="s">
        <v>5668</v>
      </c>
      <c r="Q651" s="921" t="s">
        <v>5669</v>
      </c>
      <c r="R651" s="921" t="s">
        <v>5658</v>
      </c>
    </row>
    <row r="652" s="23" customFormat="1" ht="22.5" spans="1:18">
      <c r="A652" s="887">
        <v>645</v>
      </c>
      <c r="B652" s="934" t="s">
        <v>5670</v>
      </c>
      <c r="C652" s="893" t="s">
        <v>35</v>
      </c>
      <c r="D652" s="894" t="s">
        <v>2910</v>
      </c>
      <c r="E652" s="893"/>
      <c r="F652" s="893"/>
      <c r="G652" s="895" t="s">
        <v>4134</v>
      </c>
      <c r="H652" s="895"/>
      <c r="I652" s="912"/>
      <c r="J652" s="906" t="str">
        <f t="shared" si="10"/>
        <v>effect leader = { add_trait = { trait = leader_trait_ambassador_bully }}}</v>
      </c>
      <c r="K652" s="913" t="s">
        <v>3892</v>
      </c>
      <c r="L652" s="914" t="s">
        <v>2910</v>
      </c>
      <c r="M652" s="930"/>
      <c r="N652" s="930"/>
      <c r="O652" s="910" t="s">
        <v>3834</v>
      </c>
      <c r="P652" s="938" t="s">
        <v>5671</v>
      </c>
      <c r="Q652" s="921" t="s">
        <v>5672</v>
      </c>
      <c r="R652" s="921" t="s">
        <v>5658</v>
      </c>
    </row>
    <row r="653" s="23" customFormat="1" ht="22.5" spans="1:18">
      <c r="A653" s="887">
        <v>646</v>
      </c>
      <c r="B653" s="939"/>
      <c r="C653" s="893" t="s">
        <v>35</v>
      </c>
      <c r="D653" s="894" t="s">
        <v>2910</v>
      </c>
      <c r="E653" s="893"/>
      <c r="F653" s="893"/>
      <c r="G653" s="895" t="s">
        <v>4134</v>
      </c>
      <c r="H653" s="895"/>
      <c r="I653" s="912"/>
      <c r="J653" s="906" t="str">
        <f t="shared" si="10"/>
        <v>effect leader = { add_trait = { trait = leader_trait_ambassador_bully_2 }}}</v>
      </c>
      <c r="K653" s="913" t="s">
        <v>3892</v>
      </c>
      <c r="L653" s="914" t="s">
        <v>2910</v>
      </c>
      <c r="M653" s="930"/>
      <c r="N653" s="930"/>
      <c r="O653" s="910" t="s">
        <v>3895</v>
      </c>
      <c r="P653" s="938" t="s">
        <v>5673</v>
      </c>
      <c r="Q653" s="921" t="s">
        <v>5674</v>
      </c>
      <c r="R653" s="921" t="s">
        <v>5658</v>
      </c>
    </row>
    <row r="654" s="23" customFormat="1" ht="22.5" spans="1:18">
      <c r="A654" s="887">
        <v>647</v>
      </c>
      <c r="B654" s="888"/>
      <c r="C654" s="893" t="s">
        <v>35</v>
      </c>
      <c r="D654" s="894" t="s">
        <v>2910</v>
      </c>
      <c r="E654" s="893"/>
      <c r="F654" s="893"/>
      <c r="G654" s="895" t="s">
        <v>4134</v>
      </c>
      <c r="H654" s="895"/>
      <c r="I654" s="912"/>
      <c r="J654" s="906" t="str">
        <f t="shared" si="10"/>
        <v>effect leader = { add_trait = { trait = leader_trait_ambassador_bully_3 }}}</v>
      </c>
      <c r="K654" s="913" t="s">
        <v>3892</v>
      </c>
      <c r="L654" s="914" t="s">
        <v>2910</v>
      </c>
      <c r="M654" s="930"/>
      <c r="N654" s="930"/>
      <c r="O654" s="910" t="s">
        <v>4279</v>
      </c>
      <c r="P654" s="938" t="s">
        <v>5675</v>
      </c>
      <c r="Q654" s="921" t="s">
        <v>5676</v>
      </c>
      <c r="R654" s="921" t="s">
        <v>5658</v>
      </c>
    </row>
    <row r="655" s="23" customFormat="1" ht="22.5" spans="1:18">
      <c r="A655" s="887">
        <v>648</v>
      </c>
      <c r="B655" s="934" t="s">
        <v>5677</v>
      </c>
      <c r="C655" s="893" t="s">
        <v>35</v>
      </c>
      <c r="D655" s="894" t="s">
        <v>2910</v>
      </c>
      <c r="E655" s="893"/>
      <c r="F655" s="893"/>
      <c r="G655" s="895" t="s">
        <v>4134</v>
      </c>
      <c r="H655" s="895"/>
      <c r="I655" s="912"/>
      <c r="J655" s="906" t="str">
        <f t="shared" si="10"/>
        <v>effect leader = { add_trait = { trait = leader_trait_ambassador_favor_maker }}}</v>
      </c>
      <c r="K655" s="913" t="s">
        <v>3892</v>
      </c>
      <c r="L655" s="914" t="s">
        <v>2910</v>
      </c>
      <c r="M655" s="930"/>
      <c r="N655" s="930"/>
      <c r="O655" s="910" t="s">
        <v>3834</v>
      </c>
      <c r="P655" s="938" t="s">
        <v>5678</v>
      </c>
      <c r="Q655" s="921" t="s">
        <v>5679</v>
      </c>
      <c r="R655" s="921" t="s">
        <v>5658</v>
      </c>
    </row>
    <row r="656" s="23" customFormat="1" ht="22.5" spans="1:18">
      <c r="A656" s="887">
        <v>649</v>
      </c>
      <c r="B656" s="939"/>
      <c r="C656" s="893" t="s">
        <v>35</v>
      </c>
      <c r="D656" s="894" t="s">
        <v>2910</v>
      </c>
      <c r="E656" s="893"/>
      <c r="F656" s="893"/>
      <c r="G656" s="895" t="s">
        <v>4134</v>
      </c>
      <c r="H656" s="895"/>
      <c r="I656" s="912"/>
      <c r="J656" s="906" t="str">
        <f t="shared" si="10"/>
        <v>effect leader = { add_trait = { trait = leader_trait_ambassador_favor_maker_2 }}}</v>
      </c>
      <c r="K656" s="913" t="s">
        <v>3892</v>
      </c>
      <c r="L656" s="914" t="s">
        <v>2910</v>
      </c>
      <c r="M656" s="930"/>
      <c r="N656" s="930"/>
      <c r="O656" s="910" t="s">
        <v>3895</v>
      </c>
      <c r="P656" s="938" t="s">
        <v>5680</v>
      </c>
      <c r="Q656" s="921" t="s">
        <v>5681</v>
      </c>
      <c r="R656" s="921" t="s">
        <v>5658</v>
      </c>
    </row>
    <row r="657" s="23" customFormat="1" ht="22.5" spans="1:18">
      <c r="A657" s="887">
        <v>650</v>
      </c>
      <c r="B657" s="888"/>
      <c r="C657" s="893" t="s">
        <v>35</v>
      </c>
      <c r="D657" s="894" t="s">
        <v>2910</v>
      </c>
      <c r="E657" s="893"/>
      <c r="F657" s="893"/>
      <c r="G657" s="895" t="s">
        <v>4134</v>
      </c>
      <c r="H657" s="895"/>
      <c r="I657" s="912"/>
      <c r="J657" s="906" t="str">
        <f t="shared" si="10"/>
        <v>effect leader = { add_trait = { trait = leader_trait_ambassador_favor_maker_3 }}}</v>
      </c>
      <c r="K657" s="913" t="s">
        <v>3892</v>
      </c>
      <c r="L657" s="914" t="s">
        <v>2910</v>
      </c>
      <c r="M657" s="930"/>
      <c r="N657" s="930"/>
      <c r="O657" s="910" t="s">
        <v>4279</v>
      </c>
      <c r="P657" s="938" t="s">
        <v>5682</v>
      </c>
      <c r="Q657" s="921" t="s">
        <v>5683</v>
      </c>
      <c r="R657" s="921" t="s">
        <v>5658</v>
      </c>
    </row>
    <row r="658" s="23" customFormat="1" ht="22.5" spans="1:18">
      <c r="A658" s="887">
        <v>651</v>
      </c>
      <c r="B658" s="934" t="s">
        <v>5684</v>
      </c>
      <c r="C658" s="893" t="s">
        <v>35</v>
      </c>
      <c r="D658" s="894" t="s">
        <v>2910</v>
      </c>
      <c r="E658" s="893"/>
      <c r="F658" s="893"/>
      <c r="G658" s="895" t="s">
        <v>4134</v>
      </c>
      <c r="H658" s="895"/>
      <c r="I658" s="912"/>
      <c r="J658" s="906" t="str">
        <f t="shared" si="10"/>
        <v>effect leader = { add_trait = { trait = leader_trait_ambassador_pact_keeper }}}</v>
      </c>
      <c r="K658" s="913" t="s">
        <v>3892</v>
      </c>
      <c r="L658" s="914" t="s">
        <v>2910</v>
      </c>
      <c r="M658" s="930"/>
      <c r="N658" s="930"/>
      <c r="O658" s="910" t="s">
        <v>3834</v>
      </c>
      <c r="P658" s="938" t="s">
        <v>5685</v>
      </c>
      <c r="Q658" s="921" t="s">
        <v>5686</v>
      </c>
      <c r="R658" s="921" t="s">
        <v>5658</v>
      </c>
    </row>
    <row r="659" s="23" customFormat="1" ht="22.5" spans="1:18">
      <c r="A659" s="887">
        <v>652</v>
      </c>
      <c r="B659" s="939"/>
      <c r="C659" s="893" t="s">
        <v>35</v>
      </c>
      <c r="D659" s="894" t="s">
        <v>2910</v>
      </c>
      <c r="E659" s="893"/>
      <c r="F659" s="893"/>
      <c r="G659" s="895" t="s">
        <v>4134</v>
      </c>
      <c r="H659" s="895"/>
      <c r="I659" s="912"/>
      <c r="J659" s="906" t="str">
        <f t="shared" si="10"/>
        <v>effect leader = { add_trait = { trait = leader_trait_ambassador_pact_keeper_2 }}}</v>
      </c>
      <c r="K659" s="913" t="s">
        <v>3892</v>
      </c>
      <c r="L659" s="914" t="s">
        <v>2910</v>
      </c>
      <c r="M659" s="930"/>
      <c r="N659" s="930"/>
      <c r="O659" s="910" t="s">
        <v>3895</v>
      </c>
      <c r="P659" s="938" t="s">
        <v>5687</v>
      </c>
      <c r="Q659" s="921" t="s">
        <v>5688</v>
      </c>
      <c r="R659" s="921" t="s">
        <v>5658</v>
      </c>
    </row>
    <row r="660" s="23" customFormat="1" ht="22.5" spans="1:18">
      <c r="A660" s="887">
        <v>653</v>
      </c>
      <c r="B660" s="888"/>
      <c r="C660" s="893" t="s">
        <v>35</v>
      </c>
      <c r="D660" s="894" t="s">
        <v>2910</v>
      </c>
      <c r="E660" s="893"/>
      <c r="F660" s="893"/>
      <c r="G660" s="895" t="s">
        <v>4134</v>
      </c>
      <c r="H660" s="895"/>
      <c r="I660" s="912"/>
      <c r="J660" s="906" t="str">
        <f t="shared" si="10"/>
        <v>effect leader = { add_trait = { trait = leader_trait_ambassador_pact_keeper_3 }}}</v>
      </c>
      <c r="K660" s="913" t="s">
        <v>3892</v>
      </c>
      <c r="L660" s="914" t="s">
        <v>2910</v>
      </c>
      <c r="M660" s="930"/>
      <c r="N660" s="930"/>
      <c r="O660" s="910" t="s">
        <v>4279</v>
      </c>
      <c r="P660" s="938" t="s">
        <v>5689</v>
      </c>
      <c r="Q660" s="921" t="s">
        <v>5690</v>
      </c>
      <c r="R660" s="921" t="s">
        <v>5658</v>
      </c>
    </row>
    <row r="661" s="23" customFormat="1" ht="22.5" spans="1:18">
      <c r="A661" s="887">
        <v>654</v>
      </c>
      <c r="B661" s="934" t="s">
        <v>5691</v>
      </c>
      <c r="C661" s="893" t="s">
        <v>35</v>
      </c>
      <c r="D661" s="894" t="s">
        <v>2910</v>
      </c>
      <c r="E661" s="893"/>
      <c r="F661" s="893"/>
      <c r="G661" s="895" t="s">
        <v>4134</v>
      </c>
      <c r="H661" s="895"/>
      <c r="I661" s="912"/>
      <c r="J661" s="906" t="str">
        <f t="shared" si="10"/>
        <v>effect leader = { add_trait = { trait = leader_trait_ambassador_commercial_pact_focus }}}</v>
      </c>
      <c r="K661" s="913" t="s">
        <v>3892</v>
      </c>
      <c r="L661" s="914" t="s">
        <v>2910</v>
      </c>
      <c r="M661" s="930"/>
      <c r="N661" s="930"/>
      <c r="O661" s="910" t="s">
        <v>3834</v>
      </c>
      <c r="P661" s="938" t="s">
        <v>5692</v>
      </c>
      <c r="Q661" s="921" t="s">
        <v>5693</v>
      </c>
      <c r="R661" s="921" t="s">
        <v>5658</v>
      </c>
    </row>
    <row r="662" s="23" customFormat="1" ht="22.5" spans="1:18">
      <c r="A662" s="887">
        <v>655</v>
      </c>
      <c r="B662" s="939"/>
      <c r="C662" s="893" t="s">
        <v>35</v>
      </c>
      <c r="D662" s="894" t="s">
        <v>2910</v>
      </c>
      <c r="E662" s="893"/>
      <c r="F662" s="893"/>
      <c r="G662" s="895" t="s">
        <v>4134</v>
      </c>
      <c r="H662" s="895"/>
      <c r="I662" s="912"/>
      <c r="J662" s="906" t="str">
        <f t="shared" si="10"/>
        <v>effect leader = { add_trait = { trait = leader_trait_ambassador_commercial_pact_focus_2 }}}</v>
      </c>
      <c r="K662" s="913" t="s">
        <v>3892</v>
      </c>
      <c r="L662" s="914" t="s">
        <v>2910</v>
      </c>
      <c r="M662" s="930"/>
      <c r="N662" s="930"/>
      <c r="O662" s="910" t="s">
        <v>3895</v>
      </c>
      <c r="P662" s="938" t="s">
        <v>5694</v>
      </c>
      <c r="Q662" s="921" t="s">
        <v>5695</v>
      </c>
      <c r="R662" s="921" t="s">
        <v>5658</v>
      </c>
    </row>
    <row r="663" s="23" customFormat="1" ht="22.5" spans="1:18">
      <c r="A663" s="887">
        <v>656</v>
      </c>
      <c r="B663" s="888"/>
      <c r="C663" s="893" t="s">
        <v>35</v>
      </c>
      <c r="D663" s="894" t="s">
        <v>2910</v>
      </c>
      <c r="E663" s="893"/>
      <c r="F663" s="893"/>
      <c r="G663" s="895" t="s">
        <v>4134</v>
      </c>
      <c r="H663" s="895"/>
      <c r="I663" s="912"/>
      <c r="J663" s="906" t="str">
        <f t="shared" si="10"/>
        <v>effect leader = { add_trait = { trait = leader_trait_ambassador_commercial_pact_focus_3 }}}</v>
      </c>
      <c r="K663" s="913" t="s">
        <v>3892</v>
      </c>
      <c r="L663" s="914" t="s">
        <v>2910</v>
      </c>
      <c r="M663" s="930"/>
      <c r="N663" s="930"/>
      <c r="O663" s="910" t="s">
        <v>4279</v>
      </c>
      <c r="P663" s="938" t="s">
        <v>5696</v>
      </c>
      <c r="Q663" s="921" t="s">
        <v>5697</v>
      </c>
      <c r="R663" s="921" t="s">
        <v>5658</v>
      </c>
    </row>
    <row r="664" s="23" customFormat="1" ht="22.5" spans="1:18">
      <c r="A664" s="887">
        <v>657</v>
      </c>
      <c r="B664" s="934" t="s">
        <v>5698</v>
      </c>
      <c r="C664" s="893" t="s">
        <v>35</v>
      </c>
      <c r="D664" s="894" t="s">
        <v>2910</v>
      </c>
      <c r="E664" s="893"/>
      <c r="F664" s="893"/>
      <c r="G664" s="895" t="s">
        <v>4134</v>
      </c>
      <c r="H664" s="895"/>
      <c r="I664" s="912"/>
      <c r="J664" s="906" t="str">
        <f t="shared" si="10"/>
        <v>effect leader = { add_trait = { trait = leader_trait_ambassador_research_pact_focus }}}</v>
      </c>
      <c r="K664" s="913" t="s">
        <v>3892</v>
      </c>
      <c r="L664" s="914" t="s">
        <v>2910</v>
      </c>
      <c r="M664" s="930"/>
      <c r="N664" s="930"/>
      <c r="O664" s="910" t="s">
        <v>3834</v>
      </c>
      <c r="P664" s="938" t="s">
        <v>5699</v>
      </c>
      <c r="Q664" s="921" t="s">
        <v>5700</v>
      </c>
      <c r="R664" s="921" t="s">
        <v>5658</v>
      </c>
    </row>
    <row r="665" s="23" customFormat="1" ht="22.5" spans="1:18">
      <c r="A665" s="887">
        <v>658</v>
      </c>
      <c r="B665" s="939"/>
      <c r="C665" s="893" t="s">
        <v>35</v>
      </c>
      <c r="D665" s="894" t="s">
        <v>2910</v>
      </c>
      <c r="E665" s="893"/>
      <c r="F665" s="893"/>
      <c r="G665" s="895" t="s">
        <v>4134</v>
      </c>
      <c r="H665" s="895"/>
      <c r="I665" s="912"/>
      <c r="J665" s="906" t="str">
        <f t="shared" si="10"/>
        <v>effect leader = { add_trait = { trait = leader_trait_ambassador_research_pact_focus_2 }}}</v>
      </c>
      <c r="K665" s="913" t="s">
        <v>3892</v>
      </c>
      <c r="L665" s="914" t="s">
        <v>2910</v>
      </c>
      <c r="M665" s="930"/>
      <c r="N665" s="930"/>
      <c r="O665" s="910" t="s">
        <v>3895</v>
      </c>
      <c r="P665" s="938" t="s">
        <v>5701</v>
      </c>
      <c r="Q665" s="921" t="s">
        <v>5702</v>
      </c>
      <c r="R665" s="921" t="s">
        <v>5658</v>
      </c>
    </row>
    <row r="666" s="23" customFormat="1" ht="22.5" spans="1:18">
      <c r="A666" s="887">
        <v>659</v>
      </c>
      <c r="B666" s="888"/>
      <c r="C666" s="893" t="s">
        <v>35</v>
      </c>
      <c r="D666" s="894" t="s">
        <v>2910</v>
      </c>
      <c r="E666" s="893"/>
      <c r="F666" s="893"/>
      <c r="G666" s="895" t="s">
        <v>4134</v>
      </c>
      <c r="H666" s="895"/>
      <c r="I666" s="912"/>
      <c r="J666" s="906" t="str">
        <f t="shared" si="10"/>
        <v>effect leader = { add_trait = { trait = leader_trait_ambassador_research_pact_focus_3 }}}</v>
      </c>
      <c r="K666" s="913" t="s">
        <v>3892</v>
      </c>
      <c r="L666" s="914" t="s">
        <v>2910</v>
      </c>
      <c r="M666" s="930"/>
      <c r="N666" s="930"/>
      <c r="O666" s="910" t="s">
        <v>4279</v>
      </c>
      <c r="P666" s="938" t="s">
        <v>5703</v>
      </c>
      <c r="Q666" s="921" t="s">
        <v>5704</v>
      </c>
      <c r="R666" s="921" t="s">
        <v>5658</v>
      </c>
    </row>
    <row r="667" s="23" customFormat="1" ht="22.5" spans="1:18">
      <c r="A667" s="887">
        <v>660</v>
      </c>
      <c r="B667" s="934" t="s">
        <v>5705</v>
      </c>
      <c r="C667" s="893" t="s">
        <v>35</v>
      </c>
      <c r="D667" s="894" t="s">
        <v>2910</v>
      </c>
      <c r="E667" s="893"/>
      <c r="F667" s="893"/>
      <c r="G667" s="895" t="s">
        <v>4134</v>
      </c>
      <c r="H667" s="895"/>
      <c r="I667" s="912"/>
      <c r="J667" s="906" t="str">
        <f t="shared" si="10"/>
        <v>effect leader = { add_trait = { trait = leader_trait_ambassador_extra_envoys }}}</v>
      </c>
      <c r="K667" s="913" t="s">
        <v>3892</v>
      </c>
      <c r="L667" s="914" t="s">
        <v>2910</v>
      </c>
      <c r="M667" s="930"/>
      <c r="N667" s="930"/>
      <c r="O667" s="910" t="s">
        <v>3834</v>
      </c>
      <c r="P667" s="938" t="s">
        <v>5706</v>
      </c>
      <c r="Q667" s="921" t="s">
        <v>5707</v>
      </c>
      <c r="R667" s="921" t="s">
        <v>5658</v>
      </c>
    </row>
    <row r="668" s="23" customFormat="1" ht="22.5" spans="1:18">
      <c r="A668" s="887">
        <v>661</v>
      </c>
      <c r="B668" s="939"/>
      <c r="C668" s="893" t="s">
        <v>35</v>
      </c>
      <c r="D668" s="894" t="s">
        <v>2910</v>
      </c>
      <c r="E668" s="893"/>
      <c r="F668" s="893"/>
      <c r="G668" s="895" t="s">
        <v>4134</v>
      </c>
      <c r="H668" s="895"/>
      <c r="I668" s="912"/>
      <c r="J668" s="906" t="str">
        <f t="shared" si="10"/>
        <v>effect leader = { add_trait = { trait = leader_trait_ambassador_extra_envoys_2 }}}</v>
      </c>
      <c r="K668" s="913" t="s">
        <v>3892</v>
      </c>
      <c r="L668" s="914" t="s">
        <v>2910</v>
      </c>
      <c r="M668" s="930"/>
      <c r="N668" s="930"/>
      <c r="O668" s="910" t="s">
        <v>3895</v>
      </c>
      <c r="P668" s="938" t="s">
        <v>5708</v>
      </c>
      <c r="Q668" s="921" t="s">
        <v>5709</v>
      </c>
      <c r="R668" s="921" t="s">
        <v>5658</v>
      </c>
    </row>
    <row r="669" s="23" customFormat="1" ht="22.5" spans="1:18">
      <c r="A669" s="887">
        <v>662</v>
      </c>
      <c r="B669" s="888"/>
      <c r="C669" s="893" t="s">
        <v>35</v>
      </c>
      <c r="D669" s="894" t="s">
        <v>2910</v>
      </c>
      <c r="E669" s="893"/>
      <c r="F669" s="893"/>
      <c r="G669" s="895" t="s">
        <v>4134</v>
      </c>
      <c r="H669" s="895"/>
      <c r="I669" s="912"/>
      <c r="J669" s="906" t="str">
        <f t="shared" si="10"/>
        <v>effect leader = { add_trait = { trait = leader_trait_ambassador_extra_envoys_3 }}}</v>
      </c>
      <c r="K669" s="913" t="s">
        <v>3892</v>
      </c>
      <c r="L669" s="914" t="s">
        <v>2910</v>
      </c>
      <c r="M669" s="930"/>
      <c r="N669" s="930"/>
      <c r="O669" s="910" t="s">
        <v>4279</v>
      </c>
      <c r="P669" s="938" t="s">
        <v>5710</v>
      </c>
      <c r="Q669" s="921" t="s">
        <v>5711</v>
      </c>
      <c r="R669" s="921" t="s">
        <v>5658</v>
      </c>
    </row>
    <row r="670" s="23" customFormat="1" ht="25.5" spans="1:18">
      <c r="A670" s="887">
        <v>663</v>
      </c>
      <c r="B670" s="934" t="s">
        <v>5712</v>
      </c>
      <c r="C670" s="893" t="s">
        <v>35</v>
      </c>
      <c r="D670" s="894" t="s">
        <v>2910</v>
      </c>
      <c r="E670" s="893"/>
      <c r="F670" s="893"/>
      <c r="G670" s="895" t="s">
        <v>5713</v>
      </c>
      <c r="H670" s="895" t="s">
        <v>5714</v>
      </c>
      <c r="I670" s="912"/>
      <c r="J670" s="906" t="str">
        <f t="shared" si="10"/>
        <v>effect leader = { add_trait = { trait = leader_trait_resolution_category_commerce_focus }}}</v>
      </c>
      <c r="K670" s="913" t="s">
        <v>3892</v>
      </c>
      <c r="L670" s="917"/>
      <c r="M670" s="930"/>
      <c r="N670" s="930"/>
      <c r="O670" s="910" t="s">
        <v>3834</v>
      </c>
      <c r="P670" s="938" t="s">
        <v>5715</v>
      </c>
      <c r="Q670" s="921" t="s">
        <v>5716</v>
      </c>
      <c r="R670" s="921" t="s">
        <v>5717</v>
      </c>
    </row>
    <row r="671" s="23" customFormat="1" ht="25.5" spans="1:18">
      <c r="A671" s="887">
        <v>664</v>
      </c>
      <c r="B671" s="939"/>
      <c r="C671" s="893" t="s">
        <v>35</v>
      </c>
      <c r="D671" s="894" t="s">
        <v>2910</v>
      </c>
      <c r="E671" s="893"/>
      <c r="F671" s="893"/>
      <c r="G671" s="895" t="s">
        <v>5713</v>
      </c>
      <c r="H671" s="895" t="s">
        <v>5714</v>
      </c>
      <c r="I671" s="912"/>
      <c r="J671" s="906" t="str">
        <f t="shared" si="10"/>
        <v>effect leader = { add_trait = { trait = leader_trait_resolution_category_commerce_focus_2 }}}</v>
      </c>
      <c r="K671" s="913" t="s">
        <v>3892</v>
      </c>
      <c r="L671" s="917"/>
      <c r="M671" s="930"/>
      <c r="N671" s="930"/>
      <c r="O671" s="910" t="s">
        <v>3895</v>
      </c>
      <c r="P671" s="938" t="s">
        <v>5718</v>
      </c>
      <c r="Q671" s="921" t="s">
        <v>5719</v>
      </c>
      <c r="R671" s="921" t="s">
        <v>5717</v>
      </c>
    </row>
    <row r="672" s="23" customFormat="1" ht="25.5" spans="1:18">
      <c r="A672" s="887">
        <v>665</v>
      </c>
      <c r="B672" s="888"/>
      <c r="C672" s="893" t="s">
        <v>35</v>
      </c>
      <c r="D672" s="894" t="s">
        <v>2910</v>
      </c>
      <c r="E672" s="893"/>
      <c r="F672" s="893"/>
      <c r="G672" s="895" t="s">
        <v>5713</v>
      </c>
      <c r="H672" s="895" t="s">
        <v>5714</v>
      </c>
      <c r="I672" s="912"/>
      <c r="J672" s="906" t="str">
        <f t="shared" si="10"/>
        <v>effect leader = { add_trait = { trait = leader_trait_resolution_category_commerce_focus_3 }}}</v>
      </c>
      <c r="K672" s="913" t="s">
        <v>3892</v>
      </c>
      <c r="L672" s="917"/>
      <c r="M672" s="930"/>
      <c r="N672" s="930"/>
      <c r="O672" s="910" t="s">
        <v>4279</v>
      </c>
      <c r="P672" s="938" t="s">
        <v>5720</v>
      </c>
      <c r="Q672" s="921" t="s">
        <v>5721</v>
      </c>
      <c r="R672" s="921" t="s">
        <v>5717</v>
      </c>
    </row>
    <row r="673" s="23" customFormat="1" ht="25.5" spans="1:18">
      <c r="A673" s="887">
        <v>666</v>
      </c>
      <c r="B673" s="934" t="s">
        <v>5722</v>
      </c>
      <c r="C673" s="893" t="s">
        <v>35</v>
      </c>
      <c r="D673" s="894" t="s">
        <v>2910</v>
      </c>
      <c r="E673" s="893"/>
      <c r="F673" s="893"/>
      <c r="G673" s="895" t="s">
        <v>5713</v>
      </c>
      <c r="H673" s="895" t="s">
        <v>5714</v>
      </c>
      <c r="I673" s="912"/>
      <c r="J673" s="906" t="str">
        <f t="shared" si="10"/>
        <v>effect leader = { add_trait = { trait = leader_trait_resolution_category_industry_focus }}}</v>
      </c>
      <c r="K673" s="913" t="s">
        <v>3892</v>
      </c>
      <c r="L673" s="917"/>
      <c r="M673" s="930"/>
      <c r="N673" s="930"/>
      <c r="O673" s="910" t="s">
        <v>3834</v>
      </c>
      <c r="P673" s="938" t="s">
        <v>5723</v>
      </c>
      <c r="Q673" s="921" t="s">
        <v>5724</v>
      </c>
      <c r="R673" s="921" t="s">
        <v>5717</v>
      </c>
    </row>
    <row r="674" s="23" customFormat="1" ht="25.5" spans="1:18">
      <c r="A674" s="887">
        <v>667</v>
      </c>
      <c r="B674" s="939"/>
      <c r="C674" s="893" t="s">
        <v>35</v>
      </c>
      <c r="D674" s="894" t="s">
        <v>2910</v>
      </c>
      <c r="E674" s="893"/>
      <c r="F674" s="893"/>
      <c r="G674" s="895" t="s">
        <v>5713</v>
      </c>
      <c r="H674" s="895" t="s">
        <v>5714</v>
      </c>
      <c r="I674" s="912"/>
      <c r="J674" s="906" t="str">
        <f t="shared" si="10"/>
        <v>effect leader = { add_trait = { trait = leader_trait_resolution_category_industry_focus_2 }}}</v>
      </c>
      <c r="K674" s="913" t="s">
        <v>3892</v>
      </c>
      <c r="L674" s="917"/>
      <c r="M674" s="930"/>
      <c r="N674" s="930"/>
      <c r="O674" s="910" t="s">
        <v>3895</v>
      </c>
      <c r="P674" s="938" t="s">
        <v>5725</v>
      </c>
      <c r="Q674" s="921" t="s">
        <v>5726</v>
      </c>
      <c r="R674" s="921" t="s">
        <v>5717</v>
      </c>
    </row>
    <row r="675" s="23" customFormat="1" ht="25.5" spans="1:18">
      <c r="A675" s="887">
        <v>668</v>
      </c>
      <c r="B675" s="888"/>
      <c r="C675" s="893" t="s">
        <v>35</v>
      </c>
      <c r="D675" s="894" t="s">
        <v>2910</v>
      </c>
      <c r="E675" s="893"/>
      <c r="F675" s="893"/>
      <c r="G675" s="895" t="s">
        <v>5713</v>
      </c>
      <c r="H675" s="895" t="s">
        <v>5714</v>
      </c>
      <c r="I675" s="912"/>
      <c r="J675" s="906" t="str">
        <f t="shared" si="10"/>
        <v>effect leader = { add_trait = { trait = leader_trait_resolution_category_industry_focus_3 }}}</v>
      </c>
      <c r="K675" s="913" t="s">
        <v>3892</v>
      </c>
      <c r="L675" s="917"/>
      <c r="M675" s="930"/>
      <c r="N675" s="930"/>
      <c r="O675" s="910" t="s">
        <v>4279</v>
      </c>
      <c r="P675" s="938" t="s">
        <v>5727</v>
      </c>
      <c r="Q675" s="921" t="s">
        <v>5728</v>
      </c>
      <c r="R675" s="921" t="s">
        <v>5717</v>
      </c>
    </row>
    <row r="676" s="23" customFormat="1" ht="25.5" spans="1:18">
      <c r="A676" s="887">
        <v>669</v>
      </c>
      <c r="B676" s="934" t="s">
        <v>5729</v>
      </c>
      <c r="C676" s="893" t="s">
        <v>35</v>
      </c>
      <c r="D676" s="894" t="s">
        <v>2910</v>
      </c>
      <c r="E676" s="893"/>
      <c r="F676" s="893"/>
      <c r="G676" s="895" t="s">
        <v>5713</v>
      </c>
      <c r="H676" s="895" t="s">
        <v>5714</v>
      </c>
      <c r="I676" s="912"/>
      <c r="J676" s="906" t="str">
        <f t="shared" si="10"/>
        <v>effect leader = { add_trait = { trait = leader_trait_resolution_category_politics_traditions_focus }}}</v>
      </c>
      <c r="K676" s="913" t="s">
        <v>3892</v>
      </c>
      <c r="L676" s="917"/>
      <c r="M676" s="930"/>
      <c r="N676" s="930"/>
      <c r="O676" s="910" t="s">
        <v>3834</v>
      </c>
      <c r="P676" s="938" t="s">
        <v>5730</v>
      </c>
      <c r="Q676" s="921" t="s">
        <v>5731</v>
      </c>
      <c r="R676" s="921" t="s">
        <v>5717</v>
      </c>
    </row>
    <row r="677" s="23" customFormat="1" ht="25.5" spans="1:18">
      <c r="A677" s="887">
        <v>670</v>
      </c>
      <c r="B677" s="939"/>
      <c r="C677" s="893" t="s">
        <v>35</v>
      </c>
      <c r="D677" s="894" t="s">
        <v>2910</v>
      </c>
      <c r="E677" s="893"/>
      <c r="F677" s="893"/>
      <c r="G677" s="895" t="s">
        <v>5713</v>
      </c>
      <c r="H677" s="895" t="s">
        <v>5714</v>
      </c>
      <c r="I677" s="912"/>
      <c r="J677" s="906" t="str">
        <f t="shared" si="10"/>
        <v>effect leader = { add_trait = { trait = leader_trait_resolution_category_politics_traditions_focus_2 }}}</v>
      </c>
      <c r="K677" s="913" t="s">
        <v>3892</v>
      </c>
      <c r="L677" s="917"/>
      <c r="M677" s="930"/>
      <c r="N677" s="930"/>
      <c r="O677" s="910" t="s">
        <v>3895</v>
      </c>
      <c r="P677" s="938" t="s">
        <v>5732</v>
      </c>
      <c r="Q677" s="921" t="s">
        <v>5733</v>
      </c>
      <c r="R677" s="921" t="s">
        <v>5717</v>
      </c>
    </row>
    <row r="678" s="23" customFormat="1" ht="25.5" spans="1:18">
      <c r="A678" s="887">
        <v>671</v>
      </c>
      <c r="B678" s="888"/>
      <c r="C678" s="893" t="s">
        <v>35</v>
      </c>
      <c r="D678" s="894" t="s">
        <v>2910</v>
      </c>
      <c r="E678" s="893"/>
      <c r="F678" s="893"/>
      <c r="G678" s="895" t="s">
        <v>5713</v>
      </c>
      <c r="H678" s="895" t="s">
        <v>5714</v>
      </c>
      <c r="I678" s="912"/>
      <c r="J678" s="906" t="str">
        <f t="shared" si="10"/>
        <v>effect leader = { add_trait = { trait = leader_trait_resolution_category_politics_traditions_focus_3 }}}</v>
      </c>
      <c r="K678" s="913" t="s">
        <v>3892</v>
      </c>
      <c r="L678" s="917"/>
      <c r="M678" s="930"/>
      <c r="N678" s="930"/>
      <c r="O678" s="910" t="s">
        <v>4279</v>
      </c>
      <c r="P678" s="938" t="s">
        <v>5734</v>
      </c>
      <c r="Q678" s="921" t="s">
        <v>5735</v>
      </c>
      <c r="R678" s="921" t="s">
        <v>5717</v>
      </c>
    </row>
    <row r="679" s="23" customFormat="1" ht="25.5" spans="1:18">
      <c r="A679" s="887">
        <v>672</v>
      </c>
      <c r="B679" s="934" t="s">
        <v>5736</v>
      </c>
      <c r="C679" s="893" t="s">
        <v>35</v>
      </c>
      <c r="D679" s="894" t="s">
        <v>2910</v>
      </c>
      <c r="E679" s="893"/>
      <c r="F679" s="893"/>
      <c r="G679" s="895" t="s">
        <v>5713</v>
      </c>
      <c r="H679" s="895" t="s">
        <v>5714</v>
      </c>
      <c r="I679" s="912"/>
      <c r="J679" s="906" t="str">
        <f t="shared" si="10"/>
        <v>effect leader = { add_trait = { trait = leader_trait_resolution_category_greatergood__focus }}}</v>
      </c>
      <c r="K679" s="913" t="s">
        <v>3892</v>
      </c>
      <c r="L679" s="917"/>
      <c r="M679" s="930"/>
      <c r="N679" s="930"/>
      <c r="O679" s="910" t="s">
        <v>3834</v>
      </c>
      <c r="P679" s="938" t="s">
        <v>5737</v>
      </c>
      <c r="Q679" s="921" t="s">
        <v>5738</v>
      </c>
      <c r="R679" s="921" t="s">
        <v>5717</v>
      </c>
    </row>
    <row r="680" s="23" customFormat="1" ht="25.5" spans="1:18">
      <c r="A680" s="887">
        <v>673</v>
      </c>
      <c r="B680" s="939"/>
      <c r="C680" s="893" t="s">
        <v>35</v>
      </c>
      <c r="D680" s="894" t="s">
        <v>2910</v>
      </c>
      <c r="E680" s="893"/>
      <c r="F680" s="893"/>
      <c r="G680" s="895" t="s">
        <v>5713</v>
      </c>
      <c r="H680" s="895" t="s">
        <v>5714</v>
      </c>
      <c r="I680" s="912"/>
      <c r="J680" s="906" t="str">
        <f t="shared" si="10"/>
        <v>effect leader = { add_trait = { trait = leader_trait_resolution_category_greatergood__focus_2 }}}</v>
      </c>
      <c r="K680" s="913" t="s">
        <v>3892</v>
      </c>
      <c r="L680" s="917"/>
      <c r="M680" s="930"/>
      <c r="N680" s="930"/>
      <c r="O680" s="910" t="s">
        <v>3895</v>
      </c>
      <c r="P680" s="938" t="s">
        <v>5739</v>
      </c>
      <c r="Q680" s="921" t="s">
        <v>5740</v>
      </c>
      <c r="R680" s="921" t="s">
        <v>5717</v>
      </c>
    </row>
    <row r="681" s="23" customFormat="1" ht="25.5" spans="1:18">
      <c r="A681" s="887">
        <v>674</v>
      </c>
      <c r="B681" s="888"/>
      <c r="C681" s="893" t="s">
        <v>35</v>
      </c>
      <c r="D681" s="894" t="s">
        <v>2910</v>
      </c>
      <c r="E681" s="893"/>
      <c r="F681" s="893"/>
      <c r="G681" s="895" t="s">
        <v>5713</v>
      </c>
      <c r="H681" s="895" t="s">
        <v>5714</v>
      </c>
      <c r="I681" s="912"/>
      <c r="J681" s="906" t="str">
        <f t="shared" si="10"/>
        <v>effect leader = { add_trait = { trait = leader_trait_resolution_category_greatergood__focus_3 }}}</v>
      </c>
      <c r="K681" s="913" t="s">
        <v>3892</v>
      </c>
      <c r="L681" s="917"/>
      <c r="M681" s="930"/>
      <c r="N681" s="930"/>
      <c r="O681" s="910" t="s">
        <v>4279</v>
      </c>
      <c r="P681" s="938" t="s">
        <v>5741</v>
      </c>
      <c r="Q681" s="921" t="s">
        <v>5742</v>
      </c>
      <c r="R681" s="921" t="s">
        <v>5717</v>
      </c>
    </row>
    <row r="682" s="23" customFormat="1" ht="25.5" spans="1:18">
      <c r="A682" s="887">
        <v>675</v>
      </c>
      <c r="B682" s="934" t="s">
        <v>5743</v>
      </c>
      <c r="C682" s="893" t="s">
        <v>35</v>
      </c>
      <c r="D682" s="894" t="s">
        <v>2910</v>
      </c>
      <c r="E682" s="893"/>
      <c r="F682" s="893"/>
      <c r="G682" s="895" t="s">
        <v>5713</v>
      </c>
      <c r="H682" s="895" t="s">
        <v>5714</v>
      </c>
      <c r="I682" s="912"/>
      <c r="J682" s="906" t="str">
        <f t="shared" si="10"/>
        <v>effect leader = { add_trait = { trait = leader_trait_resolution_category_galacticreforms_focus }}}</v>
      </c>
      <c r="K682" s="913" t="s">
        <v>3892</v>
      </c>
      <c r="L682" s="917"/>
      <c r="M682" s="930"/>
      <c r="N682" s="930"/>
      <c r="O682" s="910" t="s">
        <v>3834</v>
      </c>
      <c r="P682" s="938" t="s">
        <v>5744</v>
      </c>
      <c r="Q682" s="921" t="s">
        <v>5745</v>
      </c>
      <c r="R682" s="921" t="s">
        <v>5717</v>
      </c>
    </row>
    <row r="683" s="23" customFormat="1" ht="25.5" spans="1:18">
      <c r="A683" s="887">
        <v>676</v>
      </c>
      <c r="B683" s="939"/>
      <c r="C683" s="893" t="s">
        <v>35</v>
      </c>
      <c r="D683" s="894" t="s">
        <v>2910</v>
      </c>
      <c r="E683" s="893"/>
      <c r="F683" s="893"/>
      <c r="G683" s="895" t="s">
        <v>5713</v>
      </c>
      <c r="H683" s="895" t="s">
        <v>5714</v>
      </c>
      <c r="I683" s="912"/>
      <c r="J683" s="906" t="str">
        <f t="shared" si="10"/>
        <v>effect leader = { add_trait = { trait = leader_trait_resolution_category_galacticreforms_focus_2 }}}</v>
      </c>
      <c r="K683" s="913" t="s">
        <v>3892</v>
      </c>
      <c r="L683" s="917"/>
      <c r="M683" s="930"/>
      <c r="N683" s="930"/>
      <c r="O683" s="910" t="s">
        <v>3895</v>
      </c>
      <c r="P683" s="938" t="s">
        <v>5746</v>
      </c>
      <c r="Q683" s="921" t="s">
        <v>5747</v>
      </c>
      <c r="R683" s="921" t="s">
        <v>5717</v>
      </c>
    </row>
    <row r="684" s="23" customFormat="1" ht="25.5" spans="1:18">
      <c r="A684" s="887">
        <v>677</v>
      </c>
      <c r="B684" s="888"/>
      <c r="C684" s="893" t="s">
        <v>35</v>
      </c>
      <c r="D684" s="894" t="s">
        <v>2910</v>
      </c>
      <c r="E684" s="893"/>
      <c r="F684" s="893"/>
      <c r="G684" s="895" t="s">
        <v>5713</v>
      </c>
      <c r="H684" s="895" t="s">
        <v>5714</v>
      </c>
      <c r="I684" s="912"/>
      <c r="J684" s="906" t="str">
        <f t="shared" si="10"/>
        <v>effect leader = { add_trait = { trait = leader_trait_resolution_category_galacticreforms_focus_3 }}}</v>
      </c>
      <c r="K684" s="913" t="s">
        <v>3892</v>
      </c>
      <c r="L684" s="917"/>
      <c r="M684" s="930"/>
      <c r="N684" s="930"/>
      <c r="O684" s="910" t="s">
        <v>4279</v>
      </c>
      <c r="P684" s="938" t="s">
        <v>5748</v>
      </c>
      <c r="Q684" s="921" t="s">
        <v>5749</v>
      </c>
      <c r="R684" s="921" t="s">
        <v>5717</v>
      </c>
    </row>
    <row r="685" s="23" customFormat="1" ht="25.5" spans="1:18">
      <c r="A685" s="887">
        <v>678</v>
      </c>
      <c r="B685" s="934" t="s">
        <v>5750</v>
      </c>
      <c r="C685" s="893" t="s">
        <v>35</v>
      </c>
      <c r="D685" s="894" t="s">
        <v>2910</v>
      </c>
      <c r="E685" s="893"/>
      <c r="F685" s="893"/>
      <c r="G685" s="895" t="s">
        <v>5713</v>
      </c>
      <c r="H685" s="895" t="s">
        <v>5714</v>
      </c>
      <c r="I685" s="912"/>
      <c r="J685" s="906" t="str">
        <f t="shared" si="10"/>
        <v>effect leader = { add_trait = { trait = leader_trait_resolution_category_ecology_focus }}}</v>
      </c>
      <c r="K685" s="913" t="s">
        <v>3892</v>
      </c>
      <c r="L685" s="917"/>
      <c r="M685" s="930"/>
      <c r="N685" s="930"/>
      <c r="O685" s="910" t="s">
        <v>3834</v>
      </c>
      <c r="P685" s="938" t="s">
        <v>5751</v>
      </c>
      <c r="Q685" s="921" t="s">
        <v>5752</v>
      </c>
      <c r="R685" s="921" t="s">
        <v>5717</v>
      </c>
    </row>
    <row r="686" s="23" customFormat="1" ht="25.5" spans="1:18">
      <c r="A686" s="887">
        <v>679</v>
      </c>
      <c r="B686" s="939"/>
      <c r="C686" s="893" t="s">
        <v>35</v>
      </c>
      <c r="D686" s="894" t="s">
        <v>2910</v>
      </c>
      <c r="E686" s="893"/>
      <c r="F686" s="893"/>
      <c r="G686" s="895" t="s">
        <v>5713</v>
      </c>
      <c r="H686" s="895" t="s">
        <v>5714</v>
      </c>
      <c r="I686" s="912"/>
      <c r="J686" s="906" t="str">
        <f t="shared" si="10"/>
        <v>effect leader = { add_trait = { trait = leader_trait_resolution_category_ecology_focus_2 }}}</v>
      </c>
      <c r="K686" s="913" t="s">
        <v>3892</v>
      </c>
      <c r="L686" s="917"/>
      <c r="M686" s="930"/>
      <c r="N686" s="930"/>
      <c r="O686" s="910" t="s">
        <v>3895</v>
      </c>
      <c r="P686" s="938" t="s">
        <v>5753</v>
      </c>
      <c r="Q686" s="921" t="s">
        <v>5754</v>
      </c>
      <c r="R686" s="921" t="s">
        <v>5717</v>
      </c>
    </row>
    <row r="687" s="23" customFormat="1" ht="25.5" spans="1:18">
      <c r="A687" s="887">
        <v>680</v>
      </c>
      <c r="B687" s="888"/>
      <c r="C687" s="893" t="s">
        <v>35</v>
      </c>
      <c r="D687" s="894" t="s">
        <v>2910</v>
      </c>
      <c r="E687" s="893"/>
      <c r="F687" s="893"/>
      <c r="G687" s="895" t="s">
        <v>5713</v>
      </c>
      <c r="H687" s="895" t="s">
        <v>5714</v>
      </c>
      <c r="I687" s="912"/>
      <c r="J687" s="906" t="str">
        <f t="shared" si="10"/>
        <v>effect leader = { add_trait = { trait = leader_trait_resolution_category_ecology_focus_3 }}}</v>
      </c>
      <c r="K687" s="913" t="s">
        <v>3892</v>
      </c>
      <c r="L687" s="917"/>
      <c r="M687" s="930"/>
      <c r="N687" s="930"/>
      <c r="O687" s="910" t="s">
        <v>4279</v>
      </c>
      <c r="P687" s="938" t="s">
        <v>5755</v>
      </c>
      <c r="Q687" s="921" t="s">
        <v>5756</v>
      </c>
      <c r="R687" s="921" t="s">
        <v>5717</v>
      </c>
    </row>
    <row r="688" s="23" customFormat="1" ht="25.5" spans="1:18">
      <c r="A688" s="887">
        <v>681</v>
      </c>
      <c r="B688" s="934" t="s">
        <v>5757</v>
      </c>
      <c r="C688" s="893" t="s">
        <v>35</v>
      </c>
      <c r="D688" s="894" t="s">
        <v>2910</v>
      </c>
      <c r="E688" s="893"/>
      <c r="F688" s="893"/>
      <c r="G688" s="895" t="s">
        <v>5713</v>
      </c>
      <c r="H688" s="895" t="s">
        <v>5714</v>
      </c>
      <c r="I688" s="912"/>
      <c r="J688" s="906" t="str">
        <f t="shared" si="10"/>
        <v>effect leader = { add_trait = { trait = leader_trait_resolution_category_galacticstudies_focus }}}</v>
      </c>
      <c r="K688" s="913" t="s">
        <v>3892</v>
      </c>
      <c r="L688" s="917"/>
      <c r="M688" s="930"/>
      <c r="N688" s="930"/>
      <c r="O688" s="910" t="s">
        <v>3834</v>
      </c>
      <c r="P688" s="938" t="s">
        <v>5758</v>
      </c>
      <c r="Q688" s="921" t="s">
        <v>5759</v>
      </c>
      <c r="R688" s="921" t="s">
        <v>5717</v>
      </c>
    </row>
    <row r="689" s="23" customFormat="1" ht="25.5" spans="1:18">
      <c r="A689" s="887">
        <v>682</v>
      </c>
      <c r="B689" s="939"/>
      <c r="C689" s="893" t="s">
        <v>35</v>
      </c>
      <c r="D689" s="894" t="s">
        <v>2910</v>
      </c>
      <c r="E689" s="893"/>
      <c r="F689" s="893"/>
      <c r="G689" s="895" t="s">
        <v>5713</v>
      </c>
      <c r="H689" s="895" t="s">
        <v>5714</v>
      </c>
      <c r="I689" s="912"/>
      <c r="J689" s="906" t="str">
        <f t="shared" si="10"/>
        <v>effect leader = { add_trait = { trait = leader_trait_resolution_category_galacticstudies_focus_2 }}}</v>
      </c>
      <c r="K689" s="913" t="s">
        <v>3892</v>
      </c>
      <c r="L689" s="917"/>
      <c r="M689" s="930"/>
      <c r="N689" s="930"/>
      <c r="O689" s="910" t="s">
        <v>3895</v>
      </c>
      <c r="P689" s="938" t="s">
        <v>5760</v>
      </c>
      <c r="Q689" s="921" t="s">
        <v>5761</v>
      </c>
      <c r="R689" s="921" t="s">
        <v>5717</v>
      </c>
    </row>
    <row r="690" s="23" customFormat="1" ht="25.5" spans="1:18">
      <c r="A690" s="887">
        <v>683</v>
      </c>
      <c r="B690" s="888"/>
      <c r="C690" s="893" t="s">
        <v>35</v>
      </c>
      <c r="D690" s="894" t="s">
        <v>2910</v>
      </c>
      <c r="E690" s="893"/>
      <c r="F690" s="893"/>
      <c r="G690" s="895" t="s">
        <v>5713</v>
      </c>
      <c r="H690" s="895" t="s">
        <v>5714</v>
      </c>
      <c r="I690" s="912"/>
      <c r="J690" s="906" t="str">
        <f t="shared" si="10"/>
        <v>effect leader = { add_trait = { trait = leader_trait_resolution_category_galacticstudies_focus_3 }}}</v>
      </c>
      <c r="K690" s="913" t="s">
        <v>3892</v>
      </c>
      <c r="L690" s="917"/>
      <c r="M690" s="930"/>
      <c r="N690" s="930"/>
      <c r="O690" s="910" t="s">
        <v>4279</v>
      </c>
      <c r="P690" s="938" t="s">
        <v>5762</v>
      </c>
      <c r="Q690" s="921" t="s">
        <v>5763</v>
      </c>
      <c r="R690" s="921" t="s">
        <v>5717</v>
      </c>
    </row>
    <row r="691" s="23" customFormat="1" ht="25.5" spans="1:18">
      <c r="A691" s="887">
        <v>684</v>
      </c>
      <c r="B691" s="934" t="s">
        <v>5764</v>
      </c>
      <c r="C691" s="893" t="s">
        <v>35</v>
      </c>
      <c r="D691" s="894" t="s">
        <v>2910</v>
      </c>
      <c r="E691" s="893"/>
      <c r="F691" s="893"/>
      <c r="G691" s="895" t="s">
        <v>5713</v>
      </c>
      <c r="H691" s="895" t="s">
        <v>5714</v>
      </c>
      <c r="I691" s="912"/>
      <c r="J691" s="906" t="str">
        <f t="shared" si="10"/>
        <v>effect leader = { add_trait = { trait = leader_trait_resolution_category_divinity_focus }}}</v>
      </c>
      <c r="K691" s="913" t="s">
        <v>3892</v>
      </c>
      <c r="L691" s="917"/>
      <c r="M691" s="930"/>
      <c r="N691" s="930"/>
      <c r="O691" s="910" t="s">
        <v>3834</v>
      </c>
      <c r="P691" s="938" t="s">
        <v>5765</v>
      </c>
      <c r="Q691" s="921" t="s">
        <v>5766</v>
      </c>
      <c r="R691" s="921" t="s">
        <v>5717</v>
      </c>
    </row>
    <row r="692" s="23" customFormat="1" ht="25.5" spans="1:18">
      <c r="A692" s="887">
        <v>685</v>
      </c>
      <c r="B692" s="939"/>
      <c r="C692" s="893" t="s">
        <v>35</v>
      </c>
      <c r="D692" s="894" t="s">
        <v>2910</v>
      </c>
      <c r="E692" s="893"/>
      <c r="F692" s="893"/>
      <c r="G692" s="895" t="s">
        <v>5713</v>
      </c>
      <c r="H692" s="895" t="s">
        <v>5714</v>
      </c>
      <c r="I692" s="912"/>
      <c r="J692" s="906" t="str">
        <f t="shared" si="10"/>
        <v>effect leader = { add_trait = { trait = leader_trait_resolution_category_divinity_focus_2 }}}</v>
      </c>
      <c r="K692" s="913" t="s">
        <v>3892</v>
      </c>
      <c r="L692" s="917"/>
      <c r="M692" s="930"/>
      <c r="N692" s="930"/>
      <c r="O692" s="910" t="s">
        <v>3895</v>
      </c>
      <c r="P692" s="938" t="s">
        <v>5767</v>
      </c>
      <c r="Q692" s="921" t="s">
        <v>5768</v>
      </c>
      <c r="R692" s="921" t="s">
        <v>5717</v>
      </c>
    </row>
    <row r="693" s="23" customFormat="1" ht="25.5" spans="1:18">
      <c r="A693" s="887">
        <v>686</v>
      </c>
      <c r="B693" s="888"/>
      <c r="C693" s="893" t="s">
        <v>35</v>
      </c>
      <c r="D693" s="894" t="s">
        <v>2910</v>
      </c>
      <c r="E693" s="893"/>
      <c r="F693" s="893"/>
      <c r="G693" s="895" t="s">
        <v>5713</v>
      </c>
      <c r="H693" s="895" t="s">
        <v>5714</v>
      </c>
      <c r="I693" s="912"/>
      <c r="J693" s="906" t="str">
        <f t="shared" si="10"/>
        <v>effect leader = { add_trait = { trait = leader_trait_resolution_category_divinity_focus_3 }}}</v>
      </c>
      <c r="K693" s="913" t="s">
        <v>3892</v>
      </c>
      <c r="L693" s="917"/>
      <c r="M693" s="930"/>
      <c r="N693" s="930"/>
      <c r="O693" s="910" t="s">
        <v>4279</v>
      </c>
      <c r="P693" s="938" t="s">
        <v>5769</v>
      </c>
      <c r="Q693" s="921" t="s">
        <v>5770</v>
      </c>
      <c r="R693" s="921" t="s">
        <v>5717</v>
      </c>
    </row>
    <row r="694" s="23" customFormat="1" ht="25.5" spans="1:18">
      <c r="A694" s="887">
        <v>687</v>
      </c>
      <c r="B694" s="934" t="s">
        <v>5771</v>
      </c>
      <c r="C694" s="893" t="s">
        <v>35</v>
      </c>
      <c r="D694" s="894" t="s">
        <v>2910</v>
      </c>
      <c r="E694" s="893"/>
      <c r="F694" s="893"/>
      <c r="G694" s="895" t="s">
        <v>5713</v>
      </c>
      <c r="H694" s="895" t="s">
        <v>5714</v>
      </c>
      <c r="I694" s="912"/>
      <c r="J694" s="906" t="str">
        <f t="shared" si="10"/>
        <v>effect leader = { add_trait = { trait = leader_trait_resolution_category_mutualdefense_focus }}}</v>
      </c>
      <c r="K694" s="913" t="s">
        <v>3892</v>
      </c>
      <c r="L694" s="917"/>
      <c r="M694" s="930"/>
      <c r="N694" s="930"/>
      <c r="O694" s="910" t="s">
        <v>3834</v>
      </c>
      <c r="P694" s="938" t="s">
        <v>5772</v>
      </c>
      <c r="Q694" s="921" t="s">
        <v>5773</v>
      </c>
      <c r="R694" s="921" t="s">
        <v>5717</v>
      </c>
    </row>
    <row r="695" s="23" customFormat="1" ht="25.5" spans="1:18">
      <c r="A695" s="887">
        <v>688</v>
      </c>
      <c r="B695" s="939"/>
      <c r="C695" s="893" t="s">
        <v>35</v>
      </c>
      <c r="D695" s="894" t="s">
        <v>2910</v>
      </c>
      <c r="E695" s="893"/>
      <c r="F695" s="893"/>
      <c r="G695" s="895" t="s">
        <v>5713</v>
      </c>
      <c r="H695" s="895" t="s">
        <v>5714</v>
      </c>
      <c r="I695" s="912"/>
      <c r="J695" s="906" t="str">
        <f t="shared" si="10"/>
        <v>effect leader = { add_trait = { trait = leader_trait_resolution_category_mutualdefense_focus_2 }}}</v>
      </c>
      <c r="K695" s="913" t="s">
        <v>3892</v>
      </c>
      <c r="L695" s="917"/>
      <c r="M695" s="930"/>
      <c r="N695" s="930"/>
      <c r="O695" s="910" t="s">
        <v>3895</v>
      </c>
      <c r="P695" s="938" t="s">
        <v>5774</v>
      </c>
      <c r="Q695" s="921" t="s">
        <v>5775</v>
      </c>
      <c r="R695" s="921" t="s">
        <v>5717</v>
      </c>
    </row>
    <row r="696" s="23" customFormat="1" ht="25.5" spans="1:18">
      <c r="A696" s="887">
        <v>689</v>
      </c>
      <c r="B696" s="888"/>
      <c r="C696" s="893" t="s">
        <v>35</v>
      </c>
      <c r="D696" s="894" t="s">
        <v>2910</v>
      </c>
      <c r="E696" s="893"/>
      <c r="F696" s="893"/>
      <c r="G696" s="895" t="s">
        <v>5713</v>
      </c>
      <c r="H696" s="895" t="s">
        <v>5714</v>
      </c>
      <c r="I696" s="912"/>
      <c r="J696" s="906" t="str">
        <f t="shared" si="10"/>
        <v>effect leader = { add_trait = { trait = leader_trait_resolution_category_mutualdefense_focus_3 }}}</v>
      </c>
      <c r="K696" s="913" t="s">
        <v>3892</v>
      </c>
      <c r="L696" s="917"/>
      <c r="M696" s="930"/>
      <c r="N696" s="930"/>
      <c r="O696" s="910" t="s">
        <v>4279</v>
      </c>
      <c r="P696" s="938" t="s">
        <v>5776</v>
      </c>
      <c r="Q696" s="921" t="s">
        <v>5777</v>
      </c>
      <c r="R696" s="921" t="s">
        <v>5717</v>
      </c>
    </row>
    <row r="697" s="23" customFormat="1" ht="25.5" spans="1:18">
      <c r="A697" s="887">
        <v>690</v>
      </c>
      <c r="B697" s="934" t="s">
        <v>5778</v>
      </c>
      <c r="C697" s="893" t="s">
        <v>35</v>
      </c>
      <c r="D697" s="894" t="s">
        <v>2910</v>
      </c>
      <c r="E697" s="893"/>
      <c r="F697" s="893"/>
      <c r="G697" s="895" t="s">
        <v>5713</v>
      </c>
      <c r="H697" s="895" t="s">
        <v>5714</v>
      </c>
      <c r="I697" s="912"/>
      <c r="J697" s="906" t="str">
        <f t="shared" si="10"/>
        <v>effect leader = { add_trait = { trait = leader_trait_resolution_category_rulesofwar_focus }}}</v>
      </c>
      <c r="K697" s="913" t="s">
        <v>3892</v>
      </c>
      <c r="L697" s="917"/>
      <c r="M697" s="930"/>
      <c r="N697" s="930"/>
      <c r="O697" s="910" t="s">
        <v>3834</v>
      </c>
      <c r="P697" s="938" t="s">
        <v>5779</v>
      </c>
      <c r="Q697" s="921" t="s">
        <v>5780</v>
      </c>
      <c r="R697" s="921" t="s">
        <v>5717</v>
      </c>
    </row>
    <row r="698" s="23" customFormat="1" ht="25.5" spans="1:18">
      <c r="A698" s="887">
        <v>691</v>
      </c>
      <c r="B698" s="939"/>
      <c r="C698" s="893" t="s">
        <v>35</v>
      </c>
      <c r="D698" s="894" t="s">
        <v>2910</v>
      </c>
      <c r="E698" s="893"/>
      <c r="F698" s="893"/>
      <c r="G698" s="895" t="s">
        <v>5713</v>
      </c>
      <c r="H698" s="895" t="s">
        <v>5714</v>
      </c>
      <c r="I698" s="912"/>
      <c r="J698" s="906" t="str">
        <f t="shared" si="10"/>
        <v>effect leader = { add_trait = { trait = leader_trait_resolution_category_rulesofwar_focus_2 }}}</v>
      </c>
      <c r="K698" s="913" t="s">
        <v>3892</v>
      </c>
      <c r="L698" s="917"/>
      <c r="M698" s="930"/>
      <c r="N698" s="930"/>
      <c r="O698" s="910" t="s">
        <v>3895</v>
      </c>
      <c r="P698" s="938" t="s">
        <v>5781</v>
      </c>
      <c r="Q698" s="921" t="s">
        <v>5782</v>
      </c>
      <c r="R698" s="921" t="s">
        <v>5717</v>
      </c>
    </row>
    <row r="699" s="23" customFormat="1" ht="25.5" spans="1:18">
      <c r="A699" s="887">
        <v>692</v>
      </c>
      <c r="B699" s="888"/>
      <c r="C699" s="893" t="s">
        <v>35</v>
      </c>
      <c r="D699" s="894" t="s">
        <v>2910</v>
      </c>
      <c r="E699" s="893"/>
      <c r="F699" s="893"/>
      <c r="G699" s="895" t="s">
        <v>5713</v>
      </c>
      <c r="H699" s="895" t="s">
        <v>5714</v>
      </c>
      <c r="I699" s="912"/>
      <c r="J699" s="906" t="str">
        <f t="shared" si="10"/>
        <v>effect leader = { add_trait = { trait = leader_trait_resolution_category_rulesofwar_focus_3 }}}</v>
      </c>
      <c r="K699" s="913" t="s">
        <v>3892</v>
      </c>
      <c r="L699" s="917"/>
      <c r="M699" s="930"/>
      <c r="N699" s="930"/>
      <c r="O699" s="910" t="s">
        <v>4279</v>
      </c>
      <c r="P699" s="938" t="s">
        <v>5783</v>
      </c>
      <c r="Q699" s="921" t="s">
        <v>5784</v>
      </c>
      <c r="R699" s="921" t="s">
        <v>5717</v>
      </c>
    </row>
    <row r="700" s="23" customFormat="1" ht="25.5" spans="1:18">
      <c r="A700" s="887">
        <v>693</v>
      </c>
      <c r="B700" s="934" t="s">
        <v>5785</v>
      </c>
      <c r="C700" s="893" t="s">
        <v>35</v>
      </c>
      <c r="D700" s="894" t="s">
        <v>2910</v>
      </c>
      <c r="E700" s="893"/>
      <c r="F700" s="893"/>
      <c r="G700" s="895" t="s">
        <v>5713</v>
      </c>
      <c r="H700" s="895" t="s">
        <v>5714</v>
      </c>
      <c r="I700" s="912"/>
      <c r="J700" s="906" t="str">
        <f t="shared" si="10"/>
        <v>effect leader = { add_trait = { trait = leader_trait_resolution_category_defenseprivatization_focus }}}</v>
      </c>
      <c r="K700" s="913" t="s">
        <v>3892</v>
      </c>
      <c r="L700" s="917"/>
      <c r="M700" s="930"/>
      <c r="N700" s="930"/>
      <c r="O700" s="910" t="s">
        <v>3834</v>
      </c>
      <c r="P700" s="938" t="s">
        <v>5786</v>
      </c>
      <c r="Q700" s="921" t="s">
        <v>5787</v>
      </c>
      <c r="R700" s="921" t="s">
        <v>5717</v>
      </c>
    </row>
    <row r="701" s="23" customFormat="1" ht="25.5" spans="1:18">
      <c r="A701" s="887">
        <v>694</v>
      </c>
      <c r="B701" s="939"/>
      <c r="C701" s="893" t="s">
        <v>35</v>
      </c>
      <c r="D701" s="894" t="s">
        <v>2910</v>
      </c>
      <c r="E701" s="893"/>
      <c r="F701" s="893"/>
      <c r="G701" s="895" t="s">
        <v>5713</v>
      </c>
      <c r="H701" s="895" t="s">
        <v>5714</v>
      </c>
      <c r="I701" s="912"/>
      <c r="J701" s="906" t="str">
        <f t="shared" si="10"/>
        <v>effect leader = { add_trait = { trait = leader_trait_resolution_category_defenseprivatization_focus_2 }}}</v>
      </c>
      <c r="K701" s="913" t="s">
        <v>3892</v>
      </c>
      <c r="L701" s="917"/>
      <c r="M701" s="930"/>
      <c r="N701" s="930"/>
      <c r="O701" s="910" t="s">
        <v>3895</v>
      </c>
      <c r="P701" s="938" t="s">
        <v>5788</v>
      </c>
      <c r="Q701" s="921" t="s">
        <v>5789</v>
      </c>
      <c r="R701" s="921" t="s">
        <v>5717</v>
      </c>
    </row>
    <row r="702" s="23" customFormat="1" ht="25.5" spans="1:18">
      <c r="A702" s="887">
        <v>695</v>
      </c>
      <c r="B702" s="888"/>
      <c r="C702" s="893" t="s">
        <v>35</v>
      </c>
      <c r="D702" s="894" t="s">
        <v>2910</v>
      </c>
      <c r="E702" s="893"/>
      <c r="F702" s="893"/>
      <c r="G702" s="895" t="s">
        <v>5713</v>
      </c>
      <c r="H702" s="895" t="s">
        <v>5714</v>
      </c>
      <c r="I702" s="912"/>
      <c r="J702" s="906" t="str">
        <f t="shared" si="10"/>
        <v>effect leader = { add_trait = { trait = leader_trait_resolution_category_defenseprivatization_focus_3 }}}</v>
      </c>
      <c r="K702" s="913" t="s">
        <v>3892</v>
      </c>
      <c r="L702" s="917"/>
      <c r="M702" s="930"/>
      <c r="N702" s="930"/>
      <c r="O702" s="910" t="s">
        <v>4279</v>
      </c>
      <c r="P702" s="938" t="s">
        <v>5790</v>
      </c>
      <c r="Q702" s="921" t="s">
        <v>5791</v>
      </c>
      <c r="R702" s="921" t="s">
        <v>5717</v>
      </c>
    </row>
    <row r="703" s="23" customFormat="1" ht="25.5" spans="1:18">
      <c r="A703" s="887">
        <v>696</v>
      </c>
      <c r="B703" s="934" t="s">
        <v>5792</v>
      </c>
      <c r="C703" s="893" t="s">
        <v>35</v>
      </c>
      <c r="D703" s="894" t="s">
        <v>2910</v>
      </c>
      <c r="E703" s="893"/>
      <c r="F703" s="893"/>
      <c r="G703" s="895" t="s">
        <v>5713</v>
      </c>
      <c r="H703" s="895" t="s">
        <v>5714</v>
      </c>
      <c r="I703" s="912"/>
      <c r="J703" s="906" t="str">
        <f t="shared" si="10"/>
        <v>effect leader = { add_trait = { trait = leader_trait_resolution_category_intergalacticdirective_focus }}}</v>
      </c>
      <c r="K703" s="913" t="s">
        <v>3892</v>
      </c>
      <c r="L703" s="917"/>
      <c r="M703" s="930"/>
      <c r="N703" s="930"/>
      <c r="O703" s="910" t="s">
        <v>3834</v>
      </c>
      <c r="P703" s="938" t="s">
        <v>5793</v>
      </c>
      <c r="Q703" s="921" t="s">
        <v>5794</v>
      </c>
      <c r="R703" s="921" t="s">
        <v>5717</v>
      </c>
    </row>
    <row r="704" s="23" customFormat="1" ht="25.5" spans="1:18">
      <c r="A704" s="887">
        <v>697</v>
      </c>
      <c r="B704" s="939"/>
      <c r="C704" s="893" t="s">
        <v>35</v>
      </c>
      <c r="D704" s="894" t="s">
        <v>2910</v>
      </c>
      <c r="E704" s="893"/>
      <c r="F704" s="893"/>
      <c r="G704" s="895" t="s">
        <v>5713</v>
      </c>
      <c r="H704" s="895" t="s">
        <v>5714</v>
      </c>
      <c r="I704" s="912"/>
      <c r="J704" s="906" t="str">
        <f t="shared" si="10"/>
        <v>effect leader = { add_trait = { trait = leader_trait_resolution_category_intergalacticdirective_focus_2 }}}</v>
      </c>
      <c r="K704" s="913" t="s">
        <v>3892</v>
      </c>
      <c r="L704" s="917"/>
      <c r="M704" s="930"/>
      <c r="N704" s="930"/>
      <c r="O704" s="910" t="s">
        <v>3895</v>
      </c>
      <c r="P704" s="938" t="s">
        <v>5795</v>
      </c>
      <c r="Q704" s="921" t="s">
        <v>5796</v>
      </c>
      <c r="R704" s="921" t="s">
        <v>5717</v>
      </c>
    </row>
    <row r="705" s="23" customFormat="1" ht="25.5" spans="1:18">
      <c r="A705" s="887">
        <v>698</v>
      </c>
      <c r="B705" s="888"/>
      <c r="C705" s="893" t="s">
        <v>35</v>
      </c>
      <c r="D705" s="894" t="s">
        <v>2910</v>
      </c>
      <c r="E705" s="893"/>
      <c r="F705" s="893"/>
      <c r="G705" s="895" t="s">
        <v>5713</v>
      </c>
      <c r="H705" s="895" t="s">
        <v>5714</v>
      </c>
      <c r="I705" s="912"/>
      <c r="J705" s="906" t="str">
        <f t="shared" si="10"/>
        <v>effect leader = { add_trait = { trait = leader_trait_resolution_category_intergalacticdirective_focus_3 }}}</v>
      </c>
      <c r="K705" s="913" t="s">
        <v>3892</v>
      </c>
      <c r="L705" s="917"/>
      <c r="M705" s="930"/>
      <c r="N705" s="930"/>
      <c r="O705" s="910" t="s">
        <v>4279</v>
      </c>
      <c r="P705" s="938" t="s">
        <v>5797</v>
      </c>
      <c r="Q705" s="921" t="s">
        <v>5798</v>
      </c>
      <c r="R705" s="921" t="s">
        <v>5717</v>
      </c>
    </row>
    <row r="706" s="23" customFormat="1" ht="25.5" spans="1:18">
      <c r="A706" s="887">
        <v>699</v>
      </c>
      <c r="B706" s="934" t="s">
        <v>5799</v>
      </c>
      <c r="C706" s="893" t="s">
        <v>35</v>
      </c>
      <c r="D706" s="894" t="s">
        <v>2910</v>
      </c>
      <c r="E706" s="893"/>
      <c r="F706" s="893"/>
      <c r="G706" s="895" t="s">
        <v>5713</v>
      </c>
      <c r="H706" s="895" t="s">
        <v>5714</v>
      </c>
      <c r="I706" s="912"/>
      <c r="J706" s="906" t="str">
        <f t="shared" si="10"/>
        <v>effect leader = { add_trait = { trait = leader_trait_resolution_category_bureaucraticsurveillance_focus }}}</v>
      </c>
      <c r="K706" s="913" t="s">
        <v>3892</v>
      </c>
      <c r="L706" s="917"/>
      <c r="M706" s="930"/>
      <c r="N706" s="930"/>
      <c r="O706" s="910" t="s">
        <v>3834</v>
      </c>
      <c r="P706" s="938" t="s">
        <v>5800</v>
      </c>
      <c r="Q706" s="921" t="s">
        <v>5801</v>
      </c>
      <c r="R706" s="921" t="s">
        <v>5717</v>
      </c>
    </row>
    <row r="707" s="23" customFormat="1" ht="25.5" spans="1:18">
      <c r="A707" s="887">
        <v>700</v>
      </c>
      <c r="B707" s="939"/>
      <c r="C707" s="893" t="s">
        <v>35</v>
      </c>
      <c r="D707" s="894" t="s">
        <v>2910</v>
      </c>
      <c r="E707" s="893"/>
      <c r="F707" s="893"/>
      <c r="G707" s="895" t="s">
        <v>5713</v>
      </c>
      <c r="H707" s="895" t="s">
        <v>5714</v>
      </c>
      <c r="I707" s="912"/>
      <c r="J707" s="906" t="str">
        <f t="shared" si="10"/>
        <v>effect leader = { add_trait = { trait = leader_trait_resolution_category_bureaucraticsurveillance_focus_2 }}}</v>
      </c>
      <c r="K707" s="913" t="s">
        <v>3892</v>
      </c>
      <c r="L707" s="917"/>
      <c r="M707" s="930"/>
      <c r="N707" s="930"/>
      <c r="O707" s="910" t="s">
        <v>3895</v>
      </c>
      <c r="P707" s="938" t="s">
        <v>5802</v>
      </c>
      <c r="Q707" s="921" t="s">
        <v>5803</v>
      </c>
      <c r="R707" s="921" t="s">
        <v>5717</v>
      </c>
    </row>
    <row r="708" s="23" customFormat="1" ht="25.5" spans="1:18">
      <c r="A708" s="887">
        <v>701</v>
      </c>
      <c r="B708" s="888"/>
      <c r="C708" s="893" t="s">
        <v>35</v>
      </c>
      <c r="D708" s="894" t="s">
        <v>2910</v>
      </c>
      <c r="E708" s="893"/>
      <c r="F708" s="893"/>
      <c r="G708" s="895" t="s">
        <v>5713</v>
      </c>
      <c r="H708" s="895" t="s">
        <v>5714</v>
      </c>
      <c r="I708" s="912"/>
      <c r="J708" s="906" t="str">
        <f t="shared" si="10"/>
        <v>effect leader = { add_trait = { trait = leader_trait_resolution_category_bureaucraticsurveillance_focus_3 }}}</v>
      </c>
      <c r="K708" s="913" t="s">
        <v>3892</v>
      </c>
      <c r="L708" s="917"/>
      <c r="M708" s="930"/>
      <c r="N708" s="930"/>
      <c r="O708" s="910" t="s">
        <v>4279</v>
      </c>
      <c r="P708" s="938" t="s">
        <v>5804</v>
      </c>
      <c r="Q708" s="921" t="s">
        <v>5805</v>
      </c>
      <c r="R708" s="921" t="s">
        <v>5717</v>
      </c>
    </row>
    <row r="709" s="23" customFormat="1" ht="25.5" spans="1:18">
      <c r="A709" s="887">
        <v>702</v>
      </c>
      <c r="B709" s="934" t="s">
        <v>5806</v>
      </c>
      <c r="C709" s="893" t="s">
        <v>35</v>
      </c>
      <c r="D709" s="894" t="s">
        <v>2910</v>
      </c>
      <c r="E709" s="893"/>
      <c r="F709" s="893"/>
      <c r="G709" s="895" t="s">
        <v>5713</v>
      </c>
      <c r="H709" s="895" t="s">
        <v>5714</v>
      </c>
      <c r="I709" s="912"/>
      <c r="J709" s="906" t="str">
        <f t="shared" si="10"/>
        <v>effect leader = { add_trait = { trait = leader_trait_resolution_category_pre_ftl_stances_focus }}}</v>
      </c>
      <c r="K709" s="913" t="s">
        <v>3892</v>
      </c>
      <c r="L709" s="917"/>
      <c r="M709" s="930"/>
      <c r="N709" s="930"/>
      <c r="O709" s="910" t="s">
        <v>3834</v>
      </c>
      <c r="P709" s="938" t="s">
        <v>5807</v>
      </c>
      <c r="Q709" s="921" t="s">
        <v>5808</v>
      </c>
      <c r="R709" s="921" t="s">
        <v>5717</v>
      </c>
    </row>
    <row r="710" s="23" customFormat="1" ht="25.5" spans="1:18">
      <c r="A710" s="887">
        <v>703</v>
      </c>
      <c r="B710" s="939"/>
      <c r="C710" s="893" t="s">
        <v>35</v>
      </c>
      <c r="D710" s="894" t="s">
        <v>2910</v>
      </c>
      <c r="E710" s="893"/>
      <c r="F710" s="893"/>
      <c r="G710" s="895" t="s">
        <v>5713</v>
      </c>
      <c r="H710" s="895" t="s">
        <v>5714</v>
      </c>
      <c r="I710" s="912"/>
      <c r="J710" s="906" t="str">
        <f t="shared" si="10"/>
        <v>effect leader = { add_trait = { trait = leader_trait_resolution_category_pre_ftl_stances_focus_2 }}}</v>
      </c>
      <c r="K710" s="913" t="s">
        <v>3892</v>
      </c>
      <c r="L710" s="917"/>
      <c r="M710" s="930"/>
      <c r="N710" s="930"/>
      <c r="O710" s="910" t="s">
        <v>3895</v>
      </c>
      <c r="P710" s="938" t="s">
        <v>5809</v>
      </c>
      <c r="Q710" s="921" t="s">
        <v>5810</v>
      </c>
      <c r="R710" s="921" t="s">
        <v>5717</v>
      </c>
    </row>
    <row r="711" s="23" customFormat="1" ht="25.5" spans="1:18">
      <c r="A711" s="887">
        <v>704</v>
      </c>
      <c r="B711" s="888"/>
      <c r="C711" s="893" t="s">
        <v>35</v>
      </c>
      <c r="D711" s="894" t="s">
        <v>2910</v>
      </c>
      <c r="E711" s="893"/>
      <c r="F711" s="893"/>
      <c r="G711" s="895" t="s">
        <v>5713</v>
      </c>
      <c r="H711" s="895" t="s">
        <v>5714</v>
      </c>
      <c r="I711" s="912"/>
      <c r="J711" s="906" t="str">
        <f t="shared" si="10"/>
        <v>effect leader = { add_trait = { trait = leader_trait_resolution_category_pre_ftl_stances_focus_3 }}}</v>
      </c>
      <c r="K711" s="913" t="s">
        <v>3892</v>
      </c>
      <c r="L711" s="917"/>
      <c r="M711" s="930"/>
      <c r="N711" s="930"/>
      <c r="O711" s="910" t="s">
        <v>4279</v>
      </c>
      <c r="P711" s="938" t="s">
        <v>5811</v>
      </c>
      <c r="Q711" s="921" t="s">
        <v>5812</v>
      </c>
      <c r="R711" s="921" t="s">
        <v>5717</v>
      </c>
    </row>
    <row r="712" s="23" customFormat="1" ht="25.5" spans="1:18">
      <c r="A712" s="887">
        <v>705</v>
      </c>
      <c r="B712" s="934" t="s">
        <v>5813</v>
      </c>
      <c r="C712" s="893" t="s">
        <v>35</v>
      </c>
      <c r="D712" s="894" t="s">
        <v>2910</v>
      </c>
      <c r="E712" s="893"/>
      <c r="F712" s="893"/>
      <c r="G712" s="895" t="s">
        <v>5713</v>
      </c>
      <c r="H712" s="895" t="s">
        <v>5714</v>
      </c>
      <c r="I712" s="912"/>
      <c r="J712" s="906" t="str">
        <f t="shared" si="10"/>
        <v>effect leader = { add_trait = { trait = leader_trait_resolution_category_sanctions_focus }}}</v>
      </c>
      <c r="K712" s="913" t="s">
        <v>3892</v>
      </c>
      <c r="L712" s="917"/>
      <c r="M712" s="930"/>
      <c r="N712" s="930"/>
      <c r="O712" s="910" t="s">
        <v>3834</v>
      </c>
      <c r="P712" s="938" t="s">
        <v>5814</v>
      </c>
      <c r="Q712" s="921" t="s">
        <v>5815</v>
      </c>
      <c r="R712" s="921" t="s">
        <v>5717</v>
      </c>
    </row>
    <row r="713" s="23" customFormat="1" ht="25.5" spans="1:18">
      <c r="A713" s="887">
        <v>706</v>
      </c>
      <c r="B713" s="939"/>
      <c r="C713" s="893" t="s">
        <v>35</v>
      </c>
      <c r="D713" s="894" t="s">
        <v>2910</v>
      </c>
      <c r="E713" s="893"/>
      <c r="F713" s="893"/>
      <c r="G713" s="895" t="s">
        <v>5713</v>
      </c>
      <c r="H713" s="895" t="s">
        <v>5714</v>
      </c>
      <c r="I713" s="912"/>
      <c r="J713" s="906" t="str">
        <f t="shared" ref="J713:J728" si="11">_xlfn.CONCAT("effect ",_xlfn.XLOOKUP($J$5,$W$9:$W$13,$X$9:$X$13),_xlfn.XLOOKUP($J$5,$W$9:$W$13,$Y$9:$Y$13)," ",_xlfn.XLOOKUP($J$5,$W$9:$W$13,$Z$9:$Z$13),$C$5," = { trait = ",Q713," }}}")</f>
        <v>effect leader = { add_trait = { trait = leader_trait_resolution_category_sanctions_focus_2 }}}</v>
      </c>
      <c r="K713" s="913" t="s">
        <v>3892</v>
      </c>
      <c r="L713" s="917"/>
      <c r="M713" s="930"/>
      <c r="N713" s="930"/>
      <c r="O713" s="910" t="s">
        <v>3895</v>
      </c>
      <c r="P713" s="938" t="s">
        <v>5816</v>
      </c>
      <c r="Q713" s="921" t="s">
        <v>5817</v>
      </c>
      <c r="R713" s="921" t="s">
        <v>5717</v>
      </c>
    </row>
    <row r="714" s="23" customFormat="1" ht="25.5" spans="1:18">
      <c r="A714" s="887">
        <v>707</v>
      </c>
      <c r="B714" s="888"/>
      <c r="C714" s="893" t="s">
        <v>35</v>
      </c>
      <c r="D714" s="894" t="s">
        <v>2910</v>
      </c>
      <c r="E714" s="893"/>
      <c r="F714" s="893"/>
      <c r="G714" s="895" t="s">
        <v>5713</v>
      </c>
      <c r="H714" s="895" t="s">
        <v>5714</v>
      </c>
      <c r="I714" s="912"/>
      <c r="J714" s="906" t="str">
        <f t="shared" si="11"/>
        <v>effect leader = { add_trait = { trait = leader_trait_resolution_category_sanctions_focus_3 }}}</v>
      </c>
      <c r="K714" s="913" t="s">
        <v>3892</v>
      </c>
      <c r="L714" s="917"/>
      <c r="M714" s="930"/>
      <c r="N714" s="930"/>
      <c r="O714" s="910" t="s">
        <v>4279</v>
      </c>
      <c r="P714" s="938" t="s">
        <v>5818</v>
      </c>
      <c r="Q714" s="921" t="s">
        <v>5819</v>
      </c>
      <c r="R714" s="921" t="s">
        <v>5717</v>
      </c>
    </row>
    <row r="715" s="23" customFormat="1" ht="25.5" spans="1:18">
      <c r="A715" s="887">
        <v>708</v>
      </c>
      <c r="B715" s="934" t="s">
        <v>5820</v>
      </c>
      <c r="C715" s="893" t="s">
        <v>35</v>
      </c>
      <c r="D715" s="894" t="s">
        <v>2910</v>
      </c>
      <c r="E715" s="893"/>
      <c r="F715" s="893"/>
      <c r="G715" s="895" t="s">
        <v>5713</v>
      </c>
      <c r="H715" s="895" t="s">
        <v>5821</v>
      </c>
      <c r="I715" s="912"/>
      <c r="J715" s="906" t="str">
        <f t="shared" si="11"/>
        <v>effect leader = { add_trait = { trait = leader_trait_federal_negotiator }}}</v>
      </c>
      <c r="K715" s="913" t="s">
        <v>3892</v>
      </c>
      <c r="L715" s="917"/>
      <c r="M715" s="930"/>
      <c r="N715" s="930"/>
      <c r="O715" s="910" t="s">
        <v>3834</v>
      </c>
      <c r="P715" s="938" t="s">
        <v>5822</v>
      </c>
      <c r="Q715" s="921" t="s">
        <v>5823</v>
      </c>
      <c r="R715" s="921" t="s">
        <v>5717</v>
      </c>
    </row>
    <row r="716" s="23" customFormat="1" ht="25.5" spans="1:18">
      <c r="A716" s="887">
        <v>709</v>
      </c>
      <c r="B716" s="939"/>
      <c r="C716" s="893" t="s">
        <v>35</v>
      </c>
      <c r="D716" s="894" t="s">
        <v>2910</v>
      </c>
      <c r="E716" s="893"/>
      <c r="F716" s="893"/>
      <c r="G716" s="895" t="s">
        <v>5713</v>
      </c>
      <c r="H716" s="895" t="s">
        <v>5821</v>
      </c>
      <c r="I716" s="912"/>
      <c r="J716" s="906" t="str">
        <f t="shared" si="11"/>
        <v>effect leader = { add_trait = { trait = leader_trait_federal_negotiator_2 }}}</v>
      </c>
      <c r="K716" s="913" t="s">
        <v>3892</v>
      </c>
      <c r="L716" s="917"/>
      <c r="M716" s="930"/>
      <c r="N716" s="930"/>
      <c r="O716" s="910" t="s">
        <v>3895</v>
      </c>
      <c r="P716" s="938" t="s">
        <v>5824</v>
      </c>
      <c r="Q716" s="921" t="s">
        <v>5825</v>
      </c>
      <c r="R716" s="921" t="s">
        <v>5717</v>
      </c>
    </row>
    <row r="717" s="23" customFormat="1" ht="25.5" spans="1:18">
      <c r="A717" s="887">
        <v>710</v>
      </c>
      <c r="B717" s="888"/>
      <c r="C717" s="893" t="s">
        <v>35</v>
      </c>
      <c r="D717" s="894" t="s">
        <v>2910</v>
      </c>
      <c r="E717" s="893"/>
      <c r="F717" s="893"/>
      <c r="G717" s="895" t="s">
        <v>5713</v>
      </c>
      <c r="H717" s="895" t="s">
        <v>5821</v>
      </c>
      <c r="I717" s="912"/>
      <c r="J717" s="906" t="str">
        <f t="shared" si="11"/>
        <v>effect leader = { add_trait = { trait = leader_trait_federal_negotiator_3 }}}</v>
      </c>
      <c r="K717" s="913" t="s">
        <v>3892</v>
      </c>
      <c r="L717" s="917"/>
      <c r="M717" s="930"/>
      <c r="N717" s="930"/>
      <c r="O717" s="910" t="s">
        <v>4279</v>
      </c>
      <c r="P717" s="938" t="s">
        <v>5826</v>
      </c>
      <c r="Q717" s="921" t="s">
        <v>5827</v>
      </c>
      <c r="R717" s="921" t="s">
        <v>5717</v>
      </c>
    </row>
    <row r="718" s="23" customFormat="1" ht="25.5" spans="1:18">
      <c r="A718" s="887">
        <v>711</v>
      </c>
      <c r="B718" s="934" t="s">
        <v>5828</v>
      </c>
      <c r="C718" s="893" t="s">
        <v>35</v>
      </c>
      <c r="D718" s="894" t="s">
        <v>2910</v>
      </c>
      <c r="E718" s="893"/>
      <c r="F718" s="893"/>
      <c r="G718" s="895" t="s">
        <v>5713</v>
      </c>
      <c r="H718" s="895" t="s">
        <v>5821</v>
      </c>
      <c r="I718" s="912"/>
      <c r="J718" s="906" t="str">
        <f t="shared" si="11"/>
        <v>effect leader = { add_trait = { trait = leader_trait_federal_greeter }}}</v>
      </c>
      <c r="K718" s="913" t="s">
        <v>3892</v>
      </c>
      <c r="L718" s="917"/>
      <c r="M718" s="930"/>
      <c r="N718" s="930"/>
      <c r="O718" s="910" t="s">
        <v>3834</v>
      </c>
      <c r="P718" s="938" t="s">
        <v>5829</v>
      </c>
      <c r="Q718" s="921" t="s">
        <v>5830</v>
      </c>
      <c r="R718" s="921" t="s">
        <v>5717</v>
      </c>
    </row>
    <row r="719" s="23" customFormat="1" ht="25.5" spans="1:18">
      <c r="A719" s="887">
        <v>712</v>
      </c>
      <c r="B719" s="939"/>
      <c r="C719" s="893" t="s">
        <v>35</v>
      </c>
      <c r="D719" s="894" t="s">
        <v>2910</v>
      </c>
      <c r="E719" s="893"/>
      <c r="F719" s="893"/>
      <c r="G719" s="895" t="s">
        <v>5713</v>
      </c>
      <c r="H719" s="895" t="s">
        <v>5821</v>
      </c>
      <c r="I719" s="912"/>
      <c r="J719" s="906" t="str">
        <f t="shared" si="11"/>
        <v>effect leader = { add_trait = { trait = leader_trait_federal_greeter_2 }}}</v>
      </c>
      <c r="K719" s="913" t="s">
        <v>3892</v>
      </c>
      <c r="L719" s="917"/>
      <c r="M719" s="930"/>
      <c r="N719" s="930"/>
      <c r="O719" s="910" t="s">
        <v>3895</v>
      </c>
      <c r="P719" s="938" t="s">
        <v>5831</v>
      </c>
      <c r="Q719" s="921" t="s">
        <v>5832</v>
      </c>
      <c r="R719" s="921" t="s">
        <v>5717</v>
      </c>
    </row>
    <row r="720" s="23" customFormat="1" ht="25.5" spans="1:18">
      <c r="A720" s="887">
        <v>713</v>
      </c>
      <c r="B720" s="888"/>
      <c r="C720" s="893" t="s">
        <v>35</v>
      </c>
      <c r="D720" s="894" t="s">
        <v>2910</v>
      </c>
      <c r="E720" s="893"/>
      <c r="F720" s="893"/>
      <c r="G720" s="895" t="s">
        <v>5713</v>
      </c>
      <c r="H720" s="895" t="s">
        <v>5821</v>
      </c>
      <c r="I720" s="912"/>
      <c r="J720" s="906" t="str">
        <f t="shared" si="11"/>
        <v>effect leader = { add_trait = { trait = leader_trait_federal_greeter_3 }}}</v>
      </c>
      <c r="K720" s="913" t="s">
        <v>3892</v>
      </c>
      <c r="L720" s="917"/>
      <c r="M720" s="930"/>
      <c r="N720" s="930"/>
      <c r="O720" s="910" t="s">
        <v>4279</v>
      </c>
      <c r="P720" s="938" t="s">
        <v>5833</v>
      </c>
      <c r="Q720" s="921" t="s">
        <v>5834</v>
      </c>
      <c r="R720" s="921" t="s">
        <v>5717</v>
      </c>
    </row>
    <row r="721" s="23" customFormat="1" ht="25.5" spans="1:18">
      <c r="A721" s="887">
        <v>714</v>
      </c>
      <c r="B721" s="934" t="s">
        <v>5835</v>
      </c>
      <c r="C721" s="893" t="s">
        <v>35</v>
      </c>
      <c r="D721" s="894" t="s">
        <v>2910</v>
      </c>
      <c r="E721" s="893"/>
      <c r="F721" s="893"/>
      <c r="G721" s="895" t="s">
        <v>5713</v>
      </c>
      <c r="H721" s="895" t="s">
        <v>5821</v>
      </c>
      <c r="I721" s="912"/>
      <c r="J721" s="906" t="str">
        <f t="shared" si="11"/>
        <v>effect leader = { add_trait = { trait = leader_trait_federal_sweet_talker }}}</v>
      </c>
      <c r="K721" s="913" t="s">
        <v>3892</v>
      </c>
      <c r="L721" s="917"/>
      <c r="M721" s="930"/>
      <c r="N721" s="930"/>
      <c r="O721" s="910" t="s">
        <v>3834</v>
      </c>
      <c r="P721" s="938" t="s">
        <v>5836</v>
      </c>
      <c r="Q721" s="921" t="s">
        <v>5837</v>
      </c>
      <c r="R721" s="921" t="s">
        <v>5717</v>
      </c>
    </row>
    <row r="722" s="23" customFormat="1" ht="25.5" spans="1:18">
      <c r="A722" s="887">
        <v>715</v>
      </c>
      <c r="B722" s="939"/>
      <c r="C722" s="893" t="s">
        <v>35</v>
      </c>
      <c r="D722" s="894" t="s">
        <v>2910</v>
      </c>
      <c r="E722" s="893"/>
      <c r="F722" s="893"/>
      <c r="G722" s="895" t="s">
        <v>5713</v>
      </c>
      <c r="H722" s="895" t="s">
        <v>5821</v>
      </c>
      <c r="I722" s="912"/>
      <c r="J722" s="906" t="str">
        <f t="shared" si="11"/>
        <v>effect leader = { add_trait = { trait = leader_trait_federal_sweet_talker_2 }}}</v>
      </c>
      <c r="K722" s="913" t="s">
        <v>3892</v>
      </c>
      <c r="L722" s="917"/>
      <c r="M722" s="930"/>
      <c r="N722" s="930"/>
      <c r="O722" s="910" t="s">
        <v>3895</v>
      </c>
      <c r="P722" s="938" t="s">
        <v>5838</v>
      </c>
      <c r="Q722" s="921" t="s">
        <v>5839</v>
      </c>
      <c r="R722" s="921" t="s">
        <v>5717</v>
      </c>
    </row>
    <row r="723" s="23" customFormat="1" ht="25.5" spans="1:18">
      <c r="A723" s="887">
        <v>716</v>
      </c>
      <c r="B723" s="888"/>
      <c r="C723" s="893" t="s">
        <v>35</v>
      </c>
      <c r="D723" s="894" t="s">
        <v>2910</v>
      </c>
      <c r="E723" s="893"/>
      <c r="F723" s="893"/>
      <c r="G723" s="895" t="s">
        <v>5713</v>
      </c>
      <c r="H723" s="895" t="s">
        <v>5821</v>
      </c>
      <c r="I723" s="912"/>
      <c r="J723" s="906" t="str">
        <f t="shared" si="11"/>
        <v>effect leader = { add_trait = { trait = leader_trait_federal_sweet_talker_3 }}}</v>
      </c>
      <c r="K723" s="913" t="s">
        <v>3892</v>
      </c>
      <c r="L723" s="917"/>
      <c r="M723" s="930"/>
      <c r="N723" s="930"/>
      <c r="O723" s="910" t="s">
        <v>4279</v>
      </c>
      <c r="P723" s="938" t="s">
        <v>5840</v>
      </c>
      <c r="Q723" s="921" t="s">
        <v>5841</v>
      </c>
      <c r="R723" s="921" t="s">
        <v>5717</v>
      </c>
    </row>
    <row r="724" s="23" customFormat="1" ht="25.5" spans="1:18">
      <c r="A724" s="887">
        <v>717</v>
      </c>
      <c r="B724" s="934" t="s">
        <v>5842</v>
      </c>
      <c r="C724" s="893" t="s">
        <v>35</v>
      </c>
      <c r="D724" s="894" t="s">
        <v>2910</v>
      </c>
      <c r="E724" s="893"/>
      <c r="F724" s="893"/>
      <c r="G724" s="895" t="s">
        <v>5713</v>
      </c>
      <c r="H724" s="895" t="s">
        <v>5821</v>
      </c>
      <c r="I724" s="912"/>
      <c r="J724" s="906" t="str">
        <f t="shared" si="11"/>
        <v>effect leader = { add_trait = { trait = leader_trait_federal_joint_navy }}}</v>
      </c>
      <c r="K724" s="913" t="s">
        <v>3892</v>
      </c>
      <c r="L724" s="917"/>
      <c r="M724" s="930"/>
      <c r="N724" s="930"/>
      <c r="O724" s="910" t="s">
        <v>3834</v>
      </c>
      <c r="P724" s="938" t="s">
        <v>5843</v>
      </c>
      <c r="Q724" s="921" t="s">
        <v>5844</v>
      </c>
      <c r="R724" s="921" t="s">
        <v>5717</v>
      </c>
    </row>
    <row r="725" s="23" customFormat="1" ht="25.5" spans="1:18">
      <c r="A725" s="887">
        <v>718</v>
      </c>
      <c r="B725" s="939"/>
      <c r="C725" s="893" t="s">
        <v>35</v>
      </c>
      <c r="D725" s="894" t="s">
        <v>2910</v>
      </c>
      <c r="E725" s="893"/>
      <c r="F725" s="893"/>
      <c r="G725" s="895" t="s">
        <v>5713</v>
      </c>
      <c r="H725" s="895" t="s">
        <v>5821</v>
      </c>
      <c r="I725" s="912"/>
      <c r="J725" s="906" t="str">
        <f t="shared" si="11"/>
        <v>effect leader = { add_trait = { trait = leader_trait_federal_joint_navy_2 }}}</v>
      </c>
      <c r="K725" s="913" t="s">
        <v>3892</v>
      </c>
      <c r="L725" s="917"/>
      <c r="M725" s="930"/>
      <c r="N725" s="930"/>
      <c r="O725" s="910" t="s">
        <v>3895</v>
      </c>
      <c r="P725" s="938" t="s">
        <v>5845</v>
      </c>
      <c r="Q725" s="921" t="s">
        <v>5846</v>
      </c>
      <c r="R725" s="921" t="s">
        <v>5717</v>
      </c>
    </row>
    <row r="726" s="23" customFormat="1" ht="25.5" spans="1:18">
      <c r="A726" s="887">
        <v>719</v>
      </c>
      <c r="B726" s="888"/>
      <c r="C726" s="893" t="s">
        <v>35</v>
      </c>
      <c r="D726" s="894" t="s">
        <v>2910</v>
      </c>
      <c r="E726" s="893"/>
      <c r="F726" s="893"/>
      <c r="G726" s="895" t="s">
        <v>5713</v>
      </c>
      <c r="H726" s="895" t="s">
        <v>5821</v>
      </c>
      <c r="I726" s="912"/>
      <c r="J726" s="906" t="str">
        <f t="shared" si="11"/>
        <v>effect leader = { add_trait = { trait = leader_trait_federal_joint_navy_3 }}}</v>
      </c>
      <c r="K726" s="913" t="s">
        <v>3892</v>
      </c>
      <c r="L726" s="917"/>
      <c r="M726" s="930"/>
      <c r="N726" s="930"/>
      <c r="O726" s="910" t="s">
        <v>4279</v>
      </c>
      <c r="P726" s="938" t="s">
        <v>5847</v>
      </c>
      <c r="Q726" s="921" t="s">
        <v>5848</v>
      </c>
      <c r="R726" s="921" t="s">
        <v>5717</v>
      </c>
    </row>
    <row r="727" s="23" customFormat="1" ht="22.5" spans="1:18">
      <c r="A727" s="887">
        <v>720</v>
      </c>
      <c r="B727" s="892" t="s">
        <v>2401</v>
      </c>
      <c r="C727" s="893" t="s">
        <v>35</v>
      </c>
      <c r="D727" s="894" t="s">
        <v>2910</v>
      </c>
      <c r="E727" s="893"/>
      <c r="F727" s="893"/>
      <c r="G727" s="895" t="s">
        <v>5713</v>
      </c>
      <c r="H727" s="895"/>
      <c r="I727" s="912"/>
      <c r="J727" s="906" t="str">
        <f t="shared" si="11"/>
        <v>effect leader = { add_trait = { trait = leader_trait_diplo_weight }}}</v>
      </c>
      <c r="K727" s="913" t="s">
        <v>4011</v>
      </c>
      <c r="L727" s="914"/>
      <c r="M727" s="930"/>
      <c r="N727" s="914" t="s">
        <v>2910</v>
      </c>
      <c r="O727" s="910" t="s">
        <v>3834</v>
      </c>
      <c r="P727" s="938" t="s">
        <v>5849</v>
      </c>
      <c r="Q727" s="921" t="s">
        <v>5850</v>
      </c>
      <c r="R727" s="921" t="s">
        <v>5717</v>
      </c>
    </row>
    <row r="728" s="23" customFormat="1" ht="22.5" spans="1:18">
      <c r="A728" s="887">
        <v>721</v>
      </c>
      <c r="B728" s="892" t="s">
        <v>5851</v>
      </c>
      <c r="C728" s="893" t="s">
        <v>35</v>
      </c>
      <c r="D728" s="894" t="s">
        <v>2910</v>
      </c>
      <c r="E728" s="893"/>
      <c r="F728" s="893"/>
      <c r="G728" s="895" t="s">
        <v>5713</v>
      </c>
      <c r="H728" s="895"/>
      <c r="I728" s="912"/>
      <c r="J728" s="906" t="str">
        <f t="shared" si="11"/>
        <v>effect leader = { add_trait = { trait = leader_trait_supporting_voter }}}</v>
      </c>
      <c r="K728" s="913" t="s">
        <v>4011</v>
      </c>
      <c r="L728" s="914"/>
      <c r="M728" s="930"/>
      <c r="N728" s="914" t="s">
        <v>2910</v>
      </c>
      <c r="O728" s="910" t="s">
        <v>3834</v>
      </c>
      <c r="P728" s="938" t="s">
        <v>5852</v>
      </c>
      <c r="Q728" s="921" t="s">
        <v>5853</v>
      </c>
      <c r="R728" s="921" t="s">
        <v>5717</v>
      </c>
    </row>
    <row r="745" spans="2:2">
      <c r="B745" s="10"/>
    </row>
    <row r="746" spans="2:2">
      <c r="B746" s="10"/>
    </row>
    <row r="747" spans="2:2">
      <c r="B747" s="10"/>
    </row>
    <row r="748" spans="2:2">
      <c r="B748" s="10"/>
    </row>
    <row r="749" spans="2:2">
      <c r="B749" s="10"/>
    </row>
    <row r="751" spans="2:2">
      <c r="B751" s="10"/>
    </row>
    <row r="752" spans="2:2">
      <c r="B752" s="10"/>
    </row>
    <row r="753" spans="2:2">
      <c r="B753" s="10"/>
    </row>
    <row r="754" spans="2:2">
      <c r="B754" s="10"/>
    </row>
    <row r="755" spans="2:2">
      <c r="B755" s="10"/>
    </row>
  </sheetData>
  <autoFilter xmlns:etc="http://www.wps.cn/officeDocument/2017/etCustomData" ref="A7:Q738" etc:filterBottomFollowUsedRange="0">
    <extLst/>
  </autoFilter>
  <mergeCells count="216">
    <mergeCell ref="A1:R1"/>
    <mergeCell ref="A2:E2"/>
    <mergeCell ref="F2:I2"/>
    <mergeCell ref="A3:E3"/>
    <mergeCell ref="F3:I3"/>
    <mergeCell ref="A4:E4"/>
    <mergeCell ref="F4:I4"/>
    <mergeCell ref="A5:B5"/>
    <mergeCell ref="C5:E5"/>
    <mergeCell ref="F5:I5"/>
    <mergeCell ref="A6:B6"/>
    <mergeCell ref="C6:I6"/>
    <mergeCell ref="W8:Z8"/>
    <mergeCell ref="B19:B20"/>
    <mergeCell ref="B21:B22"/>
    <mergeCell ref="B23:B24"/>
    <mergeCell ref="B25:B26"/>
    <mergeCell ref="B27:B28"/>
    <mergeCell ref="B29:B30"/>
    <mergeCell ref="B31:B32"/>
    <mergeCell ref="B33:B34"/>
    <mergeCell ref="B35:B36"/>
    <mergeCell ref="B37:B38"/>
    <mergeCell ref="B39:B40"/>
    <mergeCell ref="B41:B42"/>
    <mergeCell ref="B43:B44"/>
    <mergeCell ref="B45:B46"/>
    <mergeCell ref="B47:B48"/>
    <mergeCell ref="B49:B50"/>
    <mergeCell ref="B51:B52"/>
    <mergeCell ref="B53:B54"/>
    <mergeCell ref="B55:B56"/>
    <mergeCell ref="B57:B58"/>
    <mergeCell ref="B59:B60"/>
    <mergeCell ref="B61:B62"/>
    <mergeCell ref="B71:B72"/>
    <mergeCell ref="B73:B74"/>
    <mergeCell ref="B75:B76"/>
    <mergeCell ref="B77:B78"/>
    <mergeCell ref="B79:B80"/>
    <mergeCell ref="B96:B97"/>
    <mergeCell ref="B98:B99"/>
    <mergeCell ref="B100:B101"/>
    <mergeCell ref="B102:B103"/>
    <mergeCell ref="B104:B105"/>
    <mergeCell ref="B106:B107"/>
    <mergeCell ref="B108:B109"/>
    <mergeCell ref="B110:B111"/>
    <mergeCell ref="B112:B113"/>
    <mergeCell ref="B114:B115"/>
    <mergeCell ref="B116:B117"/>
    <mergeCell ref="B118:B119"/>
    <mergeCell ref="B120:B121"/>
    <mergeCell ref="B122:B123"/>
    <mergeCell ref="B124:B125"/>
    <mergeCell ref="B126:B127"/>
    <mergeCell ref="B137:B138"/>
    <mergeCell ref="B139:B140"/>
    <mergeCell ref="B141:B142"/>
    <mergeCell ref="B143:B144"/>
    <mergeCell ref="B145:B146"/>
    <mergeCell ref="B147:B148"/>
    <mergeCell ref="B151:B153"/>
    <mergeCell ref="B158:B159"/>
    <mergeCell ref="B160:B161"/>
    <mergeCell ref="B162:B163"/>
    <mergeCell ref="B164:B165"/>
    <mergeCell ref="B166:B167"/>
    <mergeCell ref="B169:B170"/>
    <mergeCell ref="B171:B172"/>
    <mergeCell ref="B173:B174"/>
    <mergeCell ref="B178:B179"/>
    <mergeCell ref="B180:B181"/>
    <mergeCell ref="B182:B183"/>
    <mergeCell ref="B184:B185"/>
    <mergeCell ref="B186:B187"/>
    <mergeCell ref="B188:B189"/>
    <mergeCell ref="B190:B191"/>
    <mergeCell ref="B192:B193"/>
    <mergeCell ref="B194:B195"/>
    <mergeCell ref="B196:B197"/>
    <mergeCell ref="B198:B199"/>
    <mergeCell ref="B200:B201"/>
    <mergeCell ref="B202:B203"/>
    <mergeCell ref="B204:B205"/>
    <mergeCell ref="B206:B207"/>
    <mergeCell ref="B216:B217"/>
    <mergeCell ref="B218:B219"/>
    <mergeCell ref="B224:B225"/>
    <mergeCell ref="B226:B227"/>
    <mergeCell ref="B228:B230"/>
    <mergeCell ref="B231:B233"/>
    <mergeCell ref="B234:B236"/>
    <mergeCell ref="B237:B239"/>
    <mergeCell ref="B240:B242"/>
    <mergeCell ref="B243:B245"/>
    <mergeCell ref="B246:B248"/>
    <mergeCell ref="B249:B251"/>
    <mergeCell ref="B252:B254"/>
    <mergeCell ref="B255:B257"/>
    <mergeCell ref="B258:B260"/>
    <mergeCell ref="B261:B263"/>
    <mergeCell ref="B264:B266"/>
    <mergeCell ref="B267:B269"/>
    <mergeCell ref="B270:B272"/>
    <mergeCell ref="B274:B276"/>
    <mergeCell ref="B277:B279"/>
    <mergeCell ref="B280:B282"/>
    <mergeCell ref="B291:B292"/>
    <mergeCell ref="B293:B294"/>
    <mergeCell ref="B295:B296"/>
    <mergeCell ref="B297:B298"/>
    <mergeCell ref="B299:B300"/>
    <mergeCell ref="B301:B302"/>
    <mergeCell ref="B303:B304"/>
    <mergeCell ref="B308:B309"/>
    <mergeCell ref="B310:B311"/>
    <mergeCell ref="B312:B313"/>
    <mergeCell ref="B314:B315"/>
    <mergeCell ref="B318:B319"/>
    <mergeCell ref="B320:B322"/>
    <mergeCell ref="B323:B324"/>
    <mergeCell ref="B325:B327"/>
    <mergeCell ref="B328:B330"/>
    <mergeCell ref="B331:B332"/>
    <mergeCell ref="B333:B335"/>
    <mergeCell ref="B336:B338"/>
    <mergeCell ref="B339:B341"/>
    <mergeCell ref="B342:B344"/>
    <mergeCell ref="B345:B347"/>
    <mergeCell ref="B348:B350"/>
    <mergeCell ref="B351:B353"/>
    <mergeCell ref="B354:B356"/>
    <mergeCell ref="B357:B359"/>
    <mergeCell ref="B360:B362"/>
    <mergeCell ref="B363:B365"/>
    <mergeCell ref="B366:B368"/>
    <mergeCell ref="B369:B371"/>
    <mergeCell ref="B372:B374"/>
    <mergeCell ref="B375:B377"/>
    <mergeCell ref="B378:B380"/>
    <mergeCell ref="B381:B383"/>
    <mergeCell ref="B384:B386"/>
    <mergeCell ref="B387:B389"/>
    <mergeCell ref="B390:B392"/>
    <mergeCell ref="B393:B395"/>
    <mergeCell ref="B396:B398"/>
    <mergeCell ref="B399:B401"/>
    <mergeCell ref="B402:B404"/>
    <mergeCell ref="B405:B407"/>
    <mergeCell ref="B418:B419"/>
    <mergeCell ref="B420:B421"/>
    <mergeCell ref="B422:B423"/>
    <mergeCell ref="B424:B425"/>
    <mergeCell ref="B426:B427"/>
    <mergeCell ref="B448:B449"/>
    <mergeCell ref="B450:B451"/>
    <mergeCell ref="B452:B453"/>
    <mergeCell ref="B454:B455"/>
    <mergeCell ref="B456:B457"/>
    <mergeCell ref="B458:B459"/>
    <mergeCell ref="B460:B461"/>
    <mergeCell ref="B462:B463"/>
    <mergeCell ref="B464:B465"/>
    <mergeCell ref="B466:B467"/>
    <mergeCell ref="B478:B479"/>
    <mergeCell ref="B518:B520"/>
    <mergeCell ref="B521:B523"/>
    <mergeCell ref="B524:B526"/>
    <mergeCell ref="B527:B529"/>
    <mergeCell ref="B530:B532"/>
    <mergeCell ref="B533:B535"/>
    <mergeCell ref="B536:B538"/>
    <mergeCell ref="B539:B541"/>
    <mergeCell ref="B542:B544"/>
    <mergeCell ref="B545:B547"/>
    <mergeCell ref="B548:B550"/>
    <mergeCell ref="B551:B553"/>
    <mergeCell ref="B554:B556"/>
    <mergeCell ref="B557:B559"/>
    <mergeCell ref="B583:B584"/>
    <mergeCell ref="B585:B587"/>
    <mergeCell ref="B600:B602"/>
    <mergeCell ref="B603:B605"/>
    <mergeCell ref="B606:B608"/>
    <mergeCell ref="B612:B613"/>
    <mergeCell ref="B614:B615"/>
    <mergeCell ref="B619:B621"/>
    <mergeCell ref="B646:B648"/>
    <mergeCell ref="B649:B651"/>
    <mergeCell ref="B652:B654"/>
    <mergeCell ref="B655:B657"/>
    <mergeCell ref="B658:B660"/>
    <mergeCell ref="B661:B663"/>
    <mergeCell ref="B664:B666"/>
    <mergeCell ref="B667:B669"/>
    <mergeCell ref="B670:B672"/>
    <mergeCell ref="B673:B675"/>
    <mergeCell ref="B676:B678"/>
    <mergeCell ref="B679:B681"/>
    <mergeCell ref="B682:B684"/>
    <mergeCell ref="B685:B687"/>
    <mergeCell ref="B688:B690"/>
    <mergeCell ref="B691:B693"/>
    <mergeCell ref="B694:B696"/>
    <mergeCell ref="B697:B699"/>
    <mergeCell ref="B700:B702"/>
    <mergeCell ref="B703:B705"/>
    <mergeCell ref="B706:B708"/>
    <mergeCell ref="B709:B711"/>
    <mergeCell ref="B712:B714"/>
    <mergeCell ref="B715:B717"/>
    <mergeCell ref="B718:B720"/>
    <mergeCell ref="B721:B723"/>
    <mergeCell ref="B724:B726"/>
    <mergeCell ref="K2:R6"/>
  </mergeCells>
  <conditionalFormatting sqref="L13">
    <cfRule type="containsText" dxfId="1" priority="804" operator="between" text="√">
      <formula>NOT(ISERROR(SEARCH("√",L13)))</formula>
    </cfRule>
    <cfRule type="containsText" dxfId="2" priority="805" operator="between" text="√">
      <formula>NOT(ISERROR(SEARCH("√",L13)))</formula>
    </cfRule>
    <cfRule type="containsText" dxfId="3" priority="806" operator="between" text="×">
      <formula>NOT(ISERROR(SEARCH("×",L13)))</formula>
    </cfRule>
  </conditionalFormatting>
  <conditionalFormatting sqref="O13">
    <cfRule type="containsText" dxfId="4" priority="157" operator="between" text="③">
      <formula>NOT(ISERROR(SEARCH("③",O13)))</formula>
    </cfRule>
    <cfRule type="containsText" dxfId="5" priority="158" operator="between" text="②">
      <formula>NOT(ISERROR(SEARCH("②",O13)))</formula>
    </cfRule>
    <cfRule type="containsText" dxfId="6" priority="159" operator="between" text="①">
      <formula>NOT(ISERROR(SEARCH("①",O13)))</formula>
    </cfRule>
  </conditionalFormatting>
  <conditionalFormatting sqref="K19">
    <cfRule type="containsText" dxfId="1" priority="190" operator="between" text="√">
      <formula>NOT(ISERROR(SEARCH("√",K19)))</formula>
    </cfRule>
    <cfRule type="containsText" dxfId="2" priority="191" operator="between" text="√">
      <formula>NOT(ISERROR(SEARCH("√",K19)))</formula>
    </cfRule>
    <cfRule type="containsText" dxfId="3" priority="192" operator="between" text="×">
      <formula>NOT(ISERROR(SEARCH("×",K19)))</formula>
    </cfRule>
  </conditionalFormatting>
  <conditionalFormatting sqref="G20:I20">
    <cfRule type="containsText" dxfId="7" priority="148" operator="between" text="√">
      <formula>NOT(ISERROR(SEARCH("√",G20)))</formula>
    </cfRule>
    <cfRule type="containsText" dxfId="2" priority="149" operator="between" text="√">
      <formula>NOT(ISERROR(SEARCH("√",G20)))</formula>
    </cfRule>
    <cfRule type="containsText" dxfId="3" priority="150" operator="between" text="×">
      <formula>NOT(ISERROR(SEARCH("×",G20)))</formula>
    </cfRule>
  </conditionalFormatting>
  <conditionalFormatting sqref="N27">
    <cfRule type="containsText" dxfId="1" priority="154" operator="between" text="√">
      <formula>NOT(ISERROR(SEARCH("√",N27)))</formula>
    </cfRule>
    <cfRule type="containsText" dxfId="2" priority="155" operator="between" text="√">
      <formula>NOT(ISERROR(SEARCH("√",N27)))</formula>
    </cfRule>
    <cfRule type="containsText" dxfId="3" priority="156" operator="between" text="×">
      <formula>NOT(ISERROR(SEARCH("×",N27)))</formula>
    </cfRule>
  </conditionalFormatting>
  <conditionalFormatting sqref="N28">
    <cfRule type="containsText" dxfId="1" priority="151" operator="between" text="√">
      <formula>NOT(ISERROR(SEARCH("√",N28)))</formula>
    </cfRule>
    <cfRule type="containsText" dxfId="2" priority="152" operator="between" text="√">
      <formula>NOT(ISERROR(SEARCH("√",N28)))</formula>
    </cfRule>
    <cfRule type="containsText" dxfId="3" priority="153" operator="between" text="×">
      <formula>NOT(ISERROR(SEARCH("×",N28)))</formula>
    </cfRule>
  </conditionalFormatting>
  <conditionalFormatting sqref="M86">
    <cfRule type="containsText" dxfId="1" priority="635" operator="between" text="√">
      <formula>NOT(ISERROR(SEARCH("√",M86)))</formula>
    </cfRule>
    <cfRule type="containsText" dxfId="2" priority="636" operator="between" text="√">
      <formula>NOT(ISERROR(SEARCH("√",M86)))</formula>
    </cfRule>
    <cfRule type="containsText" dxfId="3" priority="637" operator="between" text="×">
      <formula>NOT(ISERROR(SEARCH("×",M86)))</formula>
    </cfRule>
  </conditionalFormatting>
  <conditionalFormatting sqref="L88">
    <cfRule type="containsText" dxfId="1" priority="756" operator="between" text="√">
      <formula>NOT(ISERROR(SEARCH("√",L88)))</formula>
    </cfRule>
    <cfRule type="containsText" dxfId="2" priority="757" operator="between" text="√">
      <formula>NOT(ISERROR(SEARCH("√",L88)))</formula>
    </cfRule>
    <cfRule type="containsText" dxfId="3" priority="758" operator="between" text="×">
      <formula>NOT(ISERROR(SEARCH("×",L88)))</formula>
    </cfRule>
  </conditionalFormatting>
  <conditionalFormatting sqref="M90">
    <cfRule type="containsText" dxfId="1" priority="638" operator="between" text="√">
      <formula>NOT(ISERROR(SEARCH("√",M90)))</formula>
    </cfRule>
    <cfRule type="containsText" dxfId="2" priority="639" operator="between" text="√">
      <formula>NOT(ISERROR(SEARCH("√",M90)))</formula>
    </cfRule>
    <cfRule type="containsText" dxfId="3" priority="640" operator="between" text="×">
      <formula>NOT(ISERROR(SEARCH("×",M90)))</formula>
    </cfRule>
  </conditionalFormatting>
  <conditionalFormatting sqref="M91">
    <cfRule type="containsText" dxfId="1" priority="632" operator="between" text="√">
      <formula>NOT(ISERROR(SEARCH("√",M91)))</formula>
    </cfRule>
    <cfRule type="containsText" dxfId="2" priority="633" operator="between" text="√">
      <formula>NOT(ISERROR(SEARCH("√",M91)))</formula>
    </cfRule>
    <cfRule type="containsText" dxfId="3" priority="634" operator="between" text="×">
      <formula>NOT(ISERROR(SEARCH("×",M91)))</formula>
    </cfRule>
  </conditionalFormatting>
  <conditionalFormatting sqref="M92">
    <cfRule type="containsText" dxfId="1" priority="629" operator="between" text="√">
      <formula>NOT(ISERROR(SEARCH("√",M92)))</formula>
    </cfRule>
    <cfRule type="containsText" dxfId="2" priority="630" operator="between" text="√">
      <formula>NOT(ISERROR(SEARCH("√",M92)))</formula>
    </cfRule>
    <cfRule type="containsText" dxfId="3" priority="631" operator="between" text="×">
      <formula>NOT(ISERROR(SEARCH("×",M92)))</formula>
    </cfRule>
  </conditionalFormatting>
  <conditionalFormatting sqref="L93">
    <cfRule type="containsText" dxfId="1" priority="626" operator="between" text="√">
      <formula>NOT(ISERROR(SEARCH("√",L93)))</formula>
    </cfRule>
    <cfRule type="containsText" dxfId="2" priority="627" operator="between" text="√">
      <formula>NOT(ISERROR(SEARCH("√",L93)))</formula>
    </cfRule>
    <cfRule type="containsText" dxfId="3" priority="628" operator="between" text="×">
      <formula>NOT(ISERROR(SEARCH("×",L93)))</formula>
    </cfRule>
  </conditionalFormatting>
  <conditionalFormatting sqref="L104">
    <cfRule type="containsText" dxfId="1" priority="620" operator="between" text="√">
      <formula>NOT(ISERROR(SEARCH("√",L104)))</formula>
    </cfRule>
    <cfRule type="containsText" dxfId="2" priority="621" operator="between" text="√">
      <formula>NOT(ISERROR(SEARCH("√",L104)))</formula>
    </cfRule>
    <cfRule type="containsText" dxfId="3" priority="622" operator="between" text="×">
      <formula>NOT(ISERROR(SEARCH("×",L104)))</formula>
    </cfRule>
  </conditionalFormatting>
  <conditionalFormatting sqref="L105">
    <cfRule type="containsText" dxfId="1" priority="617" operator="between" text="√">
      <formula>NOT(ISERROR(SEARCH("√",L105)))</formula>
    </cfRule>
    <cfRule type="containsText" dxfId="2" priority="618" operator="between" text="√">
      <formula>NOT(ISERROR(SEARCH("√",L105)))</formula>
    </cfRule>
    <cfRule type="containsText" dxfId="3" priority="619" operator="between" text="×">
      <formula>NOT(ISERROR(SEARCH("×",L105)))</formula>
    </cfRule>
  </conditionalFormatting>
  <conditionalFormatting sqref="L106">
    <cfRule type="containsText" dxfId="1" priority="611" operator="between" text="√">
      <formula>NOT(ISERROR(SEARCH("√",L106)))</formula>
    </cfRule>
    <cfRule type="containsText" dxfId="2" priority="612" operator="between" text="√">
      <formula>NOT(ISERROR(SEARCH("√",L106)))</formula>
    </cfRule>
    <cfRule type="containsText" dxfId="3" priority="613" operator="between" text="×">
      <formula>NOT(ISERROR(SEARCH("×",L106)))</formula>
    </cfRule>
  </conditionalFormatting>
  <conditionalFormatting sqref="M128">
    <cfRule type="containsText" dxfId="1" priority="703" operator="between" text="√">
      <formula>NOT(ISERROR(SEARCH("√",M128)))</formula>
    </cfRule>
    <cfRule type="containsText" dxfId="2" priority="704" operator="between" text="√">
      <formula>NOT(ISERROR(SEARCH("√",M128)))</formula>
    </cfRule>
    <cfRule type="containsText" dxfId="3" priority="705" operator="between" text="×">
      <formula>NOT(ISERROR(SEARCH("×",M128)))</formula>
    </cfRule>
  </conditionalFormatting>
  <conditionalFormatting sqref="M131">
    <cfRule type="containsText" dxfId="1" priority="700" operator="between" text="√">
      <formula>NOT(ISERROR(SEARCH("√",M131)))</formula>
    </cfRule>
    <cfRule type="containsText" dxfId="2" priority="701" operator="between" text="√">
      <formula>NOT(ISERROR(SEARCH("√",M131)))</formula>
    </cfRule>
    <cfRule type="containsText" dxfId="3" priority="702" operator="between" text="×">
      <formula>NOT(ISERROR(SEARCH("×",M131)))</formula>
    </cfRule>
  </conditionalFormatting>
  <conditionalFormatting sqref="M132">
    <cfRule type="containsText" dxfId="1" priority="697" operator="between" text="√">
      <formula>NOT(ISERROR(SEARCH("√",M132)))</formula>
    </cfRule>
    <cfRule type="containsText" dxfId="2" priority="698" operator="between" text="√">
      <formula>NOT(ISERROR(SEARCH("√",M132)))</formula>
    </cfRule>
    <cfRule type="containsText" dxfId="3" priority="699" operator="between" text="×">
      <formula>NOT(ISERROR(SEARCH("×",M132)))</formula>
    </cfRule>
  </conditionalFormatting>
  <conditionalFormatting sqref="L136">
    <cfRule type="containsText" dxfId="1" priority="599" operator="between" text="√">
      <formula>NOT(ISERROR(SEARCH("√",L136)))</formula>
    </cfRule>
    <cfRule type="containsText" dxfId="2" priority="600" operator="between" text="√">
      <formula>NOT(ISERROR(SEARCH("√",L136)))</formula>
    </cfRule>
    <cfRule type="containsText" dxfId="3" priority="601" operator="between" text="×">
      <formula>NOT(ISERROR(SEARCH("×",L136)))</formula>
    </cfRule>
  </conditionalFormatting>
  <conditionalFormatting sqref="M147">
    <cfRule type="containsText" dxfId="1" priority="694" operator="between" text="√">
      <formula>NOT(ISERROR(SEARCH("√",M147)))</formula>
    </cfRule>
    <cfRule type="containsText" dxfId="2" priority="695" operator="between" text="√">
      <formula>NOT(ISERROR(SEARCH("√",M147)))</formula>
    </cfRule>
    <cfRule type="containsText" dxfId="3" priority="696" operator="between" text="×">
      <formula>NOT(ISERROR(SEARCH("×",M147)))</formula>
    </cfRule>
  </conditionalFormatting>
  <conditionalFormatting sqref="M148">
    <cfRule type="containsText" dxfId="1" priority="691" operator="between" text="√">
      <formula>NOT(ISERROR(SEARCH("√",M148)))</formula>
    </cfRule>
    <cfRule type="containsText" dxfId="2" priority="692" operator="between" text="√">
      <formula>NOT(ISERROR(SEARCH("√",M148)))</formula>
    </cfRule>
    <cfRule type="containsText" dxfId="3" priority="693" operator="between" text="×">
      <formula>NOT(ISERROR(SEARCH("×",M148)))</formula>
    </cfRule>
  </conditionalFormatting>
  <conditionalFormatting sqref="L149">
    <cfRule type="containsText" dxfId="1" priority="596" operator="between" text="√">
      <formula>NOT(ISERROR(SEARCH("√",L149)))</formula>
    </cfRule>
    <cfRule type="containsText" dxfId="2" priority="597" operator="between" text="√">
      <formula>NOT(ISERROR(SEARCH("√",L149)))</formula>
    </cfRule>
    <cfRule type="containsText" dxfId="3" priority="598" operator="between" text="×">
      <formula>NOT(ISERROR(SEARCH("×",L149)))</formula>
    </cfRule>
  </conditionalFormatting>
  <conditionalFormatting sqref="L157">
    <cfRule type="containsText" dxfId="1" priority="593" operator="between" text="√">
      <formula>NOT(ISERROR(SEARCH("√",L157)))</formula>
    </cfRule>
    <cfRule type="containsText" dxfId="2" priority="594" operator="between" text="√">
      <formula>NOT(ISERROR(SEARCH("√",L157)))</formula>
    </cfRule>
    <cfRule type="containsText" dxfId="3" priority="595" operator="between" text="×">
      <formula>NOT(ISERROR(SEARCH("×",L157)))</formula>
    </cfRule>
  </conditionalFormatting>
  <conditionalFormatting sqref="L168">
    <cfRule type="containsText" dxfId="1" priority="581" operator="between" text="√">
      <formula>NOT(ISERROR(SEARCH("√",L168)))</formula>
    </cfRule>
    <cfRule type="containsText" dxfId="2" priority="582" operator="between" text="√">
      <formula>NOT(ISERROR(SEARCH("√",L168)))</formula>
    </cfRule>
    <cfRule type="containsText" dxfId="3" priority="583" operator="between" text="×">
      <formula>NOT(ISERROR(SEARCH("×",L168)))</formula>
    </cfRule>
  </conditionalFormatting>
  <conditionalFormatting sqref="N175">
    <cfRule type="containsText" dxfId="1" priority="572" operator="between" text="√">
      <formula>NOT(ISERROR(SEARCH("√",N175)))</formula>
    </cfRule>
    <cfRule type="containsText" dxfId="2" priority="573" operator="between" text="√">
      <formula>NOT(ISERROR(SEARCH("√",N175)))</formula>
    </cfRule>
    <cfRule type="containsText" dxfId="3" priority="574" operator="between" text="×">
      <formula>NOT(ISERROR(SEARCH("×",N175)))</formula>
    </cfRule>
  </conditionalFormatting>
  <conditionalFormatting sqref="N208">
    <cfRule type="containsText" dxfId="1" priority="566" operator="between" text="√">
      <formula>NOT(ISERROR(SEARCH("√",N208)))</formula>
    </cfRule>
    <cfRule type="containsText" dxfId="2" priority="567" operator="between" text="√">
      <formula>NOT(ISERROR(SEARCH("√",N208)))</formula>
    </cfRule>
    <cfRule type="containsText" dxfId="3" priority="568" operator="between" text="×">
      <formula>NOT(ISERROR(SEARCH("×",N208)))</formula>
    </cfRule>
  </conditionalFormatting>
  <conditionalFormatting sqref="L209">
    <cfRule type="containsText" dxfId="1" priority="563" operator="between" text="√">
      <formula>NOT(ISERROR(SEARCH("√",L209)))</formula>
    </cfRule>
    <cfRule type="containsText" dxfId="2" priority="564" operator="between" text="√">
      <formula>NOT(ISERROR(SEARCH("√",L209)))</formula>
    </cfRule>
    <cfRule type="containsText" dxfId="3" priority="565" operator="between" text="×">
      <formula>NOT(ISERROR(SEARCH("×",L209)))</formula>
    </cfRule>
  </conditionalFormatting>
  <conditionalFormatting sqref="N209">
    <cfRule type="containsText" dxfId="1" priority="560" operator="between" text="√">
      <formula>NOT(ISERROR(SEARCH("√",N209)))</formula>
    </cfRule>
    <cfRule type="containsText" dxfId="2" priority="561" operator="between" text="√">
      <formula>NOT(ISERROR(SEARCH("√",N209)))</formula>
    </cfRule>
    <cfRule type="containsText" dxfId="3" priority="562" operator="between" text="×">
      <formula>NOT(ISERROR(SEARCH("×",N209)))</formula>
    </cfRule>
  </conditionalFormatting>
  <conditionalFormatting sqref="N210">
    <cfRule type="containsText" dxfId="1" priority="557" operator="between" text="√">
      <formula>NOT(ISERROR(SEARCH("√",N210)))</formula>
    </cfRule>
    <cfRule type="containsText" dxfId="2" priority="558" operator="between" text="√">
      <formula>NOT(ISERROR(SEARCH("√",N210)))</formula>
    </cfRule>
    <cfRule type="containsText" dxfId="3" priority="559" operator="between" text="×">
      <formula>NOT(ISERROR(SEARCH("×",N210)))</formula>
    </cfRule>
  </conditionalFormatting>
  <conditionalFormatting sqref="M214">
    <cfRule type="containsText" dxfId="1" priority="542" operator="between" text="√">
      <formula>NOT(ISERROR(SEARCH("√",M214)))</formula>
    </cfRule>
    <cfRule type="containsText" dxfId="2" priority="543" operator="between" text="√">
      <formula>NOT(ISERROR(SEARCH("√",M214)))</formula>
    </cfRule>
    <cfRule type="containsText" dxfId="3" priority="544" operator="between" text="×">
      <formula>NOT(ISERROR(SEARCH("×",M214)))</formula>
    </cfRule>
  </conditionalFormatting>
  <conditionalFormatting sqref="L215">
    <cfRule type="containsText" dxfId="1" priority="551" operator="between" text="√">
      <formula>NOT(ISERROR(SEARCH("√",L215)))</formula>
    </cfRule>
    <cfRule type="containsText" dxfId="2" priority="552" operator="between" text="√">
      <formula>NOT(ISERROR(SEARCH("√",L215)))</formula>
    </cfRule>
    <cfRule type="containsText" dxfId="3" priority="553" operator="between" text="×">
      <formula>NOT(ISERROR(SEARCH("×",L215)))</formula>
    </cfRule>
  </conditionalFormatting>
  <conditionalFormatting sqref="L222">
    <cfRule type="containsText" dxfId="1" priority="533" operator="between" text="√">
      <formula>NOT(ISERROR(SEARCH("√",L222)))</formula>
    </cfRule>
    <cfRule type="containsText" dxfId="2" priority="534" operator="between" text="√">
      <formula>NOT(ISERROR(SEARCH("√",L222)))</formula>
    </cfRule>
    <cfRule type="containsText" dxfId="3" priority="535" operator="between" text="×">
      <formula>NOT(ISERROR(SEARCH("×",L222)))</formula>
    </cfRule>
  </conditionalFormatting>
  <conditionalFormatting sqref="N273">
    <cfRule type="containsText" dxfId="1" priority="506" operator="between" text="√">
      <formula>NOT(ISERROR(SEARCH("√",N273)))</formula>
    </cfRule>
    <cfRule type="containsText" dxfId="2" priority="507" operator="between" text="√">
      <formula>NOT(ISERROR(SEARCH("√",N273)))</formula>
    </cfRule>
    <cfRule type="containsText" dxfId="3" priority="508" operator="between" text="×">
      <formula>NOT(ISERROR(SEARCH("×",N273)))</formula>
    </cfRule>
  </conditionalFormatting>
  <conditionalFormatting sqref="L288">
    <cfRule type="containsText" dxfId="1" priority="512" operator="between" text="√">
      <formula>NOT(ISERROR(SEARCH("√",L288)))</formula>
    </cfRule>
    <cfRule type="containsText" dxfId="2" priority="513" operator="between" text="√">
      <formula>NOT(ISERROR(SEARCH("√",L288)))</formula>
    </cfRule>
    <cfRule type="containsText" dxfId="3" priority="514" operator="between" text="×">
      <formula>NOT(ISERROR(SEARCH("×",L288)))</formula>
    </cfRule>
  </conditionalFormatting>
  <conditionalFormatting sqref="L289">
    <cfRule type="containsText" dxfId="1" priority="509" operator="between" text="√">
      <formula>NOT(ISERROR(SEARCH("√",L289)))</formula>
    </cfRule>
    <cfRule type="containsText" dxfId="2" priority="510" operator="between" text="√">
      <formula>NOT(ISERROR(SEARCH("√",L289)))</formula>
    </cfRule>
    <cfRule type="containsText" dxfId="3" priority="511" operator="between" text="×">
      <formula>NOT(ISERROR(SEARCH("×",L289)))</formula>
    </cfRule>
  </conditionalFormatting>
  <conditionalFormatting sqref="N305">
    <cfRule type="containsText" dxfId="1" priority="497" operator="between" text="√">
      <formula>NOT(ISERROR(SEARCH("√",N305)))</formula>
    </cfRule>
    <cfRule type="containsText" dxfId="2" priority="498" operator="between" text="√">
      <formula>NOT(ISERROR(SEARCH("√",N305)))</formula>
    </cfRule>
    <cfRule type="containsText" dxfId="3" priority="499" operator="between" text="×">
      <formula>NOT(ISERROR(SEARCH("×",N305)))</formula>
    </cfRule>
  </conditionalFormatting>
  <conditionalFormatting sqref="M408">
    <cfRule type="containsText" dxfId="1" priority="482" operator="between" text="√">
      <formula>NOT(ISERROR(SEARCH("√",M408)))</formula>
    </cfRule>
    <cfRule type="containsText" dxfId="2" priority="483" operator="between" text="√">
      <formula>NOT(ISERROR(SEARCH("√",M408)))</formula>
    </cfRule>
    <cfRule type="containsText" dxfId="3" priority="484" operator="between" text="×">
      <formula>NOT(ISERROR(SEARCH("×",M408)))</formula>
    </cfRule>
  </conditionalFormatting>
  <conditionalFormatting sqref="L411">
    <cfRule type="containsText" dxfId="1" priority="479" operator="between" text="√">
      <formula>NOT(ISERROR(SEARCH("√",L411)))</formula>
    </cfRule>
    <cfRule type="containsText" dxfId="2" priority="480" operator="between" text="√">
      <formula>NOT(ISERROR(SEARCH("√",L411)))</formula>
    </cfRule>
    <cfRule type="containsText" dxfId="3" priority="481" operator="between" text="×">
      <formula>NOT(ISERROR(SEARCH("×",L411)))</formula>
    </cfRule>
  </conditionalFormatting>
  <conditionalFormatting sqref="M412">
    <cfRule type="containsText" dxfId="1" priority="476" operator="between" text="√">
      <formula>NOT(ISERROR(SEARCH("√",M412)))</formula>
    </cfRule>
    <cfRule type="containsText" dxfId="2" priority="477" operator="between" text="√">
      <formula>NOT(ISERROR(SEARCH("√",M412)))</formula>
    </cfRule>
    <cfRule type="containsText" dxfId="3" priority="478" operator="between" text="×">
      <formula>NOT(ISERROR(SEARCH("×",M412)))</formula>
    </cfRule>
  </conditionalFormatting>
  <conditionalFormatting sqref="L413">
    <cfRule type="containsText" dxfId="1" priority="473" operator="between" text="√">
      <formula>NOT(ISERROR(SEARCH("√",L413)))</formula>
    </cfRule>
    <cfRule type="containsText" dxfId="2" priority="474" operator="between" text="√">
      <formula>NOT(ISERROR(SEARCH("√",L413)))</formula>
    </cfRule>
    <cfRule type="containsText" dxfId="3" priority="475" operator="between" text="×">
      <formula>NOT(ISERROR(SEARCH("×",L413)))</formula>
    </cfRule>
  </conditionalFormatting>
  <conditionalFormatting sqref="L416">
    <cfRule type="containsText" dxfId="1" priority="470" operator="between" text="√">
      <formula>NOT(ISERROR(SEARCH("√",L416)))</formula>
    </cfRule>
    <cfRule type="containsText" dxfId="2" priority="471" operator="between" text="√">
      <formula>NOT(ISERROR(SEARCH("√",L416)))</formula>
    </cfRule>
    <cfRule type="containsText" dxfId="3" priority="472" operator="between" text="×">
      <formula>NOT(ISERROR(SEARCH("×",L416)))</formula>
    </cfRule>
  </conditionalFormatting>
  <conditionalFormatting sqref="M417">
    <cfRule type="containsText" dxfId="1" priority="467" operator="between" text="√">
      <formula>NOT(ISERROR(SEARCH("√",M417)))</formula>
    </cfRule>
    <cfRule type="containsText" dxfId="2" priority="468" operator="between" text="√">
      <formula>NOT(ISERROR(SEARCH("√",M417)))</formula>
    </cfRule>
    <cfRule type="containsText" dxfId="3" priority="469" operator="between" text="×">
      <formula>NOT(ISERROR(SEARCH("×",M417)))</formula>
    </cfRule>
  </conditionalFormatting>
  <conditionalFormatting sqref="M424">
    <cfRule type="containsText" dxfId="1" priority="650" operator="between" text="√">
      <formula>NOT(ISERROR(SEARCH("√",M424)))</formula>
    </cfRule>
    <cfRule type="containsText" dxfId="2" priority="651" operator="between" text="√">
      <formula>NOT(ISERROR(SEARCH("√",M424)))</formula>
    </cfRule>
    <cfRule type="containsText" dxfId="3" priority="652" operator="between" text="×">
      <formula>NOT(ISERROR(SEARCH("×",M424)))</formula>
    </cfRule>
  </conditionalFormatting>
  <conditionalFormatting sqref="M425">
    <cfRule type="containsText" dxfId="1" priority="647" operator="between" text="√">
      <formula>NOT(ISERROR(SEARCH("√",M425)))</formula>
    </cfRule>
    <cfRule type="containsText" dxfId="2" priority="648" operator="between" text="√">
      <formula>NOT(ISERROR(SEARCH("√",M425)))</formula>
    </cfRule>
    <cfRule type="containsText" dxfId="3" priority="649" operator="between" text="×">
      <formula>NOT(ISERROR(SEARCH("×",M425)))</formula>
    </cfRule>
  </conditionalFormatting>
  <conditionalFormatting sqref="L429">
    <cfRule type="containsText" dxfId="1" priority="461" operator="between" text="√">
      <formula>NOT(ISERROR(SEARCH("√",L429)))</formula>
    </cfRule>
    <cfRule type="containsText" dxfId="2" priority="462" operator="between" text="√">
      <formula>NOT(ISERROR(SEARCH("√",L429)))</formula>
    </cfRule>
    <cfRule type="containsText" dxfId="3" priority="463" operator="between" text="×">
      <formula>NOT(ISERROR(SEARCH("×",L429)))</formula>
    </cfRule>
  </conditionalFormatting>
  <conditionalFormatting sqref="M431">
    <cfRule type="containsText" dxfId="1" priority="641" operator="between" text="√">
      <formula>NOT(ISERROR(SEARCH("√",M431)))</formula>
    </cfRule>
    <cfRule type="containsText" dxfId="2" priority="642" operator="between" text="√">
      <formula>NOT(ISERROR(SEARCH("√",M431)))</formula>
    </cfRule>
    <cfRule type="containsText" dxfId="3" priority="643" operator="between" text="×">
      <formula>NOT(ISERROR(SEARCH("×",M431)))</formula>
    </cfRule>
  </conditionalFormatting>
  <conditionalFormatting sqref="M432">
    <cfRule type="containsText" dxfId="1" priority="644" operator="between" text="√">
      <formula>NOT(ISERROR(SEARCH("√",M432)))</formula>
    </cfRule>
    <cfRule type="containsText" dxfId="2" priority="645" operator="between" text="√">
      <formula>NOT(ISERROR(SEARCH("√",M432)))</formula>
    </cfRule>
    <cfRule type="containsText" dxfId="3" priority="646" operator="between" text="×">
      <formula>NOT(ISERROR(SEARCH("×",M432)))</formula>
    </cfRule>
  </conditionalFormatting>
  <conditionalFormatting sqref="M433">
    <cfRule type="containsText" dxfId="1" priority="428" operator="between" text="√">
      <formula>NOT(ISERROR(SEARCH("√",M433)))</formula>
    </cfRule>
    <cfRule type="containsText" dxfId="2" priority="429" operator="between" text="√">
      <formula>NOT(ISERROR(SEARCH("√",M433)))</formula>
    </cfRule>
    <cfRule type="containsText" dxfId="3" priority="430" operator="between" text="×">
      <formula>NOT(ISERROR(SEARCH("×",M433)))</formula>
    </cfRule>
  </conditionalFormatting>
  <conditionalFormatting sqref="M434">
    <cfRule type="containsText" dxfId="1" priority="431" operator="between" text="√">
      <formula>NOT(ISERROR(SEARCH("√",M434)))</formula>
    </cfRule>
    <cfRule type="containsText" dxfId="2" priority="432" operator="between" text="√">
      <formula>NOT(ISERROR(SEARCH("√",M434)))</formula>
    </cfRule>
    <cfRule type="containsText" dxfId="3" priority="433" operator="between" text="×">
      <formula>NOT(ISERROR(SEARCH("×",M434)))</formula>
    </cfRule>
  </conditionalFormatting>
  <conditionalFormatting sqref="M435">
    <cfRule type="containsText" dxfId="1" priority="434" operator="between" text="√">
      <formula>NOT(ISERROR(SEARCH("√",M435)))</formula>
    </cfRule>
    <cfRule type="containsText" dxfId="2" priority="435" operator="between" text="√">
      <formula>NOT(ISERROR(SEARCH("√",M435)))</formula>
    </cfRule>
    <cfRule type="containsText" dxfId="3" priority="436" operator="between" text="×">
      <formula>NOT(ISERROR(SEARCH("×",M435)))</formula>
    </cfRule>
  </conditionalFormatting>
  <conditionalFormatting sqref="M436">
    <cfRule type="containsText" dxfId="1" priority="437" operator="between" text="√">
      <formula>NOT(ISERROR(SEARCH("√",M436)))</formula>
    </cfRule>
    <cfRule type="containsText" dxfId="2" priority="438" operator="between" text="√">
      <formula>NOT(ISERROR(SEARCH("√",M436)))</formula>
    </cfRule>
    <cfRule type="containsText" dxfId="3" priority="439" operator="between" text="×">
      <formula>NOT(ISERROR(SEARCH("×",M436)))</formula>
    </cfRule>
  </conditionalFormatting>
  <conditionalFormatting sqref="M437">
    <cfRule type="containsText" dxfId="1" priority="440" operator="between" text="√">
      <formula>NOT(ISERROR(SEARCH("√",M437)))</formula>
    </cfRule>
    <cfRule type="containsText" dxfId="2" priority="441" operator="between" text="√">
      <formula>NOT(ISERROR(SEARCH("√",M437)))</formula>
    </cfRule>
    <cfRule type="containsText" dxfId="3" priority="442" operator="between" text="×">
      <formula>NOT(ISERROR(SEARCH("×",M437)))</formula>
    </cfRule>
  </conditionalFormatting>
  <conditionalFormatting sqref="M444">
    <cfRule type="containsText" dxfId="1" priority="446" operator="between" text="√">
      <formula>NOT(ISERROR(SEARCH("√",M444)))</formula>
    </cfRule>
    <cfRule type="containsText" dxfId="2" priority="447" operator="between" text="√">
      <formula>NOT(ISERROR(SEARCH("√",M444)))</formula>
    </cfRule>
    <cfRule type="containsText" dxfId="3" priority="448" operator="between" text="×">
      <formula>NOT(ISERROR(SEARCH("×",M444)))</formula>
    </cfRule>
  </conditionalFormatting>
  <conditionalFormatting sqref="D445">
    <cfRule type="containsText" dxfId="8" priority="24" operator="between" text="√">
      <formula>NOT(ISERROR(SEARCH("√",D445)))</formula>
    </cfRule>
  </conditionalFormatting>
  <conditionalFormatting sqref="E445">
    <cfRule type="containsText" dxfId="1" priority="23" operator="between" text="√">
      <formula>NOT(ISERROR(SEARCH("√",E445)))</formula>
    </cfRule>
  </conditionalFormatting>
  <conditionalFormatting sqref="F445">
    <cfRule type="containsText" dxfId="7" priority="22" operator="between" text="√">
      <formula>NOT(ISERROR(SEARCH("√",F445)))</formula>
    </cfRule>
  </conditionalFormatting>
  <conditionalFormatting sqref="D446">
    <cfRule type="containsText" dxfId="8" priority="21" operator="between" text="√">
      <formula>NOT(ISERROR(SEARCH("√",D446)))</formula>
    </cfRule>
  </conditionalFormatting>
  <conditionalFormatting sqref="E446">
    <cfRule type="containsText" dxfId="1" priority="20" operator="between" text="√">
      <formula>NOT(ISERROR(SEARCH("√",E446)))</formula>
    </cfRule>
  </conditionalFormatting>
  <conditionalFormatting sqref="F446">
    <cfRule type="containsText" dxfId="7" priority="19" operator="between" text="√">
      <formula>NOT(ISERROR(SEARCH("√",F446)))</formula>
    </cfRule>
  </conditionalFormatting>
  <conditionalFormatting sqref="D447">
    <cfRule type="containsText" dxfId="8" priority="18" operator="between" text="√">
      <formula>NOT(ISERROR(SEARCH("√",D447)))</formula>
    </cfRule>
  </conditionalFormatting>
  <conditionalFormatting sqref="E447">
    <cfRule type="containsText" dxfId="1" priority="17" operator="between" text="√">
      <formula>NOT(ISERROR(SEARCH("√",E447)))</formula>
    </cfRule>
  </conditionalFormatting>
  <conditionalFormatting sqref="F447">
    <cfRule type="containsText" dxfId="7" priority="16" operator="between" text="√">
      <formula>NOT(ISERROR(SEARCH("√",F447)))</formula>
    </cfRule>
  </conditionalFormatting>
  <conditionalFormatting sqref="M447">
    <cfRule type="containsText" dxfId="1" priority="443" operator="between" text="√">
      <formula>NOT(ISERROR(SEARCH("√",M447)))</formula>
    </cfRule>
    <cfRule type="containsText" dxfId="2" priority="444" operator="between" text="√">
      <formula>NOT(ISERROR(SEARCH("√",M447)))</formula>
    </cfRule>
    <cfRule type="containsText" dxfId="3" priority="445" operator="between" text="×">
      <formula>NOT(ISERROR(SEARCH("×",M447)))</formula>
    </cfRule>
  </conditionalFormatting>
  <conditionalFormatting sqref="L468">
    <cfRule type="containsText" dxfId="1" priority="413" operator="between" text="√">
      <formula>NOT(ISERROR(SEARCH("√",L468)))</formula>
    </cfRule>
    <cfRule type="containsText" dxfId="2" priority="414" operator="between" text="√">
      <formula>NOT(ISERROR(SEARCH("√",L468)))</formula>
    </cfRule>
    <cfRule type="containsText" dxfId="3" priority="415" operator="between" text="×">
      <formula>NOT(ISERROR(SEARCH("×",L468)))</formula>
    </cfRule>
  </conditionalFormatting>
  <conditionalFormatting sqref="M468">
    <cfRule type="containsText" dxfId="1" priority="416" operator="between" text="√">
      <formula>NOT(ISERROR(SEARCH("√",M468)))</formula>
    </cfRule>
    <cfRule type="containsText" dxfId="2" priority="417" operator="between" text="√">
      <formula>NOT(ISERROR(SEARCH("√",M468)))</formula>
    </cfRule>
    <cfRule type="containsText" dxfId="3" priority="418" operator="between" text="×">
      <formula>NOT(ISERROR(SEARCH("×",M468)))</formula>
    </cfRule>
  </conditionalFormatting>
  <conditionalFormatting sqref="L470">
    <cfRule type="containsText" dxfId="1" priority="410" operator="between" text="√">
      <formula>NOT(ISERROR(SEARCH("√",L470)))</formula>
    </cfRule>
    <cfRule type="containsText" dxfId="2" priority="411" operator="between" text="√">
      <formula>NOT(ISERROR(SEARCH("√",L470)))</formula>
    </cfRule>
    <cfRule type="containsText" dxfId="3" priority="412" operator="between" text="×">
      <formula>NOT(ISERROR(SEARCH("×",L470)))</formula>
    </cfRule>
  </conditionalFormatting>
  <conditionalFormatting sqref="L471">
    <cfRule type="containsText" dxfId="1" priority="407" operator="between" text="√">
      <formula>NOT(ISERROR(SEARCH("√",L471)))</formula>
    </cfRule>
    <cfRule type="containsText" dxfId="2" priority="408" operator="between" text="√">
      <formula>NOT(ISERROR(SEARCH("√",L471)))</formula>
    </cfRule>
    <cfRule type="containsText" dxfId="3" priority="409" operator="between" text="×">
      <formula>NOT(ISERROR(SEARCH("×",L471)))</formula>
    </cfRule>
  </conditionalFormatting>
  <conditionalFormatting sqref="M472">
    <cfRule type="containsText" dxfId="1" priority="398" operator="between" text="√">
      <formula>NOT(ISERROR(SEARCH("√",M472)))</formula>
    </cfRule>
    <cfRule type="containsText" dxfId="2" priority="399" operator="between" text="√">
      <formula>NOT(ISERROR(SEARCH("√",M472)))</formula>
    </cfRule>
    <cfRule type="containsText" dxfId="3" priority="400" operator="between" text="×">
      <formula>NOT(ISERROR(SEARCH("×",M472)))</formula>
    </cfRule>
  </conditionalFormatting>
  <conditionalFormatting sqref="L473">
    <cfRule type="containsText" dxfId="1" priority="404" operator="between" text="√">
      <formula>NOT(ISERROR(SEARCH("√",L473)))</formula>
    </cfRule>
    <cfRule type="containsText" dxfId="2" priority="405" operator="between" text="√">
      <formula>NOT(ISERROR(SEARCH("√",L473)))</formula>
    </cfRule>
    <cfRule type="containsText" dxfId="3" priority="406" operator="between" text="×">
      <formula>NOT(ISERROR(SEARCH("×",L473)))</formula>
    </cfRule>
  </conditionalFormatting>
  <conditionalFormatting sqref="M473">
    <cfRule type="containsText" dxfId="1" priority="395" operator="between" text="√">
      <formula>NOT(ISERROR(SEARCH("√",M473)))</formula>
    </cfRule>
    <cfRule type="containsText" dxfId="2" priority="396" operator="between" text="√">
      <formula>NOT(ISERROR(SEARCH("√",M473)))</formula>
    </cfRule>
    <cfRule type="containsText" dxfId="3" priority="397" operator="between" text="×">
      <formula>NOT(ISERROR(SEARCH("×",M473)))</formula>
    </cfRule>
  </conditionalFormatting>
  <conditionalFormatting sqref="L474">
    <cfRule type="containsText" dxfId="1" priority="401" operator="between" text="√">
      <formula>NOT(ISERROR(SEARCH("√",L474)))</formula>
    </cfRule>
    <cfRule type="containsText" dxfId="2" priority="402" operator="between" text="√">
      <formula>NOT(ISERROR(SEARCH("√",L474)))</formula>
    </cfRule>
    <cfRule type="containsText" dxfId="3" priority="403" operator="between" text="×">
      <formula>NOT(ISERROR(SEARCH("×",L474)))</formula>
    </cfRule>
  </conditionalFormatting>
  <conditionalFormatting sqref="M476">
    <cfRule type="containsText" dxfId="1" priority="373" operator="between" text="√">
      <formula>NOT(ISERROR(SEARCH("√",M476)))</formula>
    </cfRule>
    <cfRule type="containsText" dxfId="2" priority="374" operator="between" text="√">
      <formula>NOT(ISERROR(SEARCH("√",M476)))</formula>
    </cfRule>
    <cfRule type="containsText" dxfId="3" priority="375" operator="between" text="×">
      <formula>NOT(ISERROR(SEARCH("×",M476)))</formula>
    </cfRule>
  </conditionalFormatting>
  <conditionalFormatting sqref="M477">
    <cfRule type="containsText" dxfId="1" priority="370" operator="between" text="√">
      <formula>NOT(ISERROR(SEARCH("√",M477)))</formula>
    </cfRule>
    <cfRule type="containsText" dxfId="2" priority="371" operator="between" text="√">
      <formula>NOT(ISERROR(SEARCH("√",M477)))</formula>
    </cfRule>
    <cfRule type="containsText" dxfId="3" priority="372" operator="between" text="×">
      <formula>NOT(ISERROR(SEARCH("×",M477)))</formula>
    </cfRule>
  </conditionalFormatting>
  <conditionalFormatting sqref="L482">
    <cfRule type="containsText" dxfId="1" priority="384" operator="between" text="√">
      <formula>NOT(ISERROR(SEARCH("√",L482)))</formula>
    </cfRule>
    <cfRule type="containsText" dxfId="2" priority="385" operator="between" text="√">
      <formula>NOT(ISERROR(SEARCH("√",L482)))</formula>
    </cfRule>
    <cfRule type="containsText" dxfId="3" priority="386" operator="between" text="×">
      <formula>NOT(ISERROR(SEARCH("×",L482)))</formula>
    </cfRule>
  </conditionalFormatting>
  <conditionalFormatting sqref="M484">
    <cfRule type="containsText" dxfId="1" priority="367" operator="between" text="√">
      <formula>NOT(ISERROR(SEARCH("√",M484)))</formula>
    </cfRule>
    <cfRule type="containsText" dxfId="2" priority="368" operator="between" text="√">
      <formula>NOT(ISERROR(SEARCH("√",M484)))</formula>
    </cfRule>
    <cfRule type="containsText" dxfId="3" priority="369" operator="between" text="×">
      <formula>NOT(ISERROR(SEARCH("×",M484)))</formula>
    </cfRule>
  </conditionalFormatting>
  <conditionalFormatting sqref="M488">
    <cfRule type="containsText" dxfId="1" priority="356" operator="between" text="√">
      <formula>NOT(ISERROR(SEARCH("√",M488)))</formula>
    </cfRule>
    <cfRule type="containsText" dxfId="2" priority="357" operator="between" text="√">
      <formula>NOT(ISERROR(SEARCH("√",M488)))</formula>
    </cfRule>
    <cfRule type="containsText" dxfId="3" priority="358" operator="between" text="×">
      <formula>NOT(ISERROR(SEARCH("×",M488)))</formula>
    </cfRule>
  </conditionalFormatting>
  <conditionalFormatting sqref="L498">
    <cfRule type="containsText" dxfId="1" priority="350" operator="between" text="√">
      <formula>NOT(ISERROR(SEARCH("√",L498)))</formula>
    </cfRule>
    <cfRule type="containsText" dxfId="2" priority="351" operator="between" text="√">
      <formula>NOT(ISERROR(SEARCH("√",L498)))</formula>
    </cfRule>
    <cfRule type="containsText" dxfId="3" priority="352" operator="between" text="×">
      <formula>NOT(ISERROR(SEARCH("×",L498)))</formula>
    </cfRule>
  </conditionalFormatting>
  <conditionalFormatting sqref="L500">
    <cfRule type="containsText" dxfId="1" priority="347" operator="between" text="√">
      <formula>NOT(ISERROR(SEARCH("√",L500)))</formula>
    </cfRule>
    <cfRule type="containsText" dxfId="2" priority="348" operator="between" text="√">
      <formula>NOT(ISERROR(SEARCH("√",L500)))</formula>
    </cfRule>
    <cfRule type="containsText" dxfId="3" priority="349" operator="between" text="×">
      <formula>NOT(ISERROR(SEARCH("×",L500)))</formula>
    </cfRule>
  </conditionalFormatting>
  <conditionalFormatting sqref="L501">
    <cfRule type="containsText" dxfId="1" priority="344" operator="between" text="√">
      <formula>NOT(ISERROR(SEARCH("√",L501)))</formula>
    </cfRule>
    <cfRule type="containsText" dxfId="2" priority="345" operator="between" text="√">
      <formula>NOT(ISERROR(SEARCH("√",L501)))</formula>
    </cfRule>
    <cfRule type="containsText" dxfId="3" priority="346" operator="between" text="×">
      <formula>NOT(ISERROR(SEARCH("×",L501)))</formula>
    </cfRule>
  </conditionalFormatting>
  <conditionalFormatting sqref="L507">
    <cfRule type="containsText" dxfId="1" priority="341" operator="between" text="√">
      <formula>NOT(ISERROR(SEARCH("√",L507)))</formula>
    </cfRule>
    <cfRule type="containsText" dxfId="2" priority="342" operator="between" text="√">
      <formula>NOT(ISERROR(SEARCH("√",L507)))</formula>
    </cfRule>
    <cfRule type="containsText" dxfId="3" priority="343" operator="between" text="×">
      <formula>NOT(ISERROR(SEARCH("×",L507)))</formula>
    </cfRule>
  </conditionalFormatting>
  <conditionalFormatting sqref="L508">
    <cfRule type="containsText" dxfId="1" priority="338" operator="between" text="√">
      <formula>NOT(ISERROR(SEARCH("√",L508)))</formula>
    </cfRule>
    <cfRule type="containsText" dxfId="2" priority="339" operator="between" text="√">
      <formula>NOT(ISERROR(SEARCH("√",L508)))</formula>
    </cfRule>
    <cfRule type="containsText" dxfId="3" priority="340" operator="between" text="×">
      <formula>NOT(ISERROR(SEARCH("×",L508)))</formula>
    </cfRule>
  </conditionalFormatting>
  <conditionalFormatting sqref="L510">
    <cfRule type="containsText" dxfId="1" priority="321" operator="between" text="√">
      <formula>NOT(ISERROR(SEARCH("√",L510)))</formula>
    </cfRule>
    <cfRule type="containsText" dxfId="2" priority="322" operator="between" text="√">
      <formula>NOT(ISERROR(SEARCH("√",L510)))</formula>
    </cfRule>
    <cfRule type="containsText" dxfId="3" priority="323" operator="between" text="×">
      <formula>NOT(ISERROR(SEARCH("×",L510)))</formula>
    </cfRule>
  </conditionalFormatting>
  <conditionalFormatting sqref="M512">
    <cfRule type="containsText" dxfId="1" priority="318" operator="between" text="√">
      <formula>NOT(ISERROR(SEARCH("√",M512)))</formula>
    </cfRule>
    <cfRule type="containsText" dxfId="2" priority="319" operator="between" text="√">
      <formula>NOT(ISERROR(SEARCH("√",M512)))</formula>
    </cfRule>
    <cfRule type="containsText" dxfId="3" priority="320" operator="between" text="×">
      <formula>NOT(ISERROR(SEARCH("×",M512)))</formula>
    </cfRule>
  </conditionalFormatting>
  <conditionalFormatting sqref="M517">
    <cfRule type="containsText" dxfId="1" priority="315" operator="between" text="√">
      <formula>NOT(ISERROR(SEARCH("√",M517)))</formula>
    </cfRule>
    <cfRule type="containsText" dxfId="2" priority="316" operator="between" text="√">
      <formula>NOT(ISERROR(SEARCH("√",M517)))</formula>
    </cfRule>
    <cfRule type="containsText" dxfId="3" priority="317" operator="between" text="×">
      <formula>NOT(ISERROR(SEARCH("×",M517)))</formula>
    </cfRule>
  </conditionalFormatting>
  <conditionalFormatting sqref="L581">
    <cfRule type="containsText" dxfId="1" priority="293" operator="between" text="√">
      <formula>NOT(ISERROR(SEARCH("√",L581)))</formula>
    </cfRule>
    <cfRule type="containsText" dxfId="2" priority="294" operator="between" text="√">
      <formula>NOT(ISERROR(SEARCH("√",L581)))</formula>
    </cfRule>
    <cfRule type="containsText" dxfId="3" priority="295" operator="between" text="×">
      <formula>NOT(ISERROR(SEARCH("×",L581)))</formula>
    </cfRule>
  </conditionalFormatting>
  <conditionalFormatting sqref="L582">
    <cfRule type="containsText" dxfId="1" priority="290" operator="between" text="√">
      <formula>NOT(ISERROR(SEARCH("√",L582)))</formula>
    </cfRule>
    <cfRule type="containsText" dxfId="2" priority="291" operator="between" text="√">
      <formula>NOT(ISERROR(SEARCH("√",L582)))</formula>
    </cfRule>
    <cfRule type="containsText" dxfId="3" priority="292" operator="between" text="×">
      <formula>NOT(ISERROR(SEARCH("×",L582)))</formula>
    </cfRule>
  </conditionalFormatting>
  <conditionalFormatting sqref="D593">
    <cfRule type="containsText" dxfId="8" priority="136" operator="between" text="√">
      <formula>NOT(ISERROR(SEARCH("√",D593)))</formula>
    </cfRule>
    <cfRule type="containsText" dxfId="2" priority="137" operator="between" text="√">
      <formula>NOT(ISERROR(SEARCH("√",D593)))</formula>
    </cfRule>
    <cfRule type="containsText" dxfId="3" priority="138" operator="between" text="×">
      <formula>NOT(ISERROR(SEARCH("×",D593)))</formula>
    </cfRule>
  </conditionalFormatting>
  <conditionalFormatting sqref="E594">
    <cfRule type="containsText" dxfId="1" priority="281" operator="between" text="√">
      <formula>NOT(ISERROR(SEARCH("√",E594)))</formula>
    </cfRule>
    <cfRule type="containsText" dxfId="2" priority="282" operator="between" text="√">
      <formula>NOT(ISERROR(SEARCH("√",E594)))</formula>
    </cfRule>
    <cfRule type="containsText" dxfId="3" priority="283" operator="between" text="×">
      <formula>NOT(ISERROR(SEARCH("×",E594)))</formula>
    </cfRule>
  </conditionalFormatting>
  <conditionalFormatting sqref="L594">
    <cfRule type="containsText" dxfId="1" priority="266" operator="between" text="√">
      <formula>NOT(ISERROR(SEARCH("√",L594)))</formula>
    </cfRule>
    <cfRule type="containsText" dxfId="2" priority="267" operator="between" text="√">
      <formula>NOT(ISERROR(SEARCH("√",L594)))</formula>
    </cfRule>
    <cfRule type="containsText" dxfId="3" priority="268" operator="between" text="×">
      <formula>NOT(ISERROR(SEARCH("×",L594)))</formula>
    </cfRule>
  </conditionalFormatting>
  <conditionalFormatting sqref="F595">
    <cfRule type="containsText" dxfId="7" priority="91" operator="between" text="√">
      <formula>NOT(ISERROR(SEARCH("√",F595)))</formula>
    </cfRule>
    <cfRule type="containsText" dxfId="2" priority="92" operator="between" text="√">
      <formula>NOT(ISERROR(SEARCH("√",F595)))</formula>
    </cfRule>
    <cfRule type="containsText" dxfId="3" priority="93" operator="between" text="×">
      <formula>NOT(ISERROR(SEARCH("×",F595)))</formula>
    </cfRule>
  </conditionalFormatting>
  <conditionalFormatting sqref="G595:I595">
    <cfRule type="containsText" dxfId="1" priority="278" operator="between" text="√">
      <formula>NOT(ISERROR(SEARCH("√",G595)))</formula>
    </cfRule>
    <cfRule type="containsText" dxfId="2" priority="279" operator="between" text="√">
      <formula>NOT(ISERROR(SEARCH("√",G595)))</formula>
    </cfRule>
    <cfRule type="containsText" dxfId="3" priority="280" operator="between" text="×">
      <formula>NOT(ISERROR(SEARCH("×",G595)))</formula>
    </cfRule>
  </conditionalFormatting>
  <conditionalFormatting sqref="D596">
    <cfRule type="containsText" dxfId="8" priority="133" operator="between" text="√">
      <formula>NOT(ISERROR(SEARCH("√",D596)))</formula>
    </cfRule>
    <cfRule type="containsText" dxfId="2" priority="134" operator="between" text="√">
      <formula>NOT(ISERROR(SEARCH("√",D596)))</formula>
    </cfRule>
    <cfRule type="containsText" dxfId="3" priority="135" operator="between" text="×">
      <formula>NOT(ISERROR(SEARCH("×",D596)))</formula>
    </cfRule>
  </conditionalFormatting>
  <conditionalFormatting sqref="D597">
    <cfRule type="containsText" dxfId="8" priority="130" operator="between" text="√">
      <formula>NOT(ISERROR(SEARCH("√",D597)))</formula>
    </cfRule>
    <cfRule type="containsText" dxfId="2" priority="131" operator="between" text="√">
      <formula>NOT(ISERROR(SEARCH("√",D597)))</formula>
    </cfRule>
    <cfRule type="containsText" dxfId="3" priority="132" operator="between" text="×">
      <formula>NOT(ISERROR(SEARCH("×",D597)))</formula>
    </cfRule>
  </conditionalFormatting>
  <conditionalFormatting sqref="F597">
    <cfRule type="containsText" dxfId="7" priority="88" operator="between" text="√">
      <formula>NOT(ISERROR(SEARCH("√",F597)))</formula>
    </cfRule>
    <cfRule type="containsText" dxfId="2" priority="89" operator="between" text="√">
      <formula>NOT(ISERROR(SEARCH("√",F597)))</formula>
    </cfRule>
    <cfRule type="containsText" dxfId="3" priority="90" operator="between" text="×">
      <formula>NOT(ISERROR(SEARCH("×",F597)))</formula>
    </cfRule>
  </conditionalFormatting>
  <conditionalFormatting sqref="D598">
    <cfRule type="containsText" dxfId="8" priority="127" operator="between" text="√">
      <formula>NOT(ISERROR(SEARCH("√",D598)))</formula>
    </cfRule>
    <cfRule type="containsText" dxfId="2" priority="128" operator="between" text="√">
      <formula>NOT(ISERROR(SEARCH("√",D598)))</formula>
    </cfRule>
    <cfRule type="containsText" dxfId="3" priority="129" operator="between" text="×">
      <formula>NOT(ISERROR(SEARCH("×",D598)))</formula>
    </cfRule>
  </conditionalFormatting>
  <conditionalFormatting sqref="F598">
    <cfRule type="containsText" dxfId="7" priority="85" operator="between" text="√">
      <formula>NOT(ISERROR(SEARCH("√",F598)))</formula>
    </cfRule>
    <cfRule type="containsText" dxfId="2" priority="86" operator="between" text="√">
      <formula>NOT(ISERROR(SEARCH("√",F598)))</formula>
    </cfRule>
    <cfRule type="containsText" dxfId="3" priority="87" operator="between" text="×">
      <formula>NOT(ISERROR(SEARCH("×",F598)))</formula>
    </cfRule>
  </conditionalFormatting>
  <conditionalFormatting sqref="D599">
    <cfRule type="containsText" dxfId="8" priority="124" operator="between" text="√">
      <formula>NOT(ISERROR(SEARCH("√",D599)))</formula>
    </cfRule>
    <cfRule type="containsText" dxfId="2" priority="125" operator="between" text="√">
      <formula>NOT(ISERROR(SEARCH("√",D599)))</formula>
    </cfRule>
    <cfRule type="containsText" dxfId="3" priority="126" operator="between" text="×">
      <formula>NOT(ISERROR(SEARCH("×",D599)))</formula>
    </cfRule>
  </conditionalFormatting>
  <conditionalFormatting sqref="F599">
    <cfRule type="containsText" dxfId="7" priority="82" operator="between" text="√">
      <formula>NOT(ISERROR(SEARCH("√",F599)))</formula>
    </cfRule>
    <cfRule type="containsText" dxfId="2" priority="83" operator="between" text="√">
      <formula>NOT(ISERROR(SEARCH("√",F599)))</formula>
    </cfRule>
    <cfRule type="containsText" dxfId="3" priority="84" operator="between" text="×">
      <formula>NOT(ISERROR(SEARCH("×",F599)))</formula>
    </cfRule>
  </conditionalFormatting>
  <conditionalFormatting sqref="D600">
    <cfRule type="containsText" dxfId="8" priority="121" operator="between" text="√">
      <formula>NOT(ISERROR(SEARCH("√",D600)))</formula>
    </cfRule>
    <cfRule type="containsText" dxfId="2" priority="122" operator="between" text="√">
      <formula>NOT(ISERROR(SEARCH("√",D600)))</formula>
    </cfRule>
    <cfRule type="containsText" dxfId="3" priority="123" operator="between" text="×">
      <formula>NOT(ISERROR(SEARCH("×",D600)))</formula>
    </cfRule>
  </conditionalFormatting>
  <conditionalFormatting sqref="F600">
    <cfRule type="containsText" dxfId="7" priority="79" operator="between" text="√">
      <formula>NOT(ISERROR(SEARCH("√",F600)))</formula>
    </cfRule>
    <cfRule type="containsText" dxfId="2" priority="80" operator="between" text="√">
      <formula>NOT(ISERROR(SEARCH("√",F600)))</formula>
    </cfRule>
    <cfRule type="containsText" dxfId="3" priority="81" operator="between" text="×">
      <formula>NOT(ISERROR(SEARCH("×",F600)))</formula>
    </cfRule>
  </conditionalFormatting>
  <conditionalFormatting sqref="D601">
    <cfRule type="containsText" dxfId="8" priority="118" operator="between" text="√">
      <formula>NOT(ISERROR(SEARCH("√",D601)))</formula>
    </cfRule>
    <cfRule type="containsText" dxfId="2" priority="119" operator="between" text="√">
      <formula>NOT(ISERROR(SEARCH("√",D601)))</formula>
    </cfRule>
    <cfRule type="containsText" dxfId="3" priority="120" operator="between" text="×">
      <formula>NOT(ISERROR(SEARCH("×",D601)))</formula>
    </cfRule>
  </conditionalFormatting>
  <conditionalFormatting sqref="F601">
    <cfRule type="containsText" dxfId="7" priority="73" operator="between" text="√">
      <formula>NOT(ISERROR(SEARCH("√",F601)))</formula>
    </cfRule>
    <cfRule type="containsText" dxfId="2" priority="74" operator="between" text="√">
      <formula>NOT(ISERROR(SEARCH("√",F601)))</formula>
    </cfRule>
    <cfRule type="containsText" dxfId="3" priority="75" operator="between" text="×">
      <formula>NOT(ISERROR(SEARCH("×",F601)))</formula>
    </cfRule>
  </conditionalFormatting>
  <conditionalFormatting sqref="D602">
    <cfRule type="containsText" dxfId="8" priority="115" operator="between" text="√">
      <formula>NOT(ISERROR(SEARCH("√",D602)))</formula>
    </cfRule>
    <cfRule type="containsText" dxfId="2" priority="116" operator="between" text="√">
      <formula>NOT(ISERROR(SEARCH("√",D602)))</formula>
    </cfRule>
    <cfRule type="containsText" dxfId="3" priority="117" operator="between" text="×">
      <formula>NOT(ISERROR(SEARCH("×",D602)))</formula>
    </cfRule>
  </conditionalFormatting>
  <conditionalFormatting sqref="F602">
    <cfRule type="containsText" dxfId="7" priority="70" operator="between" text="√">
      <formula>NOT(ISERROR(SEARCH("√",F602)))</formula>
    </cfRule>
    <cfRule type="containsText" dxfId="2" priority="71" operator="between" text="√">
      <formula>NOT(ISERROR(SEARCH("√",F602)))</formula>
    </cfRule>
    <cfRule type="containsText" dxfId="3" priority="72" operator="between" text="×">
      <formula>NOT(ISERROR(SEARCH("×",F602)))</formula>
    </cfRule>
  </conditionalFormatting>
  <conditionalFormatting sqref="D603">
    <cfRule type="containsText" dxfId="8" priority="112" operator="between" text="√">
      <formula>NOT(ISERROR(SEARCH("√",D603)))</formula>
    </cfRule>
    <cfRule type="containsText" dxfId="2" priority="113" operator="between" text="√">
      <formula>NOT(ISERROR(SEARCH("√",D603)))</formula>
    </cfRule>
    <cfRule type="containsText" dxfId="3" priority="114" operator="between" text="×">
      <formula>NOT(ISERROR(SEARCH("×",D603)))</formula>
    </cfRule>
  </conditionalFormatting>
  <conditionalFormatting sqref="F603">
    <cfRule type="containsText" dxfId="7" priority="67" operator="between" text="√">
      <formula>NOT(ISERROR(SEARCH("√",F603)))</formula>
    </cfRule>
    <cfRule type="containsText" dxfId="2" priority="68" operator="between" text="√">
      <formula>NOT(ISERROR(SEARCH("√",F603)))</formula>
    </cfRule>
    <cfRule type="containsText" dxfId="3" priority="69" operator="between" text="×">
      <formula>NOT(ISERROR(SEARCH("×",F603)))</formula>
    </cfRule>
  </conditionalFormatting>
  <conditionalFormatting sqref="D604">
    <cfRule type="containsText" dxfId="8" priority="106" operator="between" text="√">
      <formula>NOT(ISERROR(SEARCH("√",D604)))</formula>
    </cfRule>
    <cfRule type="containsText" dxfId="2" priority="107" operator="between" text="√">
      <formula>NOT(ISERROR(SEARCH("√",D604)))</formula>
    </cfRule>
    <cfRule type="containsText" dxfId="3" priority="108" operator="between" text="×">
      <formula>NOT(ISERROR(SEARCH("×",D604)))</formula>
    </cfRule>
  </conditionalFormatting>
  <conditionalFormatting sqref="F604">
    <cfRule type="containsText" dxfId="7" priority="64" operator="between" text="√">
      <formula>NOT(ISERROR(SEARCH("√",F604)))</formula>
    </cfRule>
    <cfRule type="containsText" dxfId="2" priority="65" operator="between" text="√">
      <formula>NOT(ISERROR(SEARCH("√",F604)))</formula>
    </cfRule>
    <cfRule type="containsText" dxfId="3" priority="66" operator="between" text="×">
      <formula>NOT(ISERROR(SEARCH("×",F604)))</formula>
    </cfRule>
  </conditionalFormatting>
  <conditionalFormatting sqref="D605">
    <cfRule type="containsText" dxfId="8" priority="109" operator="between" text="√">
      <formula>NOT(ISERROR(SEARCH("√",D605)))</formula>
    </cfRule>
    <cfRule type="containsText" dxfId="2" priority="110" operator="between" text="√">
      <formula>NOT(ISERROR(SEARCH("√",D605)))</formula>
    </cfRule>
    <cfRule type="containsText" dxfId="3" priority="111" operator="between" text="×">
      <formula>NOT(ISERROR(SEARCH("×",D605)))</formula>
    </cfRule>
  </conditionalFormatting>
  <conditionalFormatting sqref="F605">
    <cfRule type="containsText" dxfId="7" priority="58" operator="between" text="√">
      <formula>NOT(ISERROR(SEARCH("√",F605)))</formula>
    </cfRule>
    <cfRule type="containsText" dxfId="2" priority="59" operator="between" text="√">
      <formula>NOT(ISERROR(SEARCH("√",F605)))</formula>
    </cfRule>
    <cfRule type="containsText" dxfId="3" priority="60" operator="between" text="×">
      <formula>NOT(ISERROR(SEARCH("×",F605)))</formula>
    </cfRule>
  </conditionalFormatting>
  <conditionalFormatting sqref="D606">
    <cfRule type="containsText" dxfId="8" priority="100" operator="between" text="√">
      <formula>NOT(ISERROR(SEARCH("√",D606)))</formula>
    </cfRule>
    <cfRule type="containsText" dxfId="2" priority="101" operator="between" text="√">
      <formula>NOT(ISERROR(SEARCH("√",D606)))</formula>
    </cfRule>
    <cfRule type="containsText" dxfId="3" priority="102" operator="between" text="×">
      <formula>NOT(ISERROR(SEARCH("×",D606)))</formula>
    </cfRule>
  </conditionalFormatting>
  <conditionalFormatting sqref="F606">
    <cfRule type="containsText" dxfId="7" priority="55" operator="between" text="√">
      <formula>NOT(ISERROR(SEARCH("√",F606)))</formula>
    </cfRule>
    <cfRule type="containsText" dxfId="2" priority="56" operator="between" text="√">
      <formula>NOT(ISERROR(SEARCH("√",F606)))</formula>
    </cfRule>
    <cfRule type="containsText" dxfId="3" priority="57" operator="between" text="×">
      <formula>NOT(ISERROR(SEARCH("×",F606)))</formula>
    </cfRule>
  </conditionalFormatting>
  <conditionalFormatting sqref="D607">
    <cfRule type="containsText" dxfId="8" priority="97" operator="between" text="√">
      <formula>NOT(ISERROR(SEARCH("√",D607)))</formula>
    </cfRule>
    <cfRule type="containsText" dxfId="2" priority="98" operator="between" text="√">
      <formula>NOT(ISERROR(SEARCH("√",D607)))</formula>
    </cfRule>
    <cfRule type="containsText" dxfId="3" priority="99" operator="between" text="×">
      <formula>NOT(ISERROR(SEARCH("×",D607)))</formula>
    </cfRule>
  </conditionalFormatting>
  <conditionalFormatting sqref="F607">
    <cfRule type="containsText" dxfId="7" priority="52" operator="between" text="√">
      <formula>NOT(ISERROR(SEARCH("√",F607)))</formula>
    </cfRule>
    <cfRule type="containsText" dxfId="2" priority="53" operator="between" text="√">
      <formula>NOT(ISERROR(SEARCH("√",F607)))</formula>
    </cfRule>
    <cfRule type="containsText" dxfId="3" priority="54" operator="between" text="×">
      <formula>NOT(ISERROR(SEARCH("×",F607)))</formula>
    </cfRule>
  </conditionalFormatting>
  <conditionalFormatting sqref="D608">
    <cfRule type="containsText" dxfId="8" priority="94" operator="between" text="√">
      <formula>NOT(ISERROR(SEARCH("√",D608)))</formula>
    </cfRule>
    <cfRule type="containsText" dxfId="2" priority="95" operator="between" text="√">
      <formula>NOT(ISERROR(SEARCH("√",D608)))</formula>
    </cfRule>
    <cfRule type="containsText" dxfId="3" priority="96" operator="between" text="×">
      <formula>NOT(ISERROR(SEARCH("×",D608)))</formula>
    </cfRule>
  </conditionalFormatting>
  <conditionalFormatting sqref="F608">
    <cfRule type="containsText" dxfId="7" priority="49" operator="between" text="√">
      <formula>NOT(ISERROR(SEARCH("√",F608)))</formula>
    </cfRule>
    <cfRule type="containsText" dxfId="2" priority="50" operator="between" text="√">
      <formula>NOT(ISERROR(SEARCH("√",F608)))</formula>
    </cfRule>
    <cfRule type="containsText" dxfId="3" priority="51" operator="between" text="×">
      <formula>NOT(ISERROR(SEARCH("×",F608)))</formula>
    </cfRule>
  </conditionalFormatting>
  <conditionalFormatting sqref="F611">
    <cfRule type="containsText" dxfId="7" priority="46" operator="between" text="√">
      <formula>NOT(ISERROR(SEARCH("√",F611)))</formula>
    </cfRule>
    <cfRule type="containsText" dxfId="2" priority="47" operator="between" text="√">
      <formula>NOT(ISERROR(SEARCH("√",F611)))</formula>
    </cfRule>
    <cfRule type="containsText" dxfId="3" priority="48" operator="between" text="×">
      <formula>NOT(ISERROR(SEARCH("×",F611)))</formula>
    </cfRule>
  </conditionalFormatting>
  <conditionalFormatting sqref="G611:I611">
    <cfRule type="containsText" dxfId="1" priority="263" operator="between" text="√">
      <formula>NOT(ISERROR(SEARCH("√",G611)))</formula>
    </cfRule>
    <cfRule type="containsText" dxfId="2" priority="264" operator="between" text="√">
      <formula>NOT(ISERROR(SEARCH("√",G611)))</formula>
    </cfRule>
    <cfRule type="containsText" dxfId="3" priority="265" operator="between" text="×">
      <formula>NOT(ISERROR(SEARCH("×",G611)))</formula>
    </cfRule>
  </conditionalFormatting>
  <conditionalFormatting sqref="E612">
    <cfRule type="containsText" dxfId="1" priority="260" operator="between" text="√">
      <formula>NOT(ISERROR(SEARCH("√",E612)))</formula>
    </cfRule>
    <cfRule type="containsText" dxfId="2" priority="261" operator="between" text="√">
      <formula>NOT(ISERROR(SEARCH("√",E612)))</formula>
    </cfRule>
    <cfRule type="containsText" dxfId="3" priority="262" operator="between" text="×">
      <formula>NOT(ISERROR(SEARCH("×",E612)))</formula>
    </cfRule>
  </conditionalFormatting>
  <conditionalFormatting sqref="E613">
    <cfRule type="containsText" dxfId="1" priority="257" operator="between" text="√">
      <formula>NOT(ISERROR(SEARCH("√",E613)))</formula>
    </cfRule>
    <cfRule type="containsText" dxfId="2" priority="258" operator="between" text="√">
      <formula>NOT(ISERROR(SEARCH("√",E613)))</formula>
    </cfRule>
    <cfRule type="containsText" dxfId="3" priority="259" operator="between" text="×">
      <formula>NOT(ISERROR(SEARCH("×",E613)))</formula>
    </cfRule>
  </conditionalFormatting>
  <conditionalFormatting sqref="F614">
    <cfRule type="containsText" dxfId="7" priority="43" operator="between" text="√">
      <formula>NOT(ISERROR(SEARCH("√",F614)))</formula>
    </cfRule>
    <cfRule type="containsText" dxfId="2" priority="44" operator="between" text="√">
      <formula>NOT(ISERROR(SEARCH("√",F614)))</formula>
    </cfRule>
    <cfRule type="containsText" dxfId="3" priority="45" operator="between" text="×">
      <formula>NOT(ISERROR(SEARCH("×",F614)))</formula>
    </cfRule>
  </conditionalFormatting>
  <conditionalFormatting sqref="F615">
    <cfRule type="containsText" dxfId="7" priority="40" operator="between" text="√">
      <formula>NOT(ISERROR(SEARCH("√",F615)))</formula>
    </cfRule>
    <cfRule type="containsText" dxfId="2" priority="41" operator="between" text="√">
      <formula>NOT(ISERROR(SEARCH("√",F615)))</formula>
    </cfRule>
    <cfRule type="containsText" dxfId="3" priority="42" operator="between" text="×">
      <formula>NOT(ISERROR(SEARCH("×",F615)))</formula>
    </cfRule>
  </conditionalFormatting>
  <conditionalFormatting sqref="F616">
    <cfRule type="containsText" dxfId="7" priority="37" operator="between" text="√">
      <formula>NOT(ISERROR(SEARCH("√",F616)))</formula>
    </cfRule>
    <cfRule type="containsText" dxfId="2" priority="38" operator="between" text="√">
      <formula>NOT(ISERROR(SEARCH("√",F616)))</formula>
    </cfRule>
    <cfRule type="containsText" dxfId="3" priority="39" operator="between" text="×">
      <formula>NOT(ISERROR(SEARCH("×",F616)))</formula>
    </cfRule>
  </conditionalFormatting>
  <conditionalFormatting sqref="M629">
    <cfRule type="containsText" dxfId="1" priority="222" operator="between" text="√">
      <formula>NOT(ISERROR(SEARCH("√",M629)))</formula>
    </cfRule>
    <cfRule type="containsText" dxfId="2" priority="223" operator="between" text="√">
      <formula>NOT(ISERROR(SEARCH("√",M629)))</formula>
    </cfRule>
    <cfRule type="containsText" dxfId="3" priority="224" operator="between" text="×">
      <formula>NOT(ISERROR(SEARCH("×",M629)))</formula>
    </cfRule>
  </conditionalFormatting>
  <conditionalFormatting sqref="L630">
    <cfRule type="containsText" dxfId="1" priority="234" operator="between" text="√">
      <formula>NOT(ISERROR(SEARCH("√",L630)))</formula>
    </cfRule>
    <cfRule type="containsText" dxfId="2" priority="235" operator="between" text="√">
      <formula>NOT(ISERROR(SEARCH("√",L630)))</formula>
    </cfRule>
    <cfRule type="containsText" dxfId="3" priority="236" operator="between" text="×">
      <formula>NOT(ISERROR(SEARCH("×",L630)))</formula>
    </cfRule>
  </conditionalFormatting>
  <conditionalFormatting sqref="M632">
    <cfRule type="containsText" dxfId="1" priority="219" operator="between" text="√">
      <formula>NOT(ISERROR(SEARCH("√",M632)))</formula>
    </cfRule>
    <cfRule type="containsText" dxfId="2" priority="220" operator="between" text="√">
      <formula>NOT(ISERROR(SEARCH("√",M632)))</formula>
    </cfRule>
    <cfRule type="containsText" dxfId="3" priority="221" operator="between" text="×">
      <formula>NOT(ISERROR(SEARCH("×",M632)))</formula>
    </cfRule>
  </conditionalFormatting>
  <conditionalFormatting sqref="L633">
    <cfRule type="containsText" dxfId="1" priority="231" operator="between" text="√">
      <formula>NOT(ISERROR(SEARCH("√",L633)))</formula>
    </cfRule>
    <cfRule type="containsText" dxfId="2" priority="232" operator="between" text="√">
      <formula>NOT(ISERROR(SEARCH("√",L633)))</formula>
    </cfRule>
    <cfRule type="containsText" dxfId="3" priority="233" operator="between" text="×">
      <formula>NOT(ISERROR(SEARCH("×",L633)))</formula>
    </cfRule>
  </conditionalFormatting>
  <conditionalFormatting sqref="L634">
    <cfRule type="containsText" dxfId="1" priority="228" operator="between" text="√">
      <formula>NOT(ISERROR(SEARCH("√",L634)))</formula>
    </cfRule>
    <cfRule type="containsText" dxfId="2" priority="229" operator="between" text="√">
      <formula>NOT(ISERROR(SEARCH("√",L634)))</formula>
    </cfRule>
    <cfRule type="containsText" dxfId="3" priority="230" operator="between" text="×">
      <formula>NOT(ISERROR(SEARCH("×",L634)))</formula>
    </cfRule>
  </conditionalFormatting>
  <conditionalFormatting sqref="M637">
    <cfRule type="containsText" dxfId="1" priority="216" operator="between" text="√">
      <formula>NOT(ISERROR(SEARCH("√",M637)))</formula>
    </cfRule>
    <cfRule type="containsText" dxfId="2" priority="217" operator="between" text="√">
      <formula>NOT(ISERROR(SEARCH("√",M637)))</formula>
    </cfRule>
    <cfRule type="containsText" dxfId="3" priority="218" operator="between" text="×">
      <formula>NOT(ISERROR(SEARCH("×",M637)))</formula>
    </cfRule>
  </conditionalFormatting>
  <conditionalFormatting sqref="L638">
    <cfRule type="containsText" dxfId="1" priority="225" operator="between" text="√">
      <formula>NOT(ISERROR(SEARCH("√",L638)))</formula>
    </cfRule>
    <cfRule type="containsText" dxfId="2" priority="226" operator="between" text="√">
      <formula>NOT(ISERROR(SEARCH("√",L638)))</formula>
    </cfRule>
    <cfRule type="containsText" dxfId="3" priority="227" operator="between" text="×">
      <formula>NOT(ISERROR(SEARCH("×",L638)))</formula>
    </cfRule>
  </conditionalFormatting>
  <conditionalFormatting sqref="L727">
    <cfRule type="containsText" dxfId="1" priority="196" operator="between" text="√">
      <formula>NOT(ISERROR(SEARCH("√",L727)))</formula>
    </cfRule>
    <cfRule type="containsText" dxfId="2" priority="197" operator="between" text="√">
      <formula>NOT(ISERROR(SEARCH("√",L727)))</formula>
    </cfRule>
    <cfRule type="containsText" dxfId="3" priority="198" operator="between" text="×">
      <formula>NOT(ISERROR(SEARCH("×",L727)))</formula>
    </cfRule>
  </conditionalFormatting>
  <conditionalFormatting sqref="N727">
    <cfRule type="containsText" dxfId="1" priority="4" operator="between" text="√">
      <formula>NOT(ISERROR(SEARCH("√",N727)))</formula>
    </cfRule>
    <cfRule type="containsText" dxfId="2" priority="5" operator="between" text="√">
      <formula>NOT(ISERROR(SEARCH("√",N727)))</formula>
    </cfRule>
    <cfRule type="containsText" dxfId="3" priority="6" operator="between" text="×">
      <formula>NOT(ISERROR(SEARCH("×",N727)))</formula>
    </cfRule>
  </conditionalFormatting>
  <conditionalFormatting sqref="L728">
    <cfRule type="containsText" dxfId="1" priority="193" operator="between" text="√">
      <formula>NOT(ISERROR(SEARCH("√",L728)))</formula>
    </cfRule>
    <cfRule type="containsText" dxfId="2" priority="194" operator="between" text="√">
      <formula>NOT(ISERROR(SEARCH("√",L728)))</formula>
    </cfRule>
    <cfRule type="containsText" dxfId="3" priority="195" operator="between" text="×">
      <formula>NOT(ISERROR(SEARCH("×",L728)))</formula>
    </cfRule>
  </conditionalFormatting>
  <conditionalFormatting sqref="N728">
    <cfRule type="containsText" dxfId="1" priority="1" operator="between" text="√">
      <formula>NOT(ISERROR(SEARCH("√",N728)))</formula>
    </cfRule>
    <cfRule type="containsText" dxfId="2" priority="2" operator="between" text="√">
      <formula>NOT(ISERROR(SEARCH("√",N728)))</formula>
    </cfRule>
    <cfRule type="containsText" dxfId="3" priority="3" operator="between" text="×">
      <formula>NOT(ISERROR(SEARCH("×",N728)))</formula>
    </cfRule>
  </conditionalFormatting>
  <conditionalFormatting sqref="D8:D92">
    <cfRule type="containsText" dxfId="8" priority="821" operator="between" text="√">
      <formula>NOT(ISERROR(SEARCH("√",D8)))</formula>
    </cfRule>
  </conditionalFormatting>
  <conditionalFormatting sqref="D93:D150">
    <cfRule type="containsText" dxfId="8" priority="750" operator="between" text="√">
      <formula>NOT(ISERROR(SEARCH("√",D93)))</formula>
    </cfRule>
  </conditionalFormatting>
  <conditionalFormatting sqref="D468:D474">
    <cfRule type="containsText" dxfId="8" priority="392" operator="between" text="√">
      <formula>NOT(ISERROR(SEARCH("√",D468)))</formula>
    </cfRule>
  </conditionalFormatting>
  <conditionalFormatting sqref="D475:D484">
    <cfRule type="containsText" dxfId="8" priority="378" operator="between" text="√">
      <formula>NOT(ISERROR(SEARCH("√",D475)))</formula>
    </cfRule>
  </conditionalFormatting>
  <conditionalFormatting sqref="D485:D508">
    <cfRule type="containsText" dxfId="8" priority="364" operator="between" text="√">
      <formula>NOT(ISERROR(SEARCH("√",D485)))</formula>
    </cfRule>
  </conditionalFormatting>
  <conditionalFormatting sqref="D509:D572">
    <cfRule type="containsText" dxfId="8" priority="335" operator="between" text="√">
      <formula>NOT(ISERROR(SEARCH("√",D509)))</formula>
    </cfRule>
  </conditionalFormatting>
  <conditionalFormatting sqref="D575:D579">
    <cfRule type="containsText" dxfId="8" priority="312" operator="between" text="√">
      <formula>NOT(ISERROR(SEARCH("√",D575)))</formula>
    </cfRule>
  </conditionalFormatting>
  <conditionalFormatting sqref="D580:D592">
    <cfRule type="containsText" dxfId="8" priority="307" operator="between" text="√">
      <formula>NOT(ISERROR(SEARCH("√",D580)))</formula>
    </cfRule>
  </conditionalFormatting>
  <conditionalFormatting sqref="D617:D623">
    <cfRule type="containsText" dxfId="8" priority="34" operator="between" text="√">
      <formula>NOT(ISERROR(SEARCH("√",D617)))</formula>
    </cfRule>
    <cfRule type="containsText" dxfId="2" priority="35" operator="between" text="√">
      <formula>NOT(ISERROR(SEARCH("√",D617)))</formula>
    </cfRule>
    <cfRule type="containsText" dxfId="3" priority="36" operator="between" text="×">
      <formula>NOT(ISERROR(SEARCH("×",D617)))</formula>
    </cfRule>
  </conditionalFormatting>
  <conditionalFormatting sqref="D627:D645">
    <cfRule type="containsText" dxfId="8" priority="239" operator="between" text="√">
      <formula>NOT(ISERROR(SEARCH("√",D627)))</formula>
    </cfRule>
  </conditionalFormatting>
  <conditionalFormatting sqref="D646:D728">
    <cfRule type="containsText" dxfId="8" priority="207" operator="between" text="√">
      <formula>NOT(ISERROR(SEARCH("√",D646)))</formula>
    </cfRule>
  </conditionalFormatting>
  <conditionalFormatting sqref="E8:E92">
    <cfRule type="containsText" dxfId="1" priority="820" operator="between" text="√">
      <formula>NOT(ISERROR(SEARCH("√",E8)))</formula>
    </cfRule>
  </conditionalFormatting>
  <conditionalFormatting sqref="E93:E150">
    <cfRule type="containsText" dxfId="1" priority="749" operator="between" text="√">
      <formula>NOT(ISERROR(SEARCH("√",E93)))</formula>
    </cfRule>
  </conditionalFormatting>
  <conditionalFormatting sqref="E468:E474">
    <cfRule type="containsText" dxfId="1" priority="391" operator="between" text="√">
      <formula>NOT(ISERROR(SEARCH("√",E468)))</formula>
    </cfRule>
  </conditionalFormatting>
  <conditionalFormatting sqref="E475:E484">
    <cfRule type="containsText" dxfId="1" priority="377" operator="between" text="√">
      <formula>NOT(ISERROR(SEARCH("√",E475)))</formula>
    </cfRule>
  </conditionalFormatting>
  <conditionalFormatting sqref="E485:E508">
    <cfRule type="containsText" dxfId="1" priority="363" operator="between" text="√">
      <formula>NOT(ISERROR(SEARCH("√",E485)))</formula>
    </cfRule>
  </conditionalFormatting>
  <conditionalFormatting sqref="E509:E574">
    <cfRule type="containsText" dxfId="1" priority="334" operator="between" text="√">
      <formula>NOT(ISERROR(SEARCH("√",E509)))</formula>
    </cfRule>
  </conditionalFormatting>
  <conditionalFormatting sqref="E575:E579">
    <cfRule type="containsText" dxfId="1" priority="311" operator="between" text="√">
      <formula>NOT(ISERROR(SEARCH("√",E575)))</formula>
    </cfRule>
  </conditionalFormatting>
  <conditionalFormatting sqref="E580:E593">
    <cfRule type="containsText" dxfId="1" priority="306" operator="between" text="√">
      <formula>NOT(ISERROR(SEARCH("√",E580)))</formula>
    </cfRule>
  </conditionalFormatting>
  <conditionalFormatting sqref="E617:E623">
    <cfRule type="containsText" dxfId="1" priority="31" operator="between" text="√">
      <formula>NOT(ISERROR(SEARCH("√",E617)))</formula>
    </cfRule>
    <cfRule type="containsText" dxfId="2" priority="32" operator="between" text="√">
      <formula>NOT(ISERROR(SEARCH("√",E617)))</formula>
    </cfRule>
    <cfRule type="containsText" dxfId="3" priority="33" operator="between" text="×">
      <formula>NOT(ISERROR(SEARCH("×",E617)))</formula>
    </cfRule>
  </conditionalFormatting>
  <conditionalFormatting sqref="E624:E626">
    <cfRule type="containsText" dxfId="1" priority="25" operator="between" text="√">
      <formula>NOT(ISERROR(SEARCH("√",E624)))</formula>
    </cfRule>
    <cfRule type="containsText" dxfId="2" priority="26" operator="between" text="√">
      <formula>NOT(ISERROR(SEARCH("√",E624)))</formula>
    </cfRule>
    <cfRule type="containsText" dxfId="3" priority="27" operator="between" text="×">
      <formula>NOT(ISERROR(SEARCH("×",E624)))</formula>
    </cfRule>
  </conditionalFormatting>
  <conditionalFormatting sqref="E627:E645">
    <cfRule type="containsText" dxfId="1" priority="238" operator="between" text="√">
      <formula>NOT(ISERROR(SEARCH("√",E627)))</formula>
    </cfRule>
  </conditionalFormatting>
  <conditionalFormatting sqref="E646:E728">
    <cfRule type="containsText" dxfId="1" priority="206" operator="between" text="√">
      <formula>NOT(ISERROR(SEARCH("√",E646)))</formula>
    </cfRule>
  </conditionalFormatting>
  <conditionalFormatting sqref="F617:F623">
    <cfRule type="containsText" dxfId="7" priority="28" operator="between" text="√">
      <formula>NOT(ISERROR(SEARCH("√",F617)))</formula>
    </cfRule>
    <cfRule type="containsText" dxfId="2" priority="29" operator="between" text="√">
      <formula>NOT(ISERROR(SEARCH("√",F617)))</formula>
    </cfRule>
    <cfRule type="containsText" dxfId="3" priority="30" operator="between" text="×">
      <formula>NOT(ISERROR(SEARCH("×",F617)))</formula>
    </cfRule>
  </conditionalFormatting>
  <conditionalFormatting sqref="G137:G139">
    <cfRule type="containsText" dxfId="7" priority="10" operator="between" text="√">
      <formula>NOT(ISERROR(SEARCH("√",G137)))</formula>
    </cfRule>
    <cfRule type="containsText" dxfId="2" priority="11" operator="between" text="√">
      <formula>NOT(ISERROR(SEARCH("√",G137)))</formula>
    </cfRule>
    <cfRule type="containsText" dxfId="3" priority="12" operator="between" text="×">
      <formula>NOT(ISERROR(SEARCH("×",G137)))</formula>
    </cfRule>
  </conditionalFormatting>
  <conditionalFormatting sqref="I8:I14">
    <cfRule type="containsText" dxfId="7" priority="7" operator="between" text="√">
      <formula>NOT(ISERROR(SEARCH("√",I8)))</formula>
    </cfRule>
    <cfRule type="containsText" dxfId="2" priority="8" operator="between" text="√">
      <formula>NOT(ISERROR(SEARCH("√",I8)))</formula>
    </cfRule>
    <cfRule type="containsText" dxfId="3" priority="9" operator="between" text="×">
      <formula>NOT(ISERROR(SEARCH("×",I8)))</formula>
    </cfRule>
  </conditionalFormatting>
  <conditionalFormatting sqref="I145:I146">
    <cfRule type="containsText" dxfId="7" priority="13" operator="between" text="√">
      <formula>NOT(ISERROR(SEARCH("√",I145)))</formula>
    </cfRule>
    <cfRule type="containsText" dxfId="2" priority="14" operator="between" text="√">
      <formula>NOT(ISERROR(SEARCH("√",I145)))</formula>
    </cfRule>
    <cfRule type="containsText" dxfId="3" priority="15" operator="between" text="×">
      <formula>NOT(ISERROR(SEARCH("×",I145)))</formula>
    </cfRule>
  </conditionalFormatting>
  <conditionalFormatting sqref="K8:K18">
    <cfRule type="containsText" dxfId="1" priority="798" operator="between" text="√">
      <formula>NOT(ISERROR(SEARCH("√",K8)))</formula>
    </cfRule>
    <cfRule type="containsText" dxfId="2" priority="799" operator="between" text="√">
      <formula>NOT(ISERROR(SEARCH("√",K8)))</formula>
    </cfRule>
    <cfRule type="containsText" dxfId="3" priority="800" operator="between" text="×">
      <formula>NOT(ISERROR(SEARCH("×",K8)))</formula>
    </cfRule>
  </conditionalFormatting>
  <conditionalFormatting sqref="K20:K728">
    <cfRule type="containsText" dxfId="1" priority="187" operator="between" text="√">
      <formula>NOT(ISERROR(SEARCH("√",K20)))</formula>
    </cfRule>
    <cfRule type="containsText" dxfId="2" priority="188" operator="between" text="√">
      <formula>NOT(ISERROR(SEARCH("√",K20)))</formula>
    </cfRule>
    <cfRule type="containsText" dxfId="3" priority="189" operator="between" text="×">
      <formula>NOT(ISERROR(SEARCH("×",K20)))</formula>
    </cfRule>
  </conditionalFormatting>
  <conditionalFormatting sqref="L8:L11">
    <cfRule type="containsText" dxfId="1" priority="807" operator="between" text="√">
      <formula>NOT(ISERROR(SEARCH("√",L8)))</formula>
    </cfRule>
    <cfRule type="containsText" dxfId="2" priority="808" operator="between" text="√">
      <formula>NOT(ISERROR(SEARCH("√",L8)))</formula>
    </cfRule>
    <cfRule type="containsText" dxfId="3" priority="809" operator="between" text="×">
      <formula>NOT(ISERROR(SEARCH("×",L8)))</formula>
    </cfRule>
  </conditionalFormatting>
  <conditionalFormatting sqref="L49:L62">
    <cfRule type="containsText" dxfId="1" priority="795" operator="between" text="√">
      <formula>NOT(ISERROR(SEARCH("√",L49)))</formula>
    </cfRule>
    <cfRule type="containsText" dxfId="2" priority="796" operator="between" text="√">
      <formula>NOT(ISERROR(SEARCH("√",L49)))</formula>
    </cfRule>
    <cfRule type="containsText" dxfId="3" priority="797" operator="between" text="×">
      <formula>NOT(ISERROR(SEARCH("×",L49)))</formula>
    </cfRule>
  </conditionalFormatting>
  <conditionalFormatting sqref="L64:L65">
    <cfRule type="containsText" dxfId="1" priority="792" operator="between" text="√">
      <formula>NOT(ISERROR(SEARCH("√",L64)))</formula>
    </cfRule>
    <cfRule type="containsText" dxfId="2" priority="793" operator="between" text="√">
      <formula>NOT(ISERROR(SEARCH("√",L64)))</formula>
    </cfRule>
    <cfRule type="containsText" dxfId="3" priority="794" operator="between" text="×">
      <formula>NOT(ISERROR(SEARCH("×",L64)))</formula>
    </cfRule>
  </conditionalFormatting>
  <conditionalFormatting sqref="L69:L70">
    <cfRule type="containsText" dxfId="1" priority="789" operator="between" text="√">
      <formula>NOT(ISERROR(SEARCH("√",L69)))</formula>
    </cfRule>
    <cfRule type="containsText" dxfId="2" priority="790" operator="between" text="√">
      <formula>NOT(ISERROR(SEARCH("√",L69)))</formula>
    </cfRule>
    <cfRule type="containsText" dxfId="3" priority="791" operator="between" text="×">
      <formula>NOT(ISERROR(SEARCH("×",L69)))</formula>
    </cfRule>
  </conditionalFormatting>
  <conditionalFormatting sqref="L107:L115">
    <cfRule type="containsText" dxfId="1" priority="608" operator="between" text="√">
      <formula>NOT(ISERROR(SEARCH("√",L107)))</formula>
    </cfRule>
    <cfRule type="containsText" dxfId="2" priority="609" operator="between" text="√">
      <formula>NOT(ISERROR(SEARCH("√",L107)))</formula>
    </cfRule>
    <cfRule type="containsText" dxfId="3" priority="610" operator="between" text="×">
      <formula>NOT(ISERROR(SEARCH("×",L107)))</formula>
    </cfRule>
  </conditionalFormatting>
  <conditionalFormatting sqref="L124:L125">
    <cfRule type="containsText" dxfId="1" priority="605" operator="between" text="√">
      <formula>NOT(ISERROR(SEARCH("√",L124)))</formula>
    </cfRule>
    <cfRule type="containsText" dxfId="2" priority="606" operator="between" text="√">
      <formula>NOT(ISERROR(SEARCH("√",L124)))</formula>
    </cfRule>
    <cfRule type="containsText" dxfId="3" priority="607" operator="between" text="×">
      <formula>NOT(ISERROR(SEARCH("×",L124)))</formula>
    </cfRule>
  </conditionalFormatting>
  <conditionalFormatting sqref="L134:L135">
    <cfRule type="containsText" dxfId="1" priority="602" operator="between" text="√">
      <formula>NOT(ISERROR(SEARCH("√",L134)))</formula>
    </cfRule>
    <cfRule type="containsText" dxfId="2" priority="603" operator="between" text="√">
      <formula>NOT(ISERROR(SEARCH("√",L134)))</formula>
    </cfRule>
    <cfRule type="containsText" dxfId="3" priority="604" operator="between" text="×">
      <formula>NOT(ISERROR(SEARCH("×",L134)))</formula>
    </cfRule>
  </conditionalFormatting>
  <conditionalFormatting sqref="L164:L165">
    <cfRule type="containsText" dxfId="1" priority="584" operator="between" text="√">
      <formula>NOT(ISERROR(SEARCH("√",L164)))</formula>
    </cfRule>
    <cfRule type="containsText" dxfId="2" priority="585" operator="between" text="√">
      <formula>NOT(ISERROR(SEARCH("√",L164)))</formula>
    </cfRule>
    <cfRule type="containsText" dxfId="3" priority="586" operator="between" text="×">
      <formula>NOT(ISERROR(SEARCH("×",L164)))</formula>
    </cfRule>
  </conditionalFormatting>
  <conditionalFormatting sqref="L176:L177">
    <cfRule type="containsText" dxfId="1" priority="575" operator="between" text="√">
      <formula>NOT(ISERROR(SEARCH("√",L176)))</formula>
    </cfRule>
    <cfRule type="containsText" dxfId="2" priority="576" operator="between" text="√">
      <formula>NOT(ISERROR(SEARCH("√",L176)))</formula>
    </cfRule>
    <cfRule type="containsText" dxfId="3" priority="577" operator="between" text="×">
      <formula>NOT(ISERROR(SEARCH("×",L176)))</formula>
    </cfRule>
  </conditionalFormatting>
  <conditionalFormatting sqref="L192:L207">
    <cfRule type="containsText" dxfId="1" priority="569" operator="between" text="√">
      <formula>NOT(ISERROR(SEARCH("√",L192)))</formula>
    </cfRule>
    <cfRule type="containsText" dxfId="2" priority="570" operator="between" text="√">
      <formula>NOT(ISERROR(SEARCH("√",L192)))</formula>
    </cfRule>
    <cfRule type="containsText" dxfId="3" priority="571" operator="between" text="×">
      <formula>NOT(ISERROR(SEARCH("×",L192)))</formula>
    </cfRule>
  </conditionalFormatting>
  <conditionalFormatting sqref="L212:L213">
    <cfRule type="containsText" dxfId="1" priority="554" operator="between" text="√">
      <formula>NOT(ISERROR(SEARCH("√",L212)))</formula>
    </cfRule>
    <cfRule type="containsText" dxfId="2" priority="555" operator="between" text="√">
      <formula>NOT(ISERROR(SEARCH("√",L212)))</formula>
    </cfRule>
    <cfRule type="containsText" dxfId="3" priority="556" operator="between" text="×">
      <formula>NOT(ISERROR(SEARCH("×",L212)))</formula>
    </cfRule>
  </conditionalFormatting>
  <conditionalFormatting sqref="L226:L245">
    <cfRule type="containsText" dxfId="1" priority="524" operator="between" text="√">
      <formula>NOT(ISERROR(SEARCH("√",L226)))</formula>
    </cfRule>
    <cfRule type="containsText" dxfId="2" priority="525" operator="between" text="√">
      <formula>NOT(ISERROR(SEARCH("√",L226)))</formula>
    </cfRule>
    <cfRule type="containsText" dxfId="3" priority="526" operator="between" text="×">
      <formula>NOT(ISERROR(SEARCH("×",L226)))</formula>
    </cfRule>
  </conditionalFormatting>
  <conditionalFormatting sqref="L258:L260">
    <cfRule type="containsText" dxfId="1" priority="518" operator="between" text="√">
      <formula>NOT(ISERROR(SEARCH("√",L258)))</formula>
    </cfRule>
    <cfRule type="containsText" dxfId="2" priority="519" operator="between" text="√">
      <formula>NOT(ISERROR(SEARCH("√",L258)))</formula>
    </cfRule>
    <cfRule type="containsText" dxfId="3" priority="520" operator="between" text="×">
      <formula>NOT(ISERROR(SEARCH("×",L258)))</formula>
    </cfRule>
  </conditionalFormatting>
  <conditionalFormatting sqref="L303:L304">
    <cfRule type="containsText" dxfId="1" priority="500" operator="between" text="√">
      <formula>NOT(ISERROR(SEARCH("√",L303)))</formula>
    </cfRule>
    <cfRule type="containsText" dxfId="2" priority="501" operator="between" text="√">
      <formula>NOT(ISERROR(SEARCH("√",L303)))</formula>
    </cfRule>
    <cfRule type="containsText" dxfId="3" priority="502" operator="between" text="×">
      <formula>NOT(ISERROR(SEARCH("×",L303)))</formula>
    </cfRule>
  </conditionalFormatting>
  <conditionalFormatting sqref="L306:L307">
    <cfRule type="containsText" dxfId="1" priority="494" operator="between" text="√">
      <formula>NOT(ISERROR(SEARCH("√",L306)))</formula>
    </cfRule>
    <cfRule type="containsText" dxfId="2" priority="495" operator="between" text="√">
      <formula>NOT(ISERROR(SEARCH("√",L306)))</formula>
    </cfRule>
    <cfRule type="containsText" dxfId="3" priority="496" operator="between" text="×">
      <formula>NOT(ISERROR(SEARCH("×",L306)))</formula>
    </cfRule>
  </conditionalFormatting>
  <conditionalFormatting sqref="L418:L421">
    <cfRule type="containsText" dxfId="1" priority="464" operator="between" text="√">
      <formula>NOT(ISERROR(SEARCH("√",L418)))</formula>
    </cfRule>
    <cfRule type="containsText" dxfId="2" priority="465" operator="between" text="√">
      <formula>NOT(ISERROR(SEARCH("√",L418)))</formula>
    </cfRule>
    <cfRule type="containsText" dxfId="3" priority="466" operator="between" text="×">
      <formula>NOT(ISERROR(SEARCH("×",L418)))</formula>
    </cfRule>
  </conditionalFormatting>
  <conditionalFormatting sqref="L431:L439">
    <cfRule type="containsText" dxfId="1" priority="458" operator="between" text="√">
      <formula>NOT(ISERROR(SEARCH("√",L431)))</formula>
    </cfRule>
    <cfRule type="containsText" dxfId="2" priority="459" operator="between" text="√">
      <formula>NOT(ISERROR(SEARCH("√",L431)))</formula>
    </cfRule>
    <cfRule type="containsText" dxfId="3" priority="460" operator="between" text="×">
      <formula>NOT(ISERROR(SEARCH("×",L431)))</formula>
    </cfRule>
  </conditionalFormatting>
  <conditionalFormatting sqref="L441:L443">
    <cfRule type="containsText" dxfId="1" priority="455" operator="between" text="√">
      <formula>NOT(ISERROR(SEARCH("√",L441)))</formula>
    </cfRule>
    <cfRule type="containsText" dxfId="2" priority="456" operator="between" text="√">
      <formula>NOT(ISERROR(SEARCH("√",L441)))</formula>
    </cfRule>
    <cfRule type="containsText" dxfId="3" priority="457" operator="between" text="×">
      <formula>NOT(ISERROR(SEARCH("×",L441)))</formula>
    </cfRule>
  </conditionalFormatting>
  <conditionalFormatting sqref="L448:L467">
    <cfRule type="containsText" dxfId="1" priority="425" operator="between" text="√">
      <formula>NOT(ISERROR(SEARCH("√",L448)))</formula>
    </cfRule>
    <cfRule type="containsText" dxfId="2" priority="426" operator="between" text="√">
      <formula>NOT(ISERROR(SEARCH("√",L448)))</formula>
    </cfRule>
    <cfRule type="containsText" dxfId="3" priority="427" operator="between" text="×">
      <formula>NOT(ISERROR(SEARCH("×",L448)))</formula>
    </cfRule>
  </conditionalFormatting>
  <conditionalFormatting sqref="L518:L575">
    <cfRule type="containsText" dxfId="1" priority="324" operator="between" text="√">
      <formula>NOT(ISERROR(SEARCH("√",L518)))</formula>
    </cfRule>
    <cfRule type="containsText" dxfId="2" priority="325" operator="between" text="√">
      <formula>NOT(ISERROR(SEARCH("√",L518)))</formula>
    </cfRule>
    <cfRule type="containsText" dxfId="3" priority="326" operator="between" text="×">
      <formula>NOT(ISERROR(SEARCH("×",L518)))</formula>
    </cfRule>
  </conditionalFormatting>
  <conditionalFormatting sqref="L599:L608">
    <cfRule type="containsText" dxfId="1" priority="269" operator="between" text="√">
      <formula>NOT(ISERROR(SEARCH("√",L599)))</formula>
    </cfRule>
    <cfRule type="containsText" dxfId="2" priority="270" operator="between" text="√">
      <formula>NOT(ISERROR(SEARCH("√",L599)))</formula>
    </cfRule>
    <cfRule type="containsText" dxfId="3" priority="271" operator="between" text="×">
      <formula>NOT(ISERROR(SEARCH("×",L599)))</formula>
    </cfRule>
  </conditionalFormatting>
  <conditionalFormatting sqref="L616:L626">
    <cfRule type="containsText" dxfId="1" priority="248" operator="between" text="√">
      <formula>NOT(ISERROR(SEARCH("√",L616)))</formula>
    </cfRule>
    <cfRule type="containsText" dxfId="2" priority="249" operator="between" text="√">
      <formula>NOT(ISERROR(SEARCH("√",L616)))</formula>
    </cfRule>
    <cfRule type="containsText" dxfId="3" priority="250" operator="between" text="×">
      <formula>NOT(ISERROR(SEARCH("×",L616)))</formula>
    </cfRule>
  </conditionalFormatting>
  <conditionalFormatting sqref="L646:L669">
    <cfRule type="containsText" dxfId="1" priority="199" operator="between" text="√">
      <formula>NOT(ISERROR(SEARCH("√",L646)))</formula>
    </cfRule>
    <cfRule type="containsText" dxfId="2" priority="200" operator="between" text="√">
      <formula>NOT(ISERROR(SEARCH("√",L646)))</formula>
    </cfRule>
    <cfRule type="containsText" dxfId="3" priority="201" operator="between" text="×">
      <formula>NOT(ISERROR(SEARCH("×",L646)))</formula>
    </cfRule>
  </conditionalFormatting>
  <conditionalFormatting sqref="M118:M119">
    <cfRule type="containsText" dxfId="1" priority="715" operator="between" text="√">
      <formula>NOT(ISERROR(SEARCH("√",M118)))</formula>
    </cfRule>
    <cfRule type="containsText" dxfId="2" priority="716" operator="between" text="√">
      <formula>NOT(ISERROR(SEARCH("√",M118)))</formula>
    </cfRule>
    <cfRule type="containsText" dxfId="3" priority="717" operator="between" text="×">
      <formula>NOT(ISERROR(SEARCH("×",M118)))</formula>
    </cfRule>
  </conditionalFormatting>
  <conditionalFormatting sqref="M120:M121">
    <cfRule type="containsText" dxfId="1" priority="712" operator="between" text="√">
      <formula>NOT(ISERROR(SEARCH("√",M120)))</formula>
    </cfRule>
    <cfRule type="containsText" dxfId="2" priority="713" operator="between" text="√">
      <formula>NOT(ISERROR(SEARCH("√",M120)))</formula>
    </cfRule>
    <cfRule type="containsText" dxfId="3" priority="714" operator="between" text="×">
      <formula>NOT(ISERROR(SEARCH("×",M120)))</formula>
    </cfRule>
  </conditionalFormatting>
  <conditionalFormatting sqref="M122:M123">
    <cfRule type="containsText" dxfId="1" priority="709" operator="between" text="√">
      <formula>NOT(ISERROR(SEARCH("√",M122)))</formula>
    </cfRule>
    <cfRule type="containsText" dxfId="2" priority="710" operator="between" text="√">
      <formula>NOT(ISERROR(SEARCH("√",M122)))</formula>
    </cfRule>
    <cfRule type="containsText" dxfId="3" priority="711" operator="between" text="×">
      <formula>NOT(ISERROR(SEARCH("×",M122)))</formula>
    </cfRule>
  </conditionalFormatting>
  <conditionalFormatting sqref="M126:M127">
    <cfRule type="containsText" dxfId="1" priority="706" operator="between" text="√">
      <formula>NOT(ISERROR(SEARCH("√",M126)))</formula>
    </cfRule>
    <cfRule type="containsText" dxfId="2" priority="707" operator="between" text="√">
      <formula>NOT(ISERROR(SEARCH("√",M126)))</formula>
    </cfRule>
    <cfRule type="containsText" dxfId="3" priority="708" operator="between" text="×">
      <formula>NOT(ISERROR(SEARCH("×",M126)))</formula>
    </cfRule>
  </conditionalFormatting>
  <conditionalFormatting sqref="M158:M163">
    <cfRule type="containsText" dxfId="1" priority="587" operator="between" text="√">
      <formula>NOT(ISERROR(SEARCH("√",M158)))</formula>
    </cfRule>
    <cfRule type="containsText" dxfId="2" priority="588" operator="between" text="√">
      <formula>NOT(ISERROR(SEARCH("√",M158)))</formula>
    </cfRule>
    <cfRule type="containsText" dxfId="3" priority="589" operator="between" text="×">
      <formula>NOT(ISERROR(SEARCH("×",M158)))</formula>
    </cfRule>
  </conditionalFormatting>
  <conditionalFormatting sqref="M169:M174">
    <cfRule type="containsText" dxfId="1" priority="578" operator="between" text="√">
      <formula>NOT(ISERROR(SEARCH("√",M169)))</formula>
    </cfRule>
    <cfRule type="containsText" dxfId="2" priority="579" operator="between" text="√">
      <formula>NOT(ISERROR(SEARCH("√",M169)))</formula>
    </cfRule>
    <cfRule type="containsText" dxfId="3" priority="580" operator="between" text="×">
      <formula>NOT(ISERROR(SEARCH("×",M169)))</formula>
    </cfRule>
  </conditionalFormatting>
  <conditionalFormatting sqref="M210:M211">
    <cfRule type="containsText" dxfId="1" priority="545" operator="between" text="√">
      <formula>NOT(ISERROR(SEARCH("√",M210)))</formula>
    </cfRule>
    <cfRule type="containsText" dxfId="2" priority="546" operator="between" text="√">
      <formula>NOT(ISERROR(SEARCH("√",M210)))</formula>
    </cfRule>
    <cfRule type="containsText" dxfId="3" priority="547" operator="between" text="×">
      <formula>NOT(ISERROR(SEARCH("×",M210)))</formula>
    </cfRule>
  </conditionalFormatting>
  <conditionalFormatting sqref="M216:M221">
    <cfRule type="containsText" dxfId="1" priority="539" operator="between" text="√">
      <formula>NOT(ISERROR(SEARCH("√",M216)))</formula>
    </cfRule>
    <cfRule type="containsText" dxfId="2" priority="540" operator="between" text="√">
      <formula>NOT(ISERROR(SEARCH("√",M216)))</formula>
    </cfRule>
    <cfRule type="containsText" dxfId="3" priority="541" operator="between" text="×">
      <formula>NOT(ISERROR(SEARCH("×",M216)))</formula>
    </cfRule>
  </conditionalFormatting>
  <conditionalFormatting sqref="M223:M225">
    <cfRule type="containsText" dxfId="1" priority="527" operator="between" text="√">
      <formula>NOT(ISERROR(SEARCH("√",M223)))</formula>
    </cfRule>
    <cfRule type="containsText" dxfId="2" priority="528" operator="between" text="√">
      <formula>NOT(ISERROR(SEARCH("√",M223)))</formula>
    </cfRule>
    <cfRule type="containsText" dxfId="3" priority="529" operator="between" text="×">
      <formula>NOT(ISERROR(SEARCH("×",M223)))</formula>
    </cfRule>
  </conditionalFormatting>
  <conditionalFormatting sqref="M246:M257">
    <cfRule type="containsText" dxfId="1" priority="521" operator="between" text="√">
      <formula>NOT(ISERROR(SEARCH("√",M246)))</formula>
    </cfRule>
    <cfRule type="containsText" dxfId="2" priority="522" operator="between" text="√">
      <formula>NOT(ISERROR(SEARCH("√",M246)))</formula>
    </cfRule>
    <cfRule type="containsText" dxfId="3" priority="523" operator="between" text="×">
      <formula>NOT(ISERROR(SEARCH("×",M246)))</formula>
    </cfRule>
  </conditionalFormatting>
  <conditionalFormatting sqref="M261:M287">
    <cfRule type="containsText" dxfId="1" priority="515" operator="between" text="√">
      <formula>NOT(ISERROR(SEARCH("√",M261)))</formula>
    </cfRule>
    <cfRule type="containsText" dxfId="2" priority="516" operator="between" text="√">
      <formula>NOT(ISERROR(SEARCH("√",M261)))</formula>
    </cfRule>
    <cfRule type="containsText" dxfId="3" priority="517" operator="between" text="×">
      <formula>NOT(ISERROR(SEARCH("×",M261)))</formula>
    </cfRule>
  </conditionalFormatting>
  <conditionalFormatting sqref="M290:M302">
    <cfRule type="containsText" dxfId="1" priority="503" operator="between" text="√">
      <formula>NOT(ISERROR(SEARCH("√",M290)))</formula>
    </cfRule>
    <cfRule type="containsText" dxfId="2" priority="504" operator="between" text="√">
      <formula>NOT(ISERROR(SEARCH("√",M290)))</formula>
    </cfRule>
    <cfRule type="containsText" dxfId="3" priority="505" operator="between" text="×">
      <formula>NOT(ISERROR(SEARCH("×",M290)))</formula>
    </cfRule>
  </conditionalFormatting>
  <conditionalFormatting sqref="M336:M341">
    <cfRule type="containsText" dxfId="1" priority="491" operator="between" text="√">
      <formula>NOT(ISERROR(SEARCH("√",M336)))</formula>
    </cfRule>
    <cfRule type="containsText" dxfId="2" priority="492" operator="between" text="√">
      <formula>NOT(ISERROR(SEARCH("√",M336)))</formula>
    </cfRule>
    <cfRule type="containsText" dxfId="3" priority="493" operator="between" text="×">
      <formula>NOT(ISERROR(SEARCH("×",M336)))</formula>
    </cfRule>
  </conditionalFormatting>
  <conditionalFormatting sqref="M345:M347">
    <cfRule type="containsText" dxfId="1" priority="488" operator="between" text="√">
      <formula>NOT(ISERROR(SEARCH("√",M345)))</formula>
    </cfRule>
    <cfRule type="containsText" dxfId="2" priority="489" operator="between" text="√">
      <formula>NOT(ISERROR(SEARCH("√",M345)))</formula>
    </cfRule>
    <cfRule type="containsText" dxfId="3" priority="490" operator="between" text="×">
      <formula>NOT(ISERROR(SEARCH("×",M345)))</formula>
    </cfRule>
  </conditionalFormatting>
  <conditionalFormatting sqref="M491:M493">
    <cfRule type="containsText" dxfId="1" priority="353" operator="between" text="√">
      <formula>NOT(ISERROR(SEARCH("√",M491)))</formula>
    </cfRule>
    <cfRule type="containsText" dxfId="2" priority="354" operator="between" text="√">
      <formula>NOT(ISERROR(SEARCH("√",M491)))</formula>
    </cfRule>
    <cfRule type="containsText" dxfId="3" priority="355" operator="between" text="×">
      <formula>NOT(ISERROR(SEARCH("×",M491)))</formula>
    </cfRule>
  </conditionalFormatting>
  <conditionalFormatting sqref="M577:M578">
    <cfRule type="containsText" dxfId="1" priority="287" operator="between" text="√">
      <formula>NOT(ISERROR(SEARCH("√",M577)))</formula>
    </cfRule>
    <cfRule type="containsText" dxfId="2" priority="288" operator="between" text="√">
      <formula>NOT(ISERROR(SEARCH("√",M577)))</formula>
    </cfRule>
    <cfRule type="containsText" dxfId="3" priority="289" operator="between" text="×">
      <formula>NOT(ISERROR(SEARCH("×",M577)))</formula>
    </cfRule>
  </conditionalFormatting>
  <conditionalFormatting sqref="N8:N12">
    <cfRule type="containsText" dxfId="1" priority="777" operator="between" text="√">
      <formula>NOT(ISERROR(SEARCH("√",N8)))</formula>
    </cfRule>
    <cfRule type="containsText" dxfId="2" priority="778" operator="between" text="√">
      <formula>NOT(ISERROR(SEARCH("√",N8)))</formula>
    </cfRule>
    <cfRule type="containsText" dxfId="3" priority="779" operator="between" text="×">
      <formula>NOT(ISERROR(SEARCH("×",N8)))</formula>
    </cfRule>
  </conditionalFormatting>
  <conditionalFormatting sqref="N81:N92">
    <cfRule type="containsText" dxfId="1" priority="774" operator="between" text="√">
      <formula>NOT(ISERROR(SEARCH("√",N81)))</formula>
    </cfRule>
    <cfRule type="containsText" dxfId="2" priority="775" operator="between" text="√">
      <formula>NOT(ISERROR(SEARCH("√",N81)))</formula>
    </cfRule>
    <cfRule type="containsText" dxfId="3" priority="776" operator="between" text="×">
      <formula>NOT(ISERROR(SEARCH("×",N81)))</formula>
    </cfRule>
  </conditionalFormatting>
  <conditionalFormatting sqref="N149:N150">
    <cfRule type="containsText" dxfId="1" priority="685" operator="between" text="√">
      <formula>NOT(ISERROR(SEARCH("√",N149)))</formula>
    </cfRule>
    <cfRule type="containsText" dxfId="2" priority="686" operator="between" text="√">
      <formula>NOT(ISERROR(SEARCH("√",N149)))</formula>
    </cfRule>
    <cfRule type="containsText" dxfId="3" priority="687" operator="between" text="×">
      <formula>NOT(ISERROR(SEARCH("×",N149)))</formula>
    </cfRule>
  </conditionalFormatting>
  <conditionalFormatting sqref="N306:N307">
    <cfRule type="containsText" dxfId="1" priority="160" operator="between" text="√">
      <formula>NOT(ISERROR(SEARCH("√",N306)))</formula>
    </cfRule>
    <cfRule type="containsText" dxfId="2" priority="161" operator="between" text="√">
      <formula>NOT(ISERROR(SEARCH("√",N306)))</formula>
    </cfRule>
    <cfRule type="containsText" dxfId="3" priority="162" operator="between" text="×">
      <formula>NOT(ISERROR(SEARCH("×",N306)))</formula>
    </cfRule>
  </conditionalFormatting>
  <conditionalFormatting sqref="N428:N445">
    <cfRule type="containsText" dxfId="1" priority="662" operator="between" text="√">
      <formula>NOT(ISERROR(SEARCH("√",N428)))</formula>
    </cfRule>
    <cfRule type="containsText" dxfId="2" priority="663" operator="between" text="√">
      <formula>NOT(ISERROR(SEARCH("√",N428)))</formula>
    </cfRule>
    <cfRule type="containsText" dxfId="3" priority="664" operator="between" text="×">
      <formula>NOT(ISERROR(SEARCH("×",N428)))</formula>
    </cfRule>
  </conditionalFormatting>
  <conditionalFormatting sqref="N446:N447">
    <cfRule type="containsText" dxfId="1" priority="656" operator="between" text="√">
      <formula>NOT(ISERROR(SEARCH("√",N446)))</formula>
    </cfRule>
    <cfRule type="containsText" dxfId="2" priority="657" operator="between" text="√">
      <formula>NOT(ISERROR(SEARCH("√",N446)))</formula>
    </cfRule>
    <cfRule type="containsText" dxfId="3" priority="658" operator="between" text="×">
      <formula>NOT(ISERROR(SEARCH("×",N446)))</formula>
    </cfRule>
  </conditionalFormatting>
  <conditionalFormatting sqref="N468:N611">
    <cfRule type="containsText" dxfId="1" priority="419" operator="between" text="√">
      <formula>NOT(ISERROR(SEARCH("√",N468)))</formula>
    </cfRule>
    <cfRule type="containsText" dxfId="2" priority="420" operator="between" text="√">
      <formula>NOT(ISERROR(SEARCH("√",N468)))</formula>
    </cfRule>
    <cfRule type="containsText" dxfId="3" priority="421" operator="between" text="×">
      <formula>NOT(ISERROR(SEARCH("×",N468)))</formula>
    </cfRule>
  </conditionalFormatting>
  <conditionalFormatting sqref="N616:N626">
    <cfRule type="containsText" dxfId="1" priority="245" operator="between" text="√">
      <formula>NOT(ISERROR(SEARCH("√",N616)))</formula>
    </cfRule>
    <cfRule type="containsText" dxfId="2" priority="246" operator="between" text="√">
      <formula>NOT(ISERROR(SEARCH("√",N616)))</formula>
    </cfRule>
    <cfRule type="containsText" dxfId="3" priority="247" operator="between" text="×">
      <formula>NOT(ISERROR(SEARCH("×",N616)))</formula>
    </cfRule>
  </conditionalFormatting>
  <conditionalFormatting sqref="N639:N645">
    <cfRule type="containsText" dxfId="1" priority="213" operator="between" text="√">
      <formula>NOT(ISERROR(SEARCH("√",N639)))</formula>
    </cfRule>
    <cfRule type="containsText" dxfId="2" priority="214" operator="between" text="√">
      <formula>NOT(ISERROR(SEARCH("√",N639)))</formula>
    </cfRule>
    <cfRule type="containsText" dxfId="3" priority="215" operator="between" text="×">
      <formula>NOT(ISERROR(SEARCH("×",N639)))</formula>
    </cfRule>
  </conditionalFormatting>
  <conditionalFormatting sqref="O638:O645">
    <cfRule type="containsText" dxfId="4" priority="242" operator="between" text="③">
      <formula>NOT(ISERROR(SEARCH("③",O638)))</formula>
    </cfRule>
    <cfRule type="containsText" dxfId="5" priority="243" operator="between" text="②">
      <formula>NOT(ISERROR(SEARCH("②",O638)))</formula>
    </cfRule>
    <cfRule type="containsText" dxfId="6" priority="244" operator="between" text="①">
      <formula>NOT(ISERROR(SEARCH("①",O638)))</formula>
    </cfRule>
  </conditionalFormatting>
  <conditionalFormatting sqref="O646:O728">
    <cfRule type="containsText" dxfId="4" priority="202" operator="between" text="③">
      <formula>NOT(ISERROR(SEARCH("③",O646)))</formula>
    </cfRule>
    <cfRule type="containsText" dxfId="5" priority="203" operator="between" text="②">
      <formula>NOT(ISERROR(SEARCH("②",O646)))</formula>
    </cfRule>
    <cfRule type="containsText" dxfId="6" priority="204" operator="between" text="①">
      <formula>NOT(ISERROR(SEARCH("①",O646)))</formula>
    </cfRule>
  </conditionalFormatting>
  <conditionalFormatting sqref="D8:H14 D29:I32 D23:F28 D33:F44 D21:I22 D20:F20 D45:I92 D15:I19">
    <cfRule type="containsText" dxfId="2" priority="822" operator="between" text="√">
      <formula>NOT(ISERROR(SEARCH("√",D8)))</formula>
    </cfRule>
    <cfRule type="containsText" dxfId="3" priority="823" operator="between" text="×">
      <formula>NOT(ISERROR(SEARCH("×",D8)))</formula>
    </cfRule>
  </conditionalFormatting>
  <conditionalFormatting sqref="F8:H14 F29:I32 F23:F28 F33:F44 F21:I22 F20 F45:I92 F15:I19">
    <cfRule type="containsText" dxfId="7" priority="819" operator="between" text="√">
      <formula>NOT(ISERROR(SEARCH("√",F8)))</formula>
    </cfRule>
  </conditionalFormatting>
  <conditionalFormatting sqref="O8:O12 O14:O637">
    <cfRule type="containsText" dxfId="4" priority="163" operator="between" text="③">
      <formula>NOT(ISERROR(SEARCH("③",O8)))</formula>
    </cfRule>
    <cfRule type="containsText" dxfId="5" priority="164" operator="between" text="②">
      <formula>NOT(ISERROR(SEARCH("②",O8)))</formula>
    </cfRule>
    <cfRule type="containsText" dxfId="6" priority="165" operator="between" text="①">
      <formula>NOT(ISERROR(SEARCH("①",O8)))</formula>
    </cfRule>
  </conditionalFormatting>
  <conditionalFormatting sqref="G23:I28">
    <cfRule type="containsText" dxfId="7" priority="145" operator="between" text="√">
      <formula>NOT(ISERROR(SEARCH("√",G23)))</formula>
    </cfRule>
    <cfRule type="containsText" dxfId="2" priority="146" operator="between" text="√">
      <formula>NOT(ISERROR(SEARCH("√",G23)))</formula>
    </cfRule>
    <cfRule type="containsText" dxfId="3" priority="147" operator="between" text="×">
      <formula>NOT(ISERROR(SEARCH("×",G23)))</formula>
    </cfRule>
  </conditionalFormatting>
  <conditionalFormatting sqref="G33:I44">
    <cfRule type="containsText" dxfId="7" priority="139" operator="between" text="√">
      <formula>NOT(ISERROR(SEARCH("√",G33)))</formula>
    </cfRule>
    <cfRule type="containsText" dxfId="2" priority="140" operator="between" text="√">
      <formula>NOT(ISERROR(SEARCH("√",G33)))</formula>
    </cfRule>
    <cfRule type="containsText" dxfId="3" priority="141" operator="between" text="×">
      <formula>NOT(ISERROR(SEARCH("×",G33)))</formula>
    </cfRule>
  </conditionalFormatting>
  <conditionalFormatting sqref="I93:I144 D93:F150 G93:H136 H137:H139 G140:H150 I147:I150">
    <cfRule type="containsText" dxfId="2" priority="751" operator="between" text="√">
      <formula>NOT(ISERROR(SEARCH("√",D93)))</formula>
    </cfRule>
    <cfRule type="containsText" dxfId="3" priority="752" operator="between" text="×">
      <formula>NOT(ISERROR(SEARCH("×",D93)))</formula>
    </cfRule>
  </conditionalFormatting>
  <conditionalFormatting sqref="I93:I144 F93:F150 G93:H136 H137:H139 G140:H150 I147:I150">
    <cfRule type="containsText" dxfId="7" priority="748" operator="between" text="√">
      <formula>NOT(ISERROR(SEARCH("√",F93)))</formula>
    </cfRule>
  </conditionalFormatting>
  <conditionalFormatting sqref="D151:D444 D448:D467">
    <cfRule type="containsText" dxfId="8" priority="682" operator="between" text="√">
      <formula>NOT(ISERROR(SEARCH("√",D151)))</formula>
    </cfRule>
  </conditionalFormatting>
  <conditionalFormatting sqref="D151:I158 D160:I467 D159:H159">
    <cfRule type="containsText" dxfId="2" priority="683" operator="between" text="√">
      <formula>NOT(ISERROR(SEARCH("√",D151)))</formula>
    </cfRule>
    <cfRule type="containsText" dxfId="3" priority="684" operator="between" text="×">
      <formula>NOT(ISERROR(SEARCH("×",D151)))</formula>
    </cfRule>
  </conditionalFormatting>
  <conditionalFormatting sqref="E151:E444 E448:E467">
    <cfRule type="containsText" dxfId="1" priority="681" operator="between" text="√">
      <formula>NOT(ISERROR(SEARCH("√",E151)))</formula>
    </cfRule>
  </conditionalFormatting>
  <conditionalFormatting sqref="F151:G444 H160:I467 H159 H151:I158 F448:G467 G445:G447">
    <cfRule type="containsText" dxfId="7" priority="680" operator="between" text="√">
      <formula>NOT(ISERROR(SEARCH("√",F151)))</formula>
    </cfRule>
  </conditionalFormatting>
  <conditionalFormatting sqref="L348:L359 L369:L407 M360:M368">
    <cfRule type="containsText" dxfId="1" priority="485" operator="between" text="√">
      <formula>NOT(ISERROR(SEARCH("√",L348)))</formula>
    </cfRule>
    <cfRule type="containsText" dxfId="2" priority="486" operator="between" text="√">
      <formula>NOT(ISERROR(SEARCH("√",L348)))</formula>
    </cfRule>
    <cfRule type="containsText" dxfId="3" priority="487" operator="between" text="×">
      <formula>NOT(ISERROR(SEARCH("×",L348)))</formula>
    </cfRule>
  </conditionalFormatting>
  <conditionalFormatting sqref="D468:I474">
    <cfRule type="containsText" dxfId="2" priority="393" operator="between" text="√">
      <formula>NOT(ISERROR(SEARCH("√",D468)))</formula>
    </cfRule>
    <cfRule type="containsText" dxfId="3" priority="394" operator="between" text="×">
      <formula>NOT(ISERROR(SEARCH("×",D468)))</formula>
    </cfRule>
  </conditionalFormatting>
  <conditionalFormatting sqref="F468:I474">
    <cfRule type="containsText" dxfId="7" priority="390" operator="between" text="√">
      <formula>NOT(ISERROR(SEARCH("√",F468)))</formula>
    </cfRule>
  </conditionalFormatting>
  <conditionalFormatting sqref="D475:I484">
    <cfRule type="containsText" dxfId="2" priority="379" operator="between" text="√">
      <formula>NOT(ISERROR(SEARCH("√",D475)))</formula>
    </cfRule>
    <cfRule type="containsText" dxfId="3" priority="380" operator="between" text="×">
      <formula>NOT(ISERROR(SEARCH("×",D475)))</formula>
    </cfRule>
  </conditionalFormatting>
  <conditionalFormatting sqref="F475:I484">
    <cfRule type="containsText" dxfId="7" priority="376" operator="between" text="√">
      <formula>NOT(ISERROR(SEARCH("√",F475)))</formula>
    </cfRule>
  </conditionalFormatting>
  <conditionalFormatting sqref="D485:I508">
    <cfRule type="containsText" dxfId="2" priority="365" operator="between" text="√">
      <formula>NOT(ISERROR(SEARCH("√",D485)))</formula>
    </cfRule>
    <cfRule type="containsText" dxfId="3" priority="366" operator="between" text="×">
      <formula>NOT(ISERROR(SEARCH("×",D485)))</formula>
    </cfRule>
  </conditionalFormatting>
  <conditionalFormatting sqref="F485:I508">
    <cfRule type="containsText" dxfId="7" priority="362" operator="between" text="√">
      <formula>NOT(ISERROR(SEARCH("√",F485)))</formula>
    </cfRule>
  </conditionalFormatting>
  <conditionalFormatting sqref="D509:I572 E573:E574">
    <cfRule type="containsText" dxfId="2" priority="336" operator="between" text="√">
      <formula>NOT(ISERROR(SEARCH("√",D509)))</formula>
    </cfRule>
    <cfRule type="containsText" dxfId="3" priority="337" operator="between" text="×">
      <formula>NOT(ISERROR(SEARCH("×",D509)))</formula>
    </cfRule>
  </conditionalFormatting>
  <conditionalFormatting sqref="F509:I572">
    <cfRule type="containsText" dxfId="7" priority="333" operator="between" text="√">
      <formula>NOT(ISERROR(SEARCH("√",F509)))</formula>
    </cfRule>
  </conditionalFormatting>
  <conditionalFormatting sqref="D575:I579">
    <cfRule type="containsText" dxfId="2" priority="313" operator="between" text="√">
      <formula>NOT(ISERROR(SEARCH("√",D575)))</formula>
    </cfRule>
    <cfRule type="containsText" dxfId="3" priority="314" operator="between" text="×">
      <formula>NOT(ISERROR(SEARCH("×",D575)))</formula>
    </cfRule>
  </conditionalFormatting>
  <conditionalFormatting sqref="F575:I579">
    <cfRule type="containsText" dxfId="7" priority="310" operator="between" text="√">
      <formula>NOT(ISERROR(SEARCH("√",F575)))</formula>
    </cfRule>
  </conditionalFormatting>
  <conditionalFormatting sqref="D580:I592 E593">
    <cfRule type="containsText" dxfId="2" priority="308" operator="between" text="√">
      <formula>NOT(ISERROR(SEARCH("√",D580)))</formula>
    </cfRule>
    <cfRule type="containsText" dxfId="3" priority="309" operator="between" text="×">
      <formula>NOT(ISERROR(SEARCH("×",D580)))</formula>
    </cfRule>
  </conditionalFormatting>
  <conditionalFormatting sqref="F580:I592">
    <cfRule type="containsText" dxfId="7" priority="305" operator="between" text="√">
      <formula>NOT(ISERROR(SEARCH("√",F580)))</formula>
    </cfRule>
  </conditionalFormatting>
  <conditionalFormatting sqref="E597:E610 G597:I608">
    <cfRule type="containsText" dxfId="1" priority="272" operator="between" text="√">
      <formula>NOT(ISERROR(SEARCH("√",E597)))</formula>
    </cfRule>
    <cfRule type="containsText" dxfId="2" priority="273" operator="between" text="√">
      <formula>NOT(ISERROR(SEARCH("√",E597)))</formula>
    </cfRule>
    <cfRule type="containsText" dxfId="3" priority="274" operator="between" text="×">
      <formula>NOT(ISERROR(SEARCH("×",E597)))</formula>
    </cfRule>
  </conditionalFormatting>
  <conditionalFormatting sqref="G614:I614 H615">
    <cfRule type="containsText" dxfId="1" priority="254" operator="between" text="√">
      <formula>NOT(ISERROR(SEARCH("√",G614)))</formula>
    </cfRule>
    <cfRule type="containsText" dxfId="2" priority="255" operator="between" text="√">
      <formula>NOT(ISERROR(SEARCH("√",G614)))</formula>
    </cfRule>
    <cfRule type="containsText" dxfId="3" priority="256" operator="between" text="×">
      <formula>NOT(ISERROR(SEARCH("×",G614)))</formula>
    </cfRule>
  </conditionalFormatting>
  <conditionalFormatting sqref="G615:G623 H616:I626 I615 F624:G626">
    <cfRule type="containsText" dxfId="1" priority="251" operator="between" text="√">
      <formula>NOT(ISERROR(SEARCH("√",F615)))</formula>
    </cfRule>
    <cfRule type="containsText" dxfId="2" priority="252" operator="between" text="√">
      <formula>NOT(ISERROR(SEARCH("√",F615)))</formula>
    </cfRule>
    <cfRule type="containsText" dxfId="3" priority="253" operator="between" text="×">
      <formula>NOT(ISERROR(SEARCH("×",F615)))</formula>
    </cfRule>
  </conditionalFormatting>
  <conditionalFormatting sqref="D627:I645">
    <cfRule type="containsText" dxfId="2" priority="240" operator="between" text="√">
      <formula>NOT(ISERROR(SEARCH("√",D627)))</formula>
    </cfRule>
    <cfRule type="containsText" dxfId="3" priority="241" operator="between" text="×">
      <formula>NOT(ISERROR(SEARCH("×",D627)))</formula>
    </cfRule>
  </conditionalFormatting>
  <conditionalFormatting sqref="F627:I645">
    <cfRule type="containsText" dxfId="7" priority="237" operator="between" text="√">
      <formula>NOT(ISERROR(SEARCH("√",F627)))</formula>
    </cfRule>
  </conditionalFormatting>
  <conditionalFormatting sqref="D646:I728">
    <cfRule type="containsText" dxfId="2" priority="208" operator="between" text="√">
      <formula>NOT(ISERROR(SEARCH("√",D646)))</formula>
    </cfRule>
    <cfRule type="containsText" dxfId="3" priority="209" operator="between" text="×">
      <formula>NOT(ISERROR(SEARCH("×",D646)))</formula>
    </cfRule>
  </conditionalFormatting>
  <conditionalFormatting sqref="F646:I728">
    <cfRule type="containsText" dxfId="7" priority="205" operator="between" text="√">
      <formula>NOT(ISERROR(SEARCH("√",F646)))</formula>
    </cfRule>
  </conditionalFormatting>
  <dataValidations count="3">
    <dataValidation type="list" allowBlank="1" showInputMessage="1" showErrorMessage="1" sqref="C5 E5">
      <formula1>"add_trait,remove_trait"</formula1>
    </dataValidation>
    <dataValidation type="list" allowBlank="1" showInputMessage="1" showErrorMessage="1" sqref="J5 E6:F6">
      <formula1>"非格式塔节点,管控节点,意识节点,生长节点,军团节点"</formula1>
    </dataValidation>
    <dataValidation type="list" allowBlank="1" showInputMessage="1" showErrorMessage="1" sqref="C8:C728">
      <formula1>"√,×"</formula1>
    </dataValidation>
  </dataValidations>
  <hyperlinks>
    <hyperlink ref="J6" location="组合代码!k54" display="跳转创建领袖"/>
  </hyperlinks>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600"/>
  <sheetViews>
    <sheetView zoomScale="130" zoomScaleNormal="130" workbookViewId="0">
      <selection activeCell="H6" sqref="H6"/>
    </sheetView>
  </sheetViews>
  <sheetFormatPr defaultColWidth="9" defaultRowHeight="13.5"/>
  <cols>
    <col min="1" max="10" width="25.625" customWidth="1"/>
    <col min="11" max="11" width="10.975" customWidth="1"/>
    <col min="12" max="12" width="20.625" customWidth="1"/>
  </cols>
  <sheetData>
    <row r="1" ht="50" customHeight="1" spans="1:10">
      <c r="A1" s="797" t="s">
        <v>5854</v>
      </c>
      <c r="B1" s="797"/>
      <c r="C1" s="797"/>
      <c r="D1" s="797"/>
      <c r="E1" s="797"/>
      <c r="F1" s="797"/>
      <c r="G1" s="797"/>
      <c r="H1" s="797"/>
      <c r="I1" s="797"/>
      <c r="J1" s="797"/>
    </row>
    <row r="2" ht="55" customHeight="1" spans="1:10">
      <c r="A2" s="798" t="s">
        <v>5855</v>
      </c>
      <c r="B2" s="798"/>
      <c r="C2" s="798"/>
      <c r="D2" s="798"/>
      <c r="E2" s="798"/>
      <c r="F2" s="798"/>
      <c r="G2" s="798"/>
      <c r="H2" s="798"/>
      <c r="I2" s="798"/>
      <c r="J2" s="798"/>
    </row>
    <row r="3" ht="35" customHeight="1" spans="1:10">
      <c r="A3" s="22"/>
      <c r="B3" s="22"/>
      <c r="C3" s="22"/>
      <c r="D3" s="22"/>
      <c r="E3" s="22"/>
      <c r="F3" s="22"/>
      <c r="G3" s="22"/>
      <c r="H3" s="22"/>
      <c r="I3" s="22"/>
      <c r="J3" s="22"/>
    </row>
    <row r="4" ht="30" customHeight="1" spans="1:10">
      <c r="A4" s="799" t="s">
        <v>5856</v>
      </c>
      <c r="B4" s="799"/>
      <c r="C4" s="799"/>
      <c r="D4" s="799"/>
      <c r="E4" s="799"/>
      <c r="F4" s="799"/>
      <c r="G4" s="799"/>
      <c r="H4" s="17"/>
      <c r="I4" s="820" t="s">
        <v>5857</v>
      </c>
      <c r="J4" s="821"/>
    </row>
    <row r="5" ht="30" customHeight="1" spans="1:10">
      <c r="A5" s="800" t="s">
        <v>5858</v>
      </c>
      <c r="B5" s="800"/>
      <c r="C5" s="800"/>
      <c r="D5" s="800"/>
      <c r="E5" s="800"/>
      <c r="F5" s="800"/>
      <c r="G5" s="800"/>
      <c r="H5" s="17"/>
      <c r="I5" s="822" t="s">
        <v>5859</v>
      </c>
      <c r="J5" s="823"/>
    </row>
    <row r="6" ht="30" customHeight="1" spans="1:10">
      <c r="A6" s="801" t="s">
        <v>5856</v>
      </c>
      <c r="B6" s="339" t="s">
        <v>5860</v>
      </c>
      <c r="C6" s="802" t="str">
        <f>_xlfn.CONCAT("effect = { solar_system = { set_star_class = ",_xlfn.XLOOKUP(B6,A90:A116,B90:B116)," }}")</f>
        <v>effect = { solar_system = { set_star_class = sc_b }}</v>
      </c>
      <c r="D6" s="802"/>
      <c r="E6" s="802"/>
      <c r="F6" s="802"/>
      <c r="G6" s="802"/>
      <c r="H6" s="17"/>
      <c r="I6" s="824"/>
      <c r="J6" s="824"/>
    </row>
    <row r="7" ht="30" customHeight="1" spans="1:10">
      <c r="A7" s="17"/>
      <c r="B7" s="17"/>
      <c r="C7" s="17"/>
      <c r="D7" s="17"/>
      <c r="E7" s="17"/>
      <c r="F7" s="17"/>
      <c r="G7" s="17"/>
      <c r="H7" s="17"/>
      <c r="I7" s="820" t="s">
        <v>5861</v>
      </c>
      <c r="J7" s="821"/>
    </row>
    <row r="8" ht="30" customHeight="1" spans="1:10">
      <c r="A8" s="803" t="s">
        <v>5862</v>
      </c>
      <c r="B8" s="803"/>
      <c r="C8" s="803"/>
      <c r="D8" s="803"/>
      <c r="E8" s="803"/>
      <c r="F8" s="803"/>
      <c r="G8" s="803"/>
      <c r="H8" s="17"/>
      <c r="I8" s="822" t="s">
        <v>5863</v>
      </c>
      <c r="J8" s="823"/>
    </row>
    <row r="9" ht="30" customHeight="1" spans="1:10">
      <c r="A9" s="804" t="s">
        <v>5864</v>
      </c>
      <c r="B9" s="804"/>
      <c r="C9" s="804"/>
      <c r="D9" s="804"/>
      <c r="E9" s="804"/>
      <c r="F9" s="804"/>
      <c r="G9" s="804"/>
      <c r="H9" s="17"/>
      <c r="I9" s="824"/>
      <c r="J9" s="824"/>
    </row>
    <row r="10" ht="30" customHeight="1" spans="1:10">
      <c r="A10" s="805" t="s">
        <v>5865</v>
      </c>
      <c r="B10" s="318" t="s">
        <v>2793</v>
      </c>
      <c r="C10" s="806" t="str">
        <f>_xlfn.CONCAT("planet_class ",_xlfn.XLOOKUP(B10,D90:D112,E90:E112))</f>
        <v>planet_class pc_hive</v>
      </c>
      <c r="D10" s="806"/>
      <c r="E10" s="806"/>
      <c r="F10" s="806"/>
      <c r="G10" s="806"/>
      <c r="H10" s="17"/>
      <c r="I10" s="825" t="s">
        <v>5866</v>
      </c>
      <c r="J10" s="826"/>
    </row>
    <row r="11" ht="30" customHeight="1" spans="1:10">
      <c r="A11" s="805" t="s">
        <v>5867</v>
      </c>
      <c r="B11" s="318" t="s">
        <v>5868</v>
      </c>
      <c r="C11" s="806" t="str">
        <f>_xlfn.CONCAT("planet_class ",_xlfn.XLOOKUP(B11,D113:D141,E113:E141))</f>
        <v>planet_class pc_gas_giant</v>
      </c>
      <c r="D11" s="806"/>
      <c r="E11" s="806"/>
      <c r="F11" s="806"/>
      <c r="G11" s="806"/>
      <c r="H11" s="17"/>
      <c r="I11" s="822" t="s">
        <v>5869</v>
      </c>
      <c r="J11" s="823"/>
    </row>
    <row r="12" ht="30" customHeight="1" spans="1:10">
      <c r="A12" s="805" t="s">
        <v>5870</v>
      </c>
      <c r="B12" s="318" t="s">
        <v>5871</v>
      </c>
      <c r="C12" s="806" t="str">
        <f>_xlfn.CONCAT("planet_class ",_xlfn.XLOOKUP(B12,D142:D154,E142:E154))</f>
        <v>planet_class pc_m_giant_star</v>
      </c>
      <c r="D12" s="806"/>
      <c r="E12" s="806"/>
      <c r="F12" s="806"/>
      <c r="G12" s="806"/>
      <c r="H12" s="17"/>
      <c r="I12" s="824"/>
      <c r="J12" s="824"/>
    </row>
    <row r="13" ht="30" customHeight="1" spans="1:10">
      <c r="A13" s="17"/>
      <c r="B13" s="17"/>
      <c r="C13" s="17"/>
      <c r="D13" s="17"/>
      <c r="E13" s="17"/>
      <c r="F13" s="17"/>
      <c r="G13" s="17"/>
      <c r="H13" s="17"/>
      <c r="I13" s="820" t="s">
        <v>5872</v>
      </c>
      <c r="J13" s="821"/>
    </row>
    <row r="14" ht="30" customHeight="1" spans="1:10">
      <c r="A14" s="807" t="s">
        <v>5873</v>
      </c>
      <c r="B14" s="807"/>
      <c r="C14" s="807"/>
      <c r="D14" s="807"/>
      <c r="E14" s="807"/>
      <c r="F14" s="807"/>
      <c r="G14" s="807"/>
      <c r="H14" s="17"/>
      <c r="I14" s="822" t="s">
        <v>5874</v>
      </c>
      <c r="J14" s="823"/>
    </row>
    <row r="15" ht="30" customHeight="1" spans="1:10">
      <c r="A15" s="345" t="s">
        <v>5875</v>
      </c>
      <c r="B15" s="345"/>
      <c r="C15" s="345"/>
      <c r="D15" s="345"/>
      <c r="E15" s="345"/>
      <c r="F15" s="345"/>
      <c r="G15" s="345"/>
      <c r="H15" s="17"/>
      <c r="I15" s="17"/>
      <c r="J15" s="17"/>
    </row>
    <row r="16" ht="30" customHeight="1" spans="1:10">
      <c r="A16" s="808" t="s">
        <v>5876</v>
      </c>
      <c r="B16" s="809" t="s">
        <v>5877</v>
      </c>
      <c r="C16" s="345" t="s">
        <v>5878</v>
      </c>
      <c r="D16" s="809" t="s">
        <v>891</v>
      </c>
      <c r="E16" s="345" t="s">
        <v>1343</v>
      </c>
      <c r="F16" s="809" t="s">
        <v>5879</v>
      </c>
      <c r="G16" s="345" t="s">
        <v>5880</v>
      </c>
      <c r="H16" s="17"/>
      <c r="I16" s="820" t="s">
        <v>5881</v>
      </c>
      <c r="J16" s="821"/>
    </row>
    <row r="17" ht="30" customHeight="1" spans="1:10">
      <c r="A17" s="808" t="s">
        <v>5882</v>
      </c>
      <c r="B17" s="810" t="str">
        <f>_xlfn.CONCAT("effect set_planet_entity = { entity = ",_xlfn.XLOOKUP(G16,A381:A563,B381:B563)," graphical_culture = ",_xlfn.XLOOKUP(E16,扩展代码!B670:B686,扩展代码!C670:C686)," }")</f>
        <v>effect set_planet_entity = { entity = ringworld_construction_entity graphical_culture = mammalian_01 }</v>
      </c>
      <c r="C17" s="810"/>
      <c r="D17" s="810"/>
      <c r="E17" s="810"/>
      <c r="F17" s="810"/>
      <c r="G17" s="810"/>
      <c r="H17" s="17"/>
      <c r="I17" s="822" t="s">
        <v>5883</v>
      </c>
      <c r="J17" s="823"/>
    </row>
    <row r="18" ht="30" customHeight="1" spans="1:10">
      <c r="A18" s="811"/>
      <c r="B18" s="811"/>
      <c r="C18" s="811"/>
      <c r="D18" s="811"/>
      <c r="E18" s="811"/>
      <c r="F18" s="811"/>
      <c r="G18" s="811"/>
      <c r="H18" s="17"/>
      <c r="I18" s="17"/>
      <c r="J18" s="17"/>
    </row>
    <row r="19" ht="30" customHeight="1" spans="1:10">
      <c r="A19" s="799" t="s">
        <v>5884</v>
      </c>
      <c r="B19" s="799"/>
      <c r="C19" s="799"/>
      <c r="D19" s="799"/>
      <c r="E19" s="799"/>
      <c r="F19" s="799"/>
      <c r="G19" s="799"/>
      <c r="H19" s="17"/>
      <c r="I19" s="820" t="s">
        <v>5885</v>
      </c>
      <c r="J19" s="821"/>
    </row>
    <row r="20" ht="30" customHeight="1" spans="1:10">
      <c r="A20" s="800" t="s">
        <v>5886</v>
      </c>
      <c r="B20" s="800"/>
      <c r="C20" s="800"/>
      <c r="D20" s="800"/>
      <c r="E20" s="800"/>
      <c r="F20" s="800"/>
      <c r="G20" s="800"/>
      <c r="H20" s="17"/>
      <c r="I20" s="822" t="s">
        <v>5887</v>
      </c>
      <c r="J20" s="823"/>
    </row>
    <row r="21" ht="30" customHeight="1" spans="1:10">
      <c r="A21" s="812" t="s">
        <v>5876</v>
      </c>
      <c r="B21" s="801" t="s">
        <v>5888</v>
      </c>
      <c r="C21" s="800" t="s">
        <v>5889</v>
      </c>
      <c r="D21" s="813" t="s">
        <v>5890</v>
      </c>
      <c r="E21" s="800" t="s">
        <v>5891</v>
      </c>
      <c r="F21" s="813" t="s">
        <v>5892</v>
      </c>
      <c r="G21" s="800">
        <v>10</v>
      </c>
      <c r="H21" s="17"/>
      <c r="I21" s="17"/>
      <c r="J21" s="17"/>
    </row>
    <row r="22" ht="30" customHeight="1" spans="1:10">
      <c r="A22" s="812"/>
      <c r="B22" s="801" t="s">
        <v>5893</v>
      </c>
      <c r="C22" s="800">
        <v>100</v>
      </c>
      <c r="D22" s="813" t="s">
        <v>5894</v>
      </c>
      <c r="E22" s="800">
        <v>100</v>
      </c>
      <c r="F22" s="813" t="s">
        <v>5895</v>
      </c>
      <c r="G22" s="800">
        <v>0</v>
      </c>
      <c r="H22" s="17"/>
      <c r="I22" s="820" t="s">
        <v>5896</v>
      </c>
      <c r="J22" s="821"/>
    </row>
    <row r="23" ht="30" customHeight="1" spans="1:10">
      <c r="A23" s="812"/>
      <c r="B23" s="801" t="s">
        <v>5897</v>
      </c>
      <c r="C23" s="800" t="s">
        <v>5898</v>
      </c>
      <c r="D23" s="813" t="s">
        <v>5899</v>
      </c>
      <c r="E23" s="800" t="s">
        <v>5898</v>
      </c>
      <c r="F23" s="813" t="s">
        <v>5900</v>
      </c>
      <c r="G23" s="800" t="s">
        <v>5898</v>
      </c>
      <c r="H23" s="17"/>
      <c r="I23" s="822" t="s">
        <v>5901</v>
      </c>
      <c r="J23" s="823"/>
    </row>
    <row r="24" ht="30" customHeight="1" spans="1:10">
      <c r="A24" s="812" t="s">
        <v>5882</v>
      </c>
      <c r="B24" s="814" t="str">
        <f>_xlfn.CONCAT("effect = { solar_system = { spawn_planet = { class = ",_xlfn.XLOOKUP(C21,D90:D154,E90:E154)," location = this orbit_distance_offset = ",C22," orbit_angle_offset = ",E22," plane_offset = ",G22," has_ring = ",C23," size = ",G21," init_effect = { set_name = ",E21," clear_blockers = ",E23," clear_planet_modifiers = ",G23," }}}}")</f>
        <v>effect = { solar_system = { spawn_planet = { class = pc_molten location = this orbit_distance_offset = 100 orbit_angle_offset = 100 plane_offset = 0 has_ring = yes size = 10 init_effect = { set_name = "测试" clear_blockers = yes clear_planet_modifiers = yes }}}}</v>
      </c>
      <c r="C24" s="814"/>
      <c r="D24" s="814"/>
      <c r="E24" s="814"/>
      <c r="F24" s="814"/>
      <c r="G24" s="814"/>
      <c r="H24" s="17"/>
      <c r="I24" s="17"/>
      <c r="J24" s="17"/>
    </row>
    <row r="25" ht="30" customHeight="1" spans="1:10">
      <c r="A25" s="17"/>
      <c r="B25" s="17"/>
      <c r="C25" s="17"/>
      <c r="D25" s="17"/>
      <c r="E25" s="17"/>
      <c r="F25" s="17"/>
      <c r="G25" s="17"/>
      <c r="H25" s="17"/>
      <c r="I25" s="820" t="s">
        <v>5902</v>
      </c>
      <c r="J25" s="821"/>
    </row>
    <row r="26" ht="30" customHeight="1" spans="1:10">
      <c r="A26" s="803" t="s">
        <v>5903</v>
      </c>
      <c r="B26" s="803"/>
      <c r="C26" s="803"/>
      <c r="D26" s="803"/>
      <c r="E26" s="803"/>
      <c r="F26" s="803"/>
      <c r="G26" s="803"/>
      <c r="H26" s="17"/>
      <c r="I26" s="822" t="s">
        <v>5904</v>
      </c>
      <c r="J26" s="823"/>
    </row>
    <row r="27" ht="30" customHeight="1" spans="1:10">
      <c r="A27" s="333" t="s">
        <v>5905</v>
      </c>
      <c r="B27" s="804"/>
      <c r="C27" s="804"/>
      <c r="D27" s="804"/>
      <c r="E27" s="804"/>
      <c r="F27" s="815" t="s">
        <v>5906</v>
      </c>
      <c r="G27" s="815"/>
      <c r="H27" s="17"/>
      <c r="I27" s="17"/>
      <c r="J27" s="17"/>
    </row>
    <row r="28" ht="30" customHeight="1" spans="1:10">
      <c r="A28" s="815" t="s">
        <v>5876</v>
      </c>
      <c r="B28" s="805" t="s">
        <v>5907</v>
      </c>
      <c r="C28" s="318" t="s">
        <v>5908</v>
      </c>
      <c r="D28" s="805" t="s">
        <v>5909</v>
      </c>
      <c r="E28" s="318" t="s">
        <v>5910</v>
      </c>
      <c r="F28" s="811" t="str">
        <f>_xlfn.DISPIMG("ID_D1C7E8AF35CA488A998247BFFC839F0B",1)</f>
        <v>=DISPIMG("ID_D1C7E8AF35CA488A998247BFFC839F0B",1)</v>
      </c>
      <c r="G28" s="811"/>
      <c r="H28" s="17"/>
      <c r="I28" s="827" t="s">
        <v>5911</v>
      </c>
      <c r="J28" s="828"/>
    </row>
    <row r="29" ht="30" customHeight="1" spans="1:10">
      <c r="A29" s="815"/>
      <c r="B29" s="805" t="s">
        <v>5912</v>
      </c>
      <c r="C29" s="318" t="s">
        <v>5913</v>
      </c>
      <c r="D29" s="805" t="s">
        <v>5914</v>
      </c>
      <c r="E29" s="804">
        <v>10</v>
      </c>
      <c r="F29" s="811"/>
      <c r="G29" s="811"/>
      <c r="H29" s="17"/>
      <c r="I29" s="829" t="s">
        <v>5915</v>
      </c>
      <c r="J29" s="830"/>
    </row>
    <row r="30" ht="30" customHeight="1" spans="1:10">
      <c r="A30" s="815" t="s">
        <v>5882</v>
      </c>
      <c r="B30" s="816" t="str">
        <f>_xlfn.CONCAT("planet = { while = { count = ",E29," add_district = {district_type = ",_xlfn.XLOOKUP(C29,G90:G136,H90:H136)," }}")</f>
        <v>planet = { while = { count = 10 add_district = {district_type = district_mindlink }}</v>
      </c>
      <c r="C30" s="816"/>
      <c r="D30" s="816"/>
      <c r="E30" s="816"/>
      <c r="F30" s="811"/>
      <c r="G30" s="811"/>
      <c r="H30" s="17"/>
      <c r="I30" s="50"/>
      <c r="J30" s="50"/>
    </row>
    <row r="31" ht="30" customHeight="1" spans="1:10">
      <c r="A31" s="17"/>
      <c r="B31" s="17"/>
      <c r="C31" s="17"/>
      <c r="D31" s="17"/>
      <c r="E31" s="17"/>
      <c r="F31" s="811"/>
      <c r="G31" s="811"/>
      <c r="H31" s="17"/>
      <c r="I31" s="827" t="s">
        <v>5916</v>
      </c>
      <c r="J31" s="828"/>
    </row>
    <row r="32" ht="30" customHeight="1" spans="1:10">
      <c r="A32" s="807" t="s">
        <v>5917</v>
      </c>
      <c r="B32" s="807"/>
      <c r="C32" s="807"/>
      <c r="D32" s="807"/>
      <c r="E32" s="807"/>
      <c r="F32" s="807"/>
      <c r="G32" s="807"/>
      <c r="H32" s="17"/>
      <c r="I32" s="829" t="s">
        <v>5918</v>
      </c>
      <c r="J32" s="830"/>
    </row>
    <row r="33" ht="30" customHeight="1" spans="1:10">
      <c r="A33" s="347" t="s">
        <v>5919</v>
      </c>
      <c r="B33" s="347"/>
      <c r="C33" s="347"/>
      <c r="D33" s="347"/>
      <c r="E33" s="347"/>
      <c r="F33" s="347"/>
      <c r="G33" s="347"/>
      <c r="H33" s="17"/>
      <c r="I33" s="50"/>
      <c r="J33" s="50"/>
    </row>
    <row r="34" ht="30" customHeight="1" spans="1:10">
      <c r="A34" s="808" t="s">
        <v>5876</v>
      </c>
      <c r="B34" s="809" t="s">
        <v>5920</v>
      </c>
      <c r="C34" s="345" t="s">
        <v>5910</v>
      </c>
      <c r="D34" s="809" t="s">
        <v>5909</v>
      </c>
      <c r="E34" s="345" t="s">
        <v>5910</v>
      </c>
      <c r="F34" s="809" t="s">
        <v>5921</v>
      </c>
      <c r="G34" s="345" t="s">
        <v>5922</v>
      </c>
      <c r="H34" s="17"/>
      <c r="I34" s="827" t="s">
        <v>5923</v>
      </c>
      <c r="J34" s="828"/>
    </row>
    <row r="35" ht="30" customHeight="1" spans="1:10">
      <c r="A35" s="808"/>
      <c r="B35" s="809" t="s">
        <v>5924</v>
      </c>
      <c r="C35" s="345">
        <v>0</v>
      </c>
      <c r="D35" s="809" t="s">
        <v>5925</v>
      </c>
      <c r="E35" s="345" t="s">
        <v>5926</v>
      </c>
      <c r="F35" s="809" t="s">
        <v>5927</v>
      </c>
      <c r="G35" s="345" t="s">
        <v>5928</v>
      </c>
      <c r="H35" s="17"/>
      <c r="I35" s="831" t="s">
        <v>5929</v>
      </c>
      <c r="J35" s="832"/>
    </row>
    <row r="36" ht="30" customHeight="1" spans="1:10">
      <c r="A36" s="808" t="s">
        <v>5882</v>
      </c>
      <c r="B36" s="810" t="str">
        <f>_xlfn.CONCAT("Effect planet = { add_zone = { district = ",_xlfn.XLOOKUP(E35,G90:G136,H90:H136)," zone = ",_xlfn.XLOOKUP(G35,A162:A275,B162:B275)," zone_slot = ",C35," replace = yes }}")</f>
        <v>Effect planet = { add_zone = { district = district_arcology_urban_3 zone = zone_energy_ring_world zone_slot = 0 replace = yes }}</v>
      </c>
      <c r="C36" s="810"/>
      <c r="D36" s="810"/>
      <c r="E36" s="810"/>
      <c r="F36" s="810"/>
      <c r="G36" s="810"/>
      <c r="H36" s="17"/>
      <c r="I36" s="50"/>
      <c r="J36" s="50"/>
    </row>
    <row r="37" ht="30" customHeight="1" spans="1:10">
      <c r="A37" s="17"/>
      <c r="B37" s="17"/>
      <c r="C37" s="17"/>
      <c r="D37" s="17"/>
      <c r="E37" s="17"/>
      <c r="F37" s="17"/>
      <c r="G37" s="17"/>
      <c r="H37" s="17"/>
      <c r="I37" s="827" t="s">
        <v>5930</v>
      </c>
      <c r="J37" s="828"/>
    </row>
    <row r="38" ht="30" customHeight="1" spans="1:10">
      <c r="A38" s="27" t="s">
        <v>5931</v>
      </c>
      <c r="B38" s="27"/>
      <c r="C38" s="27"/>
      <c r="D38" s="27"/>
      <c r="E38" s="27"/>
      <c r="F38" s="27"/>
      <c r="G38" s="27"/>
      <c r="H38" s="17"/>
      <c r="I38" s="829" t="s">
        <v>304</v>
      </c>
      <c r="J38" s="830"/>
    </row>
    <row r="39" ht="30" customHeight="1" spans="1:10">
      <c r="A39" s="39" t="s">
        <v>5932</v>
      </c>
      <c r="B39" s="39"/>
      <c r="C39" s="39"/>
      <c r="D39" s="39"/>
      <c r="E39" s="39"/>
      <c r="F39" s="39"/>
      <c r="G39" s="39"/>
      <c r="H39" s="17"/>
      <c r="I39" s="50"/>
      <c r="J39" s="50"/>
    </row>
    <row r="40" ht="30" customHeight="1" spans="1:10">
      <c r="A40" s="657" t="s">
        <v>5876</v>
      </c>
      <c r="B40" s="34" t="s">
        <v>5933</v>
      </c>
      <c r="C40" s="32" t="s">
        <v>5908</v>
      </c>
      <c r="D40" s="34" t="s">
        <v>5934</v>
      </c>
      <c r="E40" s="32" t="s">
        <v>5935</v>
      </c>
      <c r="F40" s="34" t="s">
        <v>5936</v>
      </c>
      <c r="G40" s="32" t="s">
        <v>5937</v>
      </c>
      <c r="H40" s="17"/>
      <c r="I40" s="833" t="s">
        <v>5938</v>
      </c>
      <c r="J40" s="834"/>
    </row>
    <row r="41" ht="30" customHeight="1" spans="1:10">
      <c r="A41" s="657"/>
      <c r="B41" s="34" t="s">
        <v>5939</v>
      </c>
      <c r="C41" s="32" t="s">
        <v>5908</v>
      </c>
      <c r="D41" s="34" t="s">
        <v>5940</v>
      </c>
      <c r="E41" s="32" t="s">
        <v>5941</v>
      </c>
      <c r="F41" s="34" t="s">
        <v>5942</v>
      </c>
      <c r="G41" s="32" t="s">
        <v>5943</v>
      </c>
      <c r="H41" s="17"/>
      <c r="I41" s="835" t="s">
        <v>5944</v>
      </c>
      <c r="J41" s="836"/>
    </row>
    <row r="42" ht="30" customHeight="1" spans="1:10">
      <c r="A42" s="657"/>
      <c r="B42" s="34" t="s">
        <v>5945</v>
      </c>
      <c r="C42" s="32" t="s">
        <v>5946</v>
      </c>
      <c r="D42" s="34" t="s">
        <v>5947</v>
      </c>
      <c r="E42" s="32" t="s">
        <v>5948</v>
      </c>
      <c r="F42" s="34" t="s">
        <v>5949</v>
      </c>
      <c r="G42" s="32" t="s">
        <v>5950</v>
      </c>
      <c r="H42" s="17"/>
      <c r="I42" s="50"/>
      <c r="J42" s="50"/>
    </row>
    <row r="43" ht="30" customHeight="1" spans="1:10">
      <c r="A43" s="657"/>
      <c r="B43" s="34" t="s">
        <v>5951</v>
      </c>
      <c r="C43" s="32" t="s">
        <v>5950</v>
      </c>
      <c r="D43" s="34" t="s">
        <v>5952</v>
      </c>
      <c r="E43" s="32" t="s">
        <v>5950</v>
      </c>
      <c r="F43" s="34" t="s">
        <v>5953</v>
      </c>
      <c r="G43" s="32" t="s">
        <v>5950</v>
      </c>
      <c r="H43" s="17"/>
      <c r="I43" s="837" t="s">
        <v>5954</v>
      </c>
      <c r="J43" s="838"/>
    </row>
    <row r="44" ht="30" customHeight="1" spans="1:10">
      <c r="A44" s="657" t="s">
        <v>5955</v>
      </c>
      <c r="B44" s="817" t="str">
        <f>_xlfn.CONCAT("Effect planet = { add_building = {district = ",_xlfn.XLOOKUP(G40,G90:G136,H90:H136)," zone = ",_xlfn.XLOOKUP(G41,A162:A275,B162:B275)," building = ",_xlfn.XLOOKUP(G42,G162:G557,H162:H557)," }}")</f>
        <v>Effect planet = { add_building = {district = district_city zone = zone_default building = building_military_academy }}</v>
      </c>
      <c r="C44" s="817"/>
      <c r="D44" s="817"/>
      <c r="E44" s="817"/>
      <c r="F44" s="817"/>
      <c r="G44" s="817"/>
      <c r="H44" s="17"/>
      <c r="I44" s="839" t="s">
        <v>306</v>
      </c>
      <c r="J44" s="840"/>
    </row>
    <row r="45" ht="30" customHeight="1" spans="1:10">
      <c r="A45" s="657" t="s">
        <v>5956</v>
      </c>
      <c r="B45" s="818" t="str">
        <f>_xlfn.CONCAT("Effect planet = { add_building = {district = ",_xlfn.XLOOKUP(G40,G90:G136,H90:H136)," zone = ",_xlfn.XLOOKUP(G41,A162:A275,B162:B275)," building = ",_xlfn.XLOOKUP(C43,G162:G557,H162:H557)," }","add_building = {district = ",_xlfn.XLOOKUP(G40,G90:G136,H90:H136)," zone = ",_xlfn.XLOOKUP(G41,A162:A275,B162:B275)," building = ",_xlfn.XLOOKUP(E43,G162:G557,H162:H557)," }","add_building = {district = ",_xlfn.XLOOKUP(G40,G90:G136,H90:H136)," zone = ",_xlfn.XLOOKUP(G41,A162:A275,B162:B275)," building = ",_xlfn.XLOOKUP(G43,G162:G557,H162:H557)," }}")</f>
        <v>Effect planet = { add_building = {district = district_city zone = zone_default building = building_military_academy }add_building = {district = district_city zone = zone_default building = building_military_academy }add_building = {district = district_city zone = zone_default building = building_military_academy }}</v>
      </c>
      <c r="C45" s="818"/>
      <c r="D45" s="818"/>
      <c r="E45" s="818"/>
      <c r="F45" s="818"/>
      <c r="G45" s="818"/>
      <c r="H45" s="17"/>
      <c r="I45" s="50"/>
      <c r="J45" s="50"/>
    </row>
    <row r="46" ht="30" customHeight="1" spans="1:10">
      <c r="A46" s="657"/>
      <c r="B46" s="818"/>
      <c r="C46" s="818"/>
      <c r="D46" s="818"/>
      <c r="E46" s="818"/>
      <c r="F46" s="818"/>
      <c r="G46" s="818"/>
      <c r="H46" s="17"/>
      <c r="I46" s="841" t="s">
        <v>5957</v>
      </c>
      <c r="J46" s="842"/>
    </row>
    <row r="47" ht="30" customHeight="1" spans="1:10">
      <c r="A47" s="17"/>
      <c r="B47" s="17"/>
      <c r="C47" s="17"/>
      <c r="D47" s="17"/>
      <c r="E47" s="17"/>
      <c r="F47" s="17"/>
      <c r="G47" s="17"/>
      <c r="H47" s="17"/>
      <c r="I47" s="843" t="s">
        <v>5958</v>
      </c>
      <c r="J47" s="844"/>
    </row>
    <row r="48" ht="30" customHeight="1" spans="1:10">
      <c r="A48" s="799" t="s">
        <v>5959</v>
      </c>
      <c r="B48" s="799"/>
      <c r="C48" s="799"/>
      <c r="D48" s="799"/>
      <c r="E48" s="799"/>
      <c r="F48" s="799"/>
      <c r="G48" s="799"/>
      <c r="H48" s="17"/>
      <c r="I48" s="50"/>
      <c r="J48" s="50"/>
    </row>
    <row r="49" ht="30" customHeight="1" spans="1:10">
      <c r="A49" s="812" t="s">
        <v>5960</v>
      </c>
      <c r="B49" s="812"/>
      <c r="C49" s="812"/>
      <c r="D49" s="812"/>
      <c r="E49" s="812"/>
      <c r="F49" s="812"/>
      <c r="G49" s="812"/>
      <c r="H49" s="17"/>
      <c r="I49" s="841" t="s">
        <v>5961</v>
      </c>
      <c r="J49" s="842"/>
    </row>
    <row r="50" ht="30" customHeight="1" spans="1:10">
      <c r="A50" s="819" t="s">
        <v>5962</v>
      </c>
      <c r="B50" s="52" t="s">
        <v>341</v>
      </c>
      <c r="C50" s="52"/>
      <c r="D50" s="52"/>
      <c r="E50" s="52"/>
      <c r="F50" s="52"/>
      <c r="G50" s="52"/>
      <c r="H50" s="17"/>
      <c r="I50" s="843" t="s">
        <v>5963</v>
      </c>
      <c r="J50" s="844"/>
    </row>
    <row r="51" ht="30" customHeight="1" spans="1:10">
      <c r="A51" s="819" t="s">
        <v>5964</v>
      </c>
      <c r="B51" s="52" t="s">
        <v>5965</v>
      </c>
      <c r="C51" s="52"/>
      <c r="D51" s="52"/>
      <c r="E51" s="52"/>
      <c r="F51" s="52"/>
      <c r="G51" s="52"/>
      <c r="H51" s="17"/>
      <c r="I51" s="17"/>
      <c r="J51" s="17"/>
    </row>
    <row r="52" ht="30" customHeight="1" spans="1:10">
      <c r="A52" s="819" t="s">
        <v>5966</v>
      </c>
      <c r="B52" s="52" t="s">
        <v>5967</v>
      </c>
      <c r="C52" s="52"/>
      <c r="D52" s="52"/>
      <c r="E52" s="52"/>
      <c r="F52" s="52"/>
      <c r="G52" s="52"/>
      <c r="H52" s="17"/>
      <c r="I52" s="17"/>
      <c r="J52" s="17"/>
    </row>
    <row r="53" ht="30" customHeight="1" spans="1:10">
      <c r="A53" s="339" t="s">
        <v>5876</v>
      </c>
      <c r="B53" s="801" t="s">
        <v>5947</v>
      </c>
      <c r="C53" s="339" t="s">
        <v>5968</v>
      </c>
      <c r="D53" s="801" t="s">
        <v>5969</v>
      </c>
      <c r="E53" s="339" t="s">
        <v>5970</v>
      </c>
      <c r="F53" s="44"/>
      <c r="G53" s="44"/>
      <c r="H53" s="17"/>
      <c r="I53" s="845"/>
      <c r="J53" s="845"/>
    </row>
    <row r="54" ht="30" customHeight="1" spans="1:10">
      <c r="A54" s="339" t="s">
        <v>5882</v>
      </c>
      <c r="B54" s="802" t="str">
        <f>_xlfn.CONCAT("effect add_building = ",_xlfn.XLOOKUP(E53,A291:A355,B291:B355))</f>
        <v>effect add_building = building_private_mining_consortium</v>
      </c>
      <c r="C54" s="802"/>
      <c r="D54" s="802"/>
      <c r="E54" s="802"/>
      <c r="F54" s="802"/>
      <c r="G54" s="802"/>
      <c r="H54" s="17"/>
      <c r="I54" s="17"/>
      <c r="J54" s="17"/>
    </row>
    <row r="55" ht="30" customHeight="1"/>
    <row r="56" ht="30" customHeight="1"/>
    <row r="57" ht="30" customHeight="1"/>
    <row r="89" spans="1:13">
      <c r="A89" s="361" t="s">
        <v>5971</v>
      </c>
      <c r="B89" s="361" t="s">
        <v>5972</v>
      </c>
      <c r="D89" s="361" t="s">
        <v>5888</v>
      </c>
      <c r="E89" s="361" t="s">
        <v>5973</v>
      </c>
      <c r="G89" s="361" t="s">
        <v>5912</v>
      </c>
      <c r="H89" s="361" t="s">
        <v>5974</v>
      </c>
      <c r="I89" s="361" t="s">
        <v>5975</v>
      </c>
      <c r="J89" s="361" t="s">
        <v>5976</v>
      </c>
      <c r="K89" s="361" t="s">
        <v>5977</v>
      </c>
      <c r="L89" s="361" t="s">
        <v>5978</v>
      </c>
      <c r="M89" s="361" t="s">
        <v>5979</v>
      </c>
    </row>
    <row r="90" ht="24" spans="1:14">
      <c r="A90" s="846" t="s">
        <v>5860</v>
      </c>
      <c r="B90" s="846" t="s">
        <v>5980</v>
      </c>
      <c r="C90" s="847"/>
      <c r="D90" s="846" t="s">
        <v>5981</v>
      </c>
      <c r="E90" s="846" t="s">
        <v>5982</v>
      </c>
      <c r="F90" s="848"/>
      <c r="G90" s="846" t="s">
        <v>5983</v>
      </c>
      <c r="H90" s="846" t="s">
        <v>5984</v>
      </c>
      <c r="I90" s="52" t="s">
        <v>5985</v>
      </c>
      <c r="J90" s="52" t="s">
        <v>5986</v>
      </c>
      <c r="K90" s="44" t="str" cm="1">
        <f t="array" ref="K90:K103">_xlfn._xlws.FILTER(G90:G136,(IF(C28="忽略筛选",ROW(I90:I136)&gt;=1,I90:I136=C28))*(IF(E28="忽略筛选",ROW(J90:J136)&gt;=1,J90:J136=E28)),"请选择条件")</f>
        <v>智链都会</v>
      </c>
      <c r="L90" s="44" t="str" cm="1">
        <f t="array" ref="L90:L136">_xlfn._xlws.FILTER(G90:G136,(IF(C34="忽略筛选",ROW(I90:I136)&gt;=1,I90:I136=C34))*(IF(E34="忽略筛选",ROW(J90:J136)&gt;=1,J90:J136=E34)),"请选择条件")</f>
        <v>突触凝炼机区划</v>
      </c>
      <c r="M90" s="44" t="str" cm="1">
        <f t="array" ref="M90:M91">_xlfn._xlws.FILTER(G90:G136,(IF(C40="忽略筛选",ROW(I90:I136)&gt;=1,I90:I136=C40))*(IF(E40="忽略筛选",ROW(J90:J136)&gt;=1,J90:J136=E40)),"请选择条件")</f>
        <v>城市区划</v>
      </c>
      <c r="N90" s="848"/>
    </row>
    <row r="91" ht="24" spans="1:14">
      <c r="A91" s="846" t="s">
        <v>5987</v>
      </c>
      <c r="B91" s="846" t="s">
        <v>5988</v>
      </c>
      <c r="C91" s="847"/>
      <c r="D91" s="846" t="s">
        <v>5989</v>
      </c>
      <c r="E91" s="846" t="s">
        <v>5990</v>
      </c>
      <c r="F91" s="848"/>
      <c r="G91" s="846" t="s">
        <v>5991</v>
      </c>
      <c r="H91" s="846" t="s">
        <v>5992</v>
      </c>
      <c r="I91" s="52" t="s">
        <v>5985</v>
      </c>
      <c r="J91" s="52" t="s">
        <v>5986</v>
      </c>
      <c r="K91" s="44" t="str">
        <v>城市区划</v>
      </c>
      <c r="L91" s="44" t="str">
        <v>神经之门</v>
      </c>
      <c r="M91" s="44" t="str">
        <v>拾荒站</v>
      </c>
      <c r="N91" s="848"/>
    </row>
    <row r="92" ht="24" spans="1:14">
      <c r="A92" s="846" t="s">
        <v>5993</v>
      </c>
      <c r="B92" s="846" t="s">
        <v>5994</v>
      </c>
      <c r="C92" s="847"/>
      <c r="D92" s="846" t="s">
        <v>5995</v>
      </c>
      <c r="E92" s="846" t="s">
        <v>5996</v>
      </c>
      <c r="F92" s="848"/>
      <c r="G92" s="846" t="s">
        <v>5997</v>
      </c>
      <c r="H92" s="846" t="s">
        <v>5998</v>
      </c>
      <c r="I92" s="52" t="s">
        <v>5985</v>
      </c>
      <c r="J92" s="52" t="s">
        <v>5986</v>
      </c>
      <c r="K92" s="44" t="str">
        <v>拾荒站</v>
      </c>
      <c r="L92" s="44" t="str">
        <v>扩充思维区</v>
      </c>
      <c r="M92" s="44"/>
      <c r="N92" s="848"/>
    </row>
    <row r="93" spans="1:14">
      <c r="A93" s="846" t="s">
        <v>5999</v>
      </c>
      <c r="B93" s="846" t="s">
        <v>6000</v>
      </c>
      <c r="C93" s="847"/>
      <c r="D93" s="846" t="s">
        <v>6001</v>
      </c>
      <c r="E93" s="846" t="s">
        <v>6002</v>
      </c>
      <c r="F93" s="848"/>
      <c r="G93" s="846" t="s">
        <v>5913</v>
      </c>
      <c r="H93" s="846" t="s">
        <v>6003</v>
      </c>
      <c r="I93" s="52" t="s">
        <v>5908</v>
      </c>
      <c r="J93" s="52" t="s">
        <v>5986</v>
      </c>
      <c r="K93" s="44" t="str">
        <v>起居区划</v>
      </c>
      <c r="L93" s="44" t="str">
        <v>智链都会</v>
      </c>
      <c r="M93" s="44"/>
      <c r="N93" s="848"/>
    </row>
    <row r="94" spans="1:14">
      <c r="A94" s="846" t="s">
        <v>6004</v>
      </c>
      <c r="B94" s="846" t="s">
        <v>6005</v>
      </c>
      <c r="C94" s="847"/>
      <c r="D94" s="846" t="s">
        <v>6006</v>
      </c>
      <c r="E94" s="846" t="s">
        <v>6007</v>
      </c>
      <c r="F94" s="848"/>
      <c r="G94" s="846" t="s">
        <v>5937</v>
      </c>
      <c r="H94" s="846" t="s">
        <v>6008</v>
      </c>
      <c r="I94" s="52" t="s">
        <v>5908</v>
      </c>
      <c r="J94" s="52" t="s">
        <v>5935</v>
      </c>
      <c r="K94" s="44" t="str">
        <v>监狱区划</v>
      </c>
      <c r="L94" s="44" t="str">
        <v>城市区划</v>
      </c>
      <c r="M94" s="44"/>
      <c r="N94" s="848"/>
    </row>
    <row r="95" spans="1:14">
      <c r="A95" s="846" t="s">
        <v>6009</v>
      </c>
      <c r="B95" s="846" t="s">
        <v>6010</v>
      </c>
      <c r="C95" s="847"/>
      <c r="D95" s="846" t="s">
        <v>6011</v>
      </c>
      <c r="E95" s="846" t="s">
        <v>6012</v>
      </c>
      <c r="F95" s="848"/>
      <c r="G95" s="846" t="s">
        <v>6013</v>
      </c>
      <c r="H95" s="846" t="s">
        <v>6014</v>
      </c>
      <c r="I95" s="52" t="s">
        <v>5908</v>
      </c>
      <c r="J95" s="52" t="s">
        <v>5935</v>
      </c>
      <c r="K95" s="44" t="str">
        <v>奴隶居住区划</v>
      </c>
      <c r="L95" s="44" t="str">
        <v>拾荒站</v>
      </c>
      <c r="M95" s="44"/>
      <c r="N95" s="848"/>
    </row>
    <row r="96" spans="1:14">
      <c r="A96" s="846" t="s">
        <v>5871</v>
      </c>
      <c r="B96" s="846" t="s">
        <v>6015</v>
      </c>
      <c r="C96" s="847"/>
      <c r="D96" s="846" t="s">
        <v>6016</v>
      </c>
      <c r="E96" s="846" t="s">
        <v>6017</v>
      </c>
      <c r="F96" s="848"/>
      <c r="G96" s="846" t="s">
        <v>6018</v>
      </c>
      <c r="H96" s="846" t="s">
        <v>6019</v>
      </c>
      <c r="I96" s="52" t="s">
        <v>5908</v>
      </c>
      <c r="J96" s="52" t="s">
        <v>6020</v>
      </c>
      <c r="K96" s="44" t="str">
        <v>蜂巢集群</v>
      </c>
      <c r="L96" s="44" t="str">
        <v>起居区划</v>
      </c>
      <c r="M96" s="44"/>
      <c r="N96" s="848"/>
    </row>
    <row r="97" spans="1:14">
      <c r="A97" s="846" t="s">
        <v>6021</v>
      </c>
      <c r="B97" s="846" t="s">
        <v>6022</v>
      </c>
      <c r="C97" s="847"/>
      <c r="D97" s="846" t="s">
        <v>6023</v>
      </c>
      <c r="E97" s="846" t="s">
        <v>6024</v>
      </c>
      <c r="F97" s="848"/>
      <c r="G97" s="846" t="s">
        <v>6025</v>
      </c>
      <c r="H97" s="846" t="s">
        <v>6026</v>
      </c>
      <c r="I97" s="52" t="s">
        <v>6027</v>
      </c>
      <c r="J97" s="52" t="s">
        <v>6020</v>
      </c>
      <c r="K97" s="44" t="str">
        <v>中央枢纽</v>
      </c>
      <c r="L97" s="44" t="str">
        <v>景点区划1</v>
      </c>
      <c r="M97" s="44"/>
      <c r="N97" s="848"/>
    </row>
    <row r="98" spans="1:14">
      <c r="A98" s="846" t="s">
        <v>6028</v>
      </c>
      <c r="B98" s="846" t="s">
        <v>6029</v>
      </c>
      <c r="C98" s="847"/>
      <c r="D98" s="846" t="s">
        <v>6030</v>
      </c>
      <c r="E98" s="846" t="s">
        <v>6031</v>
      </c>
      <c r="F98" s="848"/>
      <c r="G98" s="846" t="s">
        <v>6032</v>
      </c>
      <c r="H98" s="846" t="s">
        <v>6033</v>
      </c>
      <c r="I98" s="52" t="s">
        <v>6034</v>
      </c>
      <c r="J98" s="52" t="s">
        <v>6020</v>
      </c>
      <c r="K98" s="44" t="str">
        <v>居住理想城</v>
      </c>
      <c r="L98" s="44" t="str">
        <v>景点区划2</v>
      </c>
      <c r="M98" s="44"/>
      <c r="N98" s="848"/>
    </row>
    <row r="99" spans="1:14">
      <c r="A99" s="846" t="s">
        <v>6035</v>
      </c>
      <c r="B99" s="846" t="s">
        <v>6036</v>
      </c>
      <c r="C99" s="847"/>
      <c r="D99" s="846" t="s">
        <v>6037</v>
      </c>
      <c r="E99" s="846" t="s">
        <v>6038</v>
      </c>
      <c r="F99" s="848"/>
      <c r="G99" s="846" t="s">
        <v>6039</v>
      </c>
      <c r="H99" s="846" t="s">
        <v>6040</v>
      </c>
      <c r="I99" s="52" t="s">
        <v>6041</v>
      </c>
      <c r="J99" s="52" t="s">
        <v>6020</v>
      </c>
      <c r="K99" s="44" t="str">
        <v>居住站区划</v>
      </c>
      <c r="L99" s="44" t="str">
        <v>景点区划3</v>
      </c>
      <c r="M99" s="44"/>
      <c r="N99" s="848"/>
    </row>
    <row r="100" spans="1:14">
      <c r="A100" s="846" t="s">
        <v>6042</v>
      </c>
      <c r="B100" s="846" t="s">
        <v>6043</v>
      </c>
      <c r="C100" s="847"/>
      <c r="D100" s="846" t="s">
        <v>2793</v>
      </c>
      <c r="E100" s="846" t="s">
        <v>6044</v>
      </c>
      <c r="F100" s="848"/>
      <c r="G100" s="846" t="s">
        <v>6045</v>
      </c>
      <c r="H100" s="846" t="s">
        <v>6046</v>
      </c>
      <c r="I100" s="52" t="s">
        <v>5908</v>
      </c>
      <c r="J100" s="52" t="s">
        <v>6020</v>
      </c>
      <c r="K100" s="44" t="str">
        <v>城市区段</v>
      </c>
      <c r="L100" s="44" t="str">
        <v>监狱区划</v>
      </c>
      <c r="M100" s="44"/>
      <c r="N100" s="848"/>
    </row>
    <row r="101" spans="1:14">
      <c r="A101" s="846" t="s">
        <v>6047</v>
      </c>
      <c r="B101" s="846" t="s">
        <v>6048</v>
      </c>
      <c r="C101" s="847"/>
      <c r="D101" s="846" t="s">
        <v>6049</v>
      </c>
      <c r="E101" s="846" t="s">
        <v>6050</v>
      </c>
      <c r="F101" s="848"/>
      <c r="G101" s="846" t="s">
        <v>6051</v>
      </c>
      <c r="H101" s="846" t="s">
        <v>6052</v>
      </c>
      <c r="I101" s="52" t="s">
        <v>5908</v>
      </c>
      <c r="J101" s="52" t="s">
        <v>6020</v>
      </c>
      <c r="K101" s="44" t="str">
        <v>蜂巢区段</v>
      </c>
      <c r="L101" s="44" t="str">
        <v>奴隶居住区划</v>
      </c>
      <c r="M101" s="44"/>
      <c r="N101" s="848"/>
    </row>
    <row r="102" spans="1:14">
      <c r="A102" s="846" t="s">
        <v>6053</v>
      </c>
      <c r="B102" s="846" t="s">
        <v>6054</v>
      </c>
      <c r="C102" s="847"/>
      <c r="D102" s="846" t="s">
        <v>6055</v>
      </c>
      <c r="E102" s="846" t="s">
        <v>6056</v>
      </c>
      <c r="F102" s="848"/>
      <c r="G102" s="846" t="s">
        <v>6057</v>
      </c>
      <c r="H102" s="846" t="s">
        <v>6058</v>
      </c>
      <c r="I102" s="52" t="s">
        <v>5908</v>
      </c>
      <c r="J102" s="52" t="s">
        <v>6059</v>
      </c>
      <c r="K102" s="44" t="str">
        <v>中枢区段</v>
      </c>
      <c r="L102" s="44" t="str">
        <v>蜂巢集群</v>
      </c>
      <c r="M102" s="44"/>
      <c r="N102" s="848"/>
    </row>
    <row r="103" spans="1:14">
      <c r="A103" s="846" t="s">
        <v>6060</v>
      </c>
      <c r="B103" s="846" t="s">
        <v>6061</v>
      </c>
      <c r="C103" s="847"/>
      <c r="D103" s="846" t="s">
        <v>6062</v>
      </c>
      <c r="E103" s="846" t="s">
        <v>6063</v>
      </c>
      <c r="F103" s="848"/>
      <c r="G103" s="846" t="s">
        <v>6064</v>
      </c>
      <c r="H103" s="846" t="s">
        <v>6065</v>
      </c>
      <c r="I103" s="52" t="s">
        <v>6027</v>
      </c>
      <c r="J103" s="52" t="s">
        <v>6059</v>
      </c>
      <c r="K103" s="44" t="str">
        <v>共栖群落</v>
      </c>
      <c r="L103" s="44" t="str">
        <v>未特化集群1</v>
      </c>
      <c r="M103" s="44"/>
      <c r="N103" s="848"/>
    </row>
    <row r="104" spans="1:14">
      <c r="A104" s="846" t="s">
        <v>6066</v>
      </c>
      <c r="B104" s="846" t="s">
        <v>6067</v>
      </c>
      <c r="C104" s="847"/>
      <c r="D104" s="846" t="s">
        <v>6068</v>
      </c>
      <c r="E104" s="846" t="s">
        <v>6069</v>
      </c>
      <c r="F104" s="848"/>
      <c r="G104" s="846" t="s">
        <v>6070</v>
      </c>
      <c r="H104" s="846" t="s">
        <v>6071</v>
      </c>
      <c r="I104" s="52" t="s">
        <v>6034</v>
      </c>
      <c r="J104" s="52" t="s">
        <v>6059</v>
      </c>
      <c r="K104" s="44"/>
      <c r="L104" s="44" t="str">
        <v>未特化集群2</v>
      </c>
      <c r="M104" s="44"/>
      <c r="N104" s="848"/>
    </row>
    <row r="105" spans="1:14">
      <c r="A105" s="846" t="s">
        <v>6072</v>
      </c>
      <c r="B105" s="846" t="s">
        <v>6073</v>
      </c>
      <c r="C105" s="847"/>
      <c r="D105" s="846" t="s">
        <v>6074</v>
      </c>
      <c r="E105" s="846" t="s">
        <v>6075</v>
      </c>
      <c r="F105" s="848"/>
      <c r="G105" s="846" t="s">
        <v>6076</v>
      </c>
      <c r="H105" s="846" t="s">
        <v>6077</v>
      </c>
      <c r="I105" s="52" t="s">
        <v>6041</v>
      </c>
      <c r="J105" s="52" t="s">
        <v>6059</v>
      </c>
      <c r="K105" s="44"/>
      <c r="L105" s="44" t="str">
        <v>未特化集群3</v>
      </c>
      <c r="M105" s="44"/>
      <c r="N105" s="848"/>
    </row>
    <row r="106" spans="1:14">
      <c r="A106" s="846" t="s">
        <v>6078</v>
      </c>
      <c r="B106" s="846" t="s">
        <v>6079</v>
      </c>
      <c r="C106" s="847"/>
      <c r="D106" s="846" t="s">
        <v>6080</v>
      </c>
      <c r="E106" s="846" t="s">
        <v>6081</v>
      </c>
      <c r="F106" s="848"/>
      <c r="G106" s="846" t="s">
        <v>6082</v>
      </c>
      <c r="H106" s="846" t="s">
        <v>6083</v>
      </c>
      <c r="I106" s="52" t="s">
        <v>5908</v>
      </c>
      <c r="J106" s="52" t="s">
        <v>6084</v>
      </c>
      <c r="K106" s="44"/>
      <c r="L106" s="44" t="str">
        <v>中央枢纽</v>
      </c>
      <c r="M106" s="44"/>
      <c r="N106" s="848"/>
    </row>
    <row r="107" spans="1:14">
      <c r="A107" s="846" t="s">
        <v>6085</v>
      </c>
      <c r="B107" s="846" t="s">
        <v>6086</v>
      </c>
      <c r="C107" s="847"/>
      <c r="D107" s="846" t="s">
        <v>6087</v>
      </c>
      <c r="E107" s="846" t="s">
        <v>6088</v>
      </c>
      <c r="F107" s="848"/>
      <c r="G107" s="846" t="s">
        <v>6089</v>
      </c>
      <c r="H107" s="846" t="s">
        <v>6090</v>
      </c>
      <c r="I107" s="52" t="s">
        <v>6027</v>
      </c>
      <c r="J107" s="52" t="s">
        <v>6084</v>
      </c>
      <c r="K107" s="44"/>
      <c r="L107" s="44" t="str">
        <v>未特化枢纽1</v>
      </c>
      <c r="M107" s="44"/>
      <c r="N107" s="848"/>
    </row>
    <row r="108" spans="1:14">
      <c r="A108" s="846" t="s">
        <v>6091</v>
      </c>
      <c r="B108" s="846" t="s">
        <v>6092</v>
      </c>
      <c r="C108" s="847"/>
      <c r="D108" s="846" t="s">
        <v>6093</v>
      </c>
      <c r="E108" s="846" t="s">
        <v>6094</v>
      </c>
      <c r="F108" s="848"/>
      <c r="G108" s="846" t="s">
        <v>6095</v>
      </c>
      <c r="H108" s="846" t="s">
        <v>6096</v>
      </c>
      <c r="I108" s="52" t="s">
        <v>6034</v>
      </c>
      <c r="J108" s="52" t="s">
        <v>6084</v>
      </c>
      <c r="K108" s="44"/>
      <c r="L108" s="44" t="str">
        <v>未特化枢纽2</v>
      </c>
      <c r="M108" s="44"/>
      <c r="N108" s="848"/>
    </row>
    <row r="109" spans="1:14">
      <c r="A109" s="846" t="s">
        <v>6097</v>
      </c>
      <c r="B109" s="846" t="s">
        <v>6098</v>
      </c>
      <c r="C109" s="847"/>
      <c r="D109" s="846" t="s">
        <v>6099</v>
      </c>
      <c r="E109" s="846" t="s">
        <v>6100</v>
      </c>
      <c r="F109" s="848"/>
      <c r="G109" s="846" t="s">
        <v>6101</v>
      </c>
      <c r="H109" s="846" t="s">
        <v>6102</v>
      </c>
      <c r="I109" s="52" t="s">
        <v>6041</v>
      </c>
      <c r="J109" s="52" t="s">
        <v>6084</v>
      </c>
      <c r="K109" s="44"/>
      <c r="L109" s="44" t="str">
        <v>未特化枢纽3</v>
      </c>
      <c r="M109" s="44"/>
      <c r="N109" s="848"/>
    </row>
    <row r="110" spans="1:14">
      <c r="A110" s="846" t="s">
        <v>6103</v>
      </c>
      <c r="B110" s="846" t="s">
        <v>6104</v>
      </c>
      <c r="C110" s="847"/>
      <c r="D110" s="846" t="s">
        <v>6105</v>
      </c>
      <c r="E110" s="846" t="s">
        <v>6106</v>
      </c>
      <c r="F110" s="848"/>
      <c r="G110" s="846" t="s">
        <v>6107</v>
      </c>
      <c r="H110" s="846" t="s">
        <v>6108</v>
      </c>
      <c r="I110" s="52" t="s">
        <v>5908</v>
      </c>
      <c r="J110" s="52" t="s">
        <v>6109</v>
      </c>
      <c r="K110" s="44"/>
      <c r="L110" s="44" t="str">
        <v>居住理想城</v>
      </c>
      <c r="M110" s="44"/>
      <c r="N110" s="848"/>
    </row>
    <row r="111" ht="24" spans="1:14">
      <c r="A111" s="846" t="s">
        <v>6110</v>
      </c>
      <c r="B111" s="846" t="s">
        <v>6111</v>
      </c>
      <c r="C111" s="847"/>
      <c r="D111" s="846" t="s">
        <v>6112</v>
      </c>
      <c r="E111" s="846" t="s">
        <v>6113</v>
      </c>
      <c r="F111" s="848"/>
      <c r="G111" s="846" t="s">
        <v>6114</v>
      </c>
      <c r="H111" s="846" t="s">
        <v>6115</v>
      </c>
      <c r="I111" s="52" t="s">
        <v>6027</v>
      </c>
      <c r="J111" s="52" t="s">
        <v>6109</v>
      </c>
      <c r="K111" s="44"/>
      <c r="L111" s="44" t="str">
        <v>未特化理想城1</v>
      </c>
      <c r="M111" s="44"/>
      <c r="N111" s="848"/>
    </row>
    <row r="112" ht="24" spans="1:14">
      <c r="A112" s="846" t="s">
        <v>6116</v>
      </c>
      <c r="B112" s="846" t="s">
        <v>6117</v>
      </c>
      <c r="C112" s="847"/>
      <c r="D112" s="846" t="s">
        <v>6118</v>
      </c>
      <c r="E112" s="846" t="s">
        <v>6119</v>
      </c>
      <c r="F112" s="848"/>
      <c r="G112" s="846" t="s">
        <v>6120</v>
      </c>
      <c r="H112" s="846" t="s">
        <v>6121</v>
      </c>
      <c r="I112" s="52" t="s">
        <v>6034</v>
      </c>
      <c r="J112" s="52" t="s">
        <v>6109</v>
      </c>
      <c r="K112" s="44"/>
      <c r="L112" s="44" t="str">
        <v>未特化理想城2</v>
      </c>
      <c r="M112" s="44"/>
      <c r="N112" s="848"/>
    </row>
    <row r="113" ht="24" spans="1:14">
      <c r="A113" s="846" t="s">
        <v>6122</v>
      </c>
      <c r="B113" s="846" t="s">
        <v>6123</v>
      </c>
      <c r="C113" s="847"/>
      <c r="D113" s="846" t="s">
        <v>5868</v>
      </c>
      <c r="E113" s="846" t="s">
        <v>6124</v>
      </c>
      <c r="F113" s="848"/>
      <c r="G113" s="846" t="s">
        <v>5926</v>
      </c>
      <c r="H113" s="846" t="s">
        <v>6125</v>
      </c>
      <c r="I113" s="52" t="s">
        <v>6041</v>
      </c>
      <c r="J113" s="52" t="s">
        <v>6109</v>
      </c>
      <c r="K113" s="44"/>
      <c r="L113" s="44" t="str">
        <v>未特化理想城3</v>
      </c>
      <c r="M113" s="44"/>
      <c r="N113" s="848"/>
    </row>
    <row r="114" ht="24" spans="1:14">
      <c r="A114" s="846" t="s">
        <v>6126</v>
      </c>
      <c r="B114" s="846" t="s">
        <v>6127</v>
      </c>
      <c r="C114" s="847"/>
      <c r="D114" s="846" t="s">
        <v>6128</v>
      </c>
      <c r="E114" s="846" t="s">
        <v>6129</v>
      </c>
      <c r="F114" s="848"/>
      <c r="G114" s="846" t="s">
        <v>6130</v>
      </c>
      <c r="H114" s="846" t="s">
        <v>6131</v>
      </c>
      <c r="I114" s="52" t="s">
        <v>6027</v>
      </c>
      <c r="J114" s="52" t="s">
        <v>5935</v>
      </c>
      <c r="K114" s="44"/>
      <c r="L114" s="44" t="str">
        <v>发电区划</v>
      </c>
      <c r="M114" s="44"/>
      <c r="N114" s="848"/>
    </row>
    <row r="115" spans="1:14">
      <c r="A115" s="846" t="s">
        <v>6132</v>
      </c>
      <c r="B115" s="846" t="s">
        <v>6133</v>
      </c>
      <c r="C115" s="847"/>
      <c r="D115" s="846" t="s">
        <v>6134</v>
      </c>
      <c r="E115" s="846" t="s">
        <v>6135</v>
      </c>
      <c r="F115" s="848"/>
      <c r="G115" s="846" t="s">
        <v>6136</v>
      </c>
      <c r="H115" s="846" t="s">
        <v>6137</v>
      </c>
      <c r="I115" s="52" t="s">
        <v>6027</v>
      </c>
      <c r="J115" s="52" t="s">
        <v>5935</v>
      </c>
      <c r="K115" s="44"/>
      <c r="L115" s="44" t="str">
        <v>发电区划（无上限）</v>
      </c>
      <c r="M115" s="44"/>
      <c r="N115" s="848"/>
    </row>
    <row r="116" spans="1:14">
      <c r="A116" s="846" t="s">
        <v>6138</v>
      </c>
      <c r="B116" s="846" t="s">
        <v>6139</v>
      </c>
      <c r="C116" s="847"/>
      <c r="D116" s="846" t="s">
        <v>6140</v>
      </c>
      <c r="E116" s="846" t="s">
        <v>6141</v>
      </c>
      <c r="F116" s="848"/>
      <c r="G116" s="846" t="s">
        <v>6142</v>
      </c>
      <c r="H116" s="846" t="s">
        <v>6143</v>
      </c>
      <c r="I116" s="52" t="s">
        <v>6034</v>
      </c>
      <c r="J116" s="52" t="s">
        <v>5935</v>
      </c>
      <c r="K116" s="44"/>
      <c r="L116" s="44" t="str">
        <v>采矿区划</v>
      </c>
      <c r="M116" s="44"/>
      <c r="N116" s="848"/>
    </row>
    <row r="117" spans="1:14">
      <c r="A117" s="847"/>
      <c r="B117" s="847"/>
      <c r="C117" s="847"/>
      <c r="D117" s="846" t="s">
        <v>5889</v>
      </c>
      <c r="E117" s="846" t="s">
        <v>6144</v>
      </c>
      <c r="F117" s="848"/>
      <c r="G117" s="846" t="s">
        <v>6145</v>
      </c>
      <c r="H117" s="846" t="s">
        <v>6146</v>
      </c>
      <c r="I117" s="52" t="s">
        <v>6034</v>
      </c>
      <c r="J117" s="52" t="s">
        <v>5935</v>
      </c>
      <c r="K117" s="44"/>
      <c r="L117" s="44" t="str">
        <v>采矿区划（无上限）</v>
      </c>
      <c r="M117" s="44"/>
      <c r="N117" s="848"/>
    </row>
    <row r="118" spans="1:14">
      <c r="A118" s="847"/>
      <c r="B118" s="847"/>
      <c r="C118" s="847"/>
      <c r="D118" s="846" t="s">
        <v>6147</v>
      </c>
      <c r="E118" s="846" t="s">
        <v>6148</v>
      </c>
      <c r="F118" s="848"/>
      <c r="G118" s="846" t="s">
        <v>6149</v>
      </c>
      <c r="H118" s="846" t="s">
        <v>6150</v>
      </c>
      <c r="I118" s="52" t="s">
        <v>6041</v>
      </c>
      <c r="J118" s="52" t="s">
        <v>5935</v>
      </c>
      <c r="K118" s="44"/>
      <c r="L118" s="44" t="str">
        <v>农业区划</v>
      </c>
      <c r="M118" s="44"/>
      <c r="N118" s="848"/>
    </row>
    <row r="119" spans="1:14">
      <c r="A119" s="847"/>
      <c r="B119" s="847"/>
      <c r="C119" s="847"/>
      <c r="D119" s="846" t="s">
        <v>6151</v>
      </c>
      <c r="E119" s="846" t="s">
        <v>6152</v>
      </c>
      <c r="F119" s="848"/>
      <c r="G119" s="846" t="s">
        <v>6153</v>
      </c>
      <c r="H119" s="846" t="s">
        <v>6154</v>
      </c>
      <c r="I119" s="52" t="s">
        <v>6041</v>
      </c>
      <c r="J119" s="52" t="s">
        <v>5935</v>
      </c>
      <c r="K119" s="44"/>
      <c r="L119" s="44" t="str">
        <v>农业区划（无上限）</v>
      </c>
      <c r="M119" s="44"/>
      <c r="N119" s="848"/>
    </row>
    <row r="120" spans="3:14">
      <c r="C120" s="847"/>
      <c r="D120" s="846" t="s">
        <v>6155</v>
      </c>
      <c r="E120" s="846" t="s">
        <v>6156</v>
      </c>
      <c r="F120" s="848"/>
      <c r="G120" s="846" t="s">
        <v>6157</v>
      </c>
      <c r="H120" s="846" t="s">
        <v>6158</v>
      </c>
      <c r="I120" s="52" t="s">
        <v>5908</v>
      </c>
      <c r="J120" s="52" t="s">
        <v>6157</v>
      </c>
      <c r="K120" s="44"/>
      <c r="L120" s="44" t="str">
        <v>居住站区划</v>
      </c>
      <c r="M120" s="44"/>
      <c r="N120" s="848"/>
    </row>
    <row r="121" spans="1:14">
      <c r="A121" t="s">
        <v>6159</v>
      </c>
      <c r="B121" t="s">
        <v>6160</v>
      </c>
      <c r="C121" s="847"/>
      <c r="D121" s="846" t="s">
        <v>6161</v>
      </c>
      <c r="E121" s="846" t="s">
        <v>6162</v>
      </c>
      <c r="F121" s="848"/>
      <c r="G121" s="846" t="s">
        <v>6163</v>
      </c>
      <c r="H121" s="846" t="s">
        <v>6164</v>
      </c>
      <c r="I121" s="52" t="s">
        <v>6027</v>
      </c>
      <c r="J121" s="52" t="s">
        <v>6157</v>
      </c>
      <c r="K121" s="44"/>
      <c r="L121" s="44" t="str">
        <v>反应堆区划</v>
      </c>
      <c r="M121" s="44"/>
      <c r="N121" s="848"/>
    </row>
    <row r="122" spans="1:14">
      <c r="A122" t="s">
        <v>6165</v>
      </c>
      <c r="B122" t="s">
        <v>6166</v>
      </c>
      <c r="C122" s="847"/>
      <c r="D122" s="846" t="s">
        <v>6167</v>
      </c>
      <c r="E122" s="846" t="s">
        <v>6168</v>
      </c>
      <c r="F122" s="848"/>
      <c r="G122" s="846" t="s">
        <v>6169</v>
      </c>
      <c r="H122" s="846" t="s">
        <v>6170</v>
      </c>
      <c r="I122" s="52" t="s">
        <v>6034</v>
      </c>
      <c r="J122" s="52" t="s">
        <v>6157</v>
      </c>
      <c r="K122" s="44"/>
      <c r="L122" s="44" t="str">
        <v>航天采矿湾</v>
      </c>
      <c r="M122" s="44"/>
      <c r="N122" s="848"/>
    </row>
    <row r="123" spans="1:14">
      <c r="A123" t="s">
        <v>6171</v>
      </c>
      <c r="B123" t="s">
        <v>6172</v>
      </c>
      <c r="C123" s="847"/>
      <c r="D123" s="846" t="s">
        <v>6173</v>
      </c>
      <c r="E123" s="846" t="s">
        <v>6174</v>
      </c>
      <c r="F123" s="848"/>
      <c r="G123" s="846" t="s">
        <v>6175</v>
      </c>
      <c r="H123" s="846" t="s">
        <v>6176</v>
      </c>
      <c r="I123" s="52" t="s">
        <v>6041</v>
      </c>
      <c r="J123" s="52" t="s">
        <v>6157</v>
      </c>
      <c r="K123" s="44"/>
      <c r="L123" s="44" t="str">
        <v>研究区划</v>
      </c>
      <c r="M123" s="44"/>
      <c r="N123" s="848"/>
    </row>
    <row r="124" spans="1:14">
      <c r="A124" t="s">
        <v>6177</v>
      </c>
      <c r="B124" t="s">
        <v>6178</v>
      </c>
      <c r="C124" s="847"/>
      <c r="D124" s="846" t="s">
        <v>6179</v>
      </c>
      <c r="E124" s="846" t="s">
        <v>6180</v>
      </c>
      <c r="F124" s="848"/>
      <c r="G124" s="846" t="s">
        <v>6181</v>
      </c>
      <c r="H124" s="846" t="s">
        <v>6182</v>
      </c>
      <c r="I124" s="52" t="s">
        <v>5908</v>
      </c>
      <c r="J124" s="52" t="s">
        <v>6183</v>
      </c>
      <c r="K124" s="44"/>
      <c r="L124" s="44" t="str">
        <v>城市区段</v>
      </c>
      <c r="M124" s="44"/>
      <c r="N124" s="848"/>
    </row>
    <row r="125" spans="1:14">
      <c r="A125" t="s">
        <v>6184</v>
      </c>
      <c r="B125" t="s">
        <v>6185</v>
      </c>
      <c r="C125" s="847"/>
      <c r="D125" s="846" t="s">
        <v>1551</v>
      </c>
      <c r="E125" s="846" t="s">
        <v>6186</v>
      </c>
      <c r="F125" s="848"/>
      <c r="G125" s="846" t="s">
        <v>6187</v>
      </c>
      <c r="H125" s="846" t="s">
        <v>6188</v>
      </c>
      <c r="I125" s="52" t="s">
        <v>5908</v>
      </c>
      <c r="J125" s="52" t="s">
        <v>6183</v>
      </c>
      <c r="K125" s="44"/>
      <c r="L125" s="44" t="str">
        <v>蜂巢区段</v>
      </c>
      <c r="M125" s="44"/>
      <c r="N125" s="848"/>
    </row>
    <row r="126" ht="24" spans="1:14">
      <c r="A126" t="s">
        <v>6189</v>
      </c>
      <c r="B126" t="s">
        <v>6190</v>
      </c>
      <c r="C126" s="847"/>
      <c r="D126" s="846" t="s">
        <v>6191</v>
      </c>
      <c r="E126" s="846" t="s">
        <v>6192</v>
      </c>
      <c r="F126" s="848"/>
      <c r="G126" s="846" t="s">
        <v>6193</v>
      </c>
      <c r="H126" s="846" t="s">
        <v>6194</v>
      </c>
      <c r="I126" s="52" t="s">
        <v>5908</v>
      </c>
      <c r="J126" s="52" t="s">
        <v>6183</v>
      </c>
      <c r="K126" s="44"/>
      <c r="L126" s="44" t="str">
        <v>中枢区段</v>
      </c>
      <c r="M126" s="44"/>
      <c r="N126" s="848"/>
    </row>
    <row r="127" spans="1:14">
      <c r="A127" t="s">
        <v>6195</v>
      </c>
      <c r="B127" t="s">
        <v>6196</v>
      </c>
      <c r="C127" s="847"/>
      <c r="D127" s="846" t="s">
        <v>6197</v>
      </c>
      <c r="E127" s="846" t="s">
        <v>6198</v>
      </c>
      <c r="F127" s="848"/>
      <c r="G127" s="846" t="s">
        <v>6199</v>
      </c>
      <c r="H127" s="846" t="s">
        <v>6200</v>
      </c>
      <c r="I127" s="52" t="s">
        <v>6027</v>
      </c>
      <c r="J127" s="52" t="s">
        <v>6183</v>
      </c>
      <c r="K127" s="44"/>
      <c r="L127" s="44" t="str">
        <v>未特化区段1</v>
      </c>
      <c r="M127" s="44"/>
      <c r="N127" s="848"/>
    </row>
    <row r="128" spans="1:14">
      <c r="A128" t="s">
        <v>6201</v>
      </c>
      <c r="B128" t="s">
        <v>6202</v>
      </c>
      <c r="C128" s="847"/>
      <c r="D128" s="846" t="s">
        <v>6203</v>
      </c>
      <c r="E128" s="846" t="s">
        <v>6204</v>
      </c>
      <c r="F128" s="848"/>
      <c r="G128" s="846" t="s">
        <v>6205</v>
      </c>
      <c r="H128" s="846" t="s">
        <v>6206</v>
      </c>
      <c r="I128" s="52" t="s">
        <v>6034</v>
      </c>
      <c r="J128" s="52" t="s">
        <v>6183</v>
      </c>
      <c r="K128" s="44"/>
      <c r="L128" s="44" t="str">
        <v>未特化区段2</v>
      </c>
      <c r="M128" s="44"/>
      <c r="N128" s="848"/>
    </row>
    <row r="129" spans="1:14">
      <c r="A129" s="847"/>
      <c r="B129" s="847"/>
      <c r="C129" s="847"/>
      <c r="D129" s="846" t="s">
        <v>6207</v>
      </c>
      <c r="E129" s="846" t="s">
        <v>6208</v>
      </c>
      <c r="F129" s="848"/>
      <c r="G129" s="846" t="s">
        <v>6209</v>
      </c>
      <c r="H129" s="846" t="s">
        <v>6210</v>
      </c>
      <c r="I129" s="52" t="s">
        <v>6041</v>
      </c>
      <c r="J129" s="52" t="s">
        <v>6183</v>
      </c>
      <c r="K129" s="44"/>
      <c r="L129" s="44" t="str">
        <v>未特化区段3</v>
      </c>
      <c r="M129" s="44"/>
      <c r="N129" s="848"/>
    </row>
    <row r="130" spans="1:14">
      <c r="A130" s="847"/>
      <c r="B130" s="847"/>
      <c r="C130" s="847"/>
      <c r="D130" s="846" t="s">
        <v>6211</v>
      </c>
      <c r="E130" s="846" t="s">
        <v>6212</v>
      </c>
      <c r="F130" s="848"/>
      <c r="G130" s="846" t="s">
        <v>6213</v>
      </c>
      <c r="H130" s="846" t="s">
        <v>6214</v>
      </c>
      <c r="I130" s="52" t="s">
        <v>5908</v>
      </c>
      <c r="J130" s="52" t="s">
        <v>6215</v>
      </c>
      <c r="K130" s="44"/>
      <c r="L130" s="44" t="str">
        <v>共栖群落</v>
      </c>
      <c r="M130" s="44"/>
      <c r="N130" s="848"/>
    </row>
    <row r="131" ht="24" spans="1:14">
      <c r="A131" s="847"/>
      <c r="B131" s="847"/>
      <c r="C131" s="847"/>
      <c r="D131" s="846" t="s">
        <v>6216</v>
      </c>
      <c r="E131" s="846" t="s">
        <v>6217</v>
      </c>
      <c r="F131" s="848"/>
      <c r="G131" s="846" t="s">
        <v>6218</v>
      </c>
      <c r="H131" s="846" t="s">
        <v>6219</v>
      </c>
      <c r="I131" s="52" t="s">
        <v>6027</v>
      </c>
      <c r="J131" s="52" t="s">
        <v>6215</v>
      </c>
      <c r="K131" s="44"/>
      <c r="L131" s="44" t="str">
        <v>光合原野</v>
      </c>
      <c r="M131" s="44"/>
      <c r="N131" s="848"/>
    </row>
    <row r="132" ht="24" spans="1:14">
      <c r="A132" s="847"/>
      <c r="B132" s="847"/>
      <c r="C132" s="847"/>
      <c r="D132" s="846" t="s">
        <v>6220</v>
      </c>
      <c r="E132" s="846" t="s">
        <v>6221</v>
      </c>
      <c r="F132" s="848"/>
      <c r="G132" s="846" t="s">
        <v>6222</v>
      </c>
      <c r="H132" s="846" t="s">
        <v>6223</v>
      </c>
      <c r="I132" s="52" t="s">
        <v>6027</v>
      </c>
      <c r="J132" s="52" t="s">
        <v>6215</v>
      </c>
      <c r="K132" s="44"/>
      <c r="L132" s="44" t="str">
        <v>光合原野（完成纯净）</v>
      </c>
      <c r="M132" s="44"/>
      <c r="N132" s="848"/>
    </row>
    <row r="133" spans="1:14">
      <c r="A133" s="847"/>
      <c r="B133" s="847"/>
      <c r="C133" s="847"/>
      <c r="D133" s="846" t="s">
        <v>6224</v>
      </c>
      <c r="E133" s="846" t="s">
        <v>6225</v>
      </c>
      <c r="F133" s="848"/>
      <c r="G133" s="846" t="s">
        <v>6226</v>
      </c>
      <c r="H133" s="846" t="s">
        <v>6227</v>
      </c>
      <c r="I133" s="52" t="s">
        <v>6034</v>
      </c>
      <c r="J133" s="52" t="s">
        <v>6215</v>
      </c>
      <c r="K133" s="44"/>
      <c r="L133" s="44" t="str">
        <v>中空山岭</v>
      </c>
      <c r="M133" s="44"/>
      <c r="N133" s="848"/>
    </row>
    <row r="134" ht="24" spans="1:14">
      <c r="A134" s="847"/>
      <c r="B134" s="847"/>
      <c r="C134" s="847"/>
      <c r="D134" s="846" t="s">
        <v>6228</v>
      </c>
      <c r="E134" s="846" t="s">
        <v>6229</v>
      </c>
      <c r="F134" s="848"/>
      <c r="G134" s="846" t="s">
        <v>6230</v>
      </c>
      <c r="H134" s="846" t="s">
        <v>6231</v>
      </c>
      <c r="I134" s="52" t="s">
        <v>6034</v>
      </c>
      <c r="J134" s="52" t="s">
        <v>6215</v>
      </c>
      <c r="K134" s="44"/>
      <c r="L134" s="44" t="str">
        <v>中空山岭（完成纯净）</v>
      </c>
      <c r="M134" s="44"/>
      <c r="N134" s="848"/>
    </row>
    <row r="135" spans="1:14">
      <c r="A135" s="847"/>
      <c r="B135" s="847"/>
      <c r="C135" s="847"/>
      <c r="D135" s="846" t="s">
        <v>6232</v>
      </c>
      <c r="E135" s="846" t="s">
        <v>6233</v>
      </c>
      <c r="F135" s="848"/>
      <c r="G135" s="846" t="s">
        <v>6234</v>
      </c>
      <c r="H135" s="846" t="s">
        <v>6235</v>
      </c>
      <c r="I135" s="52" t="s">
        <v>6041</v>
      </c>
      <c r="J135" s="52" t="s">
        <v>6215</v>
      </c>
      <c r="K135" s="44"/>
      <c r="L135" s="44" t="str">
        <v>硕果森林</v>
      </c>
      <c r="M135" s="44"/>
      <c r="N135" s="848"/>
    </row>
    <row r="136" ht="24" spans="1:14">
      <c r="A136" s="847"/>
      <c r="B136" s="847"/>
      <c r="C136" s="847"/>
      <c r="D136" s="846" t="s">
        <v>6236</v>
      </c>
      <c r="E136" s="846" t="s">
        <v>6237</v>
      </c>
      <c r="F136" s="848"/>
      <c r="G136" s="846" t="s">
        <v>6238</v>
      </c>
      <c r="H136" s="846" t="s">
        <v>6239</v>
      </c>
      <c r="I136" s="52" t="s">
        <v>6041</v>
      </c>
      <c r="J136" s="52" t="s">
        <v>6215</v>
      </c>
      <c r="K136" s="44"/>
      <c r="L136" s="44" t="str">
        <v>硕果森林（完成纯净）</v>
      </c>
      <c r="M136" s="44"/>
      <c r="N136" s="848"/>
    </row>
    <row r="137" spans="1:14">
      <c r="A137" s="847"/>
      <c r="B137" s="847"/>
      <c r="C137" s="847"/>
      <c r="D137" s="846" t="s">
        <v>6240</v>
      </c>
      <c r="E137" s="846" t="s">
        <v>6241</v>
      </c>
      <c r="F137" s="848"/>
      <c r="G137" s="849"/>
      <c r="H137" s="849"/>
      <c r="I137" s="848"/>
      <c r="J137" s="848"/>
      <c r="K137" s="848"/>
      <c r="L137" s="848"/>
      <c r="M137" s="848"/>
      <c r="N137" s="848"/>
    </row>
    <row r="138" spans="1:14">
      <c r="A138" s="847"/>
      <c r="B138" s="847"/>
      <c r="C138" s="847"/>
      <c r="D138" s="846" t="s">
        <v>6242</v>
      </c>
      <c r="E138" s="846" t="s">
        <v>6243</v>
      </c>
      <c r="F138" s="848"/>
      <c r="G138" s="849"/>
      <c r="H138" s="849"/>
      <c r="I138" s="848"/>
      <c r="J138" s="848"/>
      <c r="K138" s="848"/>
      <c r="L138" s="848"/>
      <c r="M138" s="848"/>
      <c r="N138" s="848"/>
    </row>
    <row r="139" spans="1:14">
      <c r="A139" s="847"/>
      <c r="B139" s="847"/>
      <c r="C139" s="847"/>
      <c r="D139" s="846" t="s">
        <v>6244</v>
      </c>
      <c r="E139" s="846" t="s">
        <v>6245</v>
      </c>
      <c r="F139" s="848"/>
      <c r="G139" s="849"/>
      <c r="H139" s="849"/>
      <c r="I139" s="848"/>
      <c r="J139" s="848"/>
      <c r="K139" s="848"/>
      <c r="L139" s="848"/>
      <c r="M139" s="848"/>
      <c r="N139" s="848"/>
    </row>
    <row r="140" spans="1:14">
      <c r="A140" s="847"/>
      <c r="B140" s="847"/>
      <c r="C140" s="847"/>
      <c r="D140" s="846" t="s">
        <v>6246</v>
      </c>
      <c r="E140" s="846" t="s">
        <v>6247</v>
      </c>
      <c r="F140" s="848"/>
      <c r="G140" s="849"/>
      <c r="H140" s="849"/>
      <c r="I140" s="848"/>
      <c r="J140" s="848"/>
      <c r="K140" s="848"/>
      <c r="L140" s="848"/>
      <c r="M140" s="848"/>
      <c r="N140" s="848"/>
    </row>
    <row r="141" spans="1:14">
      <c r="A141" s="847"/>
      <c r="B141" s="847"/>
      <c r="C141" s="847"/>
      <c r="D141" s="846" t="s">
        <v>6248</v>
      </c>
      <c r="E141" s="846" t="s">
        <v>6249</v>
      </c>
      <c r="F141" s="848"/>
      <c r="G141" s="849"/>
      <c r="H141" s="849"/>
      <c r="I141" s="848"/>
      <c r="J141" s="848"/>
      <c r="K141" s="848"/>
      <c r="L141" s="848"/>
      <c r="M141" s="848"/>
      <c r="N141" s="848"/>
    </row>
    <row r="142" spans="1:14">
      <c r="A142" s="847"/>
      <c r="B142" s="847"/>
      <c r="C142" s="847"/>
      <c r="D142" s="846" t="s">
        <v>5860</v>
      </c>
      <c r="E142" s="846" t="s">
        <v>6250</v>
      </c>
      <c r="F142" s="848"/>
      <c r="G142" s="849"/>
      <c r="H142" s="849"/>
      <c r="I142" s="848"/>
      <c r="J142" s="848"/>
      <c r="K142" s="848"/>
      <c r="L142" s="848"/>
      <c r="M142" s="848"/>
      <c r="N142" s="848"/>
    </row>
    <row r="143" spans="1:14">
      <c r="A143" s="847"/>
      <c r="B143" s="847"/>
      <c r="C143" s="847"/>
      <c r="D143" s="846" t="s">
        <v>5987</v>
      </c>
      <c r="E143" s="846" t="s">
        <v>6251</v>
      </c>
      <c r="F143" s="848"/>
      <c r="G143" s="849"/>
      <c r="H143" s="849"/>
      <c r="I143" s="848"/>
      <c r="J143" s="848"/>
      <c r="K143" s="848"/>
      <c r="L143" s="848"/>
      <c r="M143" s="848"/>
      <c r="N143" s="848"/>
    </row>
    <row r="144" spans="1:14">
      <c r="A144" s="847"/>
      <c r="B144" s="847"/>
      <c r="C144" s="847"/>
      <c r="D144" s="846" t="s">
        <v>5993</v>
      </c>
      <c r="E144" s="846" t="s">
        <v>6252</v>
      </c>
      <c r="F144" s="848"/>
      <c r="G144" s="849"/>
      <c r="H144" s="849"/>
      <c r="I144" s="848"/>
      <c r="J144" s="848"/>
      <c r="K144" s="848"/>
      <c r="L144" s="848"/>
      <c r="M144" s="848"/>
      <c r="N144" s="848"/>
    </row>
    <row r="145" spans="1:14">
      <c r="A145" s="847"/>
      <c r="B145" s="847"/>
      <c r="C145" s="847"/>
      <c r="D145" s="846" t="s">
        <v>5999</v>
      </c>
      <c r="E145" s="846" t="s">
        <v>6253</v>
      </c>
      <c r="F145" s="848"/>
      <c r="G145" s="849"/>
      <c r="H145" s="849"/>
      <c r="I145" s="848"/>
      <c r="J145" s="848"/>
      <c r="K145" s="848"/>
      <c r="L145" s="848"/>
      <c r="M145" s="848"/>
      <c r="N145" s="848"/>
    </row>
    <row r="146" spans="1:14">
      <c r="A146" s="847" t="s">
        <v>6254</v>
      </c>
      <c r="B146" s="847" t="s">
        <v>6255</v>
      </c>
      <c r="C146" s="847"/>
      <c r="D146" s="846" t="s">
        <v>6004</v>
      </c>
      <c r="E146" s="846" t="s">
        <v>6256</v>
      </c>
      <c r="F146" s="848"/>
      <c r="G146" s="849"/>
      <c r="H146" s="849"/>
      <c r="I146" s="848"/>
      <c r="J146" s="848"/>
      <c r="K146" s="848"/>
      <c r="L146" s="848"/>
      <c r="M146" s="848"/>
      <c r="N146" s="848"/>
    </row>
    <row r="147" spans="1:14">
      <c r="A147" s="847" t="s">
        <v>6257</v>
      </c>
      <c r="B147" s="847" t="s">
        <v>6258</v>
      </c>
      <c r="C147" s="847"/>
      <c r="D147" s="846" t="s">
        <v>6009</v>
      </c>
      <c r="E147" s="846" t="s">
        <v>6259</v>
      </c>
      <c r="F147" s="848"/>
      <c r="G147" s="848"/>
      <c r="H147" s="848"/>
      <c r="I147" s="848"/>
      <c r="J147" s="848"/>
      <c r="K147" s="848"/>
      <c r="L147" s="848"/>
      <c r="M147" s="848"/>
      <c r="N147" s="848"/>
    </row>
    <row r="148" spans="1:14">
      <c r="A148" s="847" t="s">
        <v>6260</v>
      </c>
      <c r="B148" s="847" t="s">
        <v>6261</v>
      </c>
      <c r="C148" s="847"/>
      <c r="D148" s="846" t="s">
        <v>5871</v>
      </c>
      <c r="E148" s="846" t="s">
        <v>6262</v>
      </c>
      <c r="F148" s="848"/>
      <c r="G148" s="848"/>
      <c r="H148" s="848"/>
      <c r="I148" s="848"/>
      <c r="J148" s="848"/>
      <c r="K148" s="848"/>
      <c r="L148" s="848"/>
      <c r="M148" s="848"/>
      <c r="N148" s="848"/>
    </row>
    <row r="149" spans="1:14">
      <c r="A149" s="847" t="s">
        <v>6263</v>
      </c>
      <c r="B149" s="847" t="s">
        <v>6264</v>
      </c>
      <c r="C149" s="847"/>
      <c r="D149" s="846" t="s">
        <v>6021</v>
      </c>
      <c r="E149" s="846" t="s">
        <v>6265</v>
      </c>
      <c r="F149" s="848"/>
      <c r="G149" s="848"/>
      <c r="H149" s="848"/>
      <c r="I149" s="848"/>
      <c r="J149" s="848"/>
      <c r="K149" s="848"/>
      <c r="L149" s="848"/>
      <c r="M149" s="848"/>
      <c r="N149" s="848"/>
    </row>
    <row r="150" spans="1:14">
      <c r="A150" s="847" t="s">
        <v>6266</v>
      </c>
      <c r="B150" s="847" t="s">
        <v>6267</v>
      </c>
      <c r="C150" s="847"/>
      <c r="D150" s="846" t="s">
        <v>6028</v>
      </c>
      <c r="E150" s="846" t="s">
        <v>6268</v>
      </c>
      <c r="F150" s="848"/>
      <c r="G150" s="848"/>
      <c r="H150" s="848"/>
      <c r="I150" s="848"/>
      <c r="J150" s="848"/>
      <c r="K150" s="848"/>
      <c r="L150" s="848"/>
      <c r="M150" s="848"/>
      <c r="N150" s="848"/>
    </row>
    <row r="151" spans="1:14">
      <c r="A151" s="847" t="s">
        <v>6269</v>
      </c>
      <c r="B151" s="847" t="s">
        <v>6270</v>
      </c>
      <c r="C151" s="847"/>
      <c r="D151" s="846" t="s">
        <v>6035</v>
      </c>
      <c r="E151" s="846" t="s">
        <v>6271</v>
      </c>
      <c r="F151" s="848"/>
      <c r="G151" s="848"/>
      <c r="H151" s="848"/>
      <c r="I151" s="848"/>
      <c r="J151" s="848"/>
      <c r="K151" s="848"/>
      <c r="L151" s="848"/>
      <c r="M151" s="848"/>
      <c r="N151" s="848"/>
    </row>
    <row r="152" spans="1:14">
      <c r="A152" s="847" t="s">
        <v>6272</v>
      </c>
      <c r="B152" s="847" t="s">
        <v>6273</v>
      </c>
      <c r="C152" s="847"/>
      <c r="D152" s="846" t="s">
        <v>6042</v>
      </c>
      <c r="E152" s="846" t="s">
        <v>6274</v>
      </c>
      <c r="F152" s="848"/>
      <c r="G152" s="848"/>
      <c r="H152" s="848"/>
      <c r="I152" s="848"/>
      <c r="J152" s="848"/>
      <c r="K152" s="848"/>
      <c r="L152" s="848"/>
      <c r="M152" s="848"/>
      <c r="N152" s="848"/>
    </row>
    <row r="153" spans="1:14">
      <c r="A153" s="847" t="s">
        <v>6275</v>
      </c>
      <c r="B153" s="847" t="s">
        <v>6276</v>
      </c>
      <c r="C153" s="847"/>
      <c r="D153" s="846" t="s">
        <v>6132</v>
      </c>
      <c r="E153" s="846" t="s">
        <v>6277</v>
      </c>
      <c r="F153" s="848"/>
      <c r="G153" s="848"/>
      <c r="H153" s="848"/>
      <c r="I153" s="848"/>
      <c r="J153" s="848"/>
      <c r="K153" s="848"/>
      <c r="L153" s="848"/>
      <c r="M153" s="848"/>
      <c r="N153" s="848"/>
    </row>
    <row r="154" spans="1:14">
      <c r="A154" s="847" t="s">
        <v>6278</v>
      </c>
      <c r="B154" s="847" t="s">
        <v>6279</v>
      </c>
      <c r="C154" s="847"/>
      <c r="D154" s="846" t="s">
        <v>6280</v>
      </c>
      <c r="E154" s="846" t="s">
        <v>6281</v>
      </c>
      <c r="F154" s="848"/>
      <c r="G154" s="848"/>
      <c r="H154" s="848"/>
      <c r="I154" s="848"/>
      <c r="J154" s="848"/>
      <c r="K154" s="848"/>
      <c r="L154" s="848"/>
      <c r="M154" s="848"/>
      <c r="N154" s="848"/>
    </row>
    <row r="155" spans="1:14">
      <c r="A155" s="847"/>
      <c r="B155" s="847"/>
      <c r="C155" s="847"/>
      <c r="D155" s="847"/>
      <c r="E155" s="847"/>
      <c r="F155" s="848"/>
      <c r="G155" s="848"/>
      <c r="H155" s="848"/>
      <c r="I155" s="848"/>
      <c r="J155" s="848"/>
      <c r="K155" s="848"/>
      <c r="L155" s="848"/>
      <c r="M155" s="848"/>
      <c r="N155" s="848"/>
    </row>
    <row r="156" spans="1:14">
      <c r="A156" s="848"/>
      <c r="B156" s="848"/>
      <c r="C156" s="848"/>
      <c r="D156" s="848"/>
      <c r="E156" s="848"/>
      <c r="F156" s="848"/>
      <c r="G156" s="848"/>
      <c r="H156" s="848"/>
      <c r="I156" s="848"/>
      <c r="J156" s="848"/>
      <c r="K156" s="848"/>
      <c r="L156" s="848"/>
      <c r="M156" s="848"/>
      <c r="N156" s="848"/>
    </row>
    <row r="157" spans="1:14">
      <c r="A157" s="848"/>
      <c r="B157" s="848"/>
      <c r="C157" s="848"/>
      <c r="D157" s="848"/>
      <c r="E157" s="848"/>
      <c r="F157" s="848"/>
      <c r="G157" s="848"/>
      <c r="H157" s="848"/>
      <c r="I157" s="848"/>
      <c r="J157" s="848"/>
      <c r="K157" s="848"/>
      <c r="L157" s="848"/>
      <c r="M157" s="848"/>
      <c r="N157" s="848"/>
    </row>
    <row r="158" spans="1:14">
      <c r="A158" s="848"/>
      <c r="B158" s="848"/>
      <c r="C158" s="848"/>
      <c r="D158" s="848"/>
      <c r="E158" s="848"/>
      <c r="F158" s="848"/>
      <c r="G158" s="848"/>
      <c r="H158" s="848"/>
      <c r="I158" s="848"/>
      <c r="J158" s="848"/>
      <c r="K158" s="848"/>
      <c r="L158" s="848"/>
      <c r="M158" s="848"/>
      <c r="N158" s="848"/>
    </row>
    <row r="159" spans="1:14">
      <c r="A159" s="848"/>
      <c r="B159" s="848"/>
      <c r="C159" s="848"/>
      <c r="D159" s="848"/>
      <c r="E159" s="848"/>
      <c r="F159" s="848"/>
      <c r="G159" s="848"/>
      <c r="H159" s="848"/>
      <c r="I159" s="848"/>
      <c r="J159" s="848"/>
      <c r="K159" s="848"/>
      <c r="L159" s="848"/>
      <c r="M159" s="848"/>
      <c r="N159" s="848"/>
    </row>
    <row r="160" spans="1:14">
      <c r="A160" s="848"/>
      <c r="B160" s="848"/>
      <c r="C160" s="848"/>
      <c r="D160" s="848"/>
      <c r="E160" s="848"/>
      <c r="F160" s="848"/>
      <c r="G160" s="848"/>
      <c r="H160" s="848"/>
      <c r="I160" s="848"/>
      <c r="J160" s="848"/>
      <c r="K160" s="848"/>
      <c r="L160" s="848"/>
      <c r="M160" s="848"/>
      <c r="N160" s="848"/>
    </row>
    <row r="161" spans="1:14">
      <c r="A161" s="806" t="s">
        <v>5927</v>
      </c>
      <c r="B161" s="806" t="s">
        <v>6282</v>
      </c>
      <c r="C161" s="850" t="s">
        <v>6283</v>
      </c>
      <c r="D161" s="850" t="s">
        <v>6284</v>
      </c>
      <c r="E161" s="806" t="s">
        <v>5978</v>
      </c>
      <c r="F161" s="851" t="s">
        <v>5979</v>
      </c>
      <c r="G161" s="44" t="s">
        <v>5969</v>
      </c>
      <c r="H161" s="44" t="s">
        <v>6285</v>
      </c>
      <c r="I161" s="44" t="s">
        <v>6286</v>
      </c>
      <c r="J161" s="44" t="s">
        <v>6287</v>
      </c>
      <c r="K161" s="44" t="s">
        <v>5979</v>
      </c>
      <c r="L161" s="848"/>
      <c r="M161" s="848"/>
      <c r="N161" s="848"/>
    </row>
    <row r="162" ht="36" spans="1:14">
      <c r="A162" s="852" t="s">
        <v>5943</v>
      </c>
      <c r="B162" s="852" t="s">
        <v>6288</v>
      </c>
      <c r="C162" s="852" t="s">
        <v>5908</v>
      </c>
      <c r="D162" s="852" t="s">
        <v>6289</v>
      </c>
      <c r="E162" s="853" t="str" cm="1">
        <f t="array" ref="E162:E192">_xlfn._xlws.FILTER(A162:A275,(IF(C34="忽略筛选",ROW(C162:C275)&gt;=1,ISNUMBER(SEARCH(C34,C162:C275))))*(IF(G34="忽略筛选",ROW(D162:D275)&gt;=1,ISNUMBER(SEARCH(G34,D162:D275)))))</f>
        <v>政府特区</v>
      </c>
      <c r="F162" s="854" t="str" cm="1">
        <f t="array" ref="F162:F182">_xlfn._xlws.FILTER(A162:A275,(IF(C41="忽略筛选",ROW(C162:C275)&gt;=1,ISNUMBER(SEARCH(C41,C162:C275))))*(IF(E41="忽略筛选",ROW(D162:D275)&gt;=1,ISNUMBER(SEARCH(E41,D162:D275)))))</f>
        <v>政府特区</v>
      </c>
      <c r="G162" s="855" t="s">
        <v>6290</v>
      </c>
      <c r="H162" s="856" t="s">
        <v>6291</v>
      </c>
      <c r="I162" s="52" t="s">
        <v>5946</v>
      </c>
      <c r="J162" s="856" t="s">
        <v>6292</v>
      </c>
      <c r="K162" s="44" t="str" cm="1">
        <f t="array" ref="K162:K165">_xlfn._xlws.FILTER(G162:G557,(IF(C42="忽略筛选",ROW(I162:I557)&gt;=1,ISNUMBER(SEARCH(C42,I162:I557))))*(IF(E42="忽略筛选",ROW(J162:J557)&gt;=1,ISNUMBER(SEARCH(E42,J162:J557)))))</f>
        <v>军事学院</v>
      </c>
      <c r="L162" s="848"/>
      <c r="M162" s="848"/>
      <c r="N162" s="848"/>
    </row>
    <row r="163" ht="36" spans="1:14">
      <c r="A163" s="852" t="s">
        <v>6293</v>
      </c>
      <c r="B163" s="852" t="s">
        <v>6294</v>
      </c>
      <c r="C163" s="852" t="s">
        <v>5908</v>
      </c>
      <c r="D163" s="852" t="s">
        <v>6289</v>
      </c>
      <c r="E163" s="853" t="str">
        <v>城市扩张</v>
      </c>
      <c r="F163" s="854" t="str">
        <v>城市扩张</v>
      </c>
      <c r="G163" s="855" t="s">
        <v>6295</v>
      </c>
      <c r="H163" s="856" t="s">
        <v>6296</v>
      </c>
      <c r="I163" s="52" t="s">
        <v>5946</v>
      </c>
      <c r="J163" s="856" t="s">
        <v>6292</v>
      </c>
      <c r="K163" s="44" t="str">
        <v>要塞</v>
      </c>
      <c r="L163" s="848"/>
      <c r="M163" s="848"/>
      <c r="N163" s="848"/>
    </row>
    <row r="164" ht="36" spans="1:14">
      <c r="A164" s="852" t="s">
        <v>6297</v>
      </c>
      <c r="B164" s="852" t="s">
        <v>6298</v>
      </c>
      <c r="C164" s="852" t="s">
        <v>5908</v>
      </c>
      <c r="D164" s="852" t="s">
        <v>6289</v>
      </c>
      <c r="E164" s="853" t="str">
        <v>混合工业</v>
      </c>
      <c r="F164" s="854" t="str">
        <v>混合工业</v>
      </c>
      <c r="G164" s="855" t="s">
        <v>6299</v>
      </c>
      <c r="H164" s="856" t="s">
        <v>6300</v>
      </c>
      <c r="I164" s="52" t="s">
        <v>5946</v>
      </c>
      <c r="J164" s="856" t="s">
        <v>6292</v>
      </c>
      <c r="K164" s="44" t="str">
        <v>堡垒</v>
      </c>
      <c r="L164" s="848"/>
      <c r="M164" s="848"/>
      <c r="N164" s="848"/>
    </row>
    <row r="165" ht="36" spans="1:14">
      <c r="A165" s="852" t="s">
        <v>6301</v>
      </c>
      <c r="B165" s="852" t="s">
        <v>6302</v>
      </c>
      <c r="C165" s="852" t="s">
        <v>5908</v>
      </c>
      <c r="D165" s="852" t="s">
        <v>6289</v>
      </c>
      <c r="E165" s="853" t="str">
        <v>重工业</v>
      </c>
      <c r="F165" s="854" t="str">
        <v>重工业</v>
      </c>
      <c r="G165" s="855" t="s">
        <v>6303</v>
      </c>
      <c r="H165" s="856" t="s">
        <v>6304</v>
      </c>
      <c r="I165" s="52" t="s">
        <v>5946</v>
      </c>
      <c r="J165" s="856" t="s">
        <v>6292</v>
      </c>
      <c r="K165" s="44" t="str">
        <v>行星护盾生成器</v>
      </c>
      <c r="L165" s="848"/>
      <c r="M165" s="848"/>
      <c r="N165" s="848"/>
    </row>
    <row r="166" ht="36" spans="1:14">
      <c r="A166" s="852" t="s">
        <v>6305</v>
      </c>
      <c r="B166" s="852" t="s">
        <v>6306</v>
      </c>
      <c r="C166" s="852" t="s">
        <v>5908</v>
      </c>
      <c r="D166" s="852" t="s">
        <v>6289</v>
      </c>
      <c r="E166" s="853" t="str">
        <v>民用工业</v>
      </c>
      <c r="F166" s="854" t="str">
        <v>民用工业</v>
      </c>
      <c r="G166" s="855" t="s">
        <v>6307</v>
      </c>
      <c r="H166" s="856" t="s">
        <v>6308</v>
      </c>
      <c r="I166" s="52" t="s">
        <v>5946</v>
      </c>
      <c r="J166" s="856" t="s">
        <v>6292</v>
      </c>
      <c r="K166" s="44"/>
      <c r="L166" s="848"/>
      <c r="M166" s="848"/>
      <c r="N166" s="848"/>
    </row>
    <row r="167" ht="36" spans="1:14">
      <c r="A167" s="852" t="s">
        <v>6309</v>
      </c>
      <c r="B167" s="852" t="s">
        <v>6310</v>
      </c>
      <c r="C167" s="852" t="s">
        <v>5908</v>
      </c>
      <c r="D167" s="852" t="s">
        <v>6289</v>
      </c>
      <c r="E167" s="853" t="str">
        <v>档案馆</v>
      </c>
      <c r="F167" s="854" t="str">
        <v>档案馆</v>
      </c>
      <c r="G167" s="855" t="s">
        <v>6311</v>
      </c>
      <c r="H167" s="856" t="s">
        <v>6312</v>
      </c>
      <c r="I167" s="52" t="s">
        <v>5946</v>
      </c>
      <c r="J167" s="856" t="s">
        <v>6292</v>
      </c>
      <c r="K167" s="44"/>
      <c r="L167" s="848"/>
      <c r="M167" s="848"/>
      <c r="N167" s="848"/>
    </row>
    <row r="168" ht="36" spans="1:14">
      <c r="A168" s="852" t="s">
        <v>6313</v>
      </c>
      <c r="B168" s="852" t="s">
        <v>6314</v>
      </c>
      <c r="C168" s="852" t="s">
        <v>5908</v>
      </c>
      <c r="D168" s="852" t="s">
        <v>6289</v>
      </c>
      <c r="E168" s="853" t="str">
        <v>科研聚落</v>
      </c>
      <c r="F168" s="854" t="str">
        <v>科研聚落</v>
      </c>
      <c r="G168" s="855" t="s">
        <v>6315</v>
      </c>
      <c r="H168" s="856" t="s">
        <v>6316</v>
      </c>
      <c r="I168" s="52" t="s">
        <v>5946</v>
      </c>
      <c r="J168" s="856" t="s">
        <v>6292</v>
      </c>
      <c r="K168" s="44"/>
      <c r="L168" s="848"/>
      <c r="M168" s="848"/>
      <c r="N168" s="848"/>
    </row>
    <row r="169" ht="36" spans="1:14">
      <c r="A169" s="852" t="s">
        <v>6317</v>
      </c>
      <c r="B169" s="852" t="s">
        <v>6318</v>
      </c>
      <c r="C169" s="852" t="s">
        <v>6319</v>
      </c>
      <c r="D169" s="852" t="s">
        <v>6289</v>
      </c>
      <c r="E169" s="853" t="str">
        <v>物理学研究特化</v>
      </c>
      <c r="F169" s="854" t="str">
        <v>物理学研究特化</v>
      </c>
      <c r="G169" s="855" t="s">
        <v>6320</v>
      </c>
      <c r="H169" s="856" t="s">
        <v>6321</v>
      </c>
      <c r="I169" s="52" t="s">
        <v>5946</v>
      </c>
      <c r="J169" s="856" t="s">
        <v>6292</v>
      </c>
      <c r="K169" s="44"/>
      <c r="L169" s="848"/>
      <c r="M169" s="848"/>
      <c r="N169" s="848"/>
    </row>
    <row r="170" ht="36" spans="1:14">
      <c r="A170" s="852" t="s">
        <v>6322</v>
      </c>
      <c r="B170" s="852" t="s">
        <v>6323</v>
      </c>
      <c r="C170" s="852" t="s">
        <v>6319</v>
      </c>
      <c r="D170" s="852" t="s">
        <v>6289</v>
      </c>
      <c r="E170" s="853" t="str">
        <v>社会学研究特化</v>
      </c>
      <c r="F170" s="854" t="str">
        <v>社会学研究特化</v>
      </c>
      <c r="G170" s="855" t="s">
        <v>6324</v>
      </c>
      <c r="H170" s="856" t="s">
        <v>6325</v>
      </c>
      <c r="I170" s="52" t="s">
        <v>5946</v>
      </c>
      <c r="J170" s="856" t="s">
        <v>6292</v>
      </c>
      <c r="K170" s="44"/>
      <c r="L170" s="848"/>
      <c r="M170" s="848"/>
      <c r="N170" s="848"/>
    </row>
    <row r="171" ht="36" spans="1:14">
      <c r="A171" s="852" t="s">
        <v>6326</v>
      </c>
      <c r="B171" s="852" t="s">
        <v>6327</v>
      </c>
      <c r="C171" s="852" t="s">
        <v>6319</v>
      </c>
      <c r="D171" s="852" t="s">
        <v>6289</v>
      </c>
      <c r="E171" s="853" t="str">
        <v>工程学研究特化</v>
      </c>
      <c r="F171" s="854" t="str">
        <v>工程学研究特化</v>
      </c>
      <c r="G171" s="855" t="s">
        <v>6328</v>
      </c>
      <c r="H171" s="856" t="s">
        <v>6329</v>
      </c>
      <c r="I171" s="52" t="s">
        <v>5946</v>
      </c>
      <c r="J171" s="856" t="s">
        <v>6292</v>
      </c>
      <c r="K171" s="44"/>
      <c r="L171" s="848"/>
      <c r="M171" s="848"/>
      <c r="N171" s="848"/>
    </row>
    <row r="172" ht="36" spans="1:14">
      <c r="A172" s="852" t="s">
        <v>6330</v>
      </c>
      <c r="B172" s="852" t="s">
        <v>6331</v>
      </c>
      <c r="C172" s="852" t="s">
        <v>5908</v>
      </c>
      <c r="D172" s="852" t="s">
        <v>6289</v>
      </c>
      <c r="E172" s="853" t="str">
        <v>行政中心</v>
      </c>
      <c r="F172" s="854" t="str">
        <v>行政中心</v>
      </c>
      <c r="G172" s="855" t="s">
        <v>6332</v>
      </c>
      <c r="H172" s="856" t="s">
        <v>6333</v>
      </c>
      <c r="I172" s="52" t="s">
        <v>5946</v>
      </c>
      <c r="J172" s="856" t="s">
        <v>6292</v>
      </c>
      <c r="K172" s="44"/>
      <c r="L172" s="848"/>
      <c r="M172" s="848"/>
      <c r="N172" s="848"/>
    </row>
    <row r="173" ht="36" spans="1:14">
      <c r="A173" s="852" t="s">
        <v>6334</v>
      </c>
      <c r="B173" s="852" t="s">
        <v>6335</v>
      </c>
      <c r="C173" s="852" t="s">
        <v>5908</v>
      </c>
      <c r="D173" s="852" t="s">
        <v>6289</v>
      </c>
      <c r="E173" s="853" t="str">
        <v>唯心聚落</v>
      </c>
      <c r="F173" s="854" t="str">
        <v>唯心聚落</v>
      </c>
      <c r="G173" s="855" t="s">
        <v>6336</v>
      </c>
      <c r="H173" s="856" t="s">
        <v>6337</v>
      </c>
      <c r="I173" s="52" t="s">
        <v>5946</v>
      </c>
      <c r="J173" s="856" t="s">
        <v>6292</v>
      </c>
      <c r="K173" s="44"/>
      <c r="L173" s="848"/>
      <c r="M173" s="848"/>
      <c r="N173" s="848"/>
    </row>
    <row r="174" ht="36" spans="1:14">
      <c r="A174" s="852" t="s">
        <v>6338</v>
      </c>
      <c r="B174" s="852" t="s">
        <v>6339</v>
      </c>
      <c r="C174" s="852" t="s">
        <v>5908</v>
      </c>
      <c r="D174" s="852" t="s">
        <v>6289</v>
      </c>
      <c r="E174" s="853" t="str">
        <v>庇护聚居地</v>
      </c>
      <c r="F174" s="854" t="str">
        <v>庇护聚居地</v>
      </c>
      <c r="G174" s="855" t="s">
        <v>6340</v>
      </c>
      <c r="H174" s="856" t="s">
        <v>6341</v>
      </c>
      <c r="I174" s="52" t="s">
        <v>5946</v>
      </c>
      <c r="J174" s="856" t="s">
        <v>6292</v>
      </c>
      <c r="K174" s="44"/>
      <c r="L174" s="848"/>
      <c r="M174" s="848"/>
      <c r="N174" s="848"/>
    </row>
    <row r="175" ht="36" spans="1:14">
      <c r="A175" s="852" t="s">
        <v>6342</v>
      </c>
      <c r="B175" s="852" t="s">
        <v>6343</v>
      </c>
      <c r="C175" s="852" t="s">
        <v>5908</v>
      </c>
      <c r="D175" s="852" t="s">
        <v>6289</v>
      </c>
      <c r="E175" s="853" t="str">
        <v>行星防御工事</v>
      </c>
      <c r="F175" s="854" t="str">
        <v>行星防御工事</v>
      </c>
      <c r="G175" s="855" t="s">
        <v>6344</v>
      </c>
      <c r="H175" s="856" t="s">
        <v>6345</v>
      </c>
      <c r="I175" s="52" t="s">
        <v>5946</v>
      </c>
      <c r="J175" s="856" t="s">
        <v>6292</v>
      </c>
      <c r="K175" s="44"/>
      <c r="L175" s="848"/>
      <c r="M175" s="848"/>
      <c r="N175" s="848"/>
    </row>
    <row r="176" ht="36" spans="1:14">
      <c r="A176" s="852" t="s">
        <v>6346</v>
      </c>
      <c r="B176" s="852" t="s">
        <v>6347</v>
      </c>
      <c r="C176" s="852" t="s">
        <v>5908</v>
      </c>
      <c r="D176" s="852" t="s">
        <v>6289</v>
      </c>
      <c r="E176" s="853" t="str">
        <v>贸易枢纽</v>
      </c>
      <c r="F176" s="854" t="str">
        <v>贸易枢纽</v>
      </c>
      <c r="G176" s="855" t="s">
        <v>6348</v>
      </c>
      <c r="H176" s="856" t="s">
        <v>6349</v>
      </c>
      <c r="I176" s="52" t="s">
        <v>5946</v>
      </c>
      <c r="J176" s="856" t="s">
        <v>6292</v>
      </c>
      <c r="K176" s="44"/>
      <c r="L176" s="848"/>
      <c r="M176" s="848"/>
      <c r="N176" s="848"/>
    </row>
    <row r="177" spans="1:14">
      <c r="A177" s="852" t="s">
        <v>6350</v>
      </c>
      <c r="B177" s="852" t="s">
        <v>6351</v>
      </c>
      <c r="C177" s="852" t="s">
        <v>5908</v>
      </c>
      <c r="D177" s="852" t="s">
        <v>6352</v>
      </c>
      <c r="E177" s="853" t="str">
        <v>发电支持</v>
      </c>
      <c r="F177" s="854" t="str">
        <v>生物研究支援</v>
      </c>
      <c r="G177" s="855" t="s">
        <v>6353</v>
      </c>
      <c r="H177" s="856" t="s">
        <v>6354</v>
      </c>
      <c r="I177" s="52" t="s">
        <v>5946</v>
      </c>
      <c r="J177" s="856" t="s">
        <v>6292</v>
      </c>
      <c r="K177" s="44"/>
      <c r="L177" s="848"/>
      <c r="M177" s="848"/>
      <c r="N177" s="848"/>
    </row>
    <row r="178" spans="1:14">
      <c r="A178" s="852" t="s">
        <v>6355</v>
      </c>
      <c r="B178" s="852" t="s">
        <v>6356</v>
      </c>
      <c r="C178" s="852" t="s">
        <v>5908</v>
      </c>
      <c r="D178" s="852" t="s">
        <v>6352</v>
      </c>
      <c r="E178" s="853" t="str">
        <v>农业支持</v>
      </c>
      <c r="F178" s="854" t="str">
        <v>矿物研究支援</v>
      </c>
      <c r="G178" s="855" t="s">
        <v>6357</v>
      </c>
      <c r="H178" s="856" t="s">
        <v>6358</v>
      </c>
      <c r="I178" s="52" t="s">
        <v>5946</v>
      </c>
      <c r="J178" s="856" t="s">
        <v>6292</v>
      </c>
      <c r="K178" s="44"/>
      <c r="L178" s="848"/>
      <c r="M178" s="848"/>
      <c r="N178" s="848"/>
    </row>
    <row r="179" spans="1:14">
      <c r="A179" s="852" t="s">
        <v>6359</v>
      </c>
      <c r="B179" s="852" t="s">
        <v>6360</v>
      </c>
      <c r="C179" s="852" t="s">
        <v>6361</v>
      </c>
      <c r="D179" s="852" t="s">
        <v>6352</v>
      </c>
      <c r="E179" s="853" t="str">
        <v>混合工业（环形世界）</v>
      </c>
      <c r="F179" s="854" t="str">
        <v>能量研究支援</v>
      </c>
      <c r="G179" s="855" t="s">
        <v>6362</v>
      </c>
      <c r="H179" s="856" t="s">
        <v>6363</v>
      </c>
      <c r="I179" s="52" t="s">
        <v>5946</v>
      </c>
      <c r="J179" s="856" t="s">
        <v>6292</v>
      </c>
      <c r="K179" s="44"/>
      <c r="L179" s="848"/>
      <c r="M179" s="848"/>
      <c r="N179" s="848"/>
    </row>
    <row r="180" spans="1:14">
      <c r="A180" s="852" t="s">
        <v>6364</v>
      </c>
      <c r="B180" s="852" t="s">
        <v>6365</v>
      </c>
      <c r="C180" s="852" t="s">
        <v>6361</v>
      </c>
      <c r="D180" s="852" t="s">
        <v>6352</v>
      </c>
      <c r="E180" s="853" t="str">
        <v>重工业（环形世界）</v>
      </c>
      <c r="F180" s="854" t="str">
        <v>发电支持</v>
      </c>
      <c r="G180" s="855" t="s">
        <v>6366</v>
      </c>
      <c r="H180" s="856" t="s">
        <v>6367</v>
      </c>
      <c r="I180" s="52" t="s">
        <v>5946</v>
      </c>
      <c r="J180" s="856" t="s">
        <v>6292</v>
      </c>
      <c r="K180" s="44"/>
      <c r="L180" s="848"/>
      <c r="M180" s="848"/>
      <c r="N180" s="848"/>
    </row>
    <row r="181" spans="1:14">
      <c r="A181" s="852" t="s">
        <v>6368</v>
      </c>
      <c r="B181" s="852" t="s">
        <v>6369</v>
      </c>
      <c r="C181" s="852" t="s">
        <v>6361</v>
      </c>
      <c r="D181" s="852" t="s">
        <v>6352</v>
      </c>
      <c r="E181" s="853" t="str">
        <v>民用工业（环形世界）</v>
      </c>
      <c r="F181" s="854" t="str">
        <v>矿业支持</v>
      </c>
      <c r="G181" s="855" t="s">
        <v>6370</v>
      </c>
      <c r="H181" s="856" t="s">
        <v>6371</v>
      </c>
      <c r="I181" s="52" t="s">
        <v>5946</v>
      </c>
      <c r="J181" s="856" t="s">
        <v>6292</v>
      </c>
      <c r="K181" s="44"/>
      <c r="L181" s="848"/>
      <c r="M181" s="848"/>
      <c r="N181" s="848"/>
    </row>
    <row r="182" ht="24" spans="1:14">
      <c r="A182" s="852" t="s">
        <v>6372</v>
      </c>
      <c r="B182" s="852" t="s">
        <v>6373</v>
      </c>
      <c r="C182" s="852" t="s">
        <v>6361</v>
      </c>
      <c r="D182" s="852" t="s">
        <v>6352</v>
      </c>
      <c r="E182" s="853" t="str">
        <v>科研聚落（环形世界）</v>
      </c>
      <c r="F182" s="854" t="str">
        <v>农业支持</v>
      </c>
      <c r="G182" s="855" t="s">
        <v>6374</v>
      </c>
      <c r="H182" s="856" t="s">
        <v>6375</v>
      </c>
      <c r="I182" s="52" t="s">
        <v>5946</v>
      </c>
      <c r="J182" s="856" t="s">
        <v>6376</v>
      </c>
      <c r="K182" s="44"/>
      <c r="L182" s="848"/>
      <c r="M182" s="848"/>
      <c r="N182" s="848"/>
    </row>
    <row r="183" ht="24" spans="1:14">
      <c r="A183" s="852" t="s">
        <v>6377</v>
      </c>
      <c r="B183" s="852" t="s">
        <v>6378</v>
      </c>
      <c r="C183" s="852" t="s">
        <v>6361</v>
      </c>
      <c r="D183" s="852" t="s">
        <v>6352</v>
      </c>
      <c r="E183" s="853" t="str">
        <v>物理学研究特化（环形世界）</v>
      </c>
      <c r="F183" s="854"/>
      <c r="G183" s="855" t="s">
        <v>6379</v>
      </c>
      <c r="H183" s="856" t="s">
        <v>6380</v>
      </c>
      <c r="I183" s="52" t="s">
        <v>5946</v>
      </c>
      <c r="J183" s="856" t="s">
        <v>6376</v>
      </c>
      <c r="K183" s="44"/>
      <c r="L183" s="848"/>
      <c r="M183" s="848"/>
      <c r="N183" s="848"/>
    </row>
    <row r="184" spans="1:14">
      <c r="A184" s="852" t="s">
        <v>6381</v>
      </c>
      <c r="B184" s="852" t="s">
        <v>6382</v>
      </c>
      <c r="C184" s="852" t="s">
        <v>6361</v>
      </c>
      <c r="D184" s="852" t="s">
        <v>6352</v>
      </c>
      <c r="E184" s="853" t="str">
        <v>社会学研究特化（环形世界）</v>
      </c>
      <c r="F184" s="854"/>
      <c r="G184" s="855" t="s">
        <v>6383</v>
      </c>
      <c r="H184" s="856" t="s">
        <v>6384</v>
      </c>
      <c r="I184" s="52" t="s">
        <v>5946</v>
      </c>
      <c r="J184" s="856" t="s">
        <v>6376</v>
      </c>
      <c r="K184" s="44"/>
      <c r="L184" s="848"/>
      <c r="M184" s="848"/>
      <c r="N184" s="848"/>
    </row>
    <row r="185" spans="1:14">
      <c r="A185" s="852" t="s">
        <v>6385</v>
      </c>
      <c r="B185" s="852" t="s">
        <v>6386</v>
      </c>
      <c r="C185" s="852" t="s">
        <v>6034</v>
      </c>
      <c r="D185" s="852" t="s">
        <v>6387</v>
      </c>
      <c r="E185" s="853" t="str">
        <v>工程学研究特化（环形世界）</v>
      </c>
      <c r="F185" s="854"/>
      <c r="G185" s="855" t="s">
        <v>6388</v>
      </c>
      <c r="H185" s="856" t="s">
        <v>6389</v>
      </c>
      <c r="I185" s="52" t="s">
        <v>5946</v>
      </c>
      <c r="J185" s="856" t="s">
        <v>6376</v>
      </c>
      <c r="K185" s="44"/>
      <c r="L185" s="848"/>
      <c r="M185" s="848"/>
      <c r="N185" s="848"/>
    </row>
    <row r="186" spans="1:14">
      <c r="A186" s="852" t="s">
        <v>6390</v>
      </c>
      <c r="B186" s="852" t="s">
        <v>6391</v>
      </c>
      <c r="C186" s="852" t="s">
        <v>6034</v>
      </c>
      <c r="D186" s="852" t="s">
        <v>5941</v>
      </c>
      <c r="E186" s="853" t="str">
        <v>行政中心（环形世界）</v>
      </c>
      <c r="F186" s="854"/>
      <c r="G186" s="855" t="s">
        <v>6392</v>
      </c>
      <c r="H186" s="856" t="s">
        <v>6393</v>
      </c>
      <c r="I186" s="52" t="s">
        <v>5946</v>
      </c>
      <c r="J186" s="856" t="s">
        <v>6376</v>
      </c>
      <c r="K186" s="44"/>
      <c r="L186" s="848"/>
      <c r="M186" s="848"/>
      <c r="N186" s="848"/>
    </row>
    <row r="187" spans="1:14">
      <c r="A187" s="852" t="s">
        <v>6394</v>
      </c>
      <c r="B187" s="852" t="s">
        <v>6395</v>
      </c>
      <c r="C187" s="852" t="s">
        <v>6034</v>
      </c>
      <c r="D187" s="852" t="s">
        <v>5941</v>
      </c>
      <c r="E187" s="853" t="str">
        <v>唯心聚落（环形世界）</v>
      </c>
      <c r="F187" s="854"/>
      <c r="G187" s="855" t="s">
        <v>6396</v>
      </c>
      <c r="H187" s="856" t="s">
        <v>6397</v>
      </c>
      <c r="I187" s="52" t="s">
        <v>6398</v>
      </c>
      <c r="J187" s="856" t="s">
        <v>6376</v>
      </c>
      <c r="K187" s="44"/>
      <c r="L187" s="848"/>
      <c r="M187" s="848"/>
      <c r="N187" s="848"/>
    </row>
    <row r="188" spans="1:14">
      <c r="A188" s="852" t="s">
        <v>6399</v>
      </c>
      <c r="B188" s="852" t="s">
        <v>6400</v>
      </c>
      <c r="C188" s="852" t="s">
        <v>6027</v>
      </c>
      <c r="D188" s="852" t="s">
        <v>6387</v>
      </c>
      <c r="E188" s="853" t="str">
        <v>庇护聚居地（环形世界）</v>
      </c>
      <c r="F188" s="854"/>
      <c r="G188" s="855" t="s">
        <v>6401</v>
      </c>
      <c r="H188" s="856" t="s">
        <v>6402</v>
      </c>
      <c r="I188" s="52" t="s">
        <v>6398</v>
      </c>
      <c r="J188" s="856" t="s">
        <v>6376</v>
      </c>
      <c r="K188" s="44"/>
      <c r="L188" s="848"/>
      <c r="M188" s="848"/>
      <c r="N188" s="848"/>
    </row>
    <row r="189" spans="1:14">
      <c r="A189" s="852" t="s">
        <v>6403</v>
      </c>
      <c r="B189" s="852" t="s">
        <v>6404</v>
      </c>
      <c r="C189" s="852" t="s">
        <v>6027</v>
      </c>
      <c r="D189" s="852" t="s">
        <v>5941</v>
      </c>
      <c r="E189" s="853" t="str">
        <v>行星防御工事（环形世界）</v>
      </c>
      <c r="F189" s="854"/>
      <c r="G189" s="855" t="s">
        <v>6405</v>
      </c>
      <c r="H189" s="856" t="s">
        <v>6406</v>
      </c>
      <c r="I189" s="52" t="s">
        <v>6398</v>
      </c>
      <c r="J189" s="856" t="s">
        <v>6376</v>
      </c>
      <c r="K189" s="44"/>
      <c r="L189" s="848"/>
      <c r="M189" s="848"/>
      <c r="N189" s="848"/>
    </row>
    <row r="190" spans="1:14">
      <c r="A190" s="852" t="s">
        <v>6407</v>
      </c>
      <c r="B190" s="852" t="s">
        <v>6408</v>
      </c>
      <c r="C190" s="852" t="s">
        <v>6041</v>
      </c>
      <c r="D190" s="852" t="s">
        <v>5941</v>
      </c>
      <c r="E190" s="853" t="str">
        <v>贸易枢纽（环形世界）</v>
      </c>
      <c r="F190" s="854"/>
      <c r="G190" s="855" t="s">
        <v>6409</v>
      </c>
      <c r="H190" s="856" t="s">
        <v>6410</v>
      </c>
      <c r="I190" s="52" t="s">
        <v>5946</v>
      </c>
      <c r="J190" s="856" t="s">
        <v>6376</v>
      </c>
      <c r="K190" s="44"/>
      <c r="L190" s="848"/>
      <c r="M190" s="848"/>
      <c r="N190" s="848"/>
    </row>
    <row r="191" spans="1:14">
      <c r="A191" s="852" t="s">
        <v>6411</v>
      </c>
      <c r="B191" s="852" t="s">
        <v>6412</v>
      </c>
      <c r="C191" s="852" t="s">
        <v>6041</v>
      </c>
      <c r="D191" s="852" t="s">
        <v>5941</v>
      </c>
      <c r="E191" s="853" t="str">
        <v>食物聚焦（环形世界）</v>
      </c>
      <c r="F191" s="854"/>
      <c r="G191" s="855" t="s">
        <v>6413</v>
      </c>
      <c r="H191" s="856" t="s">
        <v>6414</v>
      </c>
      <c r="I191" s="52" t="s">
        <v>6398</v>
      </c>
      <c r="J191" s="856" t="s">
        <v>6376</v>
      </c>
      <c r="K191" s="44"/>
      <c r="L191" s="848"/>
      <c r="M191" s="848"/>
      <c r="N191" s="848"/>
    </row>
    <row r="192" spans="1:14">
      <c r="A192" s="852" t="s">
        <v>6415</v>
      </c>
      <c r="B192" s="852" t="s">
        <v>6416</v>
      </c>
      <c r="C192" s="852" t="s">
        <v>6041</v>
      </c>
      <c r="D192" s="852" t="s">
        <v>5941</v>
      </c>
      <c r="E192" s="853" t="str">
        <v>能源发电（环形世界）</v>
      </c>
      <c r="F192" s="854"/>
      <c r="G192" s="855" t="s">
        <v>6417</v>
      </c>
      <c r="H192" s="856" t="s">
        <v>6418</v>
      </c>
      <c r="I192" s="52" t="s">
        <v>6419</v>
      </c>
      <c r="J192" s="856" t="s">
        <v>6376</v>
      </c>
      <c r="K192" s="44"/>
      <c r="L192" s="848"/>
      <c r="M192" s="848"/>
      <c r="N192" s="848"/>
    </row>
    <row r="193" spans="1:14">
      <c r="A193" s="852" t="s">
        <v>6420</v>
      </c>
      <c r="B193" s="852" t="s">
        <v>6421</v>
      </c>
      <c r="C193" s="852" t="s">
        <v>5908</v>
      </c>
      <c r="D193" s="852" t="s">
        <v>2793</v>
      </c>
      <c r="E193" s="853"/>
      <c r="F193" s="854"/>
      <c r="G193" s="855" t="s">
        <v>6422</v>
      </c>
      <c r="H193" s="856" t="s">
        <v>6423</v>
      </c>
      <c r="I193" s="52" t="s">
        <v>6419</v>
      </c>
      <c r="J193" s="856" t="s">
        <v>6376</v>
      </c>
      <c r="K193" s="44"/>
      <c r="L193" s="848"/>
      <c r="M193" s="848"/>
      <c r="N193" s="848"/>
    </row>
    <row r="194" spans="1:14">
      <c r="A194" s="852" t="s">
        <v>6424</v>
      </c>
      <c r="B194" s="852" t="s">
        <v>6425</v>
      </c>
      <c r="C194" s="852" t="s">
        <v>5908</v>
      </c>
      <c r="D194" s="852" t="s">
        <v>6426</v>
      </c>
      <c r="E194" s="853"/>
      <c r="F194" s="854"/>
      <c r="G194" s="855" t="s">
        <v>1961</v>
      </c>
      <c r="H194" s="856" t="s">
        <v>6427</v>
      </c>
      <c r="I194" s="52" t="s">
        <v>6419</v>
      </c>
      <c r="J194" s="856" t="s">
        <v>6376</v>
      </c>
      <c r="K194" s="44"/>
      <c r="L194" s="848"/>
      <c r="M194" s="848"/>
      <c r="N194" s="848"/>
    </row>
    <row r="195" spans="1:14">
      <c r="A195" s="852" t="s">
        <v>6428</v>
      </c>
      <c r="B195" s="852" t="s">
        <v>6429</v>
      </c>
      <c r="C195" s="852" t="s">
        <v>6034</v>
      </c>
      <c r="D195" s="852" t="s">
        <v>5941</v>
      </c>
      <c r="E195" s="853"/>
      <c r="F195" s="854"/>
      <c r="G195" s="855" t="s">
        <v>6430</v>
      </c>
      <c r="H195" s="856" t="s">
        <v>6431</v>
      </c>
      <c r="I195" s="52" t="s">
        <v>5946</v>
      </c>
      <c r="J195" s="856" t="s">
        <v>6430</v>
      </c>
      <c r="K195" s="44"/>
      <c r="L195" s="848"/>
      <c r="M195" s="848"/>
      <c r="N195" s="848"/>
    </row>
    <row r="196" spans="1:14">
      <c r="A196" s="852" t="s">
        <v>6432</v>
      </c>
      <c r="B196" s="852" t="s">
        <v>6433</v>
      </c>
      <c r="C196" s="852" t="s">
        <v>6041</v>
      </c>
      <c r="D196" s="852" t="s">
        <v>5941</v>
      </c>
      <c r="E196" s="853"/>
      <c r="F196" s="854"/>
      <c r="G196" s="855" t="s">
        <v>6434</v>
      </c>
      <c r="H196" s="856" t="s">
        <v>6435</v>
      </c>
      <c r="I196" s="52" t="s">
        <v>5946</v>
      </c>
      <c r="J196" s="856" t="s">
        <v>6430</v>
      </c>
      <c r="K196" s="44"/>
      <c r="L196" s="848"/>
      <c r="M196" s="848"/>
      <c r="N196" s="848"/>
    </row>
    <row r="197" spans="1:14">
      <c r="A197" s="852" t="s">
        <v>6436</v>
      </c>
      <c r="B197" s="852" t="s">
        <v>6437</v>
      </c>
      <c r="C197" s="852" t="s">
        <v>6041</v>
      </c>
      <c r="D197" s="852" t="s">
        <v>5941</v>
      </c>
      <c r="E197" s="853"/>
      <c r="F197" s="854"/>
      <c r="G197" s="855" t="s">
        <v>6438</v>
      </c>
      <c r="H197" s="856" t="s">
        <v>6439</v>
      </c>
      <c r="I197" s="52" t="s">
        <v>5946</v>
      </c>
      <c r="J197" s="856" t="s">
        <v>6430</v>
      </c>
      <c r="K197" s="44"/>
      <c r="L197" s="848"/>
      <c r="M197" s="848"/>
      <c r="N197" s="848"/>
    </row>
    <row r="198" spans="1:14">
      <c r="A198" s="852" t="s">
        <v>6440</v>
      </c>
      <c r="B198" s="852" t="s">
        <v>6441</v>
      </c>
      <c r="C198" s="852" t="s">
        <v>5908</v>
      </c>
      <c r="D198" s="852" t="s">
        <v>6442</v>
      </c>
      <c r="E198" s="853"/>
      <c r="F198" s="854"/>
      <c r="G198" s="855" t="s">
        <v>6443</v>
      </c>
      <c r="H198" s="856" t="s">
        <v>6444</v>
      </c>
      <c r="I198" s="52" t="s">
        <v>5946</v>
      </c>
      <c r="J198" s="856" t="s">
        <v>6430</v>
      </c>
      <c r="K198" s="44"/>
      <c r="L198" s="848"/>
      <c r="M198" s="848"/>
      <c r="N198" s="848"/>
    </row>
    <row r="199" spans="1:14">
      <c r="A199" s="852" t="s">
        <v>6445</v>
      </c>
      <c r="B199" s="852" t="s">
        <v>6446</v>
      </c>
      <c r="C199" s="852" t="s">
        <v>6319</v>
      </c>
      <c r="D199" s="852" t="s">
        <v>6387</v>
      </c>
      <c r="E199" s="853"/>
      <c r="F199" s="854"/>
      <c r="G199" s="855" t="s">
        <v>6447</v>
      </c>
      <c r="H199" s="856" t="s">
        <v>6448</v>
      </c>
      <c r="I199" s="52" t="s">
        <v>5946</v>
      </c>
      <c r="J199" s="856" t="s">
        <v>6430</v>
      </c>
      <c r="K199" s="44"/>
      <c r="L199" s="848"/>
      <c r="M199" s="848"/>
      <c r="N199" s="848"/>
    </row>
    <row r="200" spans="1:14">
      <c r="A200" s="852" t="s">
        <v>6449</v>
      </c>
      <c r="B200" s="852" t="s">
        <v>6450</v>
      </c>
      <c r="C200" s="852" t="s">
        <v>6451</v>
      </c>
      <c r="D200" s="852" t="s">
        <v>6387</v>
      </c>
      <c r="E200" s="853"/>
      <c r="F200" s="854"/>
      <c r="G200" s="855" t="s">
        <v>6452</v>
      </c>
      <c r="H200" s="856" t="s">
        <v>6453</v>
      </c>
      <c r="I200" s="52" t="s">
        <v>5946</v>
      </c>
      <c r="J200" s="856" t="s">
        <v>6430</v>
      </c>
      <c r="K200" s="44"/>
      <c r="L200" s="848"/>
      <c r="M200" s="848"/>
      <c r="N200" s="848"/>
    </row>
    <row r="201" spans="1:14">
      <c r="A201" s="852" t="s">
        <v>6454</v>
      </c>
      <c r="B201" s="852" t="s">
        <v>6455</v>
      </c>
      <c r="C201" s="852" t="s">
        <v>6456</v>
      </c>
      <c r="D201" s="852" t="s">
        <v>6387</v>
      </c>
      <c r="E201" s="853"/>
      <c r="F201" s="854"/>
      <c r="G201" s="855" t="s">
        <v>6457</v>
      </c>
      <c r="H201" s="856" t="s">
        <v>6458</v>
      </c>
      <c r="I201" s="52" t="s">
        <v>5946</v>
      </c>
      <c r="J201" s="856" t="s">
        <v>6430</v>
      </c>
      <c r="K201" s="44"/>
      <c r="L201" s="848"/>
      <c r="M201" s="848"/>
      <c r="N201" s="848"/>
    </row>
    <row r="202" ht="36" spans="1:14">
      <c r="A202" s="852" t="s">
        <v>6459</v>
      </c>
      <c r="B202" s="852" t="s">
        <v>6460</v>
      </c>
      <c r="C202" s="852" t="s">
        <v>5908</v>
      </c>
      <c r="D202" s="852" t="s">
        <v>6461</v>
      </c>
      <c r="E202" s="853"/>
      <c r="F202" s="854"/>
      <c r="G202" s="855" t="s">
        <v>6462</v>
      </c>
      <c r="H202" s="856" t="s">
        <v>6463</v>
      </c>
      <c r="I202" s="52" t="s">
        <v>5946</v>
      </c>
      <c r="J202" s="856" t="s">
        <v>6430</v>
      </c>
      <c r="K202" s="44"/>
      <c r="L202" s="848"/>
      <c r="M202" s="848"/>
      <c r="N202" s="848"/>
    </row>
    <row r="203" ht="24" spans="1:14">
      <c r="A203" s="852" t="s">
        <v>6464</v>
      </c>
      <c r="B203" s="852" t="s">
        <v>6465</v>
      </c>
      <c r="C203" s="852" t="s">
        <v>5908</v>
      </c>
      <c r="D203" s="852" t="s">
        <v>6466</v>
      </c>
      <c r="E203" s="853"/>
      <c r="F203" s="854"/>
      <c r="G203" s="855" t="s">
        <v>6467</v>
      </c>
      <c r="H203" s="856" t="s">
        <v>6468</v>
      </c>
      <c r="I203" s="52" t="s">
        <v>5946</v>
      </c>
      <c r="J203" s="856" t="s">
        <v>6430</v>
      </c>
      <c r="K203" s="44"/>
      <c r="L203" s="848"/>
      <c r="M203" s="848"/>
      <c r="N203" s="848"/>
    </row>
    <row r="204" ht="36" spans="1:14">
      <c r="A204" s="852" t="s">
        <v>6469</v>
      </c>
      <c r="B204" s="852" t="s">
        <v>6470</v>
      </c>
      <c r="C204" s="852" t="s">
        <v>5908</v>
      </c>
      <c r="D204" s="852" t="s">
        <v>6461</v>
      </c>
      <c r="E204" s="853"/>
      <c r="F204" s="854"/>
      <c r="G204" s="855" t="s">
        <v>6471</v>
      </c>
      <c r="H204" s="856" t="s">
        <v>6472</v>
      </c>
      <c r="I204" s="52" t="s">
        <v>5946</v>
      </c>
      <c r="J204" s="856" t="s">
        <v>6430</v>
      </c>
      <c r="K204" s="44"/>
      <c r="L204" s="848"/>
      <c r="M204" s="848"/>
      <c r="N204" s="848"/>
    </row>
    <row r="205" spans="1:14">
      <c r="A205" s="852" t="s">
        <v>6473</v>
      </c>
      <c r="B205" s="852" t="s">
        <v>6474</v>
      </c>
      <c r="C205" s="852" t="s">
        <v>5908</v>
      </c>
      <c r="D205" s="852" t="s">
        <v>6475</v>
      </c>
      <c r="E205" s="853"/>
      <c r="F205" s="854"/>
      <c r="G205" s="855" t="s">
        <v>6476</v>
      </c>
      <c r="H205" s="856" t="s">
        <v>6477</v>
      </c>
      <c r="I205" s="52" t="s">
        <v>6419</v>
      </c>
      <c r="J205" s="856" t="s">
        <v>6478</v>
      </c>
      <c r="K205" s="44"/>
      <c r="L205" s="848"/>
      <c r="M205" s="848"/>
      <c r="N205" s="848"/>
    </row>
    <row r="206" spans="1:14">
      <c r="A206" s="852" t="s">
        <v>6479</v>
      </c>
      <c r="B206" s="852" t="s">
        <v>6480</v>
      </c>
      <c r="C206" s="852" t="s">
        <v>6027</v>
      </c>
      <c r="D206" s="852" t="s">
        <v>6475</v>
      </c>
      <c r="E206" s="853"/>
      <c r="F206" s="854"/>
      <c r="G206" s="855" t="s">
        <v>6481</v>
      </c>
      <c r="H206" s="856" t="s">
        <v>6482</v>
      </c>
      <c r="I206" s="52" t="s">
        <v>5946</v>
      </c>
      <c r="J206" s="856" t="s">
        <v>6478</v>
      </c>
      <c r="K206" s="44"/>
      <c r="L206" s="848"/>
      <c r="M206" s="848"/>
      <c r="N206" s="848"/>
    </row>
    <row r="207" spans="1:14">
      <c r="A207" s="852" t="s">
        <v>6313</v>
      </c>
      <c r="B207" s="852" t="s">
        <v>6483</v>
      </c>
      <c r="C207" s="852" t="s">
        <v>6041</v>
      </c>
      <c r="D207" s="852" t="s">
        <v>6475</v>
      </c>
      <c r="E207" s="853"/>
      <c r="F207" s="854"/>
      <c r="G207" s="855" t="s">
        <v>6484</v>
      </c>
      <c r="H207" s="856" t="s">
        <v>6485</v>
      </c>
      <c r="I207" s="52" t="s">
        <v>5946</v>
      </c>
      <c r="J207" s="856" t="s">
        <v>6478</v>
      </c>
      <c r="K207" s="44"/>
      <c r="L207" s="848"/>
      <c r="M207" s="848"/>
      <c r="N207" s="848"/>
    </row>
    <row r="208" spans="1:14">
      <c r="A208" s="852" t="s">
        <v>6309</v>
      </c>
      <c r="B208" s="852" t="s">
        <v>6486</v>
      </c>
      <c r="C208" s="852" t="s">
        <v>6041</v>
      </c>
      <c r="D208" s="852" t="s">
        <v>6475</v>
      </c>
      <c r="E208" s="853"/>
      <c r="F208" s="854"/>
      <c r="G208" s="855" t="s">
        <v>6487</v>
      </c>
      <c r="H208" s="856" t="s">
        <v>6488</v>
      </c>
      <c r="I208" s="52" t="s">
        <v>5946</v>
      </c>
      <c r="J208" s="856" t="s">
        <v>6478</v>
      </c>
      <c r="K208" s="44"/>
      <c r="L208" s="848"/>
      <c r="M208" s="848"/>
      <c r="N208" s="848"/>
    </row>
    <row r="209" spans="1:14">
      <c r="A209" s="852" t="s">
        <v>6489</v>
      </c>
      <c r="B209" s="852" t="s">
        <v>6490</v>
      </c>
      <c r="C209" s="852" t="s">
        <v>5908</v>
      </c>
      <c r="D209" s="852" t="s">
        <v>6352</v>
      </c>
      <c r="E209" s="853"/>
      <c r="F209" s="854"/>
      <c r="G209" s="855" t="s">
        <v>6491</v>
      </c>
      <c r="H209" s="856" t="s">
        <v>6492</v>
      </c>
      <c r="I209" s="856" t="s">
        <v>6419</v>
      </c>
      <c r="J209" s="856" t="s">
        <v>6478</v>
      </c>
      <c r="K209" s="44"/>
      <c r="L209" s="848"/>
      <c r="M209" s="848"/>
      <c r="N209" s="848"/>
    </row>
    <row r="210" ht="24" spans="1:14">
      <c r="A210" s="852" t="s">
        <v>6493</v>
      </c>
      <c r="B210" s="852" t="s">
        <v>6494</v>
      </c>
      <c r="C210" s="852" t="s">
        <v>5908</v>
      </c>
      <c r="D210" s="852" t="s">
        <v>6352</v>
      </c>
      <c r="E210" s="853"/>
      <c r="F210" s="854"/>
      <c r="G210" s="855" t="s">
        <v>6495</v>
      </c>
      <c r="H210" s="856" t="s">
        <v>6496</v>
      </c>
      <c r="I210" s="856" t="s">
        <v>6419</v>
      </c>
      <c r="J210" s="856" t="s">
        <v>6478</v>
      </c>
      <c r="K210" s="44"/>
      <c r="L210" s="848"/>
      <c r="M210" s="848"/>
      <c r="N210" s="848"/>
    </row>
    <row r="211" spans="1:14">
      <c r="A211" s="852" t="s">
        <v>6497</v>
      </c>
      <c r="B211" s="852" t="s">
        <v>6498</v>
      </c>
      <c r="C211" s="852" t="s">
        <v>5908</v>
      </c>
      <c r="D211" s="852" t="s">
        <v>6352</v>
      </c>
      <c r="E211" s="853"/>
      <c r="F211" s="854"/>
      <c r="G211" s="855" t="s">
        <v>6499</v>
      </c>
      <c r="H211" s="856" t="s">
        <v>6500</v>
      </c>
      <c r="I211" s="52" t="s">
        <v>5946</v>
      </c>
      <c r="J211" s="856" t="s">
        <v>6478</v>
      </c>
      <c r="K211" s="44"/>
      <c r="L211" s="848"/>
      <c r="M211" s="848"/>
      <c r="N211" s="848"/>
    </row>
    <row r="212" spans="1:14">
      <c r="A212" s="852" t="s">
        <v>6501</v>
      </c>
      <c r="B212" s="852" t="s">
        <v>6502</v>
      </c>
      <c r="C212" s="852" t="s">
        <v>5908</v>
      </c>
      <c r="D212" s="852" t="s">
        <v>6503</v>
      </c>
      <c r="E212" s="853"/>
      <c r="F212" s="854"/>
      <c r="G212" s="855" t="s">
        <v>6504</v>
      </c>
      <c r="H212" s="856" t="s">
        <v>6505</v>
      </c>
      <c r="I212" s="856" t="s">
        <v>6398</v>
      </c>
      <c r="J212" s="856" t="s">
        <v>6478</v>
      </c>
      <c r="K212" s="44"/>
      <c r="L212" s="848"/>
      <c r="M212" s="848"/>
      <c r="N212" s="848"/>
    </row>
    <row r="213" spans="1:14">
      <c r="A213" s="852" t="s">
        <v>6506</v>
      </c>
      <c r="B213" s="852" t="s">
        <v>6507</v>
      </c>
      <c r="C213" s="852" t="s">
        <v>5908</v>
      </c>
      <c r="D213" s="852" t="s">
        <v>6503</v>
      </c>
      <c r="E213" s="853"/>
      <c r="F213" s="854"/>
      <c r="G213" s="855" t="s">
        <v>6508</v>
      </c>
      <c r="H213" s="856" t="s">
        <v>6509</v>
      </c>
      <c r="I213" s="856" t="s">
        <v>6398</v>
      </c>
      <c r="J213" s="856" t="s">
        <v>6478</v>
      </c>
      <c r="K213" s="44"/>
      <c r="L213" s="848"/>
      <c r="M213" s="848"/>
      <c r="N213" s="848"/>
    </row>
    <row r="214" spans="1:14">
      <c r="A214" s="852" t="s">
        <v>6510</v>
      </c>
      <c r="B214" s="852" t="s">
        <v>6511</v>
      </c>
      <c r="C214" s="852" t="s">
        <v>5908</v>
      </c>
      <c r="D214" s="852" t="s">
        <v>6503</v>
      </c>
      <c r="E214" s="853"/>
      <c r="F214" s="854"/>
      <c r="G214" s="855" t="s">
        <v>560</v>
      </c>
      <c r="H214" s="856" t="s">
        <v>6512</v>
      </c>
      <c r="I214" s="52" t="s">
        <v>6513</v>
      </c>
      <c r="J214" s="856" t="s">
        <v>6478</v>
      </c>
      <c r="K214" s="44"/>
      <c r="L214" s="848"/>
      <c r="M214" s="848"/>
      <c r="N214" s="848"/>
    </row>
    <row r="215" spans="1:14">
      <c r="A215" s="852" t="s">
        <v>6514</v>
      </c>
      <c r="B215" s="852" t="s">
        <v>6515</v>
      </c>
      <c r="C215" s="852" t="s">
        <v>5908</v>
      </c>
      <c r="D215" s="852" t="s">
        <v>6503</v>
      </c>
      <c r="E215" s="853"/>
      <c r="F215" s="854"/>
      <c r="G215" s="855" t="s">
        <v>6516</v>
      </c>
      <c r="H215" s="856" t="s">
        <v>6517</v>
      </c>
      <c r="I215" s="52" t="s">
        <v>5946</v>
      </c>
      <c r="J215" s="856" t="s">
        <v>6478</v>
      </c>
      <c r="K215" s="44"/>
      <c r="L215" s="848"/>
      <c r="M215" s="848"/>
      <c r="N215" s="848"/>
    </row>
    <row r="216" ht="24" spans="1:14">
      <c r="A216" s="852" t="s">
        <v>6518</v>
      </c>
      <c r="B216" s="852" t="s">
        <v>6519</v>
      </c>
      <c r="C216" s="852" t="s">
        <v>5908</v>
      </c>
      <c r="D216" s="852" t="s">
        <v>6503</v>
      </c>
      <c r="E216" s="853"/>
      <c r="F216" s="854"/>
      <c r="G216" s="855" t="s">
        <v>6520</v>
      </c>
      <c r="H216" s="856" t="s">
        <v>6521</v>
      </c>
      <c r="I216" s="52" t="s">
        <v>5946</v>
      </c>
      <c r="J216" s="856" t="s">
        <v>6478</v>
      </c>
      <c r="K216" s="44"/>
      <c r="L216" s="848"/>
      <c r="M216" s="848"/>
      <c r="N216" s="848"/>
    </row>
    <row r="217" spans="1:14">
      <c r="A217" s="852" t="s">
        <v>6522</v>
      </c>
      <c r="B217" s="852" t="s">
        <v>6523</v>
      </c>
      <c r="C217" s="852" t="s">
        <v>5908</v>
      </c>
      <c r="D217" s="852" t="s">
        <v>6503</v>
      </c>
      <c r="E217" s="853"/>
      <c r="F217" s="854"/>
      <c r="G217" s="855" t="s">
        <v>6524</v>
      </c>
      <c r="H217" s="856" t="s">
        <v>6525</v>
      </c>
      <c r="I217" s="856" t="s">
        <v>6419</v>
      </c>
      <c r="J217" s="856" t="s">
        <v>6478</v>
      </c>
      <c r="K217" s="44"/>
      <c r="L217" s="848"/>
      <c r="M217" s="848"/>
      <c r="N217" s="848"/>
    </row>
    <row r="218" spans="1:14">
      <c r="A218" s="852" t="s">
        <v>6526</v>
      </c>
      <c r="B218" s="852" t="s">
        <v>6527</v>
      </c>
      <c r="C218" s="852" t="s">
        <v>5908</v>
      </c>
      <c r="D218" s="852" t="s">
        <v>6503</v>
      </c>
      <c r="E218" s="853"/>
      <c r="F218" s="854"/>
      <c r="G218" s="855" t="s">
        <v>6528</v>
      </c>
      <c r="H218" s="856" t="s">
        <v>6529</v>
      </c>
      <c r="I218" s="856" t="s">
        <v>6419</v>
      </c>
      <c r="J218" s="856" t="s">
        <v>6478</v>
      </c>
      <c r="K218" s="44"/>
      <c r="L218" s="848"/>
      <c r="M218" s="848"/>
      <c r="N218" s="848"/>
    </row>
    <row r="219" spans="1:14">
      <c r="A219" s="852" t="s">
        <v>6530</v>
      </c>
      <c r="B219" s="852" t="s">
        <v>6531</v>
      </c>
      <c r="C219" s="852" t="s">
        <v>6034</v>
      </c>
      <c r="D219" s="852" t="s">
        <v>6503</v>
      </c>
      <c r="E219" s="853"/>
      <c r="F219" s="854"/>
      <c r="G219" s="855" t="s">
        <v>6532</v>
      </c>
      <c r="H219" s="856" t="s">
        <v>6533</v>
      </c>
      <c r="I219" s="856" t="s">
        <v>6419</v>
      </c>
      <c r="J219" s="856" t="s">
        <v>6478</v>
      </c>
      <c r="K219" s="44"/>
      <c r="L219" s="848"/>
      <c r="M219" s="848"/>
      <c r="N219" s="848"/>
    </row>
    <row r="220" spans="1:14">
      <c r="A220" s="852" t="s">
        <v>6534</v>
      </c>
      <c r="B220" s="852" t="s">
        <v>6535</v>
      </c>
      <c r="C220" s="852" t="s">
        <v>6027</v>
      </c>
      <c r="D220" s="852" t="s">
        <v>6503</v>
      </c>
      <c r="E220" s="853"/>
      <c r="F220" s="854"/>
      <c r="G220" s="855" t="s">
        <v>6536</v>
      </c>
      <c r="H220" s="856" t="s">
        <v>6537</v>
      </c>
      <c r="I220" s="856" t="s">
        <v>6419</v>
      </c>
      <c r="J220" s="856" t="s">
        <v>6478</v>
      </c>
      <c r="K220" s="44"/>
      <c r="L220" s="848"/>
      <c r="M220" s="848"/>
      <c r="N220" s="848"/>
    </row>
    <row r="221" spans="1:14">
      <c r="A221" s="852" t="s">
        <v>6538</v>
      </c>
      <c r="B221" s="852" t="s">
        <v>6539</v>
      </c>
      <c r="C221" s="852" t="s">
        <v>6041</v>
      </c>
      <c r="D221" s="852" t="s">
        <v>6503</v>
      </c>
      <c r="E221" s="853"/>
      <c r="F221" s="854"/>
      <c r="G221" s="855" t="s">
        <v>6540</v>
      </c>
      <c r="H221" s="856" t="s">
        <v>6541</v>
      </c>
      <c r="I221" s="856" t="s">
        <v>6419</v>
      </c>
      <c r="J221" s="856" t="s">
        <v>6478</v>
      </c>
      <c r="K221" s="44"/>
      <c r="L221" s="848"/>
      <c r="M221" s="848"/>
      <c r="N221" s="848"/>
    </row>
    <row r="222" spans="1:14">
      <c r="A222" s="852" t="s">
        <v>6542</v>
      </c>
      <c r="B222" s="852" t="s">
        <v>6543</v>
      </c>
      <c r="C222" s="852" t="s">
        <v>6361</v>
      </c>
      <c r="D222" s="852" t="s">
        <v>6112</v>
      </c>
      <c r="E222" s="853"/>
      <c r="F222" s="854"/>
      <c r="G222" s="855" t="s">
        <v>6544</v>
      </c>
      <c r="H222" s="856" t="s">
        <v>6545</v>
      </c>
      <c r="I222" s="52" t="s">
        <v>5946</v>
      </c>
      <c r="J222" s="856" t="s">
        <v>6546</v>
      </c>
      <c r="K222" s="44"/>
      <c r="L222" s="848"/>
      <c r="M222" s="848"/>
      <c r="N222" s="848"/>
    </row>
    <row r="223" spans="1:14">
      <c r="A223" s="852" t="s">
        <v>6547</v>
      </c>
      <c r="B223" s="852" t="s">
        <v>6548</v>
      </c>
      <c r="C223" s="852" t="s">
        <v>6361</v>
      </c>
      <c r="D223" s="852" t="s">
        <v>6112</v>
      </c>
      <c r="E223" s="853"/>
      <c r="F223" s="854"/>
      <c r="G223" s="855" t="s">
        <v>6549</v>
      </c>
      <c r="H223" s="856" t="s">
        <v>6550</v>
      </c>
      <c r="I223" s="52" t="s">
        <v>5946</v>
      </c>
      <c r="J223" s="856" t="s">
        <v>6546</v>
      </c>
      <c r="K223" s="44"/>
      <c r="L223" s="848"/>
      <c r="M223" s="848"/>
      <c r="N223" s="848"/>
    </row>
    <row r="224" spans="1:14">
      <c r="A224" s="852" t="s">
        <v>6551</v>
      </c>
      <c r="B224" s="852" t="s">
        <v>6552</v>
      </c>
      <c r="C224" s="852" t="s">
        <v>6361</v>
      </c>
      <c r="D224" s="852" t="s">
        <v>6112</v>
      </c>
      <c r="E224" s="853"/>
      <c r="F224" s="854"/>
      <c r="G224" s="855" t="s">
        <v>6553</v>
      </c>
      <c r="H224" s="856" t="s">
        <v>6554</v>
      </c>
      <c r="I224" s="52" t="s">
        <v>5946</v>
      </c>
      <c r="J224" s="856" t="s">
        <v>6546</v>
      </c>
      <c r="K224" s="44"/>
      <c r="L224" s="848"/>
      <c r="M224" s="848"/>
      <c r="N224" s="848"/>
    </row>
    <row r="225" spans="1:14">
      <c r="A225" s="852" t="s">
        <v>6555</v>
      </c>
      <c r="B225" s="852" t="s">
        <v>6556</v>
      </c>
      <c r="C225" s="852" t="s">
        <v>6361</v>
      </c>
      <c r="D225" s="852" t="s">
        <v>6112</v>
      </c>
      <c r="E225" s="853"/>
      <c r="F225" s="854"/>
      <c r="G225" s="855" t="s">
        <v>6557</v>
      </c>
      <c r="H225" s="856" t="s">
        <v>6558</v>
      </c>
      <c r="I225" s="52" t="s">
        <v>5946</v>
      </c>
      <c r="J225" s="856" t="s">
        <v>6546</v>
      </c>
      <c r="K225" s="44"/>
      <c r="L225" s="848"/>
      <c r="M225" s="848"/>
      <c r="N225" s="848"/>
    </row>
    <row r="226" ht="24" spans="1:14">
      <c r="A226" s="852" t="s">
        <v>6559</v>
      </c>
      <c r="B226" s="852" t="s">
        <v>6560</v>
      </c>
      <c r="C226" s="852" t="s">
        <v>6361</v>
      </c>
      <c r="D226" s="852" t="s">
        <v>6112</v>
      </c>
      <c r="E226" s="853"/>
      <c r="F226" s="854"/>
      <c r="G226" s="855" t="s">
        <v>6561</v>
      </c>
      <c r="H226" s="856" t="s">
        <v>6562</v>
      </c>
      <c r="I226" s="52" t="s">
        <v>5946</v>
      </c>
      <c r="J226" s="856" t="s">
        <v>6546</v>
      </c>
      <c r="K226" s="44"/>
      <c r="L226" s="848"/>
      <c r="M226" s="848"/>
      <c r="N226" s="848"/>
    </row>
    <row r="227" ht="24" spans="1:14">
      <c r="A227" s="852" t="s">
        <v>6563</v>
      </c>
      <c r="B227" s="852" t="s">
        <v>6564</v>
      </c>
      <c r="C227" s="852" t="s">
        <v>6361</v>
      </c>
      <c r="D227" s="852" t="s">
        <v>6112</v>
      </c>
      <c r="E227" s="853"/>
      <c r="F227" s="854"/>
      <c r="G227" s="855" t="s">
        <v>6565</v>
      </c>
      <c r="H227" s="856" t="s">
        <v>6566</v>
      </c>
      <c r="I227" s="52" t="s">
        <v>5946</v>
      </c>
      <c r="J227" s="856" t="s">
        <v>6546</v>
      </c>
      <c r="K227" s="44"/>
      <c r="L227" s="848"/>
      <c r="M227" s="848"/>
      <c r="N227" s="848"/>
    </row>
    <row r="228" ht="24" spans="1:14">
      <c r="A228" s="852" t="s">
        <v>6567</v>
      </c>
      <c r="B228" s="852" t="s">
        <v>6568</v>
      </c>
      <c r="C228" s="852" t="s">
        <v>6361</v>
      </c>
      <c r="D228" s="852" t="s">
        <v>6112</v>
      </c>
      <c r="E228" s="853"/>
      <c r="F228" s="854"/>
      <c r="G228" s="855" t="s">
        <v>6569</v>
      </c>
      <c r="H228" s="856" t="s">
        <v>6570</v>
      </c>
      <c r="I228" s="52" t="s">
        <v>5946</v>
      </c>
      <c r="J228" s="856" t="s">
        <v>6546</v>
      </c>
      <c r="K228" s="44"/>
      <c r="L228" s="848"/>
      <c r="M228" s="848"/>
      <c r="N228" s="848"/>
    </row>
    <row r="229" spans="1:14">
      <c r="A229" s="852" t="s">
        <v>6571</v>
      </c>
      <c r="B229" s="852" t="s">
        <v>6572</v>
      </c>
      <c r="C229" s="852" t="s">
        <v>6361</v>
      </c>
      <c r="D229" s="852" t="s">
        <v>6112</v>
      </c>
      <c r="E229" s="853"/>
      <c r="F229" s="854"/>
      <c r="G229" s="855" t="s">
        <v>6573</v>
      </c>
      <c r="H229" s="856" t="s">
        <v>6574</v>
      </c>
      <c r="I229" s="856" t="s">
        <v>6575</v>
      </c>
      <c r="J229" s="856" t="s">
        <v>6546</v>
      </c>
      <c r="K229" s="44"/>
      <c r="L229" s="848"/>
      <c r="M229" s="848"/>
      <c r="N229" s="848"/>
    </row>
    <row r="230" ht="24" spans="1:14">
      <c r="A230" s="852" t="s">
        <v>6576</v>
      </c>
      <c r="B230" s="852" t="s">
        <v>6577</v>
      </c>
      <c r="C230" s="852" t="s">
        <v>6361</v>
      </c>
      <c r="D230" s="852" t="s">
        <v>6112</v>
      </c>
      <c r="E230" s="853"/>
      <c r="F230" s="854"/>
      <c r="G230" s="855" t="s">
        <v>6578</v>
      </c>
      <c r="H230" s="856" t="s">
        <v>6579</v>
      </c>
      <c r="I230" s="52" t="s">
        <v>5946</v>
      </c>
      <c r="J230" s="856" t="s">
        <v>6546</v>
      </c>
      <c r="K230" s="44"/>
      <c r="L230" s="848"/>
      <c r="M230" s="848"/>
      <c r="N230" s="848"/>
    </row>
    <row r="231" ht="24" spans="1:14">
      <c r="A231" s="852" t="s">
        <v>6580</v>
      </c>
      <c r="B231" s="852" t="s">
        <v>6581</v>
      </c>
      <c r="C231" s="852" t="s">
        <v>6361</v>
      </c>
      <c r="D231" s="852" t="s">
        <v>6112</v>
      </c>
      <c r="E231" s="853"/>
      <c r="F231" s="854"/>
      <c r="G231" s="855" t="s">
        <v>6582</v>
      </c>
      <c r="H231" s="856" t="s">
        <v>6583</v>
      </c>
      <c r="I231" s="52" t="s">
        <v>5946</v>
      </c>
      <c r="J231" s="856" t="s">
        <v>6546</v>
      </c>
      <c r="K231" s="44"/>
      <c r="L231" s="848"/>
      <c r="M231" s="848"/>
      <c r="N231" s="848"/>
    </row>
    <row r="232" spans="1:14">
      <c r="A232" s="852" t="s">
        <v>6584</v>
      </c>
      <c r="B232" s="852" t="s">
        <v>6585</v>
      </c>
      <c r="C232" s="852" t="s">
        <v>6361</v>
      </c>
      <c r="D232" s="852" t="s">
        <v>6112</v>
      </c>
      <c r="E232" s="853"/>
      <c r="F232" s="854"/>
      <c r="G232" s="855" t="s">
        <v>6586</v>
      </c>
      <c r="H232" s="856" t="s">
        <v>6587</v>
      </c>
      <c r="I232" s="52" t="s">
        <v>5946</v>
      </c>
      <c r="J232" s="856" t="s">
        <v>6546</v>
      </c>
      <c r="K232" s="44"/>
      <c r="L232" s="848"/>
      <c r="M232" s="848"/>
      <c r="N232" s="848"/>
    </row>
    <row r="233" spans="1:14">
      <c r="A233" s="852" t="s">
        <v>6588</v>
      </c>
      <c r="B233" s="852" t="s">
        <v>6589</v>
      </c>
      <c r="C233" s="852" t="s">
        <v>6361</v>
      </c>
      <c r="D233" s="852" t="s">
        <v>6112</v>
      </c>
      <c r="E233" s="853"/>
      <c r="F233" s="854"/>
      <c r="G233" s="855" t="s">
        <v>6590</v>
      </c>
      <c r="H233" s="856" t="s">
        <v>6591</v>
      </c>
      <c r="I233" s="52" t="s">
        <v>5946</v>
      </c>
      <c r="J233" s="856" t="s">
        <v>6546</v>
      </c>
      <c r="K233" s="44"/>
      <c r="L233" s="848"/>
      <c r="M233" s="848"/>
      <c r="N233" s="848"/>
    </row>
    <row r="234" spans="1:14">
      <c r="A234" s="852" t="s">
        <v>6592</v>
      </c>
      <c r="B234" s="852" t="s">
        <v>6593</v>
      </c>
      <c r="C234" s="852" t="s">
        <v>6361</v>
      </c>
      <c r="D234" s="852" t="s">
        <v>5922</v>
      </c>
      <c r="E234" s="853"/>
      <c r="F234" s="854"/>
      <c r="G234" s="855" t="s">
        <v>6594</v>
      </c>
      <c r="H234" s="856" t="s">
        <v>6595</v>
      </c>
      <c r="I234" s="52" t="s">
        <v>5946</v>
      </c>
      <c r="J234" s="856" t="s">
        <v>6546</v>
      </c>
      <c r="K234" s="44"/>
      <c r="L234" s="848"/>
      <c r="M234" s="848"/>
      <c r="N234" s="848"/>
    </row>
    <row r="235" spans="1:14">
      <c r="A235" s="852" t="s">
        <v>6596</v>
      </c>
      <c r="B235" s="852" t="s">
        <v>6597</v>
      </c>
      <c r="C235" s="852" t="s">
        <v>6361</v>
      </c>
      <c r="D235" s="852" t="s">
        <v>5922</v>
      </c>
      <c r="E235" s="853"/>
      <c r="F235" s="854"/>
      <c r="G235" s="855" t="s">
        <v>6598</v>
      </c>
      <c r="H235" s="856" t="s">
        <v>6599</v>
      </c>
      <c r="I235" s="52" t="s">
        <v>5946</v>
      </c>
      <c r="J235" s="856" t="s">
        <v>6546</v>
      </c>
      <c r="K235" s="44"/>
      <c r="L235" s="848"/>
      <c r="M235" s="848"/>
      <c r="N235" s="848"/>
    </row>
    <row r="236" spans="1:14">
      <c r="A236" s="852" t="s">
        <v>6600</v>
      </c>
      <c r="B236" s="852" t="s">
        <v>6601</v>
      </c>
      <c r="C236" s="852" t="s">
        <v>6361</v>
      </c>
      <c r="D236" s="852" t="s">
        <v>5922</v>
      </c>
      <c r="E236" s="853"/>
      <c r="F236" s="854"/>
      <c r="G236" s="855" t="s">
        <v>6602</v>
      </c>
      <c r="H236" s="856" t="s">
        <v>6603</v>
      </c>
      <c r="I236" s="52" t="s">
        <v>5946</v>
      </c>
      <c r="J236" s="856" t="s">
        <v>6546</v>
      </c>
      <c r="K236" s="44"/>
      <c r="L236" s="848"/>
      <c r="M236" s="848"/>
      <c r="N236" s="848"/>
    </row>
    <row r="237" spans="1:14">
      <c r="A237" s="852" t="s">
        <v>6604</v>
      </c>
      <c r="B237" s="852" t="s">
        <v>6605</v>
      </c>
      <c r="C237" s="852" t="s">
        <v>6361</v>
      </c>
      <c r="D237" s="852" t="s">
        <v>5922</v>
      </c>
      <c r="E237" s="853"/>
      <c r="F237" s="854"/>
      <c r="G237" s="855" t="s">
        <v>6606</v>
      </c>
      <c r="H237" s="856" t="s">
        <v>6607</v>
      </c>
      <c r="I237" s="52" t="s">
        <v>5946</v>
      </c>
      <c r="J237" s="856" t="s">
        <v>6546</v>
      </c>
      <c r="K237" s="44"/>
      <c r="L237" s="848"/>
      <c r="M237" s="848"/>
      <c r="N237" s="848"/>
    </row>
    <row r="238" ht="24" spans="1:14">
      <c r="A238" s="852" t="s">
        <v>6608</v>
      </c>
      <c r="B238" s="852" t="s">
        <v>6609</v>
      </c>
      <c r="C238" s="852" t="s">
        <v>6361</v>
      </c>
      <c r="D238" s="852" t="s">
        <v>5922</v>
      </c>
      <c r="E238" s="853"/>
      <c r="F238" s="854"/>
      <c r="G238" s="855" t="s">
        <v>6610</v>
      </c>
      <c r="H238" s="856" t="s">
        <v>6611</v>
      </c>
      <c r="I238" s="52" t="s">
        <v>5946</v>
      </c>
      <c r="J238" s="856" t="s">
        <v>6546</v>
      </c>
      <c r="K238" s="44"/>
      <c r="L238" s="848"/>
      <c r="M238" s="848"/>
      <c r="N238" s="848"/>
    </row>
    <row r="239" ht="24" spans="1:14">
      <c r="A239" s="852" t="s">
        <v>6612</v>
      </c>
      <c r="B239" s="852" t="s">
        <v>6613</v>
      </c>
      <c r="C239" s="852" t="s">
        <v>6361</v>
      </c>
      <c r="D239" s="852" t="s">
        <v>5922</v>
      </c>
      <c r="E239" s="853"/>
      <c r="F239" s="854"/>
      <c r="G239" s="855" t="s">
        <v>6614</v>
      </c>
      <c r="H239" s="856" t="s">
        <v>6615</v>
      </c>
      <c r="I239" s="52" t="s">
        <v>5946</v>
      </c>
      <c r="J239" s="856" t="s">
        <v>6546</v>
      </c>
      <c r="K239" s="44"/>
      <c r="L239" s="848"/>
      <c r="M239" s="848"/>
      <c r="N239" s="848"/>
    </row>
    <row r="240" ht="24" spans="1:14">
      <c r="A240" s="852" t="s">
        <v>6616</v>
      </c>
      <c r="B240" s="852" t="s">
        <v>6617</v>
      </c>
      <c r="C240" s="852" t="s">
        <v>6361</v>
      </c>
      <c r="D240" s="852" t="s">
        <v>5922</v>
      </c>
      <c r="E240" s="853"/>
      <c r="F240" s="854"/>
      <c r="G240" s="855" t="s">
        <v>6618</v>
      </c>
      <c r="H240" s="856" t="s">
        <v>6619</v>
      </c>
      <c r="I240" s="52" t="s">
        <v>5946</v>
      </c>
      <c r="J240" s="856" t="s">
        <v>6546</v>
      </c>
      <c r="K240" s="44"/>
      <c r="L240" s="848"/>
      <c r="M240" s="848"/>
      <c r="N240" s="848"/>
    </row>
    <row r="241" spans="1:14">
      <c r="A241" s="852" t="s">
        <v>6620</v>
      </c>
      <c r="B241" s="852" t="s">
        <v>6621</v>
      </c>
      <c r="C241" s="852" t="s">
        <v>6361</v>
      </c>
      <c r="D241" s="852" t="s">
        <v>5922</v>
      </c>
      <c r="E241" s="853"/>
      <c r="F241" s="854"/>
      <c r="G241" s="855" t="s">
        <v>6622</v>
      </c>
      <c r="H241" s="856" t="s">
        <v>6623</v>
      </c>
      <c r="I241" s="52" t="s">
        <v>5946</v>
      </c>
      <c r="J241" s="856" t="s">
        <v>6546</v>
      </c>
      <c r="K241" s="44"/>
      <c r="L241" s="848"/>
      <c r="M241" s="848"/>
      <c r="N241" s="848"/>
    </row>
    <row r="242" ht="24" spans="1:14">
      <c r="A242" s="852" t="s">
        <v>6624</v>
      </c>
      <c r="B242" s="852" t="s">
        <v>6625</v>
      </c>
      <c r="C242" s="852" t="s">
        <v>6361</v>
      </c>
      <c r="D242" s="852" t="s">
        <v>5922</v>
      </c>
      <c r="E242" s="853"/>
      <c r="F242" s="854"/>
      <c r="G242" s="855" t="s">
        <v>6626</v>
      </c>
      <c r="H242" s="856" t="s">
        <v>6627</v>
      </c>
      <c r="I242" s="52" t="s">
        <v>5946</v>
      </c>
      <c r="J242" s="856" t="s">
        <v>6546</v>
      </c>
      <c r="K242" s="44"/>
      <c r="L242" s="848"/>
      <c r="M242" s="848"/>
      <c r="N242" s="848"/>
    </row>
    <row r="243" ht="24" spans="1:14">
      <c r="A243" s="852" t="s">
        <v>6628</v>
      </c>
      <c r="B243" s="852" t="s">
        <v>6629</v>
      </c>
      <c r="C243" s="852" t="s">
        <v>6361</v>
      </c>
      <c r="D243" s="852" t="s">
        <v>5922</v>
      </c>
      <c r="E243" s="853"/>
      <c r="F243" s="854"/>
      <c r="G243" s="855" t="s">
        <v>6630</v>
      </c>
      <c r="H243" s="856" t="s">
        <v>6631</v>
      </c>
      <c r="I243" s="52" t="s">
        <v>5946</v>
      </c>
      <c r="J243" s="856" t="s">
        <v>6546</v>
      </c>
      <c r="K243" s="44"/>
      <c r="L243" s="848"/>
      <c r="M243" s="848"/>
      <c r="N243" s="848"/>
    </row>
    <row r="244" spans="1:14">
      <c r="A244" s="852" t="s">
        <v>6632</v>
      </c>
      <c r="B244" s="852" t="s">
        <v>6633</v>
      </c>
      <c r="C244" s="852" t="s">
        <v>6361</v>
      </c>
      <c r="D244" s="852" t="s">
        <v>5922</v>
      </c>
      <c r="E244" s="853"/>
      <c r="F244" s="854"/>
      <c r="G244" s="855" t="s">
        <v>6634</v>
      </c>
      <c r="H244" s="856" t="s">
        <v>6635</v>
      </c>
      <c r="I244" s="52" t="s">
        <v>5946</v>
      </c>
      <c r="J244" s="856" t="s">
        <v>6546</v>
      </c>
      <c r="K244" s="44"/>
      <c r="L244" s="848"/>
      <c r="M244" s="848"/>
      <c r="N244" s="848"/>
    </row>
    <row r="245" spans="1:14">
      <c r="A245" s="852" t="s">
        <v>6636</v>
      </c>
      <c r="B245" s="852" t="s">
        <v>6637</v>
      </c>
      <c r="C245" s="852" t="s">
        <v>6361</v>
      </c>
      <c r="D245" s="852" t="s">
        <v>5922</v>
      </c>
      <c r="E245" s="853"/>
      <c r="F245" s="854"/>
      <c r="G245" s="855" t="s">
        <v>6638</v>
      </c>
      <c r="H245" s="856" t="s">
        <v>6639</v>
      </c>
      <c r="I245" s="52" t="s">
        <v>5946</v>
      </c>
      <c r="J245" s="856" t="s">
        <v>6546</v>
      </c>
      <c r="K245" s="44"/>
      <c r="L245" s="848"/>
      <c r="M245" s="848"/>
      <c r="N245" s="848"/>
    </row>
    <row r="246" spans="1:14">
      <c r="A246" s="852" t="s">
        <v>6640</v>
      </c>
      <c r="B246" s="852" t="s">
        <v>6641</v>
      </c>
      <c r="C246" s="852" t="s">
        <v>6361</v>
      </c>
      <c r="D246" s="852" t="s">
        <v>5922</v>
      </c>
      <c r="E246" s="853"/>
      <c r="F246" s="854"/>
      <c r="G246" s="855" t="s">
        <v>6642</v>
      </c>
      <c r="H246" s="856" t="s">
        <v>6643</v>
      </c>
      <c r="I246" s="52" t="s">
        <v>5946</v>
      </c>
      <c r="J246" s="856" t="s">
        <v>6546</v>
      </c>
      <c r="K246" s="44"/>
      <c r="L246" s="848"/>
      <c r="M246" s="848"/>
      <c r="N246" s="848"/>
    </row>
    <row r="247" spans="1:14">
      <c r="A247" s="852" t="s">
        <v>5928</v>
      </c>
      <c r="B247" s="852" t="s">
        <v>6644</v>
      </c>
      <c r="C247" s="852" t="s">
        <v>6361</v>
      </c>
      <c r="D247" s="852" t="s">
        <v>5922</v>
      </c>
      <c r="E247" s="853"/>
      <c r="F247" s="854"/>
      <c r="G247" s="855" t="s">
        <v>6645</v>
      </c>
      <c r="H247" s="856" t="s">
        <v>6646</v>
      </c>
      <c r="I247" s="52" t="s">
        <v>5946</v>
      </c>
      <c r="J247" s="856" t="s">
        <v>6647</v>
      </c>
      <c r="K247" s="44"/>
      <c r="L247" s="848"/>
      <c r="M247" s="848"/>
      <c r="N247" s="848"/>
    </row>
    <row r="248" spans="1:14">
      <c r="A248" s="852" t="s">
        <v>6648</v>
      </c>
      <c r="B248" s="852" t="s">
        <v>6649</v>
      </c>
      <c r="C248" s="852" t="s">
        <v>6361</v>
      </c>
      <c r="D248" s="852" t="s">
        <v>6426</v>
      </c>
      <c r="E248" s="853"/>
      <c r="F248" s="854"/>
      <c r="G248" s="855" t="s">
        <v>6650</v>
      </c>
      <c r="H248" s="856" t="s">
        <v>6651</v>
      </c>
      <c r="I248" s="52" t="s">
        <v>5946</v>
      </c>
      <c r="J248" s="856" t="s">
        <v>6647</v>
      </c>
      <c r="K248" s="44"/>
      <c r="L248" s="848"/>
      <c r="M248" s="848"/>
      <c r="N248" s="848"/>
    </row>
    <row r="249" spans="1:14">
      <c r="A249" s="852" t="s">
        <v>6652</v>
      </c>
      <c r="B249" s="852" t="s">
        <v>6653</v>
      </c>
      <c r="C249" s="852" t="s">
        <v>6361</v>
      </c>
      <c r="D249" s="852" t="s">
        <v>6426</v>
      </c>
      <c r="E249" s="853"/>
      <c r="F249" s="854"/>
      <c r="G249" s="855" t="s">
        <v>6654</v>
      </c>
      <c r="H249" s="856" t="s">
        <v>6655</v>
      </c>
      <c r="I249" s="52" t="s">
        <v>5946</v>
      </c>
      <c r="J249" s="856" t="s">
        <v>6647</v>
      </c>
      <c r="K249" s="44"/>
      <c r="L249" s="848"/>
      <c r="M249" s="848"/>
      <c r="N249" s="848"/>
    </row>
    <row r="250" spans="1:14">
      <c r="A250" s="852" t="s">
        <v>6656</v>
      </c>
      <c r="B250" s="852" t="s">
        <v>6657</v>
      </c>
      <c r="C250" s="852" t="s">
        <v>6361</v>
      </c>
      <c r="D250" s="852" t="s">
        <v>6426</v>
      </c>
      <c r="E250" s="853"/>
      <c r="F250" s="854"/>
      <c r="G250" s="855" t="s">
        <v>6658</v>
      </c>
      <c r="H250" s="856" t="s">
        <v>6659</v>
      </c>
      <c r="I250" s="52" t="s">
        <v>5946</v>
      </c>
      <c r="J250" s="856" t="s">
        <v>6647</v>
      </c>
      <c r="K250" s="44"/>
      <c r="L250" s="848"/>
      <c r="M250" s="848"/>
      <c r="N250" s="848"/>
    </row>
    <row r="251" spans="1:14">
      <c r="A251" s="852" t="s">
        <v>6660</v>
      </c>
      <c r="B251" s="852" t="s">
        <v>6661</v>
      </c>
      <c r="C251" s="852" t="s">
        <v>6361</v>
      </c>
      <c r="D251" s="852" t="s">
        <v>6426</v>
      </c>
      <c r="E251" s="853"/>
      <c r="F251" s="854"/>
      <c r="G251" s="855" t="s">
        <v>6662</v>
      </c>
      <c r="H251" s="856" t="s">
        <v>6663</v>
      </c>
      <c r="I251" s="52" t="s">
        <v>5946</v>
      </c>
      <c r="J251" s="856" t="s">
        <v>6647</v>
      </c>
      <c r="K251" s="44"/>
      <c r="L251" s="848"/>
      <c r="M251" s="848"/>
      <c r="N251" s="848"/>
    </row>
    <row r="252" ht="24" spans="1:14">
      <c r="A252" s="852" t="s">
        <v>6664</v>
      </c>
      <c r="B252" s="852" t="s">
        <v>6665</v>
      </c>
      <c r="C252" s="852" t="s">
        <v>6361</v>
      </c>
      <c r="D252" s="852" t="s">
        <v>6426</v>
      </c>
      <c r="E252" s="853"/>
      <c r="F252" s="854"/>
      <c r="G252" s="855" t="s">
        <v>6666</v>
      </c>
      <c r="H252" s="856" t="s">
        <v>6667</v>
      </c>
      <c r="I252" s="52" t="s">
        <v>5946</v>
      </c>
      <c r="J252" s="856" t="s">
        <v>6647</v>
      </c>
      <c r="K252" s="44"/>
      <c r="L252" s="848"/>
      <c r="M252" s="848"/>
      <c r="N252" s="848"/>
    </row>
    <row r="253" ht="24" spans="1:14">
      <c r="A253" s="852" t="s">
        <v>6668</v>
      </c>
      <c r="B253" s="852" t="s">
        <v>6669</v>
      </c>
      <c r="C253" s="852" t="s">
        <v>6361</v>
      </c>
      <c r="D253" s="852" t="s">
        <v>6426</v>
      </c>
      <c r="E253" s="853"/>
      <c r="F253" s="854"/>
      <c r="G253" s="855" t="s">
        <v>6670</v>
      </c>
      <c r="H253" s="856" t="s">
        <v>6671</v>
      </c>
      <c r="I253" s="52" t="s">
        <v>5946</v>
      </c>
      <c r="J253" s="856" t="s">
        <v>6672</v>
      </c>
      <c r="K253" s="44"/>
      <c r="L253" s="848"/>
      <c r="M253" s="848"/>
      <c r="N253" s="848"/>
    </row>
    <row r="254" ht="24" spans="1:14">
      <c r="A254" s="852" t="s">
        <v>6673</v>
      </c>
      <c r="B254" s="852" t="s">
        <v>6674</v>
      </c>
      <c r="C254" s="852" t="s">
        <v>6361</v>
      </c>
      <c r="D254" s="852" t="s">
        <v>6426</v>
      </c>
      <c r="E254" s="853"/>
      <c r="F254" s="854"/>
      <c r="G254" s="855" t="s">
        <v>6675</v>
      </c>
      <c r="H254" s="856" t="s">
        <v>6676</v>
      </c>
      <c r="I254" s="52" t="s">
        <v>5946</v>
      </c>
      <c r="J254" s="856" t="s">
        <v>6672</v>
      </c>
      <c r="K254" s="44"/>
      <c r="L254" s="848"/>
      <c r="M254" s="848"/>
      <c r="N254" s="848"/>
    </row>
    <row r="255" spans="1:14">
      <c r="A255" s="852" t="s">
        <v>6677</v>
      </c>
      <c r="B255" s="852" t="s">
        <v>6678</v>
      </c>
      <c r="C255" s="852" t="s">
        <v>6361</v>
      </c>
      <c r="D255" s="852" t="s">
        <v>6426</v>
      </c>
      <c r="E255" s="853"/>
      <c r="F255" s="854"/>
      <c r="G255" s="855" t="s">
        <v>6679</v>
      </c>
      <c r="H255" s="856" t="s">
        <v>6680</v>
      </c>
      <c r="I255" s="52" t="s">
        <v>5946</v>
      </c>
      <c r="J255" s="856" t="s">
        <v>6672</v>
      </c>
      <c r="K255" s="44"/>
      <c r="L255" s="848"/>
      <c r="M255" s="848"/>
      <c r="N255" s="848"/>
    </row>
    <row r="256" ht="24" spans="1:14">
      <c r="A256" s="852" t="s">
        <v>6681</v>
      </c>
      <c r="B256" s="852" t="s">
        <v>6682</v>
      </c>
      <c r="C256" s="852" t="s">
        <v>6361</v>
      </c>
      <c r="D256" s="852" t="s">
        <v>6426</v>
      </c>
      <c r="E256" s="853"/>
      <c r="F256" s="854"/>
      <c r="G256" s="855" t="s">
        <v>6683</v>
      </c>
      <c r="H256" s="856" t="s">
        <v>6684</v>
      </c>
      <c r="I256" s="52" t="s">
        <v>5946</v>
      </c>
      <c r="J256" s="856" t="s">
        <v>6672</v>
      </c>
      <c r="K256" s="44"/>
      <c r="L256" s="848"/>
      <c r="M256" s="848"/>
      <c r="N256" s="848"/>
    </row>
    <row r="257" spans="1:14">
      <c r="A257" s="852" t="s">
        <v>6685</v>
      </c>
      <c r="B257" s="852" t="s">
        <v>6686</v>
      </c>
      <c r="C257" s="852" t="s">
        <v>6361</v>
      </c>
      <c r="D257" s="852" t="s">
        <v>6426</v>
      </c>
      <c r="E257" s="853"/>
      <c r="F257" s="854"/>
      <c r="G257" s="855" t="s">
        <v>6687</v>
      </c>
      <c r="H257" s="856" t="s">
        <v>6688</v>
      </c>
      <c r="I257" s="52" t="s">
        <v>5946</v>
      </c>
      <c r="J257" s="856" t="s">
        <v>6647</v>
      </c>
      <c r="K257" s="44"/>
      <c r="L257" s="848"/>
      <c r="M257" s="848"/>
      <c r="N257" s="848"/>
    </row>
    <row r="258" ht="24" spans="1:14">
      <c r="A258" s="852" t="s">
        <v>6689</v>
      </c>
      <c r="B258" s="852" t="s">
        <v>6690</v>
      </c>
      <c r="C258" s="852" t="s">
        <v>6361</v>
      </c>
      <c r="D258" s="852" t="s">
        <v>6426</v>
      </c>
      <c r="E258" s="853"/>
      <c r="F258" s="854"/>
      <c r="G258" s="855" t="s">
        <v>6691</v>
      </c>
      <c r="H258" s="856" t="s">
        <v>6692</v>
      </c>
      <c r="I258" s="52" t="s">
        <v>5946</v>
      </c>
      <c r="J258" s="856" t="s">
        <v>6647</v>
      </c>
      <c r="K258" s="44"/>
      <c r="L258" s="848"/>
      <c r="M258" s="848"/>
      <c r="N258" s="848"/>
    </row>
    <row r="259" spans="1:14">
      <c r="A259" s="852" t="s">
        <v>6693</v>
      </c>
      <c r="B259" s="852" t="s">
        <v>6694</v>
      </c>
      <c r="C259" s="852" t="s">
        <v>6361</v>
      </c>
      <c r="D259" s="852" t="s">
        <v>6426</v>
      </c>
      <c r="E259" s="853"/>
      <c r="F259" s="854"/>
      <c r="G259" s="855" t="s">
        <v>6695</v>
      </c>
      <c r="H259" s="856" t="s">
        <v>6696</v>
      </c>
      <c r="I259" s="52" t="s">
        <v>5946</v>
      </c>
      <c r="J259" s="856" t="s">
        <v>6647</v>
      </c>
      <c r="K259" s="44"/>
      <c r="L259" s="848"/>
      <c r="M259" s="848"/>
      <c r="N259" s="848"/>
    </row>
    <row r="260" spans="1:14">
      <c r="A260" s="852" t="s">
        <v>6697</v>
      </c>
      <c r="B260" s="852" t="s">
        <v>6698</v>
      </c>
      <c r="C260" s="852" t="s">
        <v>6361</v>
      </c>
      <c r="D260" s="852" t="s">
        <v>6426</v>
      </c>
      <c r="E260" s="853"/>
      <c r="F260" s="854"/>
      <c r="G260" s="855" t="s">
        <v>6699</v>
      </c>
      <c r="H260" s="856" t="s">
        <v>6700</v>
      </c>
      <c r="I260" s="52" t="s">
        <v>5946</v>
      </c>
      <c r="J260" s="856" t="s">
        <v>6647</v>
      </c>
      <c r="K260" s="44"/>
      <c r="L260" s="848"/>
      <c r="M260" s="848"/>
      <c r="N260" s="848"/>
    </row>
    <row r="261" spans="1:14">
      <c r="A261" s="852" t="s">
        <v>6701</v>
      </c>
      <c r="B261" s="852" t="s">
        <v>6702</v>
      </c>
      <c r="C261" s="852" t="s">
        <v>6361</v>
      </c>
      <c r="D261" s="852" t="s">
        <v>6426</v>
      </c>
      <c r="E261" s="853"/>
      <c r="F261" s="854"/>
      <c r="G261" s="855" t="s">
        <v>6703</v>
      </c>
      <c r="H261" s="856" t="s">
        <v>6704</v>
      </c>
      <c r="I261" s="52" t="s">
        <v>5946</v>
      </c>
      <c r="J261" s="856" t="s">
        <v>6672</v>
      </c>
      <c r="K261" s="44"/>
      <c r="L261" s="848"/>
      <c r="M261" s="848"/>
      <c r="N261" s="848"/>
    </row>
    <row r="262" spans="1:14">
      <c r="A262" s="852" t="s">
        <v>6705</v>
      </c>
      <c r="B262" s="852" t="s">
        <v>6706</v>
      </c>
      <c r="C262" s="852" t="s">
        <v>6361</v>
      </c>
      <c r="D262" s="852" t="s">
        <v>2793</v>
      </c>
      <c r="E262" s="853"/>
      <c r="F262" s="854"/>
      <c r="G262" s="855" t="s">
        <v>6707</v>
      </c>
      <c r="H262" s="856" t="s">
        <v>6708</v>
      </c>
      <c r="I262" s="52" t="s">
        <v>5946</v>
      </c>
      <c r="J262" s="856" t="s">
        <v>6647</v>
      </c>
      <c r="K262" s="44"/>
      <c r="L262" s="848"/>
      <c r="M262" s="848"/>
      <c r="N262" s="848"/>
    </row>
    <row r="263" spans="1:14">
      <c r="A263" s="852" t="s">
        <v>6709</v>
      </c>
      <c r="B263" s="852" t="s">
        <v>6710</v>
      </c>
      <c r="C263" s="852" t="s">
        <v>6361</v>
      </c>
      <c r="D263" s="852" t="s">
        <v>2793</v>
      </c>
      <c r="E263" s="853"/>
      <c r="F263" s="854"/>
      <c r="G263" s="855" t="s">
        <v>6711</v>
      </c>
      <c r="H263" s="856" t="s">
        <v>6712</v>
      </c>
      <c r="I263" s="52" t="s">
        <v>5946</v>
      </c>
      <c r="J263" s="856" t="s">
        <v>6647</v>
      </c>
      <c r="K263" s="44"/>
      <c r="L263" s="848"/>
      <c r="M263" s="848"/>
      <c r="N263" s="848"/>
    </row>
    <row r="264" spans="1:14">
      <c r="A264" s="852" t="s">
        <v>6713</v>
      </c>
      <c r="B264" s="852" t="s">
        <v>6714</v>
      </c>
      <c r="C264" s="852" t="s">
        <v>6361</v>
      </c>
      <c r="D264" s="852" t="s">
        <v>2793</v>
      </c>
      <c r="E264" s="853"/>
      <c r="F264" s="854"/>
      <c r="G264" s="855" t="s">
        <v>6715</v>
      </c>
      <c r="H264" s="856" t="s">
        <v>6716</v>
      </c>
      <c r="I264" s="52" t="s">
        <v>5946</v>
      </c>
      <c r="J264" s="856" t="s">
        <v>6647</v>
      </c>
      <c r="K264" s="44"/>
      <c r="L264" s="848"/>
      <c r="M264" s="848"/>
      <c r="N264" s="848"/>
    </row>
    <row r="265" spans="1:14">
      <c r="A265" s="852" t="s">
        <v>6717</v>
      </c>
      <c r="B265" s="852" t="s">
        <v>6718</v>
      </c>
      <c r="C265" s="852" t="s">
        <v>6361</v>
      </c>
      <c r="D265" s="852" t="s">
        <v>2793</v>
      </c>
      <c r="E265" s="853"/>
      <c r="F265" s="854"/>
      <c r="G265" s="855" t="s">
        <v>6719</v>
      </c>
      <c r="H265" s="856" t="s">
        <v>6720</v>
      </c>
      <c r="I265" s="52" t="s">
        <v>5946</v>
      </c>
      <c r="J265" s="856" t="s">
        <v>6647</v>
      </c>
      <c r="K265" s="44"/>
      <c r="L265" s="848"/>
      <c r="M265" s="848"/>
      <c r="N265" s="848"/>
    </row>
    <row r="266" spans="1:14">
      <c r="A266" s="852" t="s">
        <v>6721</v>
      </c>
      <c r="B266" s="852" t="s">
        <v>6722</v>
      </c>
      <c r="C266" s="852" t="s">
        <v>6361</v>
      </c>
      <c r="D266" s="852" t="s">
        <v>2793</v>
      </c>
      <c r="E266" s="853"/>
      <c r="F266" s="854"/>
      <c r="G266" s="855" t="s">
        <v>6723</v>
      </c>
      <c r="H266" s="856" t="s">
        <v>6724</v>
      </c>
      <c r="I266" s="52" t="s">
        <v>5946</v>
      </c>
      <c r="J266" s="856" t="s">
        <v>6725</v>
      </c>
      <c r="K266" s="44"/>
      <c r="L266" s="848"/>
      <c r="M266" s="848"/>
      <c r="N266" s="848"/>
    </row>
    <row r="267" spans="1:14">
      <c r="A267" s="852" t="s">
        <v>6726</v>
      </c>
      <c r="B267" s="852" t="s">
        <v>6727</v>
      </c>
      <c r="C267" s="852" t="s">
        <v>6361</v>
      </c>
      <c r="D267" s="852" t="s">
        <v>2793</v>
      </c>
      <c r="E267" s="853"/>
      <c r="F267" s="854"/>
      <c r="G267" s="855" t="s">
        <v>6728</v>
      </c>
      <c r="H267" s="856" t="s">
        <v>6729</v>
      </c>
      <c r="I267" s="52" t="s">
        <v>5946</v>
      </c>
      <c r="J267" s="856" t="s">
        <v>6725</v>
      </c>
      <c r="K267" s="44"/>
      <c r="L267" s="848"/>
      <c r="M267" s="848"/>
      <c r="N267" s="848"/>
    </row>
    <row r="268" ht="24" spans="1:14">
      <c r="A268" s="852" t="s">
        <v>6730</v>
      </c>
      <c r="B268" s="852" t="s">
        <v>6731</v>
      </c>
      <c r="C268" s="852" t="s">
        <v>6361</v>
      </c>
      <c r="D268" s="852" t="s">
        <v>2793</v>
      </c>
      <c r="E268" s="853"/>
      <c r="F268" s="854"/>
      <c r="G268" s="855" t="s">
        <v>6732</v>
      </c>
      <c r="H268" s="856" t="s">
        <v>6733</v>
      </c>
      <c r="I268" s="52" t="s">
        <v>5946</v>
      </c>
      <c r="J268" s="856" t="s">
        <v>6725</v>
      </c>
      <c r="K268" s="44"/>
      <c r="L268" s="848"/>
      <c r="M268" s="848"/>
      <c r="N268" s="848"/>
    </row>
    <row r="269" spans="1:14">
      <c r="A269" s="852" t="s">
        <v>6734</v>
      </c>
      <c r="B269" s="852" t="s">
        <v>6735</v>
      </c>
      <c r="C269" s="852" t="s">
        <v>6361</v>
      </c>
      <c r="D269" s="852" t="s">
        <v>2793</v>
      </c>
      <c r="E269" s="853"/>
      <c r="F269" s="854"/>
      <c r="G269" s="855" t="s">
        <v>6736</v>
      </c>
      <c r="H269" s="856" t="s">
        <v>6737</v>
      </c>
      <c r="I269" s="52" t="s">
        <v>5946</v>
      </c>
      <c r="J269" s="856" t="s">
        <v>6725</v>
      </c>
      <c r="K269" s="44"/>
      <c r="L269" s="848"/>
      <c r="M269" s="848"/>
      <c r="N269" s="848"/>
    </row>
    <row r="270" spans="1:14">
      <c r="A270" s="852" t="s">
        <v>6738</v>
      </c>
      <c r="B270" s="852" t="s">
        <v>6739</v>
      </c>
      <c r="C270" s="852" t="s">
        <v>6361</v>
      </c>
      <c r="D270" s="852" t="s">
        <v>2793</v>
      </c>
      <c r="E270" s="853"/>
      <c r="F270" s="854"/>
      <c r="G270" s="855" t="s">
        <v>6740</v>
      </c>
      <c r="H270" s="856" t="s">
        <v>6741</v>
      </c>
      <c r="I270" s="52" t="s">
        <v>5946</v>
      </c>
      <c r="J270" s="856" t="s">
        <v>6725</v>
      </c>
      <c r="K270" s="44"/>
      <c r="L270" s="848"/>
      <c r="M270" s="848"/>
      <c r="N270" s="848"/>
    </row>
    <row r="271" spans="1:14">
      <c r="A271" s="852" t="s">
        <v>6742</v>
      </c>
      <c r="B271" s="852" t="s">
        <v>6743</v>
      </c>
      <c r="C271" s="852" t="s">
        <v>6361</v>
      </c>
      <c r="D271" s="852" t="s">
        <v>2793</v>
      </c>
      <c r="E271" s="853"/>
      <c r="F271" s="854"/>
      <c r="G271" s="855" t="s">
        <v>6744</v>
      </c>
      <c r="H271" s="856" t="s">
        <v>6745</v>
      </c>
      <c r="I271" s="52" t="s">
        <v>5946</v>
      </c>
      <c r="J271" s="856" t="s">
        <v>6725</v>
      </c>
      <c r="K271" s="44"/>
      <c r="L271" s="848"/>
      <c r="M271" s="848"/>
      <c r="N271" s="848"/>
    </row>
    <row r="272" spans="1:14">
      <c r="A272" s="852" t="s">
        <v>6746</v>
      </c>
      <c r="B272" s="852" t="s">
        <v>6747</v>
      </c>
      <c r="C272" s="852" t="s">
        <v>6361</v>
      </c>
      <c r="D272" s="852" t="s">
        <v>2793</v>
      </c>
      <c r="E272" s="853"/>
      <c r="F272" s="854"/>
      <c r="G272" s="855" t="s">
        <v>6748</v>
      </c>
      <c r="H272" s="856" t="s">
        <v>6749</v>
      </c>
      <c r="I272" s="856" t="s">
        <v>6575</v>
      </c>
      <c r="J272" s="856" t="s">
        <v>6725</v>
      </c>
      <c r="K272" s="44"/>
      <c r="L272" s="848"/>
      <c r="M272" s="848"/>
      <c r="N272" s="848"/>
    </row>
    <row r="273" spans="1:14">
      <c r="A273" s="852" t="s">
        <v>6750</v>
      </c>
      <c r="B273" s="852" t="s">
        <v>6751</v>
      </c>
      <c r="C273" s="852" t="s">
        <v>6361</v>
      </c>
      <c r="D273" s="852" t="s">
        <v>2793</v>
      </c>
      <c r="E273" s="853"/>
      <c r="F273" s="854"/>
      <c r="G273" s="855" t="s">
        <v>6752</v>
      </c>
      <c r="H273" s="856" t="s">
        <v>6753</v>
      </c>
      <c r="I273" s="52" t="s">
        <v>5946</v>
      </c>
      <c r="J273" s="856" t="s">
        <v>6725</v>
      </c>
      <c r="K273" s="44"/>
      <c r="L273" s="848"/>
      <c r="M273" s="848"/>
      <c r="N273" s="848"/>
    </row>
    <row r="274" spans="1:14">
      <c r="A274" s="852" t="s">
        <v>6754</v>
      </c>
      <c r="B274" s="852" t="s">
        <v>6755</v>
      </c>
      <c r="C274" s="852" t="s">
        <v>6361</v>
      </c>
      <c r="D274" s="852" t="s">
        <v>2793</v>
      </c>
      <c r="E274" s="853"/>
      <c r="F274" s="854"/>
      <c r="G274" s="855" t="s">
        <v>6756</v>
      </c>
      <c r="H274" s="856" t="s">
        <v>6757</v>
      </c>
      <c r="I274" s="52" t="s">
        <v>5946</v>
      </c>
      <c r="J274" s="856" t="s">
        <v>6725</v>
      </c>
      <c r="K274" s="44"/>
      <c r="L274" s="848"/>
      <c r="M274" s="848"/>
      <c r="N274" s="848"/>
    </row>
    <row r="275" spans="1:14">
      <c r="A275" s="852" t="s">
        <v>6758</v>
      </c>
      <c r="B275" s="852" t="s">
        <v>6759</v>
      </c>
      <c r="C275" s="852" t="s">
        <v>6361</v>
      </c>
      <c r="D275" s="852" t="s">
        <v>2793</v>
      </c>
      <c r="E275" s="853"/>
      <c r="F275" s="854"/>
      <c r="G275" s="855" t="s">
        <v>6760</v>
      </c>
      <c r="H275" s="856" t="s">
        <v>6761</v>
      </c>
      <c r="I275" s="52" t="s">
        <v>5946</v>
      </c>
      <c r="J275" s="856" t="s">
        <v>6725</v>
      </c>
      <c r="K275" s="44"/>
      <c r="L275" s="848"/>
      <c r="M275" s="848"/>
      <c r="N275" s="848"/>
    </row>
    <row r="276" spans="1:14">
      <c r="A276" s="857"/>
      <c r="B276" s="857"/>
      <c r="C276" s="858"/>
      <c r="D276" s="858"/>
      <c r="E276" s="858"/>
      <c r="F276" s="858"/>
      <c r="G276" s="855" t="s">
        <v>6762</v>
      </c>
      <c r="H276" s="856" t="s">
        <v>6763</v>
      </c>
      <c r="I276" s="52" t="s">
        <v>5946</v>
      </c>
      <c r="J276" s="856" t="s">
        <v>6725</v>
      </c>
      <c r="K276" s="44"/>
      <c r="L276" s="848"/>
      <c r="M276" s="848"/>
      <c r="N276" s="848"/>
    </row>
    <row r="277" spans="1:14">
      <c r="A277" s="857"/>
      <c r="B277" s="857"/>
      <c r="C277" s="858"/>
      <c r="D277" s="858"/>
      <c r="E277" s="858"/>
      <c r="F277" s="858"/>
      <c r="G277" s="855" t="s">
        <v>6764</v>
      </c>
      <c r="H277" s="856" t="s">
        <v>6765</v>
      </c>
      <c r="I277" s="52" t="s">
        <v>5946</v>
      </c>
      <c r="J277" s="856" t="s">
        <v>6725</v>
      </c>
      <c r="K277" s="44"/>
      <c r="L277" s="848"/>
      <c r="M277" s="848"/>
      <c r="N277" s="848"/>
    </row>
    <row r="278" spans="1:14">
      <c r="A278" s="857"/>
      <c r="B278" s="857"/>
      <c r="C278" s="858"/>
      <c r="D278" s="858"/>
      <c r="E278" s="858"/>
      <c r="F278" s="858"/>
      <c r="G278" s="855" t="s">
        <v>6766</v>
      </c>
      <c r="H278" s="856" t="s">
        <v>6767</v>
      </c>
      <c r="I278" s="52" t="s">
        <v>5946</v>
      </c>
      <c r="J278" s="856" t="s">
        <v>6725</v>
      </c>
      <c r="K278" s="44"/>
      <c r="L278" s="848"/>
      <c r="M278" s="848"/>
      <c r="N278" s="848"/>
    </row>
    <row r="279" spans="1:14">
      <c r="A279" s="857"/>
      <c r="B279" s="857"/>
      <c r="C279" s="858"/>
      <c r="D279" s="858"/>
      <c r="E279" s="858"/>
      <c r="F279" s="858"/>
      <c r="G279" s="855" t="s">
        <v>6768</v>
      </c>
      <c r="H279" s="856" t="s">
        <v>6769</v>
      </c>
      <c r="I279" s="52" t="s">
        <v>5946</v>
      </c>
      <c r="J279" s="856" t="s">
        <v>6725</v>
      </c>
      <c r="K279" s="44"/>
      <c r="L279" s="848"/>
      <c r="M279" s="848"/>
      <c r="N279" s="848"/>
    </row>
    <row r="280" spans="1:14">
      <c r="A280" s="857"/>
      <c r="B280" s="857"/>
      <c r="C280" s="858"/>
      <c r="D280" s="858"/>
      <c r="E280" s="858"/>
      <c r="F280" s="858"/>
      <c r="G280" s="855" t="s">
        <v>6770</v>
      </c>
      <c r="H280" s="856" t="s">
        <v>6771</v>
      </c>
      <c r="I280" s="52" t="s">
        <v>5946</v>
      </c>
      <c r="J280" s="856" t="s">
        <v>6725</v>
      </c>
      <c r="K280" s="44"/>
      <c r="L280" s="848"/>
      <c r="M280" s="848"/>
      <c r="N280" s="848"/>
    </row>
    <row r="281" spans="1:14">
      <c r="A281" s="857"/>
      <c r="B281" s="857"/>
      <c r="C281" s="858"/>
      <c r="D281" s="858"/>
      <c r="E281" s="858"/>
      <c r="F281" s="858"/>
      <c r="G281" s="855" t="s">
        <v>6772</v>
      </c>
      <c r="H281" s="856" t="s">
        <v>6773</v>
      </c>
      <c r="I281" s="52" t="s">
        <v>5946</v>
      </c>
      <c r="J281" s="856" t="s">
        <v>6725</v>
      </c>
      <c r="K281" s="44"/>
      <c r="L281" s="848"/>
      <c r="M281" s="848"/>
      <c r="N281" s="848"/>
    </row>
    <row r="282" spans="1:14">
      <c r="A282" s="857"/>
      <c r="B282" s="857"/>
      <c r="C282" s="858"/>
      <c r="D282" s="858"/>
      <c r="E282" s="858"/>
      <c r="F282" s="858"/>
      <c r="G282" s="855" t="s">
        <v>6774</v>
      </c>
      <c r="H282" s="856" t="s">
        <v>6775</v>
      </c>
      <c r="I282" s="856" t="s">
        <v>6419</v>
      </c>
      <c r="J282" s="856" t="s">
        <v>6725</v>
      </c>
      <c r="K282" s="44"/>
      <c r="L282" s="848"/>
      <c r="M282" s="848"/>
      <c r="N282" s="848"/>
    </row>
    <row r="283" spans="1:14">
      <c r="A283" s="857"/>
      <c r="B283" s="857"/>
      <c r="C283" s="858"/>
      <c r="D283" s="858"/>
      <c r="E283" s="858"/>
      <c r="F283" s="858"/>
      <c r="G283" s="855" t="s">
        <v>6776</v>
      </c>
      <c r="H283" s="856" t="s">
        <v>6777</v>
      </c>
      <c r="I283" s="52" t="s">
        <v>5946</v>
      </c>
      <c r="J283" s="856" t="s">
        <v>6725</v>
      </c>
      <c r="K283" s="44"/>
      <c r="L283" s="848"/>
      <c r="M283" s="848"/>
      <c r="N283" s="848"/>
    </row>
    <row r="284" spans="1:14">
      <c r="A284" s="857"/>
      <c r="B284" s="857"/>
      <c r="C284" s="858"/>
      <c r="D284" s="858"/>
      <c r="E284" s="858"/>
      <c r="F284" s="858"/>
      <c r="G284" s="855" t="s">
        <v>6778</v>
      </c>
      <c r="H284" s="856" t="s">
        <v>6779</v>
      </c>
      <c r="I284" s="52" t="s">
        <v>5946</v>
      </c>
      <c r="J284" s="856" t="s">
        <v>6725</v>
      </c>
      <c r="K284" s="44"/>
      <c r="L284" s="848"/>
      <c r="M284" s="848"/>
      <c r="N284" s="848"/>
    </row>
    <row r="285" spans="1:14">
      <c r="A285" s="857"/>
      <c r="B285" s="857"/>
      <c r="C285" s="858"/>
      <c r="D285" s="858"/>
      <c r="E285" s="858"/>
      <c r="F285" s="858"/>
      <c r="G285" s="855" t="s">
        <v>6780</v>
      </c>
      <c r="H285" s="856" t="s">
        <v>6781</v>
      </c>
      <c r="I285" s="52" t="s">
        <v>5946</v>
      </c>
      <c r="J285" s="856" t="s">
        <v>6782</v>
      </c>
      <c r="K285" s="44"/>
      <c r="L285" s="848"/>
      <c r="M285" s="848"/>
      <c r="N285" s="848"/>
    </row>
    <row r="286" spans="1:14">
      <c r="A286" s="857"/>
      <c r="B286" s="857"/>
      <c r="C286" s="858"/>
      <c r="D286" s="858"/>
      <c r="E286" s="858"/>
      <c r="F286" s="858"/>
      <c r="G286" s="855" t="s">
        <v>6783</v>
      </c>
      <c r="H286" s="856" t="s">
        <v>6784</v>
      </c>
      <c r="I286" s="52" t="s">
        <v>5946</v>
      </c>
      <c r="J286" s="856" t="s">
        <v>6782</v>
      </c>
      <c r="K286" s="44"/>
      <c r="L286" s="848"/>
      <c r="M286" s="848"/>
      <c r="N286" s="848"/>
    </row>
    <row r="287" spans="1:14">
      <c r="A287" s="859" t="s">
        <v>6785</v>
      </c>
      <c r="B287" s="858"/>
      <c r="C287" s="858"/>
      <c r="D287" s="858"/>
      <c r="E287" s="858"/>
      <c r="F287" s="858"/>
      <c r="G287" s="855" t="s">
        <v>6786</v>
      </c>
      <c r="H287" s="856" t="s">
        <v>6787</v>
      </c>
      <c r="I287" s="52" t="s">
        <v>5946</v>
      </c>
      <c r="J287" s="856" t="s">
        <v>6782</v>
      </c>
      <c r="K287" s="44"/>
      <c r="L287" s="848"/>
      <c r="M287" s="848"/>
      <c r="N287" s="848"/>
    </row>
    <row r="288" spans="1:14">
      <c r="A288" s="858"/>
      <c r="B288" s="858"/>
      <c r="C288" s="858"/>
      <c r="D288" s="858"/>
      <c r="E288" s="858"/>
      <c r="F288" s="858"/>
      <c r="G288" s="855" t="s">
        <v>6788</v>
      </c>
      <c r="H288" s="856" t="s">
        <v>6789</v>
      </c>
      <c r="I288" s="52" t="s">
        <v>5946</v>
      </c>
      <c r="J288" s="856" t="s">
        <v>6782</v>
      </c>
      <c r="K288" s="44"/>
      <c r="L288" s="848"/>
      <c r="M288" s="848"/>
      <c r="N288" s="848"/>
    </row>
    <row r="289" spans="1:14">
      <c r="A289" s="858"/>
      <c r="B289" s="858"/>
      <c r="C289" s="858"/>
      <c r="D289" s="858"/>
      <c r="E289" s="858"/>
      <c r="F289" s="858"/>
      <c r="G289" s="855" t="s">
        <v>6790</v>
      </c>
      <c r="H289" s="856" t="s">
        <v>6791</v>
      </c>
      <c r="I289" s="52" t="s">
        <v>5946</v>
      </c>
      <c r="J289" s="856" t="s">
        <v>6792</v>
      </c>
      <c r="K289" s="44"/>
      <c r="L289" s="848"/>
      <c r="M289" s="848"/>
      <c r="N289" s="848"/>
    </row>
    <row r="290" spans="1:14">
      <c r="A290" s="860" t="s">
        <v>5969</v>
      </c>
      <c r="B290" s="860" t="s">
        <v>6285</v>
      </c>
      <c r="C290" s="860" t="s">
        <v>6287</v>
      </c>
      <c r="D290" s="860" t="s">
        <v>5979</v>
      </c>
      <c r="E290" s="858"/>
      <c r="F290" s="858"/>
      <c r="G290" s="855" t="s">
        <v>6793</v>
      </c>
      <c r="H290" s="856" t="s">
        <v>6794</v>
      </c>
      <c r="I290" s="52" t="s">
        <v>5946</v>
      </c>
      <c r="J290" s="856" t="s">
        <v>6792</v>
      </c>
      <c r="K290" s="44"/>
      <c r="L290" s="848"/>
      <c r="M290" s="848"/>
      <c r="N290" s="848"/>
    </row>
    <row r="291" spans="1:14">
      <c r="A291" s="861" t="s">
        <v>5970</v>
      </c>
      <c r="B291" s="862" t="s">
        <v>6795</v>
      </c>
      <c r="C291" s="862" t="s">
        <v>5968</v>
      </c>
      <c r="D291" s="863" t="str" cm="1">
        <f t="array" ref="D291:D322">_xlfn._xlws.FILTER(A291:A355,C291:C355=C53)</f>
        <v>私人矿业财团</v>
      </c>
      <c r="E291" s="858"/>
      <c r="F291" s="858"/>
      <c r="G291" s="855" t="s">
        <v>6796</v>
      </c>
      <c r="H291" s="856" t="s">
        <v>6797</v>
      </c>
      <c r="I291" s="52" t="s">
        <v>5946</v>
      </c>
      <c r="J291" s="856" t="s">
        <v>6792</v>
      </c>
      <c r="K291" s="44"/>
      <c r="L291" s="848"/>
      <c r="M291" s="848"/>
      <c r="N291" s="848"/>
    </row>
    <row r="292" spans="1:14">
      <c r="A292" s="861" t="s">
        <v>6798</v>
      </c>
      <c r="B292" s="862" t="s">
        <v>6799</v>
      </c>
      <c r="C292" s="862" t="s">
        <v>5968</v>
      </c>
      <c r="D292" s="863" t="str">
        <v>快餐连锁</v>
      </c>
      <c r="E292" s="858"/>
      <c r="F292" s="858"/>
      <c r="G292" s="855" t="s">
        <v>6800</v>
      </c>
      <c r="H292" s="856" t="s">
        <v>6801</v>
      </c>
      <c r="I292" s="52" t="s">
        <v>5946</v>
      </c>
      <c r="J292" s="856" t="s">
        <v>6792</v>
      </c>
      <c r="K292" s="44"/>
      <c r="L292" s="848"/>
      <c r="M292" s="848"/>
      <c r="N292" s="848"/>
    </row>
    <row r="293" spans="1:14">
      <c r="A293" s="861" t="s">
        <v>6802</v>
      </c>
      <c r="B293" s="862" t="s">
        <v>6803</v>
      </c>
      <c r="C293" s="862" t="s">
        <v>5968</v>
      </c>
      <c r="D293" s="863" t="str">
        <v>虚拟娱乐工作室</v>
      </c>
      <c r="E293" s="858"/>
      <c r="F293" s="858"/>
      <c r="G293" s="855" t="s">
        <v>6804</v>
      </c>
      <c r="H293" s="856" t="s">
        <v>6805</v>
      </c>
      <c r="I293" s="52" t="s">
        <v>5946</v>
      </c>
      <c r="J293" s="856" t="s">
        <v>6792</v>
      </c>
      <c r="K293" s="44"/>
      <c r="L293" s="848"/>
      <c r="M293" s="848"/>
      <c r="N293" s="848"/>
    </row>
    <row r="294" spans="1:14">
      <c r="A294" s="861" t="s">
        <v>6806</v>
      </c>
      <c r="B294" s="862" t="s">
        <v>6807</v>
      </c>
      <c r="C294" s="862" t="s">
        <v>5968</v>
      </c>
      <c r="D294" s="863" t="str">
        <v>私人军工厂</v>
      </c>
      <c r="E294" s="858"/>
      <c r="F294" s="858"/>
      <c r="G294" s="855" t="s">
        <v>6808</v>
      </c>
      <c r="H294" s="856" t="s">
        <v>6809</v>
      </c>
      <c r="I294" s="52" t="s">
        <v>5946</v>
      </c>
      <c r="J294" s="856" t="s">
        <v>6792</v>
      </c>
      <c r="K294" s="44"/>
      <c r="L294" s="848"/>
      <c r="M294" s="848"/>
      <c r="N294" s="848"/>
    </row>
    <row r="295" spans="1:14">
      <c r="A295" s="861" t="s">
        <v>6810</v>
      </c>
      <c r="B295" s="862" t="s">
        <v>6811</v>
      </c>
      <c r="C295" s="862" t="s">
        <v>5968</v>
      </c>
      <c r="D295" s="863" t="str">
        <v>佣兵联络处</v>
      </c>
      <c r="E295" s="858"/>
      <c r="F295" s="858"/>
      <c r="G295" s="855" t="s">
        <v>6812</v>
      </c>
      <c r="H295" s="856" t="s">
        <v>6813</v>
      </c>
      <c r="I295" s="52" t="s">
        <v>5946</v>
      </c>
      <c r="J295" s="856" t="s">
        <v>6792</v>
      </c>
      <c r="K295" s="44"/>
      <c r="L295" s="848"/>
      <c r="M295" s="848"/>
      <c r="N295" s="848"/>
    </row>
    <row r="296" spans="1:14">
      <c r="A296" s="861" t="s">
        <v>6814</v>
      </c>
      <c r="B296" s="862" t="s">
        <v>6815</v>
      </c>
      <c r="C296" s="862" t="s">
        <v>5968</v>
      </c>
      <c r="D296" s="863" t="str">
        <v>工业子公司</v>
      </c>
      <c r="E296" s="858"/>
      <c r="F296" s="858"/>
      <c r="G296" s="855" t="s">
        <v>6816</v>
      </c>
      <c r="H296" s="856" t="s">
        <v>6817</v>
      </c>
      <c r="I296" s="52" t="s">
        <v>5946</v>
      </c>
      <c r="J296" s="856" t="s">
        <v>6792</v>
      </c>
      <c r="K296" s="44"/>
      <c r="L296" s="848"/>
      <c r="M296" s="848"/>
      <c r="N296" s="848"/>
    </row>
    <row r="297" spans="1:14">
      <c r="A297" s="861" t="s">
        <v>6818</v>
      </c>
      <c r="B297" s="862" t="s">
        <v>6819</v>
      </c>
      <c r="C297" s="862" t="s">
        <v>5968</v>
      </c>
      <c r="D297" s="863" t="str">
        <v>公关公司</v>
      </c>
      <c r="E297" s="858"/>
      <c r="F297" s="858"/>
      <c r="G297" s="855" t="s">
        <v>6820</v>
      </c>
      <c r="H297" s="856" t="s">
        <v>6821</v>
      </c>
      <c r="I297" s="52" t="s">
        <v>5946</v>
      </c>
      <c r="J297" s="856" t="s">
        <v>6792</v>
      </c>
      <c r="K297" s="44"/>
      <c r="L297" s="848"/>
      <c r="M297" s="848"/>
      <c r="N297" s="848"/>
    </row>
    <row r="298" spans="1:14">
      <c r="A298" s="861" t="s">
        <v>6822</v>
      </c>
      <c r="B298" s="862" t="s">
        <v>6823</v>
      </c>
      <c r="C298" s="862" t="s">
        <v>5968</v>
      </c>
      <c r="D298" s="863" t="str">
        <v>私人研究所</v>
      </c>
      <c r="E298" s="858"/>
      <c r="F298" s="858"/>
      <c r="G298" s="855" t="s">
        <v>6824</v>
      </c>
      <c r="H298" s="856" t="s">
        <v>6825</v>
      </c>
      <c r="I298" s="52" t="s">
        <v>5946</v>
      </c>
      <c r="J298" s="856" t="s">
        <v>6792</v>
      </c>
      <c r="K298" s="44"/>
      <c r="L298" s="848"/>
      <c r="M298" s="848"/>
      <c r="N298" s="848"/>
    </row>
    <row r="299" spans="1:14">
      <c r="A299" s="861" t="s">
        <v>6826</v>
      </c>
      <c r="B299" s="862" t="s">
        <v>6827</v>
      </c>
      <c r="C299" s="862" t="s">
        <v>5968</v>
      </c>
      <c r="D299" s="863" t="str">
        <v>游乐城</v>
      </c>
      <c r="E299" s="858"/>
      <c r="F299" s="858"/>
      <c r="G299" s="855" t="s">
        <v>6828</v>
      </c>
      <c r="H299" s="856" t="s">
        <v>6829</v>
      </c>
      <c r="I299" s="52" t="s">
        <v>5946</v>
      </c>
      <c r="J299" s="856" t="s">
        <v>6792</v>
      </c>
      <c r="K299" s="44"/>
      <c r="L299" s="848"/>
      <c r="M299" s="848"/>
      <c r="N299" s="848"/>
    </row>
    <row r="300" spans="1:14">
      <c r="A300" s="861" t="s">
        <v>6830</v>
      </c>
      <c r="B300" s="862" t="s">
        <v>6831</v>
      </c>
      <c r="C300" s="862" t="s">
        <v>5968</v>
      </c>
      <c r="D300" s="863" t="str">
        <v>商业论坛</v>
      </c>
      <c r="E300" s="858"/>
      <c r="F300" s="858"/>
      <c r="G300" s="855" t="s">
        <v>6832</v>
      </c>
      <c r="H300" s="856" t="s">
        <v>6833</v>
      </c>
      <c r="I300" s="52" t="s">
        <v>5946</v>
      </c>
      <c r="J300" s="856" t="s">
        <v>6792</v>
      </c>
      <c r="K300" s="44"/>
      <c r="L300" s="848"/>
      <c r="M300" s="848"/>
      <c r="N300" s="848"/>
    </row>
    <row r="301" spans="1:14">
      <c r="A301" s="861" t="s">
        <v>6834</v>
      </c>
      <c r="B301" s="862" t="s">
        <v>6835</v>
      </c>
      <c r="C301" s="862" t="s">
        <v>5968</v>
      </c>
      <c r="D301" s="863" t="str">
        <v>企业大使馆</v>
      </c>
      <c r="E301" s="858"/>
      <c r="F301" s="858"/>
      <c r="G301" s="855" t="s">
        <v>6836</v>
      </c>
      <c r="H301" s="856" t="s">
        <v>6837</v>
      </c>
      <c r="I301" s="52" t="s">
        <v>5946</v>
      </c>
      <c r="J301" s="856" t="s">
        <v>6792</v>
      </c>
      <c r="K301" s="44"/>
      <c r="L301" s="848"/>
      <c r="M301" s="848"/>
      <c r="N301" s="848"/>
    </row>
    <row r="302" spans="1:14">
      <c r="A302" s="861" t="s">
        <v>6838</v>
      </c>
      <c r="B302" s="862" t="s">
        <v>6839</v>
      </c>
      <c r="C302" s="862" t="s">
        <v>5968</v>
      </c>
      <c r="D302" s="863" t="str">
        <v>私营安保公司</v>
      </c>
      <c r="E302" s="858"/>
      <c r="F302" s="858"/>
      <c r="G302" s="855" t="s">
        <v>6840</v>
      </c>
      <c r="H302" s="856" t="s">
        <v>6841</v>
      </c>
      <c r="I302" s="52" t="s">
        <v>5946</v>
      </c>
      <c r="J302" s="856" t="s">
        <v>6792</v>
      </c>
      <c r="K302" s="44"/>
      <c r="L302" s="848"/>
      <c r="M302" s="848"/>
      <c r="N302" s="848"/>
    </row>
    <row r="303" spans="1:14">
      <c r="A303" s="861" t="s">
        <v>6842</v>
      </c>
      <c r="B303" s="862" t="s">
        <v>6843</v>
      </c>
      <c r="C303" s="862" t="s">
        <v>5968</v>
      </c>
      <c r="D303" s="863" t="str">
        <v>非法开采作业</v>
      </c>
      <c r="E303" s="858"/>
      <c r="F303" s="858"/>
      <c r="G303" s="855" t="s">
        <v>1810</v>
      </c>
      <c r="H303" s="856" t="s">
        <v>6844</v>
      </c>
      <c r="I303" s="856" t="s">
        <v>6419</v>
      </c>
      <c r="J303" s="52" t="s">
        <v>6376</v>
      </c>
      <c r="K303" s="44"/>
      <c r="L303" s="848"/>
      <c r="M303" s="848"/>
      <c r="N303" s="848"/>
    </row>
    <row r="304" spans="1:14">
      <c r="A304" s="861" t="s">
        <v>6845</v>
      </c>
      <c r="B304" s="862" t="s">
        <v>6846</v>
      </c>
      <c r="C304" s="862" t="s">
        <v>5968</v>
      </c>
      <c r="D304" s="863" t="str">
        <v>有机回收中心</v>
      </c>
      <c r="E304" s="858"/>
      <c r="F304" s="858"/>
      <c r="G304" s="855" t="s">
        <v>6847</v>
      </c>
      <c r="H304" s="856" t="s">
        <v>6848</v>
      </c>
      <c r="I304" s="52" t="s">
        <v>5946</v>
      </c>
      <c r="J304" s="856" t="s">
        <v>6849</v>
      </c>
      <c r="K304" s="44"/>
      <c r="L304" s="848"/>
      <c r="M304" s="848"/>
      <c r="N304" s="848"/>
    </row>
    <row r="305" spans="1:14">
      <c r="A305" s="861" t="s">
        <v>6850</v>
      </c>
      <c r="B305" s="862" t="s">
        <v>6851</v>
      </c>
      <c r="C305" s="862" t="s">
        <v>5968</v>
      </c>
      <c r="D305" s="863" t="str">
        <v>地下制毒工厂</v>
      </c>
      <c r="E305" s="858"/>
      <c r="F305" s="858"/>
      <c r="G305" s="855" t="s">
        <v>6852</v>
      </c>
      <c r="H305" s="856" t="s">
        <v>6853</v>
      </c>
      <c r="I305" s="52" t="s">
        <v>5946</v>
      </c>
      <c r="J305" s="856" t="s">
        <v>6849</v>
      </c>
      <c r="K305" s="44"/>
      <c r="L305" s="848"/>
      <c r="M305" s="848"/>
      <c r="N305" s="848"/>
    </row>
    <row r="306" spans="1:14">
      <c r="A306" s="861" t="s">
        <v>6854</v>
      </c>
      <c r="B306" s="862" t="s">
        <v>6855</v>
      </c>
      <c r="C306" s="862" t="s">
        <v>5968</v>
      </c>
      <c r="D306" s="863" t="str">
        <v>拆解厂</v>
      </c>
      <c r="E306" s="858"/>
      <c r="F306" s="858"/>
      <c r="G306" s="855" t="s">
        <v>6856</v>
      </c>
      <c r="H306" s="856" t="s">
        <v>6857</v>
      </c>
      <c r="I306" s="52" t="s">
        <v>5946</v>
      </c>
      <c r="J306" s="856" t="s">
        <v>6849</v>
      </c>
      <c r="K306" s="44"/>
      <c r="L306" s="848"/>
      <c r="M306" s="848"/>
      <c r="N306" s="848"/>
    </row>
    <row r="307" spans="1:14">
      <c r="A307" s="861" t="s">
        <v>6858</v>
      </c>
      <c r="B307" s="862" t="s">
        <v>6859</v>
      </c>
      <c r="C307" s="862" t="s">
        <v>5968</v>
      </c>
      <c r="D307" s="863" t="str">
        <v>海盗自由港</v>
      </c>
      <c r="E307" s="858"/>
      <c r="F307" s="858"/>
      <c r="G307" s="855" t="s">
        <v>6860</v>
      </c>
      <c r="H307" s="856" t="s">
        <v>6861</v>
      </c>
      <c r="I307" s="52" t="s">
        <v>5946</v>
      </c>
      <c r="J307" s="856" t="s">
        <v>6849</v>
      </c>
      <c r="K307" s="44"/>
      <c r="L307" s="848"/>
      <c r="M307" s="848"/>
      <c r="N307" s="848"/>
    </row>
    <row r="308" spans="1:14">
      <c r="A308" s="861" t="s">
        <v>6862</v>
      </c>
      <c r="B308" s="862" t="s">
        <v>6863</v>
      </c>
      <c r="C308" s="862" t="s">
        <v>5968</v>
      </c>
      <c r="D308" s="863" t="str">
        <v>地下俱乐部</v>
      </c>
      <c r="E308" s="858"/>
      <c r="F308" s="858"/>
      <c r="G308" s="855" t="s">
        <v>6864</v>
      </c>
      <c r="H308" s="856" t="s">
        <v>6865</v>
      </c>
      <c r="I308" s="52" t="s">
        <v>5946</v>
      </c>
      <c r="J308" s="856" t="s">
        <v>6849</v>
      </c>
      <c r="K308" s="44"/>
      <c r="L308" s="848"/>
      <c r="M308" s="848"/>
      <c r="N308" s="848"/>
    </row>
    <row r="309" spans="1:14">
      <c r="A309" s="861" t="s">
        <v>6866</v>
      </c>
      <c r="B309" s="862" t="s">
        <v>6867</v>
      </c>
      <c r="C309" s="862" t="s">
        <v>5968</v>
      </c>
      <c r="D309" s="863" t="str">
        <v>犯罪集团皮包公司</v>
      </c>
      <c r="E309" s="858"/>
      <c r="F309" s="858"/>
      <c r="G309" s="855" t="s">
        <v>6868</v>
      </c>
      <c r="H309" s="856" t="s">
        <v>6869</v>
      </c>
      <c r="I309" s="52" t="s">
        <v>5946</v>
      </c>
      <c r="J309" s="856" t="s">
        <v>6849</v>
      </c>
      <c r="K309" s="44"/>
      <c r="L309" s="848"/>
      <c r="M309" s="848"/>
      <c r="N309" s="848"/>
    </row>
    <row r="310" spans="1:14">
      <c r="A310" s="861" t="s">
        <v>6870</v>
      </c>
      <c r="B310" s="862" t="s">
        <v>6871</v>
      </c>
      <c r="C310" s="862" t="s">
        <v>5968</v>
      </c>
      <c r="D310" s="863" t="str">
        <v>非法研究实验室</v>
      </c>
      <c r="E310" s="858"/>
      <c r="F310" s="858"/>
      <c r="G310" s="855" t="s">
        <v>6872</v>
      </c>
      <c r="H310" s="856" t="s">
        <v>6873</v>
      </c>
      <c r="I310" s="52" t="s">
        <v>5946</v>
      </c>
      <c r="J310" s="856" t="s">
        <v>6849</v>
      </c>
      <c r="K310" s="44"/>
      <c r="L310" s="848"/>
      <c r="M310" s="848"/>
      <c r="N310" s="848"/>
    </row>
    <row r="311" spans="1:14">
      <c r="A311" s="861" t="s">
        <v>6874</v>
      </c>
      <c r="B311" s="862" t="s">
        <v>6875</v>
      </c>
      <c r="C311" s="862" t="s">
        <v>5968</v>
      </c>
      <c r="D311" s="863" t="str">
        <v>走私港</v>
      </c>
      <c r="E311" s="858"/>
      <c r="F311" s="858"/>
      <c r="G311" s="855" t="s">
        <v>6876</v>
      </c>
      <c r="H311" s="856" t="s">
        <v>6877</v>
      </c>
      <c r="I311" s="52" t="s">
        <v>5946</v>
      </c>
      <c r="J311" s="856" t="s">
        <v>6849</v>
      </c>
      <c r="K311" s="44"/>
      <c r="L311" s="848"/>
      <c r="M311" s="848"/>
      <c r="N311" s="848"/>
    </row>
    <row r="312" spans="1:14">
      <c r="A312" s="861" t="s">
        <v>6878</v>
      </c>
      <c r="B312" s="862" t="s">
        <v>6879</v>
      </c>
      <c r="C312" s="862" t="s">
        <v>5968</v>
      </c>
      <c r="D312" s="863" t="str">
        <v>假情报中心</v>
      </c>
      <c r="E312" s="858"/>
      <c r="F312" s="858"/>
      <c r="G312" s="855" t="s">
        <v>6880</v>
      </c>
      <c r="H312" s="856" t="s">
        <v>6881</v>
      </c>
      <c r="I312" s="52" t="s">
        <v>5946</v>
      </c>
      <c r="J312" s="856" t="s">
        <v>6849</v>
      </c>
      <c r="K312" s="44"/>
      <c r="L312" s="848"/>
      <c r="M312" s="848"/>
      <c r="N312" s="848"/>
    </row>
    <row r="313" spans="1:14">
      <c r="A313" s="861" t="s">
        <v>6882</v>
      </c>
      <c r="B313" s="862" t="s">
        <v>6883</v>
      </c>
      <c r="C313" s="862" t="s">
        <v>5968</v>
      </c>
      <c r="D313" s="863" t="str">
        <v>邪教神殿</v>
      </c>
      <c r="E313" s="858"/>
      <c r="F313" s="858"/>
      <c r="G313" s="855" t="s">
        <v>6884</v>
      </c>
      <c r="H313" s="856" t="s">
        <v>6885</v>
      </c>
      <c r="I313" s="52" t="s">
        <v>5946</v>
      </c>
      <c r="J313" s="856" t="s">
        <v>6849</v>
      </c>
      <c r="K313" s="44"/>
      <c r="L313" s="848"/>
      <c r="M313" s="848"/>
      <c r="N313" s="848"/>
    </row>
    <row r="314" spans="1:14">
      <c r="A314" s="861" t="s">
        <v>6886</v>
      </c>
      <c r="B314" s="862" t="s">
        <v>6887</v>
      </c>
      <c r="C314" s="862" t="s">
        <v>5968</v>
      </c>
      <c r="D314" s="863" t="str">
        <v>繁荣神殿</v>
      </c>
      <c r="E314" s="858"/>
      <c r="F314" s="858"/>
      <c r="G314" s="855" t="s">
        <v>6888</v>
      </c>
      <c r="H314" s="856" t="s">
        <v>6889</v>
      </c>
      <c r="I314" s="52" t="s">
        <v>5946</v>
      </c>
      <c r="J314" s="856" t="s">
        <v>6849</v>
      </c>
      <c r="K314" s="44"/>
      <c r="L314" s="848"/>
      <c r="M314" s="848"/>
      <c r="N314" s="848"/>
    </row>
    <row r="315" spans="1:14">
      <c r="A315" s="861" t="s">
        <v>6890</v>
      </c>
      <c r="B315" s="862" t="s">
        <v>6891</v>
      </c>
      <c r="C315" s="862" t="s">
        <v>5968</v>
      </c>
      <c r="D315" s="863" t="str">
        <v>高管度假村</v>
      </c>
      <c r="E315" s="858"/>
      <c r="F315" s="858"/>
      <c r="G315" s="855" t="s">
        <v>6892</v>
      </c>
      <c r="H315" s="856" t="s">
        <v>6893</v>
      </c>
      <c r="I315" s="52" t="s">
        <v>5946</v>
      </c>
      <c r="J315" s="856" t="s">
        <v>6849</v>
      </c>
      <c r="K315" s="44"/>
      <c r="L315" s="848"/>
      <c r="M315" s="848"/>
      <c r="N315" s="848"/>
    </row>
    <row r="316" spans="1:14">
      <c r="A316" s="861" t="s">
        <v>6894</v>
      </c>
      <c r="B316" s="862" t="s">
        <v>6895</v>
      </c>
      <c r="C316" s="862" t="s">
        <v>5968</v>
      </c>
      <c r="D316" s="863" t="str">
        <v>外星拓展中介</v>
      </c>
      <c r="E316" s="858"/>
      <c r="F316" s="858"/>
      <c r="G316" s="855" t="s">
        <v>6896</v>
      </c>
      <c r="H316" s="856" t="s">
        <v>6897</v>
      </c>
      <c r="I316" s="52" t="s">
        <v>5946</v>
      </c>
      <c r="J316" s="856" t="s">
        <v>6849</v>
      </c>
      <c r="K316" s="44"/>
      <c r="L316" s="848"/>
      <c r="M316" s="848"/>
      <c r="N316" s="848"/>
    </row>
    <row r="317" spans="1:14">
      <c r="A317" s="861" t="s">
        <v>6898</v>
      </c>
      <c r="B317" s="862" t="s">
        <v>6899</v>
      </c>
      <c r="C317" s="862" t="s">
        <v>5968</v>
      </c>
      <c r="D317" s="863" t="str">
        <v>帝国特许口岸</v>
      </c>
      <c r="E317" s="858"/>
      <c r="F317" s="858"/>
      <c r="G317" s="855" t="s">
        <v>6900</v>
      </c>
      <c r="H317" s="856" t="s">
        <v>6901</v>
      </c>
      <c r="I317" s="52" t="s">
        <v>5946</v>
      </c>
      <c r="J317" s="856" t="s">
        <v>6849</v>
      </c>
      <c r="K317" s="44"/>
      <c r="L317" s="848"/>
      <c r="M317" s="848"/>
      <c r="N317" s="848"/>
    </row>
    <row r="318" spans="1:14">
      <c r="A318" s="861" t="s">
        <v>6902</v>
      </c>
      <c r="B318" s="862" t="s">
        <v>6903</v>
      </c>
      <c r="C318" s="862" t="s">
        <v>5968</v>
      </c>
      <c r="D318" s="863" t="str">
        <v>骑士游乐场</v>
      </c>
      <c r="E318" s="858"/>
      <c r="F318" s="858"/>
      <c r="G318" s="855" t="s">
        <v>6904</v>
      </c>
      <c r="H318" s="856" t="s">
        <v>6905</v>
      </c>
      <c r="I318" s="52" t="s">
        <v>5946</v>
      </c>
      <c r="J318" s="856" t="s">
        <v>6849</v>
      </c>
      <c r="K318" s="44"/>
      <c r="L318" s="848"/>
      <c r="M318" s="848"/>
      <c r="N318" s="848"/>
    </row>
    <row r="319" spans="1:14">
      <c r="A319" s="861" t="s">
        <v>6906</v>
      </c>
      <c r="B319" s="862" t="s">
        <v>6907</v>
      </c>
      <c r="C319" s="862" t="s">
        <v>5968</v>
      </c>
      <c r="D319" s="863" t="str">
        <v>企业诊所</v>
      </c>
      <c r="E319" s="858"/>
      <c r="F319" s="858"/>
      <c r="G319" s="855" t="s">
        <v>6908</v>
      </c>
      <c r="H319" s="856" t="s">
        <v>6909</v>
      </c>
      <c r="I319" s="856" t="s">
        <v>6419</v>
      </c>
      <c r="J319" s="856" t="s">
        <v>6849</v>
      </c>
      <c r="K319" s="44"/>
      <c r="L319" s="848"/>
      <c r="M319" s="848"/>
      <c r="N319" s="848"/>
    </row>
    <row r="320" spans="1:14">
      <c r="A320" s="861" t="s">
        <v>6910</v>
      </c>
      <c r="B320" s="862" t="s">
        <v>6911</v>
      </c>
      <c r="C320" s="862" t="s">
        <v>5968</v>
      </c>
      <c r="D320" s="863" t="str">
        <v>外域植入体中心</v>
      </c>
      <c r="E320" s="858"/>
      <c r="F320" s="858"/>
      <c r="G320" s="855" t="s">
        <v>6912</v>
      </c>
      <c r="H320" s="856" t="s">
        <v>6913</v>
      </c>
      <c r="I320" s="856" t="s">
        <v>6419</v>
      </c>
      <c r="J320" s="856" t="s">
        <v>6849</v>
      </c>
      <c r="K320" s="44"/>
      <c r="L320" s="848"/>
      <c r="M320" s="848"/>
      <c r="N320" s="848"/>
    </row>
    <row r="321" spans="1:14">
      <c r="A321" s="861" t="s">
        <v>6914</v>
      </c>
      <c r="B321" s="862" t="s">
        <v>6915</v>
      </c>
      <c r="C321" s="862" t="s">
        <v>5968</v>
      </c>
      <c r="D321" s="863" t="str">
        <v>人工智能商埠</v>
      </c>
      <c r="E321" s="858"/>
      <c r="F321" s="858"/>
      <c r="G321" s="855" t="s">
        <v>6916</v>
      </c>
      <c r="H321" s="856" t="s">
        <v>6917</v>
      </c>
      <c r="I321" s="856" t="s">
        <v>6419</v>
      </c>
      <c r="J321" s="856" t="s">
        <v>6849</v>
      </c>
      <c r="K321" s="44"/>
      <c r="L321" s="848"/>
      <c r="M321" s="848"/>
      <c r="N321" s="848"/>
    </row>
    <row r="322" spans="1:14">
      <c r="A322" s="861" t="s">
        <v>6918</v>
      </c>
      <c r="B322" s="862" t="s">
        <v>6919</v>
      </c>
      <c r="C322" s="862" t="s">
        <v>5968</v>
      </c>
      <c r="D322" s="863" t="str">
        <v>思想清理诊所</v>
      </c>
      <c r="E322" s="858"/>
      <c r="F322" s="858"/>
      <c r="G322" s="855" t="s">
        <v>6920</v>
      </c>
      <c r="H322" s="856" t="s">
        <v>6921</v>
      </c>
      <c r="I322" s="856" t="s">
        <v>6419</v>
      </c>
      <c r="J322" s="856" t="s">
        <v>6849</v>
      </c>
      <c r="K322" s="44"/>
      <c r="L322" s="848"/>
      <c r="M322" s="848"/>
      <c r="N322" s="848"/>
    </row>
    <row r="323" spans="1:14">
      <c r="A323" s="861" t="s">
        <v>6922</v>
      </c>
      <c r="B323" s="862" t="s">
        <v>6923</v>
      </c>
      <c r="C323" s="862" t="s">
        <v>6924</v>
      </c>
      <c r="D323" s="863"/>
      <c r="E323" s="858"/>
      <c r="F323" s="858"/>
      <c r="G323" s="855" t="s">
        <v>6925</v>
      </c>
      <c r="H323" s="856" t="s">
        <v>6926</v>
      </c>
      <c r="I323" s="856" t="s">
        <v>6419</v>
      </c>
      <c r="J323" s="856" t="s">
        <v>6849</v>
      </c>
      <c r="K323" s="44"/>
      <c r="L323" s="848"/>
      <c r="M323" s="848"/>
      <c r="N323" s="848"/>
    </row>
    <row r="324" spans="1:14">
      <c r="A324" s="861" t="s">
        <v>6927</v>
      </c>
      <c r="B324" s="862" t="s">
        <v>6928</v>
      </c>
      <c r="C324" s="862" t="s">
        <v>6924</v>
      </c>
      <c r="D324" s="863"/>
      <c r="E324" s="858"/>
      <c r="F324" s="858"/>
      <c r="G324" s="855" t="s">
        <v>6929</v>
      </c>
      <c r="H324" s="856" t="s">
        <v>6930</v>
      </c>
      <c r="I324" s="856" t="s">
        <v>6419</v>
      </c>
      <c r="J324" s="856" t="s">
        <v>6849</v>
      </c>
      <c r="K324" s="44"/>
      <c r="L324" s="848"/>
      <c r="M324" s="848"/>
      <c r="N324" s="848"/>
    </row>
    <row r="325" spans="1:14">
      <c r="A325" s="861" t="s">
        <v>6931</v>
      </c>
      <c r="B325" s="862" t="s">
        <v>6932</v>
      </c>
      <c r="C325" s="862" t="s">
        <v>6924</v>
      </c>
      <c r="D325" s="863"/>
      <c r="E325" s="858"/>
      <c r="F325" s="858"/>
      <c r="G325" s="855" t="s">
        <v>6933</v>
      </c>
      <c r="H325" s="856" t="s">
        <v>6934</v>
      </c>
      <c r="I325" s="52" t="s">
        <v>5946</v>
      </c>
      <c r="J325" s="856" t="s">
        <v>6849</v>
      </c>
      <c r="K325" s="44"/>
      <c r="L325" s="848"/>
      <c r="M325" s="848"/>
      <c r="N325" s="848"/>
    </row>
    <row r="326" spans="1:14">
      <c r="A326" s="861" t="s">
        <v>6935</v>
      </c>
      <c r="B326" s="862" t="s">
        <v>6936</v>
      </c>
      <c r="C326" s="862" t="s">
        <v>6924</v>
      </c>
      <c r="D326" s="863"/>
      <c r="E326" s="858"/>
      <c r="F326" s="858"/>
      <c r="G326" s="855" t="s">
        <v>6937</v>
      </c>
      <c r="H326" s="856" t="s">
        <v>6938</v>
      </c>
      <c r="I326" s="52" t="s">
        <v>5946</v>
      </c>
      <c r="J326" s="856" t="s">
        <v>6849</v>
      </c>
      <c r="K326" s="44"/>
      <c r="L326" s="848"/>
      <c r="M326" s="848"/>
      <c r="N326" s="848"/>
    </row>
    <row r="327" spans="1:14">
      <c r="A327" s="861" t="s">
        <v>6939</v>
      </c>
      <c r="B327" s="862" t="s">
        <v>6940</v>
      </c>
      <c r="C327" s="862" t="s">
        <v>6924</v>
      </c>
      <c r="D327" s="863"/>
      <c r="E327" s="858"/>
      <c r="F327" s="858"/>
      <c r="G327" s="855" t="s">
        <v>6941</v>
      </c>
      <c r="H327" s="856" t="s">
        <v>6942</v>
      </c>
      <c r="I327" s="52" t="s">
        <v>5946</v>
      </c>
      <c r="J327" s="856" t="s">
        <v>6849</v>
      </c>
      <c r="K327" s="44"/>
      <c r="L327" s="848"/>
      <c r="M327" s="848"/>
      <c r="N327" s="848"/>
    </row>
    <row r="328" spans="1:14">
      <c r="A328" s="861" t="s">
        <v>6943</v>
      </c>
      <c r="B328" s="862" t="s">
        <v>6944</v>
      </c>
      <c r="C328" s="862" t="s">
        <v>6924</v>
      </c>
      <c r="D328" s="863"/>
      <c r="E328" s="858"/>
      <c r="F328" s="858"/>
      <c r="G328" s="855" t="s">
        <v>6945</v>
      </c>
      <c r="H328" s="856" t="s">
        <v>6946</v>
      </c>
      <c r="I328" s="52" t="s">
        <v>5946</v>
      </c>
      <c r="J328" s="856" t="s">
        <v>6849</v>
      </c>
      <c r="K328" s="44"/>
      <c r="L328" s="848"/>
      <c r="M328" s="848"/>
      <c r="N328" s="848"/>
    </row>
    <row r="329" spans="1:14">
      <c r="A329" s="861" t="s">
        <v>6947</v>
      </c>
      <c r="B329" s="862" t="s">
        <v>6948</v>
      </c>
      <c r="C329" s="862" t="s">
        <v>6924</v>
      </c>
      <c r="D329" s="863"/>
      <c r="E329" s="858"/>
      <c r="F329" s="858"/>
      <c r="G329" s="855" t="s">
        <v>6949</v>
      </c>
      <c r="H329" s="856" t="s">
        <v>6950</v>
      </c>
      <c r="I329" s="52" t="s">
        <v>5946</v>
      </c>
      <c r="J329" s="856" t="s">
        <v>6849</v>
      </c>
      <c r="K329" s="44"/>
      <c r="L329" s="848"/>
      <c r="M329" s="848"/>
      <c r="N329" s="848"/>
    </row>
    <row r="330" spans="1:14">
      <c r="A330" s="861" t="s">
        <v>6951</v>
      </c>
      <c r="B330" s="862" t="s">
        <v>6952</v>
      </c>
      <c r="C330" s="862" t="s">
        <v>6924</v>
      </c>
      <c r="D330" s="863"/>
      <c r="E330" s="858"/>
      <c r="F330" s="858"/>
      <c r="G330" s="855" t="s">
        <v>6953</v>
      </c>
      <c r="H330" s="856" t="s">
        <v>6954</v>
      </c>
      <c r="I330" s="52" t="s">
        <v>5946</v>
      </c>
      <c r="J330" s="856" t="s">
        <v>6849</v>
      </c>
      <c r="K330" s="44"/>
      <c r="L330" s="848"/>
      <c r="M330" s="848"/>
      <c r="N330" s="848"/>
    </row>
    <row r="331" spans="1:14">
      <c r="A331" s="861" t="s">
        <v>6955</v>
      </c>
      <c r="B331" s="862" t="s">
        <v>6956</v>
      </c>
      <c r="C331" s="862" t="s">
        <v>6924</v>
      </c>
      <c r="D331" s="863"/>
      <c r="E331" s="858"/>
      <c r="F331" s="858"/>
      <c r="G331" s="855" t="s">
        <v>6957</v>
      </c>
      <c r="H331" s="856" t="s">
        <v>6958</v>
      </c>
      <c r="I331" s="52" t="s">
        <v>5946</v>
      </c>
      <c r="J331" s="856" t="s">
        <v>6849</v>
      </c>
      <c r="K331" s="44"/>
      <c r="L331" s="848"/>
      <c r="M331" s="848"/>
      <c r="N331" s="848"/>
    </row>
    <row r="332" spans="1:14">
      <c r="A332" s="861" t="s">
        <v>6959</v>
      </c>
      <c r="B332" s="862" t="s">
        <v>6960</v>
      </c>
      <c r="C332" s="862" t="s">
        <v>6924</v>
      </c>
      <c r="D332" s="863"/>
      <c r="E332" s="858"/>
      <c r="F332" s="858"/>
      <c r="G332" s="855" t="s">
        <v>6961</v>
      </c>
      <c r="H332" s="856" t="s">
        <v>6962</v>
      </c>
      <c r="I332" s="52" t="s">
        <v>5946</v>
      </c>
      <c r="J332" s="856" t="s">
        <v>6849</v>
      </c>
      <c r="K332" s="44"/>
      <c r="L332" s="848"/>
      <c r="M332" s="848"/>
      <c r="N332" s="848"/>
    </row>
    <row r="333" spans="1:14">
      <c r="A333" s="861" t="s">
        <v>6963</v>
      </c>
      <c r="B333" s="862" t="s">
        <v>6964</v>
      </c>
      <c r="C333" s="862" t="s">
        <v>6924</v>
      </c>
      <c r="D333" s="863"/>
      <c r="E333" s="858"/>
      <c r="F333" s="858"/>
      <c r="G333" s="855" t="s">
        <v>6965</v>
      </c>
      <c r="H333" s="856" t="s">
        <v>6966</v>
      </c>
      <c r="I333" s="52" t="s">
        <v>5946</v>
      </c>
      <c r="J333" s="856" t="s">
        <v>6849</v>
      </c>
      <c r="K333" s="44"/>
      <c r="L333" s="848"/>
      <c r="M333" s="848"/>
      <c r="N333" s="848"/>
    </row>
    <row r="334" spans="1:14">
      <c r="A334" s="861" t="s">
        <v>6967</v>
      </c>
      <c r="B334" s="862" t="s">
        <v>6968</v>
      </c>
      <c r="C334" s="862" t="s">
        <v>6924</v>
      </c>
      <c r="D334" s="863"/>
      <c r="E334" s="858"/>
      <c r="F334" s="858"/>
      <c r="G334" s="855" t="s">
        <v>6969</v>
      </c>
      <c r="H334" s="856" t="s">
        <v>6970</v>
      </c>
      <c r="I334" s="52" t="s">
        <v>5946</v>
      </c>
      <c r="J334" s="856" t="s">
        <v>6849</v>
      </c>
      <c r="K334" s="44"/>
      <c r="L334" s="848"/>
      <c r="M334" s="848"/>
      <c r="N334" s="848"/>
    </row>
    <row r="335" spans="1:14">
      <c r="A335" s="861" t="s">
        <v>6971</v>
      </c>
      <c r="B335" s="862" t="s">
        <v>6972</v>
      </c>
      <c r="C335" s="862" t="s">
        <v>6924</v>
      </c>
      <c r="D335" s="863"/>
      <c r="E335" s="858"/>
      <c r="F335" s="858"/>
      <c r="G335" s="855" t="s">
        <v>6973</v>
      </c>
      <c r="H335" s="856" t="s">
        <v>6974</v>
      </c>
      <c r="I335" s="52" t="s">
        <v>5946</v>
      </c>
      <c r="J335" s="856" t="s">
        <v>6849</v>
      </c>
      <c r="K335" s="44"/>
      <c r="L335" s="848"/>
      <c r="M335" s="848"/>
      <c r="N335" s="848"/>
    </row>
    <row r="336" spans="1:14">
      <c r="A336" s="861" t="s">
        <v>6975</v>
      </c>
      <c r="B336" s="862" t="s">
        <v>6976</v>
      </c>
      <c r="C336" s="862" t="s">
        <v>6924</v>
      </c>
      <c r="D336" s="863"/>
      <c r="E336" s="858"/>
      <c r="F336" s="858"/>
      <c r="G336" s="855" t="s">
        <v>6977</v>
      </c>
      <c r="H336" s="856" t="s">
        <v>6978</v>
      </c>
      <c r="I336" s="52" t="s">
        <v>5946</v>
      </c>
      <c r="J336" s="856" t="s">
        <v>6849</v>
      </c>
      <c r="K336" s="44"/>
      <c r="L336" s="848"/>
      <c r="M336" s="848"/>
      <c r="N336" s="848"/>
    </row>
    <row r="337" spans="1:14">
      <c r="A337" s="861" t="s">
        <v>6979</v>
      </c>
      <c r="B337" s="862" t="s">
        <v>6980</v>
      </c>
      <c r="C337" s="862" t="s">
        <v>6924</v>
      </c>
      <c r="D337" s="863"/>
      <c r="E337" s="858"/>
      <c r="F337" s="858"/>
      <c r="G337" s="855" t="s">
        <v>6981</v>
      </c>
      <c r="H337" s="856" t="s">
        <v>6982</v>
      </c>
      <c r="I337" s="52" t="s">
        <v>5946</v>
      </c>
      <c r="J337" s="856" t="s">
        <v>6849</v>
      </c>
      <c r="K337" s="44"/>
      <c r="L337" s="848"/>
      <c r="M337" s="848"/>
      <c r="N337" s="848"/>
    </row>
    <row r="338" spans="1:14">
      <c r="A338" s="861" t="s">
        <v>6983</v>
      </c>
      <c r="B338" s="862" t="s">
        <v>6984</v>
      </c>
      <c r="C338" s="862" t="s">
        <v>6924</v>
      </c>
      <c r="D338" s="863"/>
      <c r="E338" s="858"/>
      <c r="F338" s="858"/>
      <c r="G338" s="855" t="s">
        <v>6985</v>
      </c>
      <c r="H338" s="856" t="s">
        <v>6986</v>
      </c>
      <c r="I338" s="52" t="s">
        <v>6419</v>
      </c>
      <c r="J338" s="856" t="s">
        <v>6849</v>
      </c>
      <c r="K338" s="44"/>
      <c r="L338" s="848"/>
      <c r="M338" s="848"/>
      <c r="N338" s="848"/>
    </row>
    <row r="339" spans="1:14">
      <c r="A339" s="861" t="s">
        <v>6987</v>
      </c>
      <c r="B339" s="862" t="s">
        <v>6988</v>
      </c>
      <c r="C339" s="862" t="s">
        <v>6924</v>
      </c>
      <c r="D339" s="863"/>
      <c r="E339" s="858"/>
      <c r="F339" s="858"/>
      <c r="G339" s="855" t="s">
        <v>6989</v>
      </c>
      <c r="H339" s="856" t="s">
        <v>6990</v>
      </c>
      <c r="I339" s="52" t="s">
        <v>6419</v>
      </c>
      <c r="J339" s="856" t="s">
        <v>6849</v>
      </c>
      <c r="K339" s="44"/>
      <c r="L339" s="848"/>
      <c r="M339" s="848"/>
      <c r="N339" s="848"/>
    </row>
    <row r="340" spans="1:14">
      <c r="A340" s="861" t="s">
        <v>6991</v>
      </c>
      <c r="B340" s="862" t="s">
        <v>6992</v>
      </c>
      <c r="C340" s="862" t="s">
        <v>6924</v>
      </c>
      <c r="D340" s="863"/>
      <c r="E340" s="858"/>
      <c r="F340" s="858"/>
      <c r="G340" s="855" t="s">
        <v>6993</v>
      </c>
      <c r="H340" s="856" t="s">
        <v>6994</v>
      </c>
      <c r="I340" s="52" t="s">
        <v>6419</v>
      </c>
      <c r="J340" s="856" t="s">
        <v>6849</v>
      </c>
      <c r="K340" s="44"/>
      <c r="L340" s="848"/>
      <c r="M340" s="848"/>
      <c r="N340" s="848"/>
    </row>
    <row r="341" spans="1:14">
      <c r="A341" s="861" t="s">
        <v>6995</v>
      </c>
      <c r="B341" s="862" t="s">
        <v>6996</v>
      </c>
      <c r="C341" s="862" t="s">
        <v>6924</v>
      </c>
      <c r="D341" s="863"/>
      <c r="E341" s="858"/>
      <c r="F341" s="858"/>
      <c r="G341" s="855" t="s">
        <v>6997</v>
      </c>
      <c r="H341" s="856" t="s">
        <v>6998</v>
      </c>
      <c r="I341" s="856" t="s">
        <v>6575</v>
      </c>
      <c r="J341" s="856" t="s">
        <v>6849</v>
      </c>
      <c r="K341" s="44"/>
      <c r="L341" s="848"/>
      <c r="M341" s="848"/>
      <c r="N341" s="848"/>
    </row>
    <row r="342" spans="1:14">
      <c r="A342" s="861" t="s">
        <v>6999</v>
      </c>
      <c r="B342" s="862" t="s">
        <v>7000</v>
      </c>
      <c r="C342" s="862" t="s">
        <v>6924</v>
      </c>
      <c r="D342" s="863"/>
      <c r="E342" s="858"/>
      <c r="F342" s="858"/>
      <c r="G342" s="855" t="s">
        <v>5950</v>
      </c>
      <c r="H342" s="856" t="s">
        <v>7001</v>
      </c>
      <c r="I342" s="52" t="s">
        <v>5946</v>
      </c>
      <c r="J342" s="856" t="s">
        <v>5948</v>
      </c>
      <c r="K342" s="44"/>
      <c r="L342" s="848"/>
      <c r="M342" s="848"/>
      <c r="N342" s="848"/>
    </row>
    <row r="343" spans="1:14">
      <c r="A343" s="861" t="s">
        <v>7002</v>
      </c>
      <c r="B343" s="862" t="s">
        <v>7003</v>
      </c>
      <c r="C343" s="862" t="s">
        <v>6924</v>
      </c>
      <c r="D343" s="863"/>
      <c r="E343" s="858"/>
      <c r="F343" s="858"/>
      <c r="G343" s="855" t="s">
        <v>7004</v>
      </c>
      <c r="H343" s="856" t="s">
        <v>7005</v>
      </c>
      <c r="I343" s="52" t="s">
        <v>6419</v>
      </c>
      <c r="J343" s="856" t="s">
        <v>5948</v>
      </c>
      <c r="K343" s="44"/>
      <c r="L343" s="848"/>
      <c r="M343" s="848"/>
      <c r="N343" s="848"/>
    </row>
    <row r="344" spans="1:14">
      <c r="A344" s="861" t="s">
        <v>7006</v>
      </c>
      <c r="B344" s="862" t="s">
        <v>7007</v>
      </c>
      <c r="C344" s="862" t="s">
        <v>6924</v>
      </c>
      <c r="D344" s="863"/>
      <c r="E344" s="858"/>
      <c r="F344" s="858"/>
      <c r="G344" s="855" t="s">
        <v>7008</v>
      </c>
      <c r="H344" s="856" t="s">
        <v>7009</v>
      </c>
      <c r="I344" s="52" t="s">
        <v>5946</v>
      </c>
      <c r="J344" s="856" t="s">
        <v>5948</v>
      </c>
      <c r="K344" s="44"/>
      <c r="L344" s="848"/>
      <c r="M344" s="848"/>
      <c r="N344" s="848"/>
    </row>
    <row r="345" spans="1:14">
      <c r="A345" s="861" t="s">
        <v>7010</v>
      </c>
      <c r="B345" s="862" t="s">
        <v>7011</v>
      </c>
      <c r="C345" s="862" t="s">
        <v>6924</v>
      </c>
      <c r="D345" s="863"/>
      <c r="E345" s="858"/>
      <c r="F345" s="858"/>
      <c r="G345" s="855" t="s">
        <v>7012</v>
      </c>
      <c r="H345" s="856" t="s">
        <v>7013</v>
      </c>
      <c r="I345" s="52" t="s">
        <v>5946</v>
      </c>
      <c r="J345" s="856" t="s">
        <v>5948</v>
      </c>
      <c r="K345" s="44"/>
      <c r="L345" s="848"/>
      <c r="M345" s="848"/>
      <c r="N345" s="848"/>
    </row>
    <row r="346" spans="1:14">
      <c r="A346" s="861" t="s">
        <v>7014</v>
      </c>
      <c r="B346" s="862" t="s">
        <v>7015</v>
      </c>
      <c r="C346" s="862" t="s">
        <v>6924</v>
      </c>
      <c r="D346" s="863"/>
      <c r="E346" s="858"/>
      <c r="F346" s="858"/>
      <c r="G346" s="855" t="s">
        <v>7016</v>
      </c>
      <c r="H346" s="856" t="s">
        <v>7017</v>
      </c>
      <c r="I346" s="52" t="s">
        <v>5946</v>
      </c>
      <c r="J346" s="856" t="s">
        <v>5948</v>
      </c>
      <c r="K346" s="44"/>
      <c r="L346" s="848"/>
      <c r="M346" s="848"/>
      <c r="N346" s="848"/>
    </row>
    <row r="347" spans="1:14">
      <c r="A347" s="861" t="s">
        <v>7018</v>
      </c>
      <c r="B347" s="862" t="s">
        <v>7019</v>
      </c>
      <c r="C347" s="862" t="s">
        <v>6924</v>
      </c>
      <c r="D347" s="863"/>
      <c r="E347" s="858"/>
      <c r="F347" s="858"/>
      <c r="G347" s="855" t="s">
        <v>7020</v>
      </c>
      <c r="H347" s="856" t="s">
        <v>7021</v>
      </c>
      <c r="I347" s="52" t="s">
        <v>5946</v>
      </c>
      <c r="J347" s="856" t="s">
        <v>6672</v>
      </c>
      <c r="K347" s="44"/>
      <c r="L347" s="848"/>
      <c r="M347" s="848"/>
      <c r="N347" s="848"/>
    </row>
    <row r="348" spans="1:14">
      <c r="A348" s="861" t="s">
        <v>7022</v>
      </c>
      <c r="B348" s="862" t="s">
        <v>7023</v>
      </c>
      <c r="C348" s="862" t="s">
        <v>6924</v>
      </c>
      <c r="D348" s="863"/>
      <c r="E348" s="858"/>
      <c r="F348" s="858"/>
      <c r="G348" s="855" t="s">
        <v>7024</v>
      </c>
      <c r="H348" s="856" t="s">
        <v>7025</v>
      </c>
      <c r="I348" s="52" t="s">
        <v>5946</v>
      </c>
      <c r="J348" s="856" t="s">
        <v>6672</v>
      </c>
      <c r="K348" s="44"/>
      <c r="L348" s="848"/>
      <c r="M348" s="848"/>
      <c r="N348" s="848"/>
    </row>
    <row r="349" spans="1:14">
      <c r="A349" s="861" t="s">
        <v>7026</v>
      </c>
      <c r="B349" s="862" t="s">
        <v>7027</v>
      </c>
      <c r="C349" s="862" t="s">
        <v>6924</v>
      </c>
      <c r="D349" s="863"/>
      <c r="E349" s="858"/>
      <c r="F349" s="858"/>
      <c r="G349" s="855" t="s">
        <v>7028</v>
      </c>
      <c r="H349" s="856" t="s">
        <v>7029</v>
      </c>
      <c r="I349" s="52" t="s">
        <v>5946</v>
      </c>
      <c r="J349" s="856" t="s">
        <v>6672</v>
      </c>
      <c r="K349" s="44"/>
      <c r="L349" s="848"/>
      <c r="M349" s="848"/>
      <c r="N349" s="848"/>
    </row>
    <row r="350" spans="1:14">
      <c r="A350" s="861" t="s">
        <v>7030</v>
      </c>
      <c r="B350" s="862" t="s">
        <v>7031</v>
      </c>
      <c r="C350" s="862" t="s">
        <v>6924</v>
      </c>
      <c r="D350" s="863"/>
      <c r="E350" s="858"/>
      <c r="F350" s="858"/>
      <c r="G350" s="855" t="s">
        <v>7032</v>
      </c>
      <c r="H350" s="856" t="s">
        <v>7033</v>
      </c>
      <c r="I350" s="52" t="s">
        <v>5946</v>
      </c>
      <c r="J350" s="856" t="s">
        <v>6672</v>
      </c>
      <c r="K350" s="44"/>
      <c r="L350" s="848"/>
      <c r="M350" s="848"/>
      <c r="N350" s="848"/>
    </row>
    <row r="351" spans="1:14">
      <c r="A351" s="861" t="s">
        <v>7034</v>
      </c>
      <c r="B351" s="862" t="s">
        <v>7035</v>
      </c>
      <c r="C351" s="862" t="s">
        <v>6924</v>
      </c>
      <c r="D351" s="863"/>
      <c r="E351" s="858"/>
      <c r="F351" s="858"/>
      <c r="G351" s="855" t="s">
        <v>7036</v>
      </c>
      <c r="H351" s="856" t="s">
        <v>7037</v>
      </c>
      <c r="I351" s="52" t="s">
        <v>5946</v>
      </c>
      <c r="J351" s="856" t="s">
        <v>6672</v>
      </c>
      <c r="K351" s="44"/>
      <c r="L351" s="848"/>
      <c r="M351" s="848"/>
      <c r="N351" s="848"/>
    </row>
    <row r="352" spans="1:14">
      <c r="A352" s="861" t="s">
        <v>7038</v>
      </c>
      <c r="B352" s="862" t="s">
        <v>7039</v>
      </c>
      <c r="C352" s="862" t="s">
        <v>6924</v>
      </c>
      <c r="D352" s="863"/>
      <c r="E352" s="858"/>
      <c r="F352" s="858"/>
      <c r="G352" s="855" t="s">
        <v>7040</v>
      </c>
      <c r="H352" s="856" t="s">
        <v>7041</v>
      </c>
      <c r="I352" s="856" t="s">
        <v>7042</v>
      </c>
      <c r="J352" s="856" t="s">
        <v>7042</v>
      </c>
      <c r="K352" s="44"/>
      <c r="L352" s="848"/>
      <c r="M352" s="848"/>
      <c r="N352" s="848"/>
    </row>
    <row r="353" spans="1:14">
      <c r="A353" s="861" t="s">
        <v>7043</v>
      </c>
      <c r="B353" s="862" t="s">
        <v>7044</v>
      </c>
      <c r="C353" s="862" t="s">
        <v>6924</v>
      </c>
      <c r="D353" s="863"/>
      <c r="E353" s="858"/>
      <c r="F353" s="858"/>
      <c r="G353" s="855" t="s">
        <v>7045</v>
      </c>
      <c r="H353" s="856" t="s">
        <v>7046</v>
      </c>
      <c r="I353" s="856" t="s">
        <v>7042</v>
      </c>
      <c r="J353" s="856" t="s">
        <v>7042</v>
      </c>
      <c r="K353" s="44"/>
      <c r="L353" s="848"/>
      <c r="M353" s="848"/>
      <c r="N353" s="848"/>
    </row>
    <row r="354" spans="1:14">
      <c r="A354" s="861" t="s">
        <v>7047</v>
      </c>
      <c r="B354" s="862" t="s">
        <v>7048</v>
      </c>
      <c r="C354" s="862" t="s">
        <v>6924</v>
      </c>
      <c r="D354" s="863"/>
      <c r="E354" s="858"/>
      <c r="F354" s="858"/>
      <c r="G354" s="855" t="s">
        <v>7049</v>
      </c>
      <c r="H354" s="856" t="s">
        <v>7050</v>
      </c>
      <c r="I354" s="856" t="s">
        <v>7042</v>
      </c>
      <c r="J354" s="856" t="s">
        <v>7042</v>
      </c>
      <c r="K354" s="44"/>
      <c r="L354" s="848"/>
      <c r="M354" s="848"/>
      <c r="N354" s="848"/>
    </row>
    <row r="355" spans="1:14">
      <c r="A355" s="861" t="s">
        <v>7051</v>
      </c>
      <c r="B355" s="862" t="s">
        <v>7052</v>
      </c>
      <c r="C355" s="862" t="s">
        <v>6924</v>
      </c>
      <c r="D355" s="863"/>
      <c r="E355" s="858"/>
      <c r="F355" s="858"/>
      <c r="G355" s="855" t="s">
        <v>7053</v>
      </c>
      <c r="H355" s="856" t="s">
        <v>7054</v>
      </c>
      <c r="I355" s="856" t="s">
        <v>7042</v>
      </c>
      <c r="J355" s="856" t="s">
        <v>7042</v>
      </c>
      <c r="K355" s="44"/>
      <c r="L355" s="848"/>
      <c r="M355" s="848"/>
      <c r="N355" s="848"/>
    </row>
    <row r="356" spans="1:14">
      <c r="A356" s="858"/>
      <c r="B356" s="858"/>
      <c r="C356" s="858"/>
      <c r="D356" s="858"/>
      <c r="E356" s="858"/>
      <c r="F356" s="858"/>
      <c r="G356" s="855" t="s">
        <v>7055</v>
      </c>
      <c r="H356" s="856" t="s">
        <v>7056</v>
      </c>
      <c r="I356" s="856" t="s">
        <v>7042</v>
      </c>
      <c r="J356" s="856" t="s">
        <v>7042</v>
      </c>
      <c r="K356" s="44"/>
      <c r="L356" s="848"/>
      <c r="M356" s="848"/>
      <c r="N356" s="848"/>
    </row>
    <row r="357" spans="1:14">
      <c r="A357" s="858"/>
      <c r="B357" s="858"/>
      <c r="C357" s="858"/>
      <c r="D357" s="858"/>
      <c r="E357" s="858"/>
      <c r="F357" s="858"/>
      <c r="G357" s="856" t="s">
        <v>7057</v>
      </c>
      <c r="H357" s="856" t="s">
        <v>7058</v>
      </c>
      <c r="I357" s="856" t="s">
        <v>7042</v>
      </c>
      <c r="J357" s="856" t="s">
        <v>7042</v>
      </c>
      <c r="K357" s="44"/>
      <c r="L357" s="848"/>
      <c r="M357" s="848"/>
      <c r="N357" s="848"/>
    </row>
    <row r="358" spans="1:14">
      <c r="A358" s="858"/>
      <c r="B358" s="858"/>
      <c r="C358" s="858"/>
      <c r="D358" s="858"/>
      <c r="E358" s="858"/>
      <c r="F358" s="858"/>
      <c r="G358" s="855" t="s">
        <v>7059</v>
      </c>
      <c r="H358" s="856" t="s">
        <v>7060</v>
      </c>
      <c r="I358" s="856" t="s">
        <v>7042</v>
      </c>
      <c r="J358" s="856" t="s">
        <v>7042</v>
      </c>
      <c r="K358" s="44"/>
      <c r="L358" s="848"/>
      <c r="M358" s="848"/>
      <c r="N358" s="848"/>
    </row>
    <row r="359" spans="1:14">
      <c r="A359" s="858"/>
      <c r="B359" s="858"/>
      <c r="C359" s="858"/>
      <c r="D359" s="858"/>
      <c r="E359" s="858"/>
      <c r="F359" s="858"/>
      <c r="G359" s="855" t="s">
        <v>7061</v>
      </c>
      <c r="H359" s="856" t="s">
        <v>7062</v>
      </c>
      <c r="I359" s="856" t="s">
        <v>7042</v>
      </c>
      <c r="J359" s="856" t="s">
        <v>7042</v>
      </c>
      <c r="K359" s="44"/>
      <c r="L359" s="848"/>
      <c r="M359" s="848"/>
      <c r="N359" s="848"/>
    </row>
    <row r="360" spans="1:14">
      <c r="A360" s="858"/>
      <c r="B360" s="858"/>
      <c r="C360" s="858"/>
      <c r="D360" s="858"/>
      <c r="E360" s="858"/>
      <c r="F360" s="858"/>
      <c r="G360" s="855" t="s">
        <v>7063</v>
      </c>
      <c r="H360" s="856" t="s">
        <v>7064</v>
      </c>
      <c r="I360" s="856" t="s">
        <v>7042</v>
      </c>
      <c r="J360" s="856" t="s">
        <v>7042</v>
      </c>
      <c r="K360" s="44"/>
      <c r="L360" s="848"/>
      <c r="M360" s="848"/>
      <c r="N360" s="848"/>
    </row>
    <row r="361" spans="1:14">
      <c r="A361" s="858"/>
      <c r="B361" s="858"/>
      <c r="C361" s="858"/>
      <c r="D361" s="858"/>
      <c r="E361" s="858"/>
      <c r="F361" s="858"/>
      <c r="G361" s="855" t="s">
        <v>7065</v>
      </c>
      <c r="H361" s="856" t="s">
        <v>7066</v>
      </c>
      <c r="I361" s="856" t="s">
        <v>7042</v>
      </c>
      <c r="J361" s="856" t="s">
        <v>7042</v>
      </c>
      <c r="K361" s="44"/>
      <c r="L361" s="848"/>
      <c r="M361" s="848"/>
      <c r="N361" s="848"/>
    </row>
    <row r="362" spans="1:14">
      <c r="A362" s="858"/>
      <c r="B362" s="858"/>
      <c r="C362" s="858"/>
      <c r="D362" s="858"/>
      <c r="E362" s="858"/>
      <c r="F362" s="858"/>
      <c r="G362" s="855" t="s">
        <v>7067</v>
      </c>
      <c r="H362" s="856" t="s">
        <v>7068</v>
      </c>
      <c r="I362" s="856" t="s">
        <v>7042</v>
      </c>
      <c r="J362" s="856" t="s">
        <v>7042</v>
      </c>
      <c r="K362" s="44"/>
      <c r="L362" s="848"/>
      <c r="M362" s="848"/>
      <c r="N362" s="848"/>
    </row>
    <row r="363" spans="1:14">
      <c r="A363" s="858"/>
      <c r="B363" s="858"/>
      <c r="C363" s="858"/>
      <c r="D363" s="858"/>
      <c r="E363" s="858"/>
      <c r="F363" s="858"/>
      <c r="G363" s="855" t="s">
        <v>7069</v>
      </c>
      <c r="H363" s="856" t="s">
        <v>7070</v>
      </c>
      <c r="I363" s="856" t="s">
        <v>7042</v>
      </c>
      <c r="J363" s="856" t="s">
        <v>7042</v>
      </c>
      <c r="K363" s="44"/>
      <c r="L363" s="848"/>
      <c r="M363" s="848"/>
      <c r="N363" s="848"/>
    </row>
    <row r="364" spans="1:14">
      <c r="A364" s="858"/>
      <c r="B364" s="858"/>
      <c r="C364" s="858"/>
      <c r="D364" s="858"/>
      <c r="E364" s="858"/>
      <c r="F364" s="858"/>
      <c r="G364" s="855" t="s">
        <v>7071</v>
      </c>
      <c r="H364" s="856" t="s">
        <v>7072</v>
      </c>
      <c r="I364" s="856" t="s">
        <v>7042</v>
      </c>
      <c r="J364" s="856" t="s">
        <v>7042</v>
      </c>
      <c r="K364" s="44"/>
      <c r="L364" s="848"/>
      <c r="M364" s="848"/>
      <c r="N364" s="848"/>
    </row>
    <row r="365" spans="1:14">
      <c r="A365" s="858"/>
      <c r="B365" s="858"/>
      <c r="C365" s="858"/>
      <c r="D365" s="858"/>
      <c r="E365" s="858"/>
      <c r="F365" s="858"/>
      <c r="G365" s="855" t="s">
        <v>7073</v>
      </c>
      <c r="H365" s="856" t="s">
        <v>7074</v>
      </c>
      <c r="I365" s="856" t="s">
        <v>7042</v>
      </c>
      <c r="J365" s="856" t="s">
        <v>7042</v>
      </c>
      <c r="K365" s="44"/>
      <c r="L365" s="848"/>
      <c r="M365" s="848"/>
      <c r="N365" s="848"/>
    </row>
    <row r="366" spans="1:14">
      <c r="A366" s="858"/>
      <c r="B366" s="858"/>
      <c r="C366" s="858"/>
      <c r="D366" s="858"/>
      <c r="E366" s="858"/>
      <c r="F366" s="858"/>
      <c r="G366" s="855" t="s">
        <v>7075</v>
      </c>
      <c r="H366" s="856" t="s">
        <v>7076</v>
      </c>
      <c r="I366" s="856" t="s">
        <v>7042</v>
      </c>
      <c r="J366" s="856" t="s">
        <v>7042</v>
      </c>
      <c r="K366" s="44"/>
      <c r="L366" s="848"/>
      <c r="M366" s="848"/>
      <c r="N366" s="848"/>
    </row>
    <row r="367" spans="1:14">
      <c r="A367" s="858"/>
      <c r="B367" s="858"/>
      <c r="C367" s="858"/>
      <c r="D367" s="858"/>
      <c r="E367" s="858"/>
      <c r="F367" s="858"/>
      <c r="G367" s="855" t="s">
        <v>7077</v>
      </c>
      <c r="H367" s="856" t="s">
        <v>7078</v>
      </c>
      <c r="I367" s="856" t="s">
        <v>7042</v>
      </c>
      <c r="J367" s="856" t="s">
        <v>7042</v>
      </c>
      <c r="K367" s="44"/>
      <c r="L367" s="848"/>
      <c r="M367" s="848"/>
      <c r="N367" s="848"/>
    </row>
    <row r="368" spans="1:14">
      <c r="A368" s="858"/>
      <c r="B368" s="858"/>
      <c r="C368" s="858"/>
      <c r="D368" s="858"/>
      <c r="E368" s="858"/>
      <c r="F368" s="858"/>
      <c r="G368" s="855" t="s">
        <v>7079</v>
      </c>
      <c r="H368" s="856" t="s">
        <v>7080</v>
      </c>
      <c r="I368" s="856" t="s">
        <v>7042</v>
      </c>
      <c r="J368" s="856" t="s">
        <v>7042</v>
      </c>
      <c r="K368" s="44"/>
      <c r="L368" s="848"/>
      <c r="M368" s="848"/>
      <c r="N368" s="848"/>
    </row>
    <row r="369" spans="1:14">
      <c r="A369" s="858"/>
      <c r="B369" s="858"/>
      <c r="C369" s="858"/>
      <c r="D369" s="858"/>
      <c r="E369" s="858"/>
      <c r="F369" s="858"/>
      <c r="G369" s="855" t="s">
        <v>7081</v>
      </c>
      <c r="H369" s="856" t="s">
        <v>7082</v>
      </c>
      <c r="I369" s="856" t="s">
        <v>7042</v>
      </c>
      <c r="J369" s="856" t="s">
        <v>7042</v>
      </c>
      <c r="K369" s="44"/>
      <c r="L369" s="848"/>
      <c r="M369" s="848"/>
      <c r="N369" s="848"/>
    </row>
    <row r="370" spans="1:14">
      <c r="A370" s="858"/>
      <c r="B370" s="858"/>
      <c r="C370" s="858"/>
      <c r="D370" s="858"/>
      <c r="E370" s="858"/>
      <c r="F370" s="858"/>
      <c r="G370" s="855" t="s">
        <v>7083</v>
      </c>
      <c r="H370" s="856" t="s">
        <v>7084</v>
      </c>
      <c r="I370" s="856" t="s">
        <v>7042</v>
      </c>
      <c r="J370" s="856" t="s">
        <v>7042</v>
      </c>
      <c r="K370" s="44"/>
      <c r="L370" s="848"/>
      <c r="M370" s="848"/>
      <c r="N370" s="848"/>
    </row>
    <row r="371" spans="1:14">
      <c r="A371" s="858"/>
      <c r="B371" s="858"/>
      <c r="C371" s="858"/>
      <c r="D371" s="858"/>
      <c r="E371" s="858"/>
      <c r="F371" s="858"/>
      <c r="G371" s="855" t="s">
        <v>7085</v>
      </c>
      <c r="H371" s="856" t="s">
        <v>7086</v>
      </c>
      <c r="I371" s="856" t="s">
        <v>7042</v>
      </c>
      <c r="J371" s="856" t="s">
        <v>7042</v>
      </c>
      <c r="K371" s="44"/>
      <c r="L371" s="848"/>
      <c r="M371" s="848"/>
      <c r="N371" s="848"/>
    </row>
    <row r="372" spans="1:14">
      <c r="A372" s="858"/>
      <c r="B372" s="858"/>
      <c r="C372" s="858"/>
      <c r="D372" s="858"/>
      <c r="E372" s="858"/>
      <c r="F372" s="858"/>
      <c r="G372" s="855" t="s">
        <v>7087</v>
      </c>
      <c r="H372" s="856" t="s">
        <v>7088</v>
      </c>
      <c r="I372" s="856" t="s">
        <v>7042</v>
      </c>
      <c r="J372" s="856" t="s">
        <v>7042</v>
      </c>
      <c r="K372" s="44"/>
      <c r="L372" s="848"/>
      <c r="M372" s="848"/>
      <c r="N372" s="848"/>
    </row>
    <row r="373" spans="1:14">
      <c r="A373" s="858"/>
      <c r="B373" s="858"/>
      <c r="C373" s="858"/>
      <c r="D373" s="858"/>
      <c r="E373" s="858"/>
      <c r="F373" s="858"/>
      <c r="G373" s="855" t="s">
        <v>7089</v>
      </c>
      <c r="H373" s="856" t="s">
        <v>7090</v>
      </c>
      <c r="I373" s="856" t="s">
        <v>7042</v>
      </c>
      <c r="J373" s="856" t="s">
        <v>7042</v>
      </c>
      <c r="K373" s="44"/>
      <c r="L373" s="848"/>
      <c r="M373" s="848"/>
      <c r="N373" s="848"/>
    </row>
    <row r="374" spans="1:14">
      <c r="A374" s="858"/>
      <c r="B374" s="858"/>
      <c r="C374" s="858"/>
      <c r="D374" s="858"/>
      <c r="E374" s="858"/>
      <c r="F374" s="858"/>
      <c r="G374" s="855" t="s">
        <v>7091</v>
      </c>
      <c r="H374" s="856" t="s">
        <v>7092</v>
      </c>
      <c r="I374" s="856" t="s">
        <v>7042</v>
      </c>
      <c r="J374" s="856" t="s">
        <v>7042</v>
      </c>
      <c r="K374" s="44"/>
      <c r="L374" s="848"/>
      <c r="M374" s="848"/>
      <c r="N374" s="848"/>
    </row>
    <row r="375" spans="1:14">
      <c r="A375" s="858"/>
      <c r="B375" s="858"/>
      <c r="C375" s="858"/>
      <c r="D375" s="858"/>
      <c r="E375" s="858"/>
      <c r="F375" s="858"/>
      <c r="G375" s="855" t="s">
        <v>7093</v>
      </c>
      <c r="H375" s="856" t="s">
        <v>7094</v>
      </c>
      <c r="I375" s="856" t="s">
        <v>7042</v>
      </c>
      <c r="J375" s="856" t="s">
        <v>7042</v>
      </c>
      <c r="K375" s="44"/>
      <c r="L375" s="848"/>
      <c r="M375" s="848"/>
      <c r="N375" s="848"/>
    </row>
    <row r="376" spans="1:14">
      <c r="A376" s="858"/>
      <c r="B376" s="858"/>
      <c r="C376" s="858"/>
      <c r="D376" s="858"/>
      <c r="E376" s="858"/>
      <c r="F376" s="858"/>
      <c r="G376" s="855" t="s">
        <v>7095</v>
      </c>
      <c r="H376" s="856" t="s">
        <v>7096</v>
      </c>
      <c r="I376" s="856" t="s">
        <v>7042</v>
      </c>
      <c r="J376" s="856" t="s">
        <v>7042</v>
      </c>
      <c r="K376" s="44"/>
      <c r="L376" s="848"/>
      <c r="M376" s="848"/>
      <c r="N376" s="848"/>
    </row>
    <row r="377" spans="1:14">
      <c r="A377" s="858"/>
      <c r="B377" s="858"/>
      <c r="C377" s="858"/>
      <c r="D377" s="858"/>
      <c r="E377" s="858"/>
      <c r="F377" s="858"/>
      <c r="G377" s="855" t="s">
        <v>7097</v>
      </c>
      <c r="H377" s="856" t="s">
        <v>7098</v>
      </c>
      <c r="I377" s="856" t="s">
        <v>7042</v>
      </c>
      <c r="J377" s="856" t="s">
        <v>7042</v>
      </c>
      <c r="K377" s="44"/>
      <c r="L377" s="848"/>
      <c r="M377" s="848"/>
      <c r="N377" s="848"/>
    </row>
    <row r="378" spans="1:14">
      <c r="A378" s="858"/>
      <c r="B378" s="858"/>
      <c r="C378" s="858"/>
      <c r="D378" s="858"/>
      <c r="E378" s="858"/>
      <c r="F378" s="858"/>
      <c r="G378" s="855" t="s">
        <v>7099</v>
      </c>
      <c r="H378" s="856" t="s">
        <v>7100</v>
      </c>
      <c r="I378" s="856" t="s">
        <v>7042</v>
      </c>
      <c r="J378" s="856" t="s">
        <v>7042</v>
      </c>
      <c r="K378" s="44"/>
      <c r="L378" s="848"/>
      <c r="M378" s="848"/>
      <c r="N378" s="848"/>
    </row>
    <row r="379" spans="1:14">
      <c r="A379" s="858"/>
      <c r="B379" s="858"/>
      <c r="D379" s="858"/>
      <c r="E379" s="858"/>
      <c r="F379" s="858"/>
      <c r="G379" s="855" t="s">
        <v>7101</v>
      </c>
      <c r="H379" s="856" t="s">
        <v>7102</v>
      </c>
      <c r="I379" s="856" t="s">
        <v>7042</v>
      </c>
      <c r="J379" s="856" t="s">
        <v>7042</v>
      </c>
      <c r="K379" s="44"/>
      <c r="L379" s="848"/>
      <c r="M379" s="848"/>
      <c r="N379" s="848"/>
    </row>
    <row r="380" spans="1:14">
      <c r="A380" s="864" t="s">
        <v>7103</v>
      </c>
      <c r="B380" s="864"/>
      <c r="C380" s="864"/>
      <c r="D380" s="864"/>
      <c r="E380" s="858"/>
      <c r="F380" s="858"/>
      <c r="G380" s="855" t="s">
        <v>7104</v>
      </c>
      <c r="H380" s="856" t="s">
        <v>7105</v>
      </c>
      <c r="I380" s="856" t="s">
        <v>7106</v>
      </c>
      <c r="J380" s="52" t="s">
        <v>6792</v>
      </c>
      <c r="K380" s="44"/>
      <c r="L380" s="848"/>
      <c r="M380" s="848"/>
      <c r="N380" s="848"/>
    </row>
    <row r="381" spans="1:14">
      <c r="A381" s="865" t="s">
        <v>7107</v>
      </c>
      <c r="B381" s="866" t="s">
        <v>7108</v>
      </c>
      <c r="C381" s="866" t="s">
        <v>7109</v>
      </c>
      <c r="D381" s="866" t="str" cm="1">
        <f t="array" ref="D381:D399">_xlfn._xlws.FILTER(A381:A563,C381:C563=C16)</f>
        <v>环世界框架（单段）</v>
      </c>
      <c r="F381" s="858"/>
      <c r="G381" s="855" t="s">
        <v>7110</v>
      </c>
      <c r="H381" s="856" t="s">
        <v>7111</v>
      </c>
      <c r="I381" s="856" t="s">
        <v>7106</v>
      </c>
      <c r="J381" s="52" t="s">
        <v>6725</v>
      </c>
      <c r="K381" s="44"/>
      <c r="L381" s="848"/>
      <c r="M381" s="848"/>
      <c r="N381" s="848"/>
    </row>
    <row r="382" spans="1:14">
      <c r="A382" s="865" t="s">
        <v>7112</v>
      </c>
      <c r="B382" s="866" t="s">
        <v>7113</v>
      </c>
      <c r="C382" s="866" t="s">
        <v>7109</v>
      </c>
      <c r="D382" s="866" t="str">
        <v>环世界框架（三段）</v>
      </c>
      <c r="F382" s="858"/>
      <c r="G382" s="855" t="s">
        <v>7114</v>
      </c>
      <c r="H382" s="856" t="s">
        <v>7115</v>
      </c>
      <c r="I382" s="856" t="s">
        <v>7042</v>
      </c>
      <c r="J382" s="856" t="s">
        <v>7042</v>
      </c>
      <c r="K382" s="44"/>
      <c r="L382" s="848"/>
      <c r="M382" s="848"/>
      <c r="N382" s="848"/>
    </row>
    <row r="383" spans="1:14">
      <c r="A383" s="865" t="s">
        <v>7116</v>
      </c>
      <c r="B383" s="867" t="s">
        <v>7117</v>
      </c>
      <c r="C383" s="866" t="s">
        <v>7109</v>
      </c>
      <c r="D383" s="866" t="str">
        <v>环世界框架（完整）</v>
      </c>
      <c r="F383" s="858"/>
      <c r="G383" s="855" t="s">
        <v>7118</v>
      </c>
      <c r="H383" s="856" t="s">
        <v>7119</v>
      </c>
      <c r="I383" s="856" t="s">
        <v>7106</v>
      </c>
      <c r="J383" s="52" t="s">
        <v>6849</v>
      </c>
      <c r="K383" s="44"/>
      <c r="L383" s="848"/>
      <c r="M383" s="848"/>
      <c r="N383" s="848"/>
    </row>
    <row r="384" spans="1:14">
      <c r="A384" s="865" t="s">
        <v>7120</v>
      </c>
      <c r="B384" s="867" t="s">
        <v>7121</v>
      </c>
      <c r="C384" s="866" t="s">
        <v>7109</v>
      </c>
      <c r="D384" s="866" t="str">
        <v>环世界宜居区段（单段）</v>
      </c>
      <c r="F384" s="858"/>
      <c r="G384" s="855" t="s">
        <v>7122</v>
      </c>
      <c r="H384" s="856" t="s">
        <v>7123</v>
      </c>
      <c r="I384" s="856" t="s">
        <v>7106</v>
      </c>
      <c r="J384" s="52" t="s">
        <v>6546</v>
      </c>
      <c r="K384" s="44"/>
      <c r="L384" s="848"/>
      <c r="M384" s="848"/>
      <c r="N384" s="848"/>
    </row>
    <row r="385" spans="1:14">
      <c r="A385" s="865" t="s">
        <v>7124</v>
      </c>
      <c r="B385" s="867" t="s">
        <v>7125</v>
      </c>
      <c r="C385" s="866" t="s">
        <v>7109</v>
      </c>
      <c r="D385" s="868" t="str">
        <v>环世界云实体</v>
      </c>
      <c r="F385" s="858"/>
      <c r="G385" s="855" t="s">
        <v>7126</v>
      </c>
      <c r="H385" s="856" t="s">
        <v>7127</v>
      </c>
      <c r="I385" s="856" t="s">
        <v>7106</v>
      </c>
      <c r="J385" s="52" t="s">
        <v>6849</v>
      </c>
      <c r="K385" s="44"/>
      <c r="L385" s="848"/>
      <c r="M385" s="848"/>
      <c r="N385" s="848"/>
    </row>
    <row r="386" spans="1:14">
      <c r="A386" s="865" t="s">
        <v>6216</v>
      </c>
      <c r="B386" s="867" t="s">
        <v>7128</v>
      </c>
      <c r="C386" s="866" t="s">
        <v>7129</v>
      </c>
      <c r="D386" s="868" t="str">
        <v>环世界辅助段1（单段）</v>
      </c>
      <c r="F386" s="858"/>
      <c r="G386" s="855" t="s">
        <v>7130</v>
      </c>
      <c r="H386" s="856" t="s">
        <v>7131</v>
      </c>
      <c r="I386" s="856" t="s">
        <v>7106</v>
      </c>
      <c r="J386" s="52" t="s">
        <v>6672</v>
      </c>
      <c r="K386" s="44"/>
      <c r="L386" s="848"/>
      <c r="M386" s="848"/>
      <c r="N386" s="848"/>
    </row>
    <row r="387" spans="1:14">
      <c r="A387" s="865" t="s">
        <v>6179</v>
      </c>
      <c r="B387" s="867" t="s">
        <v>7132</v>
      </c>
      <c r="C387" s="866" t="s">
        <v>7129</v>
      </c>
      <c r="D387" s="868" t="str">
        <v>环世界辅助段2（单段）</v>
      </c>
      <c r="F387" s="858"/>
      <c r="G387" s="855" t="s">
        <v>7133</v>
      </c>
      <c r="H387" s="856" t="s">
        <v>7134</v>
      </c>
      <c r="I387" s="856" t="s">
        <v>6513</v>
      </c>
      <c r="J387" s="52" t="s">
        <v>6478</v>
      </c>
      <c r="K387" s="44"/>
      <c r="L387" s="848"/>
      <c r="M387" s="848"/>
      <c r="N387" s="848"/>
    </row>
    <row r="388" spans="1:14">
      <c r="A388" s="865" t="s">
        <v>6049</v>
      </c>
      <c r="B388" s="867" t="s">
        <v>7135</v>
      </c>
      <c r="C388" s="866" t="s">
        <v>7136</v>
      </c>
      <c r="D388" s="868" t="str">
        <v>环世界宜居区段（三段）</v>
      </c>
      <c r="F388" s="858"/>
      <c r="G388" s="855" t="s">
        <v>7137</v>
      </c>
      <c r="H388" s="856" t="s">
        <v>7138</v>
      </c>
      <c r="I388" s="856" t="s">
        <v>6513</v>
      </c>
      <c r="J388" s="52" t="s">
        <v>6478</v>
      </c>
      <c r="K388" s="44"/>
      <c r="L388" s="848"/>
      <c r="M388" s="848"/>
      <c r="N388" s="848"/>
    </row>
    <row r="389" spans="1:14">
      <c r="A389" s="865" t="s">
        <v>6055</v>
      </c>
      <c r="B389" s="867" t="s">
        <v>7139</v>
      </c>
      <c r="C389" s="866" t="s">
        <v>7136</v>
      </c>
      <c r="D389" s="868" t="str">
        <v>损毁的环世界宜居区段（三段）</v>
      </c>
      <c r="F389" s="858"/>
      <c r="G389" s="855" t="s">
        <v>7140</v>
      </c>
      <c r="H389" s="856" t="s">
        <v>7141</v>
      </c>
      <c r="I389" s="856" t="s">
        <v>6513</v>
      </c>
      <c r="J389" s="52" t="s">
        <v>6478</v>
      </c>
      <c r="K389" s="44"/>
      <c r="L389" s="848"/>
      <c r="M389" s="848"/>
      <c r="N389" s="848"/>
    </row>
    <row r="390" spans="1:14">
      <c r="A390" s="865" t="s">
        <v>7142</v>
      </c>
      <c r="B390" s="867" t="s">
        <v>7143</v>
      </c>
      <c r="C390" s="866" t="s">
        <v>7136</v>
      </c>
      <c r="D390" s="868" t="str">
        <v>环世界（完整）</v>
      </c>
      <c r="F390" s="858"/>
      <c r="G390" s="855" t="s">
        <v>7144</v>
      </c>
      <c r="H390" s="856" t="s">
        <v>7145</v>
      </c>
      <c r="I390" s="856" t="s">
        <v>6513</v>
      </c>
      <c r="J390" s="52" t="s">
        <v>6478</v>
      </c>
      <c r="K390" s="44"/>
      <c r="L390" s="848"/>
      <c r="M390" s="848"/>
      <c r="N390" s="848"/>
    </row>
    <row r="391" spans="1:14">
      <c r="A391" s="865" t="s">
        <v>7146</v>
      </c>
      <c r="B391" s="867" t="s">
        <v>7147</v>
      </c>
      <c r="C391" s="866" t="s">
        <v>7136</v>
      </c>
      <c r="D391" s="868" t="str">
        <v>损毁的环世界宜居区段（单段）</v>
      </c>
      <c r="F391" s="858"/>
      <c r="G391" s="855" t="s">
        <v>7148</v>
      </c>
      <c r="H391" s="856" t="s">
        <v>7149</v>
      </c>
      <c r="I391" s="856" t="s">
        <v>7150</v>
      </c>
      <c r="J391" s="52" t="s">
        <v>6292</v>
      </c>
      <c r="K391" s="44"/>
      <c r="L391" s="848"/>
      <c r="M391" s="848"/>
      <c r="N391" s="848"/>
    </row>
    <row r="392" spans="1:14">
      <c r="A392" s="865" t="s">
        <v>7151</v>
      </c>
      <c r="B392" s="867" t="s">
        <v>7152</v>
      </c>
      <c r="C392" s="866" t="s">
        <v>7136</v>
      </c>
      <c r="D392" s="868" t="str">
        <v>损毁的环世界辅助段2（单段）</v>
      </c>
      <c r="F392" s="858"/>
      <c r="G392" s="855" t="s">
        <v>7153</v>
      </c>
      <c r="H392" s="856" t="s">
        <v>7154</v>
      </c>
      <c r="I392" s="856" t="s">
        <v>7150</v>
      </c>
      <c r="J392" s="52" t="s">
        <v>6292</v>
      </c>
      <c r="K392" s="44"/>
      <c r="L392" s="848"/>
      <c r="M392" s="848"/>
      <c r="N392" s="848"/>
    </row>
    <row r="393" spans="1:14">
      <c r="A393" s="865" t="s">
        <v>7155</v>
      </c>
      <c r="B393" s="867" t="s">
        <v>7156</v>
      </c>
      <c r="C393" s="866" t="s">
        <v>7136</v>
      </c>
      <c r="D393" s="868" t="str">
        <v>损毁的环世界辅助段1（单段）</v>
      </c>
      <c r="F393" s="858"/>
      <c r="G393" s="855" t="s">
        <v>7157</v>
      </c>
      <c r="H393" s="856" t="s">
        <v>7158</v>
      </c>
      <c r="I393" s="856" t="s">
        <v>7150</v>
      </c>
      <c r="J393" s="52" t="s">
        <v>6292</v>
      </c>
      <c r="K393" s="44"/>
      <c r="L393" s="848"/>
      <c r="M393" s="848"/>
      <c r="N393" s="848"/>
    </row>
    <row r="394" spans="1:14">
      <c r="A394" s="865" t="s">
        <v>7159</v>
      </c>
      <c r="B394" s="867" t="s">
        <v>7160</v>
      </c>
      <c r="C394" s="866" t="s">
        <v>7136</v>
      </c>
      <c r="D394" s="868" t="str">
        <v>损毁的环世界（完整）</v>
      </c>
      <c r="F394" s="858"/>
      <c r="G394" s="855" t="s">
        <v>7161</v>
      </c>
      <c r="H394" s="856" t="s">
        <v>7162</v>
      </c>
      <c r="I394" s="856" t="s">
        <v>7150</v>
      </c>
      <c r="J394" s="52" t="s">
        <v>6292</v>
      </c>
      <c r="K394" s="44"/>
      <c r="L394" s="848"/>
      <c r="M394" s="848"/>
      <c r="N394" s="848"/>
    </row>
    <row r="395" spans="1:14">
      <c r="A395" s="865" t="s">
        <v>7163</v>
      </c>
      <c r="B395" s="867" t="s">
        <v>7164</v>
      </c>
      <c r="C395" s="866" t="s">
        <v>7136</v>
      </c>
      <c r="D395" s="868" t="str">
        <v>居住站</v>
      </c>
      <c r="F395" s="858"/>
      <c r="G395" s="855" t="s">
        <v>7165</v>
      </c>
      <c r="H395" s="856" t="s">
        <v>7166</v>
      </c>
      <c r="I395" s="856" t="s">
        <v>7150</v>
      </c>
      <c r="J395" s="52" t="s">
        <v>6292</v>
      </c>
      <c r="K395" s="44"/>
      <c r="L395" s="848"/>
      <c r="M395" s="848"/>
      <c r="N395" s="848"/>
    </row>
    <row r="396" spans="1:14">
      <c r="A396" s="865" t="s">
        <v>7167</v>
      </c>
      <c r="B396" s="867" t="s">
        <v>7168</v>
      </c>
      <c r="C396" s="866" t="s">
        <v>7136</v>
      </c>
      <c r="D396" s="868" t="str">
        <v>突触凝练机（等级1）</v>
      </c>
      <c r="F396" s="858"/>
      <c r="G396" s="855" t="s">
        <v>7169</v>
      </c>
      <c r="H396" s="856" t="s">
        <v>7170</v>
      </c>
      <c r="I396" s="856" t="s">
        <v>7150</v>
      </c>
      <c r="J396" s="52" t="s">
        <v>6725</v>
      </c>
      <c r="K396" s="44"/>
      <c r="L396" s="848"/>
      <c r="M396" s="848"/>
      <c r="N396" s="848"/>
    </row>
    <row r="397" spans="1:14">
      <c r="A397" s="865" t="s">
        <v>7171</v>
      </c>
      <c r="B397" s="867" t="s">
        <v>7172</v>
      </c>
      <c r="C397" s="866" t="s">
        <v>7136</v>
      </c>
      <c r="D397" s="868" t="str">
        <v>突触凝练机（等级2）</v>
      </c>
      <c r="F397" s="858"/>
      <c r="G397" s="855" t="s">
        <v>7173</v>
      </c>
      <c r="H397" s="856" t="s">
        <v>7174</v>
      </c>
      <c r="I397" s="856" t="s">
        <v>7150</v>
      </c>
      <c r="J397" s="52" t="s">
        <v>6478</v>
      </c>
      <c r="K397" s="44"/>
      <c r="L397" s="848"/>
      <c r="M397" s="848"/>
      <c r="N397" s="848"/>
    </row>
    <row r="398" spans="1:14">
      <c r="A398" s="865" t="s">
        <v>7175</v>
      </c>
      <c r="B398" s="867" t="s">
        <v>7176</v>
      </c>
      <c r="C398" s="866" t="s">
        <v>7136</v>
      </c>
      <c r="D398" s="868" t="str">
        <v>突触凝练机（等级3）</v>
      </c>
      <c r="F398" s="858"/>
      <c r="G398" s="855" t="s">
        <v>7177</v>
      </c>
      <c r="H398" s="856" t="s">
        <v>7178</v>
      </c>
      <c r="I398" s="856" t="s">
        <v>7150</v>
      </c>
      <c r="J398" s="52" t="s">
        <v>6725</v>
      </c>
      <c r="K398" s="44"/>
      <c r="L398" s="848"/>
      <c r="M398" s="848"/>
      <c r="N398" s="848"/>
    </row>
    <row r="399" spans="1:14">
      <c r="A399" s="865" t="s">
        <v>7179</v>
      </c>
      <c r="B399" s="867" t="s">
        <v>7180</v>
      </c>
      <c r="C399" s="866" t="s">
        <v>7136</v>
      </c>
      <c r="D399" s="868" t="str">
        <v>突触凝练机（损坏）</v>
      </c>
      <c r="F399" s="858"/>
      <c r="G399" s="855" t="s">
        <v>7181</v>
      </c>
      <c r="H399" s="856" t="s">
        <v>7182</v>
      </c>
      <c r="I399" s="856" t="s">
        <v>7150</v>
      </c>
      <c r="J399" s="52" t="s">
        <v>6647</v>
      </c>
      <c r="K399" s="44"/>
      <c r="L399" s="848"/>
      <c r="M399" s="848"/>
      <c r="N399" s="848"/>
    </row>
    <row r="400" spans="1:14">
      <c r="A400" s="865" t="s">
        <v>7183</v>
      </c>
      <c r="B400" s="867" t="s">
        <v>7184</v>
      </c>
      <c r="C400" s="866" t="s">
        <v>7129</v>
      </c>
      <c r="D400" s="868"/>
      <c r="F400" s="858"/>
      <c r="G400" s="855" t="s">
        <v>7185</v>
      </c>
      <c r="H400" s="856" t="s">
        <v>7186</v>
      </c>
      <c r="I400" s="856" t="s">
        <v>7150</v>
      </c>
      <c r="J400" s="52" t="s">
        <v>6647</v>
      </c>
      <c r="K400" s="44"/>
      <c r="L400" s="848"/>
      <c r="M400" s="848"/>
      <c r="N400" s="848"/>
    </row>
    <row r="401" spans="1:14">
      <c r="A401" s="865" t="s">
        <v>7187</v>
      </c>
      <c r="B401" s="867" t="s">
        <v>7188</v>
      </c>
      <c r="C401" s="866" t="s">
        <v>7129</v>
      </c>
      <c r="D401" s="868"/>
      <c r="F401" s="858"/>
      <c r="G401" s="855" t="s">
        <v>7189</v>
      </c>
      <c r="H401" s="856" t="s">
        <v>7190</v>
      </c>
      <c r="I401" s="856" t="s">
        <v>7150</v>
      </c>
      <c r="J401" s="52" t="s">
        <v>6546</v>
      </c>
      <c r="K401" s="44"/>
      <c r="L401" s="848"/>
      <c r="M401" s="848"/>
      <c r="N401" s="848"/>
    </row>
    <row r="402" spans="1:14">
      <c r="A402" s="865" t="s">
        <v>7191</v>
      </c>
      <c r="B402" s="867" t="s">
        <v>7192</v>
      </c>
      <c r="C402" s="866" t="s">
        <v>7129</v>
      </c>
      <c r="D402" s="868"/>
      <c r="F402" s="858"/>
      <c r="G402" s="855" t="s">
        <v>7193</v>
      </c>
      <c r="H402" s="856" t="s">
        <v>7194</v>
      </c>
      <c r="I402" s="856" t="s">
        <v>7150</v>
      </c>
      <c r="J402" s="52" t="s">
        <v>6546</v>
      </c>
      <c r="K402" s="44"/>
      <c r="L402" s="848"/>
      <c r="M402" s="848"/>
      <c r="N402" s="848"/>
    </row>
    <row r="403" spans="1:14">
      <c r="A403" s="865" t="s">
        <v>7195</v>
      </c>
      <c r="B403" s="867" t="s">
        <v>7196</v>
      </c>
      <c r="C403" s="866" t="s">
        <v>7197</v>
      </c>
      <c r="D403" s="868"/>
      <c r="F403" s="858"/>
      <c r="G403" s="855" t="s">
        <v>7198</v>
      </c>
      <c r="H403" s="856" t="s">
        <v>7199</v>
      </c>
      <c r="I403" s="856" t="s">
        <v>7150</v>
      </c>
      <c r="J403" s="52" t="s">
        <v>6672</v>
      </c>
      <c r="K403" s="44"/>
      <c r="L403" s="848"/>
      <c r="M403" s="848"/>
      <c r="N403" s="848"/>
    </row>
    <row r="404" spans="1:14">
      <c r="A404" s="865" t="s">
        <v>6006</v>
      </c>
      <c r="B404" s="867" t="s">
        <v>7200</v>
      </c>
      <c r="C404" s="866" t="s">
        <v>7136</v>
      </c>
      <c r="D404" s="868"/>
      <c r="F404" s="858"/>
      <c r="G404" s="855" t="s">
        <v>7201</v>
      </c>
      <c r="H404" s="856" t="s">
        <v>7202</v>
      </c>
      <c r="I404" s="856" t="s">
        <v>7150</v>
      </c>
      <c r="J404" s="52" t="s">
        <v>6672</v>
      </c>
      <c r="K404" s="44"/>
      <c r="L404" s="848"/>
      <c r="M404" s="848"/>
      <c r="N404" s="848"/>
    </row>
    <row r="405" spans="1:14">
      <c r="A405" s="865" t="s">
        <v>6030</v>
      </c>
      <c r="B405" s="867" t="s">
        <v>7203</v>
      </c>
      <c r="C405" s="866" t="s">
        <v>7136</v>
      </c>
      <c r="D405" s="868"/>
      <c r="F405" s="858"/>
      <c r="G405" s="855" t="s">
        <v>7204</v>
      </c>
      <c r="H405" s="856" t="s">
        <v>7205</v>
      </c>
      <c r="I405" s="856" t="s">
        <v>7150</v>
      </c>
      <c r="J405" s="52" t="s">
        <v>6546</v>
      </c>
      <c r="K405" s="44"/>
      <c r="L405" s="848"/>
      <c r="M405" s="848"/>
      <c r="N405" s="848"/>
    </row>
    <row r="406" spans="1:14">
      <c r="A406" s="865" t="s">
        <v>6023</v>
      </c>
      <c r="B406" s="867" t="s">
        <v>7206</v>
      </c>
      <c r="C406" s="866" t="s">
        <v>7136</v>
      </c>
      <c r="D406" s="868"/>
      <c r="F406" s="858"/>
      <c r="G406" s="855" t="s">
        <v>7207</v>
      </c>
      <c r="H406" s="856" t="s">
        <v>7208</v>
      </c>
      <c r="I406" s="856" t="s">
        <v>7150</v>
      </c>
      <c r="J406" s="52" t="s">
        <v>6546</v>
      </c>
      <c r="K406" s="44"/>
      <c r="L406" s="848"/>
      <c r="M406" s="848"/>
      <c r="N406" s="848"/>
    </row>
    <row r="407" spans="1:14">
      <c r="A407" s="865" t="s">
        <v>5989</v>
      </c>
      <c r="B407" s="867" t="s">
        <v>7209</v>
      </c>
      <c r="C407" s="866" t="s">
        <v>7136</v>
      </c>
      <c r="D407" s="868"/>
      <c r="F407" s="858"/>
      <c r="G407" s="855" t="s">
        <v>7210</v>
      </c>
      <c r="H407" s="856" t="s">
        <v>7211</v>
      </c>
      <c r="I407" s="856" t="s">
        <v>7150</v>
      </c>
      <c r="J407" s="52" t="s">
        <v>6647</v>
      </c>
      <c r="K407" s="44"/>
      <c r="L407" s="848"/>
      <c r="M407" s="848"/>
      <c r="N407" s="848"/>
    </row>
    <row r="408" spans="1:14">
      <c r="A408" s="865" t="s">
        <v>5981</v>
      </c>
      <c r="B408" s="867" t="s">
        <v>7212</v>
      </c>
      <c r="C408" s="866" t="s">
        <v>7136</v>
      </c>
      <c r="D408" s="868"/>
      <c r="F408" s="858"/>
      <c r="G408" s="855" t="s">
        <v>7213</v>
      </c>
      <c r="H408" s="856" t="s">
        <v>7214</v>
      </c>
      <c r="I408" s="856" t="s">
        <v>7150</v>
      </c>
      <c r="J408" s="52" t="s">
        <v>6647</v>
      </c>
      <c r="K408" s="44"/>
      <c r="L408" s="848"/>
      <c r="M408" s="848"/>
      <c r="N408" s="848"/>
    </row>
    <row r="409" spans="1:14">
      <c r="A409" s="865" t="s">
        <v>6011</v>
      </c>
      <c r="B409" s="867" t="s">
        <v>7215</v>
      </c>
      <c r="C409" s="866" t="s">
        <v>7136</v>
      </c>
      <c r="D409" s="868"/>
      <c r="F409" s="858"/>
      <c r="G409" s="855" t="s">
        <v>7216</v>
      </c>
      <c r="H409" s="856" t="s">
        <v>7217</v>
      </c>
      <c r="I409" s="856" t="s">
        <v>7150</v>
      </c>
      <c r="J409" s="52" t="s">
        <v>6792</v>
      </c>
      <c r="K409" s="44"/>
      <c r="L409" s="848"/>
      <c r="M409" s="848"/>
      <c r="N409" s="848"/>
    </row>
    <row r="410" spans="1:14">
      <c r="A410" s="865" t="s">
        <v>5995</v>
      </c>
      <c r="B410" s="867" t="s">
        <v>7218</v>
      </c>
      <c r="C410" s="866" t="s">
        <v>7136</v>
      </c>
      <c r="D410" s="868"/>
      <c r="F410" s="858"/>
      <c r="G410" s="855" t="s">
        <v>7219</v>
      </c>
      <c r="H410" s="856" t="s">
        <v>7220</v>
      </c>
      <c r="I410" s="856" t="s">
        <v>7150</v>
      </c>
      <c r="J410" s="52" t="s">
        <v>6792</v>
      </c>
      <c r="K410" s="44"/>
      <c r="L410" s="848"/>
      <c r="M410" s="848"/>
      <c r="N410" s="848"/>
    </row>
    <row r="411" spans="1:14">
      <c r="A411" s="865" t="s">
        <v>6001</v>
      </c>
      <c r="B411" s="867" t="s">
        <v>7221</v>
      </c>
      <c r="C411" s="866" t="s">
        <v>7136</v>
      </c>
      <c r="D411" s="868"/>
      <c r="F411" s="858"/>
      <c r="G411" s="855" t="s">
        <v>7222</v>
      </c>
      <c r="H411" s="856" t="s">
        <v>7223</v>
      </c>
      <c r="I411" s="856" t="s">
        <v>7150</v>
      </c>
      <c r="J411" s="52" t="s">
        <v>5948</v>
      </c>
      <c r="K411" s="44"/>
      <c r="L411" s="848"/>
      <c r="M411" s="848"/>
      <c r="N411" s="848"/>
    </row>
    <row r="412" spans="1:14">
      <c r="A412" s="865" t="s">
        <v>6016</v>
      </c>
      <c r="B412" s="867" t="s">
        <v>7224</v>
      </c>
      <c r="C412" s="866" t="s">
        <v>7136</v>
      </c>
      <c r="D412" s="868"/>
      <c r="F412" s="858"/>
      <c r="G412" s="855" t="s">
        <v>7225</v>
      </c>
      <c r="H412" s="856" t="s">
        <v>7226</v>
      </c>
      <c r="I412" s="856" t="s">
        <v>7150</v>
      </c>
      <c r="J412" s="52" t="s">
        <v>5948</v>
      </c>
      <c r="K412" s="44"/>
      <c r="L412" s="848"/>
      <c r="M412" s="848"/>
      <c r="N412" s="848"/>
    </row>
    <row r="413" spans="1:14">
      <c r="A413" s="865" t="s">
        <v>7227</v>
      </c>
      <c r="B413" s="867" t="s">
        <v>7228</v>
      </c>
      <c r="C413" s="866" t="s">
        <v>7129</v>
      </c>
      <c r="D413" s="868"/>
      <c r="F413" s="858"/>
      <c r="G413" s="855" t="s">
        <v>7229</v>
      </c>
      <c r="H413" s="856" t="s">
        <v>7230</v>
      </c>
      <c r="I413" s="856" t="s">
        <v>7150</v>
      </c>
      <c r="J413" s="52" t="s">
        <v>6849</v>
      </c>
      <c r="K413" s="44"/>
      <c r="L413" s="848"/>
      <c r="M413" s="848"/>
      <c r="N413" s="848"/>
    </row>
    <row r="414" spans="1:14">
      <c r="A414" s="865" t="s">
        <v>7231</v>
      </c>
      <c r="B414" s="867" t="s">
        <v>7232</v>
      </c>
      <c r="C414" s="866" t="s">
        <v>7129</v>
      </c>
      <c r="D414" s="868"/>
      <c r="F414" s="858"/>
      <c r="G414" s="855" t="s">
        <v>7233</v>
      </c>
      <c r="H414" s="856" t="s">
        <v>7234</v>
      </c>
      <c r="I414" s="856" t="s">
        <v>7150</v>
      </c>
      <c r="J414" s="52" t="s">
        <v>6849</v>
      </c>
      <c r="K414" s="44"/>
      <c r="L414" s="848"/>
      <c r="M414" s="848"/>
      <c r="N414" s="848"/>
    </row>
    <row r="415" spans="1:14">
      <c r="A415" s="865" t="s">
        <v>7235</v>
      </c>
      <c r="B415" s="867" t="s">
        <v>7236</v>
      </c>
      <c r="C415" s="866" t="s">
        <v>7129</v>
      </c>
      <c r="D415" s="868"/>
      <c r="F415" s="858"/>
      <c r="G415" s="855" t="s">
        <v>7237</v>
      </c>
      <c r="H415" s="856" t="s">
        <v>7238</v>
      </c>
      <c r="I415" s="856" t="s">
        <v>7150</v>
      </c>
      <c r="J415" s="52" t="s">
        <v>6849</v>
      </c>
      <c r="K415" s="44"/>
      <c r="L415" s="848"/>
      <c r="M415" s="848"/>
      <c r="N415" s="848"/>
    </row>
    <row r="416" spans="1:14">
      <c r="A416" s="866" t="s">
        <v>7239</v>
      </c>
      <c r="B416" s="867" t="s">
        <v>7240</v>
      </c>
      <c r="C416" s="866" t="s">
        <v>7197</v>
      </c>
      <c r="D416" s="868"/>
      <c r="F416" s="858"/>
      <c r="G416" s="855" t="s">
        <v>7241</v>
      </c>
      <c r="H416" s="856" t="s">
        <v>7242</v>
      </c>
      <c r="I416" s="856" t="s">
        <v>7150</v>
      </c>
      <c r="J416" s="52" t="s">
        <v>6849</v>
      </c>
      <c r="K416" s="44"/>
      <c r="L416" s="848"/>
      <c r="M416" s="848"/>
      <c r="N416" s="848"/>
    </row>
    <row r="417" spans="1:14">
      <c r="A417" s="869" t="s">
        <v>6173</v>
      </c>
      <c r="B417" s="867" t="s">
        <v>7243</v>
      </c>
      <c r="C417" s="866" t="s">
        <v>7109</v>
      </c>
      <c r="D417" s="867"/>
      <c r="F417" s="858"/>
      <c r="G417" s="855" t="s">
        <v>7244</v>
      </c>
      <c r="H417" s="856" t="s">
        <v>7245</v>
      </c>
      <c r="I417" s="856" t="s">
        <v>7150</v>
      </c>
      <c r="J417" s="52" t="s">
        <v>6849</v>
      </c>
      <c r="K417" s="44"/>
      <c r="L417" s="848"/>
      <c r="M417" s="848"/>
      <c r="N417" s="848"/>
    </row>
    <row r="418" spans="1:14">
      <c r="A418" s="866" t="s">
        <v>7246</v>
      </c>
      <c r="B418" s="866" t="s">
        <v>7247</v>
      </c>
      <c r="C418" s="866" t="s">
        <v>7136</v>
      </c>
      <c r="D418" s="869"/>
      <c r="F418" s="858"/>
      <c r="G418" s="855" t="s">
        <v>7248</v>
      </c>
      <c r="H418" s="856" t="s">
        <v>7249</v>
      </c>
      <c r="I418" s="856" t="s">
        <v>7150</v>
      </c>
      <c r="J418" s="52" t="s">
        <v>6849</v>
      </c>
      <c r="K418" s="44"/>
      <c r="L418" s="848"/>
      <c r="M418" s="848"/>
      <c r="N418" s="848"/>
    </row>
    <row r="419" spans="1:14">
      <c r="A419" s="866" t="s">
        <v>7250</v>
      </c>
      <c r="B419" s="866" t="s">
        <v>7251</v>
      </c>
      <c r="C419" s="866" t="s">
        <v>7136</v>
      </c>
      <c r="D419" s="866"/>
      <c r="F419" s="858"/>
      <c r="G419" s="855" t="s">
        <v>7252</v>
      </c>
      <c r="H419" s="856" t="s">
        <v>7253</v>
      </c>
      <c r="I419" s="856" t="s">
        <v>7150</v>
      </c>
      <c r="J419" s="52" t="s">
        <v>6849</v>
      </c>
      <c r="K419" s="44"/>
      <c r="L419" s="848"/>
      <c r="M419" s="848"/>
      <c r="N419" s="848"/>
    </row>
    <row r="420" spans="1:14">
      <c r="A420" s="866" t="s">
        <v>7254</v>
      </c>
      <c r="B420" s="866" t="s">
        <v>7255</v>
      </c>
      <c r="C420" s="866" t="s">
        <v>7136</v>
      </c>
      <c r="D420" s="866"/>
      <c r="F420" s="858"/>
      <c r="G420" s="855" t="s">
        <v>7256</v>
      </c>
      <c r="H420" s="856" t="s">
        <v>7257</v>
      </c>
      <c r="I420" s="856" t="s">
        <v>7150</v>
      </c>
      <c r="J420" s="52" t="s">
        <v>6849</v>
      </c>
      <c r="K420" s="44"/>
      <c r="L420" s="848"/>
      <c r="M420" s="848"/>
      <c r="N420" s="848"/>
    </row>
    <row r="421" spans="1:14">
      <c r="A421" s="866" t="s">
        <v>7258</v>
      </c>
      <c r="B421" s="866" t="s">
        <v>7259</v>
      </c>
      <c r="C421" s="866" t="s">
        <v>7136</v>
      </c>
      <c r="D421" s="866"/>
      <c r="F421" s="858"/>
      <c r="G421" s="855" t="s">
        <v>7260</v>
      </c>
      <c r="H421" s="856" t="s">
        <v>7261</v>
      </c>
      <c r="I421" s="856" t="s">
        <v>7150</v>
      </c>
      <c r="J421" s="52" t="s">
        <v>6376</v>
      </c>
      <c r="K421" s="44"/>
      <c r="L421" s="848"/>
      <c r="M421" s="848"/>
      <c r="N421" s="848"/>
    </row>
    <row r="422" ht="24" spans="1:14">
      <c r="A422" s="866" t="s">
        <v>7262</v>
      </c>
      <c r="B422" s="870" t="s">
        <v>7263</v>
      </c>
      <c r="C422" s="866" t="s">
        <v>7197</v>
      </c>
      <c r="D422" s="866"/>
      <c r="F422" s="858"/>
      <c r="G422" s="855" t="s">
        <v>7264</v>
      </c>
      <c r="H422" s="856" t="s">
        <v>7265</v>
      </c>
      <c r="I422" s="856" t="s">
        <v>7150</v>
      </c>
      <c r="J422" s="52" t="s">
        <v>6376</v>
      </c>
      <c r="K422" s="44"/>
      <c r="L422" s="848"/>
      <c r="M422" s="848"/>
      <c r="N422" s="848"/>
    </row>
    <row r="423" spans="1:14">
      <c r="A423" s="866" t="s">
        <v>7266</v>
      </c>
      <c r="B423" s="870" t="s">
        <v>7267</v>
      </c>
      <c r="C423" s="866" t="s">
        <v>7197</v>
      </c>
      <c r="D423" s="866"/>
      <c r="F423" s="858"/>
      <c r="G423" s="855" t="s">
        <v>7268</v>
      </c>
      <c r="H423" s="856" t="s">
        <v>7269</v>
      </c>
      <c r="I423" s="856" t="s">
        <v>7150</v>
      </c>
      <c r="J423" s="52" t="s">
        <v>6792</v>
      </c>
      <c r="K423" s="44"/>
      <c r="L423" s="848"/>
      <c r="M423" s="848"/>
      <c r="N423" s="848"/>
    </row>
    <row r="424" spans="1:14">
      <c r="A424" s="866" t="s">
        <v>7270</v>
      </c>
      <c r="B424" s="870" t="s">
        <v>7271</v>
      </c>
      <c r="C424" s="866" t="s">
        <v>7197</v>
      </c>
      <c r="D424" s="866"/>
      <c r="F424" s="858"/>
      <c r="G424" s="855" t="s">
        <v>7272</v>
      </c>
      <c r="H424" s="856" t="s">
        <v>7273</v>
      </c>
      <c r="I424" s="856" t="s">
        <v>7150</v>
      </c>
      <c r="J424" s="52" t="s">
        <v>6792</v>
      </c>
      <c r="K424" s="44"/>
      <c r="L424" s="848"/>
      <c r="M424" s="848"/>
      <c r="N424" s="848"/>
    </row>
    <row r="425" spans="1:14">
      <c r="A425" s="866" t="s">
        <v>7274</v>
      </c>
      <c r="B425" s="870" t="s">
        <v>7275</v>
      </c>
      <c r="C425" s="866" t="s">
        <v>7197</v>
      </c>
      <c r="D425" s="869"/>
      <c r="F425" s="848"/>
      <c r="G425" s="871" t="s">
        <v>7276</v>
      </c>
      <c r="H425" s="856" t="s">
        <v>7277</v>
      </c>
      <c r="I425" s="856" t="s">
        <v>7150</v>
      </c>
      <c r="J425" s="44" t="s">
        <v>6478</v>
      </c>
      <c r="K425" s="44"/>
      <c r="L425" s="848"/>
      <c r="M425" s="848"/>
      <c r="N425" s="848"/>
    </row>
    <row r="426" spans="1:14">
      <c r="A426" s="866" t="s">
        <v>7278</v>
      </c>
      <c r="B426" s="870" t="s">
        <v>7279</v>
      </c>
      <c r="C426" s="866" t="s">
        <v>7197</v>
      </c>
      <c r="D426" s="869"/>
      <c r="F426" s="848"/>
      <c r="G426" s="871" t="s">
        <v>7280</v>
      </c>
      <c r="H426" s="856" t="s">
        <v>7281</v>
      </c>
      <c r="I426" s="856" t="s">
        <v>7150</v>
      </c>
      <c r="J426" s="44" t="s">
        <v>6478</v>
      </c>
      <c r="K426" s="44"/>
      <c r="L426" s="848"/>
      <c r="M426" s="848"/>
      <c r="N426" s="848"/>
    </row>
    <row r="427" spans="1:14">
      <c r="A427" s="866" t="s">
        <v>7282</v>
      </c>
      <c r="B427" s="870" t="s">
        <v>7283</v>
      </c>
      <c r="C427" s="866" t="s">
        <v>7197</v>
      </c>
      <c r="D427" s="869"/>
      <c r="F427" s="848"/>
      <c r="G427" s="871" t="s">
        <v>7284</v>
      </c>
      <c r="H427" s="856" t="s">
        <v>7285</v>
      </c>
      <c r="I427" s="856" t="s">
        <v>7150</v>
      </c>
      <c r="J427" s="44" t="s">
        <v>6782</v>
      </c>
      <c r="K427" s="44"/>
      <c r="L427" s="848"/>
      <c r="M427" s="848"/>
      <c r="N427" s="848"/>
    </row>
    <row r="428" spans="1:14">
      <c r="A428" s="866" t="s">
        <v>7286</v>
      </c>
      <c r="B428" s="870" t="s">
        <v>7287</v>
      </c>
      <c r="C428" s="866" t="s">
        <v>7197</v>
      </c>
      <c r="D428" s="869"/>
      <c r="F428" s="848"/>
      <c r="G428" s="871" t="s">
        <v>7288</v>
      </c>
      <c r="H428" s="856" t="s">
        <v>7289</v>
      </c>
      <c r="I428" s="856" t="s">
        <v>7150</v>
      </c>
      <c r="J428" s="44" t="s">
        <v>6782</v>
      </c>
      <c r="K428" s="44"/>
      <c r="L428" s="848"/>
      <c r="M428" s="848"/>
      <c r="N428" s="848"/>
    </row>
    <row r="429" spans="1:14">
      <c r="A429" s="866" t="s">
        <v>7290</v>
      </c>
      <c r="B429" s="870" t="s">
        <v>7291</v>
      </c>
      <c r="C429" s="866" t="s">
        <v>7197</v>
      </c>
      <c r="D429" s="869"/>
      <c r="F429" s="848"/>
      <c r="G429" s="871" t="s">
        <v>7292</v>
      </c>
      <c r="H429" s="856" t="s">
        <v>7293</v>
      </c>
      <c r="I429" s="856" t="s">
        <v>7150</v>
      </c>
      <c r="J429" s="44" t="s">
        <v>6546</v>
      </c>
      <c r="K429" s="44"/>
      <c r="L429" s="848"/>
      <c r="M429" s="848"/>
      <c r="N429" s="848"/>
    </row>
    <row r="430" spans="1:14">
      <c r="A430" s="866" t="s">
        <v>7294</v>
      </c>
      <c r="B430" s="870" t="s">
        <v>7295</v>
      </c>
      <c r="C430" s="866" t="s">
        <v>7197</v>
      </c>
      <c r="D430" s="869"/>
      <c r="F430" s="848"/>
      <c r="G430" s="871" t="s">
        <v>7296</v>
      </c>
      <c r="H430" s="856" t="s">
        <v>7297</v>
      </c>
      <c r="I430" s="856" t="s">
        <v>7150</v>
      </c>
      <c r="J430" s="44" t="s">
        <v>6546</v>
      </c>
      <c r="K430" s="44"/>
      <c r="L430" s="848"/>
      <c r="M430" s="848"/>
      <c r="N430" s="848"/>
    </row>
    <row r="431" spans="1:14">
      <c r="A431" s="869" t="s">
        <v>7298</v>
      </c>
      <c r="B431" s="870" t="s">
        <v>7299</v>
      </c>
      <c r="C431" s="866" t="s">
        <v>7136</v>
      </c>
      <c r="D431" s="869"/>
      <c r="F431" s="848"/>
      <c r="G431" s="871" t="s">
        <v>7300</v>
      </c>
      <c r="H431" s="856" t="s">
        <v>7301</v>
      </c>
      <c r="I431" s="856" t="s">
        <v>7150</v>
      </c>
      <c r="J431" s="44" t="s">
        <v>6792</v>
      </c>
      <c r="K431" s="44"/>
      <c r="L431" s="848"/>
      <c r="M431" s="848"/>
      <c r="N431" s="848"/>
    </row>
    <row r="432" spans="1:14">
      <c r="A432" s="869" t="s">
        <v>7302</v>
      </c>
      <c r="B432" s="870" t="s">
        <v>7303</v>
      </c>
      <c r="C432" s="866" t="s">
        <v>7136</v>
      </c>
      <c r="D432" s="869"/>
      <c r="F432" s="848"/>
      <c r="G432" s="871" t="s">
        <v>7304</v>
      </c>
      <c r="H432" s="856" t="s">
        <v>7305</v>
      </c>
      <c r="I432" s="856" t="s">
        <v>7150</v>
      </c>
      <c r="J432" s="44" t="s">
        <v>6792</v>
      </c>
      <c r="K432" s="44"/>
      <c r="L432" s="848"/>
      <c r="M432" s="848"/>
      <c r="N432" s="848"/>
    </row>
    <row r="433" spans="1:14">
      <c r="A433" s="869" t="s">
        <v>7306</v>
      </c>
      <c r="B433" s="870" t="s">
        <v>7307</v>
      </c>
      <c r="C433" s="866" t="s">
        <v>7136</v>
      </c>
      <c r="D433" s="869"/>
      <c r="F433" s="848"/>
      <c r="G433" s="871" t="s">
        <v>7308</v>
      </c>
      <c r="H433" s="856" t="s">
        <v>7309</v>
      </c>
      <c r="I433" s="856" t="s">
        <v>7150</v>
      </c>
      <c r="J433" s="44" t="s">
        <v>6725</v>
      </c>
      <c r="K433" s="44"/>
      <c r="L433" s="848"/>
      <c r="M433" s="848"/>
      <c r="N433" s="848"/>
    </row>
    <row r="434" spans="1:14">
      <c r="A434" s="869" t="s">
        <v>7310</v>
      </c>
      <c r="B434" s="870" t="s">
        <v>7311</v>
      </c>
      <c r="C434" s="866" t="s">
        <v>7129</v>
      </c>
      <c r="D434" s="869"/>
      <c r="F434" s="848"/>
      <c r="G434" s="871" t="s">
        <v>7312</v>
      </c>
      <c r="H434" s="856" t="s">
        <v>7313</v>
      </c>
      <c r="I434" s="856" t="s">
        <v>7150</v>
      </c>
      <c r="J434" s="44" t="s">
        <v>6725</v>
      </c>
      <c r="K434" s="44"/>
      <c r="L434" s="848"/>
      <c r="M434" s="848"/>
      <c r="N434" s="848"/>
    </row>
    <row r="435" spans="1:14">
      <c r="A435" s="869" t="s">
        <v>7314</v>
      </c>
      <c r="B435" s="870" t="s">
        <v>7315</v>
      </c>
      <c r="C435" s="866" t="s">
        <v>7129</v>
      </c>
      <c r="D435" s="869"/>
      <c r="F435" s="848"/>
      <c r="G435" s="871" t="s">
        <v>7316</v>
      </c>
      <c r="H435" s="856" t="s">
        <v>7317</v>
      </c>
      <c r="I435" s="856" t="s">
        <v>7150</v>
      </c>
      <c r="J435" s="44" t="s">
        <v>6546</v>
      </c>
      <c r="K435" s="44"/>
      <c r="L435" s="848"/>
      <c r="M435" s="848"/>
      <c r="N435" s="848"/>
    </row>
    <row r="436" spans="1:14">
      <c r="A436" s="869" t="s">
        <v>7318</v>
      </c>
      <c r="B436" s="870" t="s">
        <v>7319</v>
      </c>
      <c r="C436" s="866" t="s">
        <v>7129</v>
      </c>
      <c r="D436" s="869"/>
      <c r="F436" s="848"/>
      <c r="G436" s="871" t="s">
        <v>7320</v>
      </c>
      <c r="H436" s="856" t="s">
        <v>7321</v>
      </c>
      <c r="I436" s="856" t="s">
        <v>7150</v>
      </c>
      <c r="J436" s="44" t="s">
        <v>6546</v>
      </c>
      <c r="K436" s="44"/>
      <c r="L436" s="848"/>
      <c r="M436" s="848"/>
      <c r="N436" s="848"/>
    </row>
    <row r="437" spans="1:14">
      <c r="A437" s="869" t="s">
        <v>7322</v>
      </c>
      <c r="B437" s="870" t="s">
        <v>7323</v>
      </c>
      <c r="C437" s="866" t="s">
        <v>7129</v>
      </c>
      <c r="D437" s="869"/>
      <c r="F437" s="848"/>
      <c r="G437" s="871" t="s">
        <v>7324</v>
      </c>
      <c r="H437" s="856" t="s">
        <v>7325</v>
      </c>
      <c r="I437" s="856" t="s">
        <v>6398</v>
      </c>
      <c r="J437" s="44" t="s">
        <v>6546</v>
      </c>
      <c r="K437" s="44"/>
      <c r="L437" s="848"/>
      <c r="M437" s="848"/>
      <c r="N437" s="848"/>
    </row>
    <row r="438" spans="1:14">
      <c r="A438" s="869" t="s">
        <v>7326</v>
      </c>
      <c r="B438" s="870" t="s">
        <v>7327</v>
      </c>
      <c r="C438" s="866" t="s">
        <v>7129</v>
      </c>
      <c r="D438" s="869"/>
      <c r="F438" s="848"/>
      <c r="G438" s="871" t="s">
        <v>6330</v>
      </c>
      <c r="H438" s="856" t="s">
        <v>7328</v>
      </c>
      <c r="I438" s="856" t="s">
        <v>6398</v>
      </c>
      <c r="J438" s="44" t="s">
        <v>6849</v>
      </c>
      <c r="K438" s="44"/>
      <c r="L438" s="848"/>
      <c r="M438" s="848"/>
      <c r="N438" s="848"/>
    </row>
    <row r="439" spans="1:14">
      <c r="A439" s="869" t="s">
        <v>7329</v>
      </c>
      <c r="B439" s="870" t="s">
        <v>7330</v>
      </c>
      <c r="C439" s="866" t="s">
        <v>7129</v>
      </c>
      <c r="D439" s="869"/>
      <c r="F439" s="848"/>
      <c r="G439" s="871" t="s">
        <v>7331</v>
      </c>
      <c r="H439" s="856" t="s">
        <v>7332</v>
      </c>
      <c r="I439" s="856" t="s">
        <v>6398</v>
      </c>
      <c r="J439" s="44" t="s">
        <v>6546</v>
      </c>
      <c r="K439" s="44"/>
      <c r="L439" s="848"/>
      <c r="M439" s="848"/>
      <c r="N439" s="848"/>
    </row>
    <row r="440" spans="1:14">
      <c r="A440" s="869" t="s">
        <v>7333</v>
      </c>
      <c r="B440" s="870" t="s">
        <v>7334</v>
      </c>
      <c r="C440" s="866" t="s">
        <v>7197</v>
      </c>
      <c r="D440" s="869"/>
      <c r="F440" s="848"/>
      <c r="G440" s="871" t="s">
        <v>7335</v>
      </c>
      <c r="H440" s="856" t="s">
        <v>7336</v>
      </c>
      <c r="I440" s="856" t="s">
        <v>6398</v>
      </c>
      <c r="J440" s="44" t="s">
        <v>6546</v>
      </c>
      <c r="K440" s="44"/>
      <c r="L440" s="848"/>
      <c r="M440" s="848"/>
      <c r="N440" s="848"/>
    </row>
    <row r="441" spans="1:14">
      <c r="A441" s="869" t="s">
        <v>7337</v>
      </c>
      <c r="B441" s="870" t="s">
        <v>7338</v>
      </c>
      <c r="C441" s="866" t="s">
        <v>7136</v>
      </c>
      <c r="D441" s="869"/>
      <c r="F441" s="848"/>
      <c r="G441" s="871" t="s">
        <v>7339</v>
      </c>
      <c r="H441" s="856" t="s">
        <v>7340</v>
      </c>
      <c r="I441" s="856" t="s">
        <v>6398</v>
      </c>
      <c r="J441" s="44" t="s">
        <v>6292</v>
      </c>
      <c r="K441" s="44"/>
      <c r="L441" s="848"/>
      <c r="M441" s="848"/>
      <c r="N441" s="848"/>
    </row>
    <row r="442" spans="1:14">
      <c r="A442" s="869" t="s">
        <v>7341</v>
      </c>
      <c r="B442" s="870" t="s">
        <v>7342</v>
      </c>
      <c r="C442" s="866" t="s">
        <v>7136</v>
      </c>
      <c r="D442" s="869"/>
      <c r="F442" s="848"/>
      <c r="G442" s="871" t="s">
        <v>7343</v>
      </c>
      <c r="H442" s="856" t="s">
        <v>7344</v>
      </c>
      <c r="I442" s="856" t="s">
        <v>6398</v>
      </c>
      <c r="J442" s="44" t="s">
        <v>6725</v>
      </c>
      <c r="K442" s="44"/>
      <c r="L442" s="848"/>
      <c r="M442" s="848"/>
      <c r="N442" s="848"/>
    </row>
    <row r="443" spans="1:14">
      <c r="A443" s="869" t="s">
        <v>7345</v>
      </c>
      <c r="B443" s="870" t="s">
        <v>7346</v>
      </c>
      <c r="C443" s="866" t="s">
        <v>7136</v>
      </c>
      <c r="D443" s="869"/>
      <c r="F443" s="848"/>
      <c r="G443" s="871" t="s">
        <v>1818</v>
      </c>
      <c r="H443" s="856" t="s">
        <v>7347</v>
      </c>
      <c r="I443" s="856" t="s">
        <v>6419</v>
      </c>
      <c r="J443" s="44" t="s">
        <v>6849</v>
      </c>
      <c r="K443" s="44"/>
      <c r="L443" s="848"/>
      <c r="M443" s="848"/>
      <c r="N443" s="848"/>
    </row>
    <row r="444" spans="1:14">
      <c r="A444" s="869" t="s">
        <v>7348</v>
      </c>
      <c r="B444" s="870" t="s">
        <v>7349</v>
      </c>
      <c r="C444" s="866" t="s">
        <v>7129</v>
      </c>
      <c r="D444" s="869"/>
      <c r="F444" s="848"/>
      <c r="G444" s="871" t="s">
        <v>7350</v>
      </c>
      <c r="H444" s="856" t="s">
        <v>7351</v>
      </c>
      <c r="I444" s="856" t="s">
        <v>7106</v>
      </c>
      <c r="J444" s="44" t="s">
        <v>6478</v>
      </c>
      <c r="K444" s="44"/>
      <c r="L444" s="848"/>
      <c r="M444" s="848"/>
      <c r="N444" s="848"/>
    </row>
    <row r="445" spans="1:14">
      <c r="A445" s="869" t="s">
        <v>7352</v>
      </c>
      <c r="B445" s="870" t="s">
        <v>7353</v>
      </c>
      <c r="C445" s="866" t="s">
        <v>7129</v>
      </c>
      <c r="D445" s="869"/>
      <c r="F445" s="848"/>
      <c r="G445" s="871" t="s">
        <v>7354</v>
      </c>
      <c r="H445" s="856" t="s">
        <v>7355</v>
      </c>
      <c r="I445" s="856" t="s">
        <v>7106</v>
      </c>
      <c r="J445" s="44" t="s">
        <v>6725</v>
      </c>
      <c r="K445" s="44"/>
      <c r="L445" s="848"/>
      <c r="M445" s="848"/>
      <c r="N445" s="848"/>
    </row>
    <row r="446" spans="1:14">
      <c r="A446" s="869" t="s">
        <v>7356</v>
      </c>
      <c r="B446" s="870" t="s">
        <v>7357</v>
      </c>
      <c r="C446" s="866" t="s">
        <v>7129</v>
      </c>
      <c r="D446" s="869"/>
      <c r="F446" s="848"/>
      <c r="G446" s="871" t="s">
        <v>7358</v>
      </c>
      <c r="H446" s="856" t="s">
        <v>7359</v>
      </c>
      <c r="I446" s="44" t="s">
        <v>5946</v>
      </c>
      <c r="J446" s="856" t="s">
        <v>6725</v>
      </c>
      <c r="K446" s="44"/>
      <c r="L446" s="848"/>
      <c r="M446" s="848"/>
      <c r="N446" s="848"/>
    </row>
    <row r="447" spans="1:14">
      <c r="A447" s="869" t="s">
        <v>7360</v>
      </c>
      <c r="B447" s="870" t="s">
        <v>7361</v>
      </c>
      <c r="C447" s="866" t="s">
        <v>7129</v>
      </c>
      <c r="D447" s="869"/>
      <c r="F447" s="848"/>
      <c r="G447" s="871" t="s">
        <v>7362</v>
      </c>
      <c r="H447" s="856" t="s">
        <v>7363</v>
      </c>
      <c r="I447" s="44" t="s">
        <v>5946</v>
      </c>
      <c r="J447" s="856" t="s">
        <v>6725</v>
      </c>
      <c r="K447" s="44"/>
      <c r="L447" s="848"/>
      <c r="M447" s="848"/>
      <c r="N447" s="848"/>
    </row>
    <row r="448" spans="1:14">
      <c r="A448" s="869" t="s">
        <v>7364</v>
      </c>
      <c r="B448" s="870" t="s">
        <v>7365</v>
      </c>
      <c r="C448" s="866" t="s">
        <v>7197</v>
      </c>
      <c r="D448" s="869"/>
      <c r="F448" s="848"/>
      <c r="G448" s="871" t="s">
        <v>7366</v>
      </c>
      <c r="H448" s="856" t="s">
        <v>7367</v>
      </c>
      <c r="I448" s="44" t="s">
        <v>5946</v>
      </c>
      <c r="J448" s="856" t="s">
        <v>6725</v>
      </c>
      <c r="K448" s="44"/>
      <c r="L448" s="848"/>
      <c r="M448" s="848"/>
      <c r="N448" s="848"/>
    </row>
    <row r="449" spans="1:14">
      <c r="A449" s="869" t="s">
        <v>7368</v>
      </c>
      <c r="B449" s="870" t="s">
        <v>7369</v>
      </c>
      <c r="C449" s="866" t="s">
        <v>7136</v>
      </c>
      <c r="D449" s="869"/>
      <c r="F449" s="848"/>
      <c r="G449" s="871" t="s">
        <v>7370</v>
      </c>
      <c r="H449" s="856" t="s">
        <v>7371</v>
      </c>
      <c r="I449" s="44" t="s">
        <v>5946</v>
      </c>
      <c r="J449" s="856" t="s">
        <v>6725</v>
      </c>
      <c r="K449" s="44"/>
      <c r="L449" s="848"/>
      <c r="M449" s="848"/>
      <c r="N449" s="848"/>
    </row>
    <row r="450" spans="1:14">
      <c r="A450" s="869" t="s">
        <v>7372</v>
      </c>
      <c r="B450" s="870" t="s">
        <v>7373</v>
      </c>
      <c r="C450" s="866" t="s">
        <v>7136</v>
      </c>
      <c r="D450" s="869"/>
      <c r="F450" s="848"/>
      <c r="G450" s="871" t="s">
        <v>7374</v>
      </c>
      <c r="H450" s="856" t="s">
        <v>7375</v>
      </c>
      <c r="I450" s="44" t="s">
        <v>5946</v>
      </c>
      <c r="J450" s="856" t="s">
        <v>6725</v>
      </c>
      <c r="K450" s="44"/>
      <c r="L450" s="848"/>
      <c r="M450" s="848"/>
      <c r="N450" s="848"/>
    </row>
    <row r="451" spans="1:14">
      <c r="A451" s="869" t="s">
        <v>7376</v>
      </c>
      <c r="B451" s="870" t="s">
        <v>7377</v>
      </c>
      <c r="C451" s="866" t="s">
        <v>7136</v>
      </c>
      <c r="D451" s="869"/>
      <c r="F451" s="848"/>
      <c r="G451" s="871" t="s">
        <v>7378</v>
      </c>
      <c r="H451" s="856" t="s">
        <v>7379</v>
      </c>
      <c r="I451" s="44" t="s">
        <v>5946</v>
      </c>
      <c r="J451" s="856" t="s">
        <v>6725</v>
      </c>
      <c r="K451" s="44"/>
      <c r="L451" s="848"/>
      <c r="M451" s="848"/>
      <c r="N451" s="848"/>
    </row>
    <row r="452" spans="1:14">
      <c r="A452" s="869" t="s">
        <v>7380</v>
      </c>
      <c r="B452" s="870" t="s">
        <v>7381</v>
      </c>
      <c r="C452" s="866" t="s">
        <v>7136</v>
      </c>
      <c r="D452" s="869"/>
      <c r="F452" s="848"/>
      <c r="G452" s="871" t="s">
        <v>7382</v>
      </c>
      <c r="H452" s="856" t="s">
        <v>7383</v>
      </c>
      <c r="I452" s="44" t="s">
        <v>5946</v>
      </c>
      <c r="J452" s="856" t="s">
        <v>6725</v>
      </c>
      <c r="K452" s="44"/>
      <c r="L452" s="848"/>
      <c r="M452" s="848"/>
      <c r="N452" s="848"/>
    </row>
    <row r="453" spans="1:14">
      <c r="A453" s="869" t="s">
        <v>7384</v>
      </c>
      <c r="B453" s="870" t="s">
        <v>7385</v>
      </c>
      <c r="C453" s="866" t="s">
        <v>7136</v>
      </c>
      <c r="D453" s="869"/>
      <c r="F453" s="848"/>
      <c r="G453" s="871" t="s">
        <v>7386</v>
      </c>
      <c r="H453" s="856" t="s">
        <v>7387</v>
      </c>
      <c r="I453" s="44" t="s">
        <v>5946</v>
      </c>
      <c r="J453" s="856" t="s">
        <v>6725</v>
      </c>
      <c r="K453" s="44"/>
      <c r="L453" s="848"/>
      <c r="M453" s="848"/>
      <c r="N453" s="848"/>
    </row>
    <row r="454" spans="1:14">
      <c r="A454" s="869" t="s">
        <v>7388</v>
      </c>
      <c r="B454" s="870" t="s">
        <v>7389</v>
      </c>
      <c r="C454" s="866" t="s">
        <v>7136</v>
      </c>
      <c r="D454" s="869"/>
      <c r="F454" s="848"/>
      <c r="G454" s="871" t="s">
        <v>7390</v>
      </c>
      <c r="H454" s="856" t="s">
        <v>7391</v>
      </c>
      <c r="I454" s="44" t="s">
        <v>5946</v>
      </c>
      <c r="J454" s="856" t="s">
        <v>6725</v>
      </c>
      <c r="K454" s="44"/>
      <c r="L454" s="848"/>
      <c r="M454" s="848"/>
      <c r="N454" s="848"/>
    </row>
    <row r="455" spans="1:14">
      <c r="A455" s="869" t="s">
        <v>7392</v>
      </c>
      <c r="B455" s="870" t="s">
        <v>7393</v>
      </c>
      <c r="C455" s="869" t="s">
        <v>7129</v>
      </c>
      <c r="D455" s="869"/>
      <c r="F455" s="848"/>
      <c r="G455" s="871" t="s">
        <v>7394</v>
      </c>
      <c r="H455" s="856" t="s">
        <v>7395</v>
      </c>
      <c r="I455" s="856" t="s">
        <v>6575</v>
      </c>
      <c r="J455" s="44" t="s">
        <v>6725</v>
      </c>
      <c r="K455" s="44"/>
      <c r="L455" s="848"/>
      <c r="M455" s="848"/>
      <c r="N455" s="848"/>
    </row>
    <row r="456" spans="1:14">
      <c r="A456" s="869" t="s">
        <v>7396</v>
      </c>
      <c r="B456" s="870" t="s">
        <v>7397</v>
      </c>
      <c r="C456" s="869" t="s">
        <v>7129</v>
      </c>
      <c r="D456" s="869"/>
      <c r="F456" s="848"/>
      <c r="G456" s="871" t="s">
        <v>7398</v>
      </c>
      <c r="H456" s="856" t="s">
        <v>7399</v>
      </c>
      <c r="I456" s="856" t="s">
        <v>6419</v>
      </c>
      <c r="J456" s="44" t="s">
        <v>6725</v>
      </c>
      <c r="K456" s="44"/>
      <c r="L456" s="848"/>
      <c r="M456" s="848"/>
      <c r="N456" s="848"/>
    </row>
    <row r="457" spans="1:14">
      <c r="A457" s="869" t="s">
        <v>7400</v>
      </c>
      <c r="B457" s="870" t="s">
        <v>7401</v>
      </c>
      <c r="C457" s="869" t="s">
        <v>7129</v>
      </c>
      <c r="D457" s="869"/>
      <c r="F457" s="848"/>
      <c r="G457" s="871" t="s">
        <v>7402</v>
      </c>
      <c r="H457" s="856" t="s">
        <v>7403</v>
      </c>
      <c r="I457" s="856" t="s">
        <v>6419</v>
      </c>
      <c r="J457" s="44" t="s">
        <v>6725</v>
      </c>
      <c r="K457" s="44"/>
      <c r="L457" s="848"/>
      <c r="M457" s="848"/>
      <c r="N457" s="848"/>
    </row>
    <row r="458" spans="1:14">
      <c r="A458" s="869" t="s">
        <v>7404</v>
      </c>
      <c r="B458" s="870" t="s">
        <v>7405</v>
      </c>
      <c r="C458" s="869" t="s">
        <v>7129</v>
      </c>
      <c r="D458" s="869"/>
      <c r="F458" s="848"/>
      <c r="G458" s="871" t="s">
        <v>7406</v>
      </c>
      <c r="H458" s="856" t="s">
        <v>7407</v>
      </c>
      <c r="I458" s="856" t="s">
        <v>6419</v>
      </c>
      <c r="J458" s="44" t="s">
        <v>6725</v>
      </c>
      <c r="K458" s="44"/>
      <c r="L458" s="848"/>
      <c r="M458" s="848"/>
      <c r="N458" s="848"/>
    </row>
    <row r="459" spans="1:14">
      <c r="A459" s="869" t="s">
        <v>7408</v>
      </c>
      <c r="B459" s="870" t="s">
        <v>7409</v>
      </c>
      <c r="C459" s="869" t="s">
        <v>7129</v>
      </c>
      <c r="D459" s="869"/>
      <c r="F459" s="848"/>
      <c r="G459" s="871" t="s">
        <v>7410</v>
      </c>
      <c r="H459" s="856" t="s">
        <v>7411</v>
      </c>
      <c r="I459" s="856" t="s">
        <v>6419</v>
      </c>
      <c r="J459" s="44" t="s">
        <v>6725</v>
      </c>
      <c r="K459" s="44"/>
      <c r="L459" s="848"/>
      <c r="M459" s="848"/>
      <c r="N459" s="848"/>
    </row>
    <row r="460" spans="1:14">
      <c r="A460" s="869" t="s">
        <v>7412</v>
      </c>
      <c r="B460" s="870" t="s">
        <v>7413</v>
      </c>
      <c r="C460" s="866" t="s">
        <v>7197</v>
      </c>
      <c r="D460" s="869"/>
      <c r="F460" s="848"/>
      <c r="G460" s="871" t="s">
        <v>2061</v>
      </c>
      <c r="H460" s="856" t="s">
        <v>7414</v>
      </c>
      <c r="I460" s="856" t="s">
        <v>6419</v>
      </c>
      <c r="J460" s="44" t="s">
        <v>6725</v>
      </c>
      <c r="K460" s="44"/>
      <c r="L460" s="848"/>
      <c r="M460" s="848"/>
      <c r="N460" s="848"/>
    </row>
    <row r="461" spans="1:14">
      <c r="A461" s="869" t="s">
        <v>7415</v>
      </c>
      <c r="B461" s="870" t="s">
        <v>7416</v>
      </c>
      <c r="C461" s="866" t="s">
        <v>7197</v>
      </c>
      <c r="D461" s="869"/>
      <c r="F461" s="848"/>
      <c r="G461" s="871" t="s">
        <v>7417</v>
      </c>
      <c r="H461" s="856" t="s">
        <v>7418</v>
      </c>
      <c r="I461" s="856" t="s">
        <v>6419</v>
      </c>
      <c r="J461" s="44" t="s">
        <v>6725</v>
      </c>
      <c r="K461" s="44"/>
      <c r="L461" s="848"/>
      <c r="M461" s="848"/>
      <c r="N461" s="848"/>
    </row>
    <row r="462" spans="1:14">
      <c r="A462" s="869" t="s">
        <v>7419</v>
      </c>
      <c r="B462" s="870" t="s">
        <v>7420</v>
      </c>
      <c r="C462" s="866" t="s">
        <v>7197</v>
      </c>
      <c r="D462" s="869"/>
      <c r="F462" s="848"/>
      <c r="G462" s="871" t="s">
        <v>7421</v>
      </c>
      <c r="H462" s="856" t="s">
        <v>7422</v>
      </c>
      <c r="I462" s="856" t="s">
        <v>6419</v>
      </c>
      <c r="J462" s="44" t="s">
        <v>6725</v>
      </c>
      <c r="K462" s="44"/>
      <c r="L462" s="848"/>
      <c r="M462" s="848"/>
      <c r="N462" s="848"/>
    </row>
    <row r="463" spans="1:14">
      <c r="A463" s="869" t="s">
        <v>7423</v>
      </c>
      <c r="B463" s="869" t="s">
        <v>7424</v>
      </c>
      <c r="C463" s="866" t="s">
        <v>7197</v>
      </c>
      <c r="D463" s="869"/>
      <c r="F463" s="848"/>
      <c r="G463" s="871" t="s">
        <v>7425</v>
      </c>
      <c r="H463" s="856" t="s">
        <v>7426</v>
      </c>
      <c r="I463" s="856" t="s">
        <v>6398</v>
      </c>
      <c r="J463" s="44" t="s">
        <v>6849</v>
      </c>
      <c r="K463" s="44"/>
      <c r="L463" s="848"/>
      <c r="M463" s="848"/>
      <c r="N463" s="848"/>
    </row>
    <row r="464" spans="1:14">
      <c r="A464" s="869" t="s">
        <v>6128</v>
      </c>
      <c r="B464" s="870" t="s">
        <v>7427</v>
      </c>
      <c r="C464" s="866" t="s">
        <v>7129</v>
      </c>
      <c r="D464" s="869"/>
      <c r="F464" s="848"/>
      <c r="G464" s="871" t="s">
        <v>7428</v>
      </c>
      <c r="H464" s="856" t="s">
        <v>7429</v>
      </c>
      <c r="I464" s="856" t="s">
        <v>6398</v>
      </c>
      <c r="J464" s="44" t="s">
        <v>6849</v>
      </c>
      <c r="K464" s="44"/>
      <c r="L464" s="848"/>
      <c r="M464" s="848"/>
      <c r="N464" s="848"/>
    </row>
    <row r="465" spans="1:14">
      <c r="A465" s="869" t="s">
        <v>6246</v>
      </c>
      <c r="B465" s="870" t="s">
        <v>7430</v>
      </c>
      <c r="C465" s="866" t="s">
        <v>7129</v>
      </c>
      <c r="D465" s="869"/>
      <c r="F465" s="848"/>
      <c r="G465" s="871" t="s">
        <v>7431</v>
      </c>
      <c r="H465" s="856" t="s">
        <v>7432</v>
      </c>
      <c r="I465" s="856" t="s">
        <v>6398</v>
      </c>
      <c r="J465" s="44" t="s">
        <v>6849</v>
      </c>
      <c r="K465" s="44"/>
      <c r="L465" s="848"/>
      <c r="M465" s="848"/>
      <c r="N465" s="848"/>
    </row>
    <row r="466" spans="1:14">
      <c r="A466" s="869" t="s">
        <v>7433</v>
      </c>
      <c r="B466" s="870" t="s">
        <v>7434</v>
      </c>
      <c r="C466" s="866" t="s">
        <v>7129</v>
      </c>
      <c r="D466" s="869"/>
      <c r="F466" s="848"/>
      <c r="G466" s="871" t="s">
        <v>7435</v>
      </c>
      <c r="H466" s="856" t="s">
        <v>7436</v>
      </c>
      <c r="I466" s="856" t="s">
        <v>6398</v>
      </c>
      <c r="J466" s="44" t="s">
        <v>6849</v>
      </c>
      <c r="K466" s="44"/>
      <c r="L466" s="848"/>
      <c r="M466" s="848"/>
      <c r="N466" s="848"/>
    </row>
    <row r="467" spans="1:14">
      <c r="A467" s="869" t="s">
        <v>7437</v>
      </c>
      <c r="B467" s="870" t="s">
        <v>7438</v>
      </c>
      <c r="C467" s="866" t="s">
        <v>7129</v>
      </c>
      <c r="D467" s="869"/>
      <c r="F467" s="848"/>
      <c r="G467" s="871" t="s">
        <v>7439</v>
      </c>
      <c r="H467" s="856" t="s">
        <v>7440</v>
      </c>
      <c r="I467" s="856" t="s">
        <v>6398</v>
      </c>
      <c r="J467" s="44" t="s">
        <v>6849</v>
      </c>
      <c r="K467" s="44"/>
      <c r="L467" s="848"/>
      <c r="M467" s="848"/>
      <c r="N467" s="848"/>
    </row>
    <row r="468" spans="1:14">
      <c r="A468" s="869" t="s">
        <v>7441</v>
      </c>
      <c r="B468" s="870" t="s">
        <v>7442</v>
      </c>
      <c r="C468" s="866" t="s">
        <v>7129</v>
      </c>
      <c r="D468" s="869"/>
      <c r="F468" s="848"/>
      <c r="G468" s="871" t="s">
        <v>7443</v>
      </c>
      <c r="H468" s="856" t="s">
        <v>7444</v>
      </c>
      <c r="I468" s="856" t="s">
        <v>6398</v>
      </c>
      <c r="J468" s="44" t="s">
        <v>6849</v>
      </c>
      <c r="K468" s="44"/>
      <c r="L468" s="848"/>
      <c r="M468" s="848"/>
      <c r="N468" s="848"/>
    </row>
    <row r="469" spans="1:14">
      <c r="A469" s="869" t="s">
        <v>7445</v>
      </c>
      <c r="B469" s="870" t="s">
        <v>7446</v>
      </c>
      <c r="C469" s="866" t="s">
        <v>7129</v>
      </c>
      <c r="D469" s="869"/>
      <c r="F469" s="848"/>
      <c r="G469" s="871" t="s">
        <v>7447</v>
      </c>
      <c r="H469" s="856" t="s">
        <v>7448</v>
      </c>
      <c r="I469" s="856" t="s">
        <v>6398</v>
      </c>
      <c r="J469" s="44" t="s">
        <v>6849</v>
      </c>
      <c r="K469" s="44"/>
      <c r="L469" s="848"/>
      <c r="M469" s="848"/>
      <c r="N469" s="848"/>
    </row>
    <row r="470" ht="24" spans="1:14">
      <c r="A470" s="869" t="s">
        <v>5880</v>
      </c>
      <c r="B470" s="870" t="s">
        <v>7449</v>
      </c>
      <c r="C470" s="866" t="s">
        <v>5878</v>
      </c>
      <c r="D470" s="869"/>
      <c r="F470" s="848"/>
      <c r="G470" s="871" t="s">
        <v>7450</v>
      </c>
      <c r="H470" s="856" t="s">
        <v>7451</v>
      </c>
      <c r="I470" s="856" t="s">
        <v>6398</v>
      </c>
      <c r="J470" s="44" t="s">
        <v>6849</v>
      </c>
      <c r="K470" s="44"/>
      <c r="L470" s="848"/>
      <c r="M470" s="848"/>
      <c r="N470" s="848"/>
    </row>
    <row r="471" spans="1:14">
      <c r="A471" s="869" t="s">
        <v>7452</v>
      </c>
      <c r="B471" s="870" t="s">
        <v>7453</v>
      </c>
      <c r="C471" s="866" t="s">
        <v>5878</v>
      </c>
      <c r="D471" s="869"/>
      <c r="F471" s="848"/>
      <c r="G471" s="871" t="s">
        <v>7454</v>
      </c>
      <c r="H471" s="856" t="s">
        <v>7455</v>
      </c>
      <c r="I471" s="856" t="s">
        <v>6398</v>
      </c>
      <c r="J471" s="44" t="s">
        <v>6849</v>
      </c>
      <c r="K471" s="44"/>
      <c r="L471" s="848"/>
      <c r="M471" s="848"/>
      <c r="N471" s="848"/>
    </row>
    <row r="472" ht="24" spans="1:14">
      <c r="A472" s="869" t="s">
        <v>7456</v>
      </c>
      <c r="B472" s="870" t="s">
        <v>7457</v>
      </c>
      <c r="C472" s="866" t="s">
        <v>5878</v>
      </c>
      <c r="D472" s="869"/>
      <c r="F472" s="848"/>
      <c r="G472" s="871" t="s">
        <v>7458</v>
      </c>
      <c r="H472" s="856" t="s">
        <v>7459</v>
      </c>
      <c r="I472" s="856" t="s">
        <v>6398</v>
      </c>
      <c r="J472" s="44" t="s">
        <v>6849</v>
      </c>
      <c r="K472" s="44"/>
      <c r="L472" s="848"/>
      <c r="M472" s="848"/>
      <c r="N472" s="848"/>
    </row>
    <row r="473" ht="24" spans="1:14">
      <c r="A473" s="869" t="s">
        <v>7460</v>
      </c>
      <c r="B473" s="870" t="s">
        <v>7461</v>
      </c>
      <c r="C473" s="866" t="s">
        <v>5878</v>
      </c>
      <c r="D473" s="869"/>
      <c r="F473" s="848"/>
      <c r="G473" s="871" t="s">
        <v>7462</v>
      </c>
      <c r="H473" s="856" t="s">
        <v>7463</v>
      </c>
      <c r="I473" s="856" t="s">
        <v>6398</v>
      </c>
      <c r="J473" s="44" t="s">
        <v>6725</v>
      </c>
      <c r="K473" s="44"/>
      <c r="L473" s="848"/>
      <c r="M473" s="848"/>
      <c r="N473" s="848"/>
    </row>
    <row r="474" ht="24" spans="1:14">
      <c r="A474" s="869" t="s">
        <v>7464</v>
      </c>
      <c r="B474" s="870" t="s">
        <v>7465</v>
      </c>
      <c r="C474" s="866" t="s">
        <v>5878</v>
      </c>
      <c r="D474" s="869"/>
      <c r="F474" s="848"/>
      <c r="G474" s="871" t="s">
        <v>7466</v>
      </c>
      <c r="H474" s="856" t="s">
        <v>7467</v>
      </c>
      <c r="I474" s="856" t="s">
        <v>6398</v>
      </c>
      <c r="J474" s="44" t="s">
        <v>6725</v>
      </c>
      <c r="K474" s="44"/>
      <c r="L474" s="848"/>
      <c r="M474" s="848"/>
      <c r="N474" s="848"/>
    </row>
    <row r="475" ht="24" spans="1:14">
      <c r="A475" s="869" t="s">
        <v>7468</v>
      </c>
      <c r="B475" s="870" t="s">
        <v>7469</v>
      </c>
      <c r="C475" s="866" t="s">
        <v>5878</v>
      </c>
      <c r="D475" s="869"/>
      <c r="F475" s="848"/>
      <c r="G475" s="871" t="s">
        <v>7470</v>
      </c>
      <c r="H475" s="856" t="s">
        <v>7471</v>
      </c>
      <c r="I475" s="856" t="s">
        <v>7472</v>
      </c>
      <c r="J475" s="44" t="s">
        <v>6292</v>
      </c>
      <c r="K475" s="44"/>
      <c r="L475" s="848"/>
      <c r="M475" s="848"/>
      <c r="N475" s="848"/>
    </row>
    <row r="476" ht="24" spans="1:14">
      <c r="A476" s="869" t="s">
        <v>7473</v>
      </c>
      <c r="B476" s="870" t="s">
        <v>7474</v>
      </c>
      <c r="C476" s="866" t="s">
        <v>5878</v>
      </c>
      <c r="D476" s="869"/>
      <c r="F476" s="848"/>
      <c r="G476" s="871" t="s">
        <v>7475</v>
      </c>
      <c r="H476" s="856" t="s">
        <v>7476</v>
      </c>
      <c r="I476" s="856" t="s">
        <v>7472</v>
      </c>
      <c r="J476" s="44" t="s">
        <v>6292</v>
      </c>
      <c r="K476" s="44"/>
      <c r="L476" s="848"/>
      <c r="M476" s="848"/>
      <c r="N476" s="848"/>
    </row>
    <row r="477" ht="24" spans="1:14">
      <c r="A477" s="869" t="s">
        <v>7477</v>
      </c>
      <c r="B477" s="870" t="s">
        <v>7478</v>
      </c>
      <c r="C477" s="866" t="s">
        <v>5878</v>
      </c>
      <c r="D477" s="869"/>
      <c r="F477" s="848"/>
      <c r="G477" s="871" t="s">
        <v>7479</v>
      </c>
      <c r="H477" s="856" t="s">
        <v>7480</v>
      </c>
      <c r="I477" s="856" t="s">
        <v>7472</v>
      </c>
      <c r="J477" s="44" t="s">
        <v>6292</v>
      </c>
      <c r="K477" s="44"/>
      <c r="L477" s="848"/>
      <c r="M477" s="848"/>
      <c r="N477" s="848"/>
    </row>
    <row r="478" spans="1:14">
      <c r="A478" s="869" t="s">
        <v>7481</v>
      </c>
      <c r="B478" s="870" t="s">
        <v>7482</v>
      </c>
      <c r="C478" s="866" t="s">
        <v>5878</v>
      </c>
      <c r="D478" s="869"/>
      <c r="F478" s="848"/>
      <c r="G478" s="871" t="s">
        <v>7483</v>
      </c>
      <c r="H478" s="856" t="s">
        <v>7484</v>
      </c>
      <c r="I478" s="856" t="s">
        <v>7472</v>
      </c>
      <c r="J478" s="44" t="s">
        <v>6725</v>
      </c>
      <c r="K478" s="44"/>
      <c r="L478" s="848"/>
      <c r="M478" s="848"/>
      <c r="N478" s="848"/>
    </row>
    <row r="479" ht="24" spans="1:14">
      <c r="A479" s="869" t="s">
        <v>7485</v>
      </c>
      <c r="B479" s="870" t="s">
        <v>7486</v>
      </c>
      <c r="C479" s="866" t="s">
        <v>5878</v>
      </c>
      <c r="D479" s="869"/>
      <c r="F479" s="848"/>
      <c r="G479" s="871" t="s">
        <v>7487</v>
      </c>
      <c r="H479" s="856" t="s">
        <v>7488</v>
      </c>
      <c r="I479" s="856" t="s">
        <v>7472</v>
      </c>
      <c r="J479" s="44" t="s">
        <v>6725</v>
      </c>
      <c r="K479" s="44"/>
      <c r="L479" s="848"/>
      <c r="M479" s="848"/>
      <c r="N479" s="848"/>
    </row>
    <row r="480" ht="24" spans="1:14">
      <c r="A480" s="869" t="s">
        <v>7489</v>
      </c>
      <c r="B480" s="870" t="s">
        <v>7490</v>
      </c>
      <c r="C480" s="866" t="s">
        <v>5878</v>
      </c>
      <c r="D480" s="869"/>
      <c r="F480" s="848"/>
      <c r="G480" s="871" t="s">
        <v>7491</v>
      </c>
      <c r="H480" s="856" t="s">
        <v>7492</v>
      </c>
      <c r="I480" s="856" t="s">
        <v>7472</v>
      </c>
      <c r="J480" s="44" t="s">
        <v>6725</v>
      </c>
      <c r="K480" s="44"/>
      <c r="L480" s="848"/>
      <c r="M480" s="848"/>
      <c r="N480" s="848"/>
    </row>
    <row r="481" ht="24" spans="1:14">
      <c r="A481" s="869" t="s">
        <v>7493</v>
      </c>
      <c r="B481" s="870" t="s">
        <v>7494</v>
      </c>
      <c r="C481" s="866" t="s">
        <v>5878</v>
      </c>
      <c r="D481" s="869"/>
      <c r="F481" s="848"/>
      <c r="G481" s="871" t="s">
        <v>7495</v>
      </c>
      <c r="H481" s="856" t="s">
        <v>7496</v>
      </c>
      <c r="I481" s="856" t="s">
        <v>7472</v>
      </c>
      <c r="J481" s="44" t="s">
        <v>6725</v>
      </c>
      <c r="K481" s="44"/>
      <c r="L481" s="848"/>
      <c r="M481" s="848"/>
      <c r="N481" s="848"/>
    </row>
    <row r="482" ht="24" spans="1:14">
      <c r="A482" s="869" t="s">
        <v>7497</v>
      </c>
      <c r="B482" s="870" t="s">
        <v>7498</v>
      </c>
      <c r="C482" s="866" t="s">
        <v>5878</v>
      </c>
      <c r="D482" s="869"/>
      <c r="F482" s="848"/>
      <c r="G482" s="871" t="s">
        <v>7499</v>
      </c>
      <c r="H482" s="856" t="s">
        <v>7500</v>
      </c>
      <c r="I482" s="856" t="s">
        <v>7472</v>
      </c>
      <c r="J482" s="44" t="s">
        <v>6725</v>
      </c>
      <c r="K482" s="44"/>
      <c r="L482" s="848"/>
      <c r="M482" s="848"/>
      <c r="N482" s="848"/>
    </row>
    <row r="483" ht="24" spans="1:14">
      <c r="A483" s="869" t="s">
        <v>7501</v>
      </c>
      <c r="B483" s="870" t="s">
        <v>7502</v>
      </c>
      <c r="C483" s="866" t="s">
        <v>5878</v>
      </c>
      <c r="D483" s="869"/>
      <c r="F483" s="848"/>
      <c r="G483" s="871" t="s">
        <v>7503</v>
      </c>
      <c r="H483" s="856" t="s">
        <v>7504</v>
      </c>
      <c r="I483" s="856" t="s">
        <v>7472</v>
      </c>
      <c r="J483" s="44" t="s">
        <v>6725</v>
      </c>
      <c r="K483" s="44"/>
      <c r="L483" s="848"/>
      <c r="M483" s="848"/>
      <c r="N483" s="848"/>
    </row>
    <row r="484" spans="1:14">
      <c r="A484" s="869" t="s">
        <v>7505</v>
      </c>
      <c r="B484" s="869" t="s">
        <v>7506</v>
      </c>
      <c r="C484" s="869" t="s">
        <v>7136</v>
      </c>
      <c r="D484" s="869"/>
      <c r="F484" s="848"/>
      <c r="G484" s="871" t="s">
        <v>7507</v>
      </c>
      <c r="H484" s="856" t="s">
        <v>7508</v>
      </c>
      <c r="I484" s="856" t="s">
        <v>7472</v>
      </c>
      <c r="J484" s="44" t="s">
        <v>6725</v>
      </c>
      <c r="K484" s="44"/>
      <c r="L484" s="848"/>
      <c r="M484" s="848"/>
      <c r="N484" s="848"/>
    </row>
    <row r="485" ht="24" spans="1:14">
      <c r="A485" s="869" t="s">
        <v>7509</v>
      </c>
      <c r="B485" s="870" t="s">
        <v>7510</v>
      </c>
      <c r="C485" s="869" t="s">
        <v>7109</v>
      </c>
      <c r="D485" s="869"/>
      <c r="F485" s="848"/>
      <c r="G485" s="871" t="s">
        <v>7511</v>
      </c>
      <c r="H485" s="856" t="s">
        <v>7512</v>
      </c>
      <c r="I485" s="856" t="s">
        <v>7472</v>
      </c>
      <c r="J485" s="44" t="s">
        <v>6725</v>
      </c>
      <c r="K485" s="44"/>
      <c r="L485" s="848"/>
      <c r="M485" s="848"/>
      <c r="N485" s="848"/>
    </row>
    <row r="486" spans="1:14">
      <c r="A486" s="869" t="s">
        <v>7513</v>
      </c>
      <c r="B486" s="870" t="s">
        <v>7514</v>
      </c>
      <c r="C486" s="869" t="s">
        <v>7136</v>
      </c>
      <c r="D486" s="869"/>
      <c r="F486" s="848"/>
      <c r="G486" s="871" t="s">
        <v>521</v>
      </c>
      <c r="H486" s="856" t="s">
        <v>7515</v>
      </c>
      <c r="I486" s="856" t="s">
        <v>6513</v>
      </c>
      <c r="J486" s="44" t="s">
        <v>6725</v>
      </c>
      <c r="K486" s="44"/>
      <c r="L486" s="848"/>
      <c r="M486" s="848"/>
      <c r="N486" s="848"/>
    </row>
    <row r="487" spans="1:14">
      <c r="A487" s="869" t="s">
        <v>7516</v>
      </c>
      <c r="B487" s="870" t="s">
        <v>7517</v>
      </c>
      <c r="C487" s="869" t="s">
        <v>7136</v>
      </c>
      <c r="D487" s="869"/>
      <c r="F487" s="848"/>
      <c r="G487" s="871" t="s">
        <v>7518</v>
      </c>
      <c r="H487" s="856" t="s">
        <v>7519</v>
      </c>
      <c r="I487" s="856" t="s">
        <v>6513</v>
      </c>
      <c r="J487" s="44" t="s">
        <v>6849</v>
      </c>
      <c r="K487" s="44"/>
      <c r="L487" s="848"/>
      <c r="M487" s="848"/>
      <c r="N487" s="848"/>
    </row>
    <row r="488" ht="24" spans="1:14">
      <c r="A488" s="869" t="s">
        <v>7520</v>
      </c>
      <c r="B488" s="870" t="s">
        <v>7521</v>
      </c>
      <c r="C488" s="866" t="s">
        <v>7197</v>
      </c>
      <c r="D488" s="869"/>
      <c r="F488" s="848"/>
      <c r="G488" s="871" t="s">
        <v>7522</v>
      </c>
      <c r="H488" s="856" t="s">
        <v>7523</v>
      </c>
      <c r="I488" s="856" t="s">
        <v>6513</v>
      </c>
      <c r="J488" s="44" t="s">
        <v>6725</v>
      </c>
      <c r="K488" s="44"/>
      <c r="L488" s="848"/>
      <c r="M488" s="848"/>
      <c r="N488" s="848"/>
    </row>
    <row r="489" ht="24" spans="1:14">
      <c r="A489" s="869" t="s">
        <v>7524</v>
      </c>
      <c r="B489" s="870" t="s">
        <v>7525</v>
      </c>
      <c r="C489" s="866" t="s">
        <v>7197</v>
      </c>
      <c r="D489" s="869"/>
      <c r="F489" s="848"/>
      <c r="G489" s="871" t="s">
        <v>7526</v>
      </c>
      <c r="H489" s="856" t="s">
        <v>7527</v>
      </c>
      <c r="I489" s="856" t="s">
        <v>6513</v>
      </c>
      <c r="J489" s="44" t="s">
        <v>6725</v>
      </c>
      <c r="K489" s="44"/>
      <c r="L489" s="848"/>
      <c r="M489" s="848"/>
      <c r="N489" s="848"/>
    </row>
    <row r="490" spans="1:14">
      <c r="A490" s="869" t="s">
        <v>7528</v>
      </c>
      <c r="B490" s="869" t="s">
        <v>7529</v>
      </c>
      <c r="C490" s="866" t="s">
        <v>7136</v>
      </c>
      <c r="D490" s="869"/>
      <c r="F490" s="848"/>
      <c r="G490" s="871" t="s">
        <v>7530</v>
      </c>
      <c r="H490" s="856" t="s">
        <v>7531</v>
      </c>
      <c r="I490" s="856" t="s">
        <v>6513</v>
      </c>
      <c r="J490" s="44" t="s">
        <v>6725</v>
      </c>
      <c r="K490" s="44"/>
      <c r="L490" s="848"/>
      <c r="M490" s="848"/>
      <c r="N490" s="848"/>
    </row>
    <row r="491" spans="1:14">
      <c r="A491" s="869" t="s">
        <v>7532</v>
      </c>
      <c r="B491" s="870" t="s">
        <v>7533</v>
      </c>
      <c r="C491" s="866" t="s">
        <v>7109</v>
      </c>
      <c r="D491" s="869"/>
      <c r="F491" s="848"/>
      <c r="G491" s="871" t="s">
        <v>7534</v>
      </c>
      <c r="H491" s="856" t="s">
        <v>7535</v>
      </c>
      <c r="I491" s="856" t="s">
        <v>6513</v>
      </c>
      <c r="J491" s="44" t="s">
        <v>6647</v>
      </c>
      <c r="K491" s="44"/>
      <c r="L491" s="848"/>
      <c r="M491" s="848"/>
      <c r="N491" s="848"/>
    </row>
    <row r="492" spans="1:14">
      <c r="A492" s="869" t="s">
        <v>5987</v>
      </c>
      <c r="B492" s="870" t="s">
        <v>7536</v>
      </c>
      <c r="C492" s="866" t="s">
        <v>7537</v>
      </c>
      <c r="D492" s="869"/>
      <c r="F492" s="848"/>
      <c r="G492" s="871" t="s">
        <v>7538</v>
      </c>
      <c r="H492" s="856" t="s">
        <v>7539</v>
      </c>
      <c r="I492" s="856" t="s">
        <v>7106</v>
      </c>
      <c r="J492" s="44" t="s">
        <v>6792</v>
      </c>
      <c r="K492" s="44"/>
      <c r="L492" s="848"/>
      <c r="M492" s="848"/>
      <c r="N492" s="848"/>
    </row>
    <row r="493" spans="1:14">
      <c r="A493" s="869" t="s">
        <v>5860</v>
      </c>
      <c r="B493" s="870" t="s">
        <v>7540</v>
      </c>
      <c r="C493" s="866" t="s">
        <v>7537</v>
      </c>
      <c r="D493" s="869"/>
      <c r="F493" s="848"/>
      <c r="G493" s="871" t="s">
        <v>7541</v>
      </c>
      <c r="H493" s="856" t="s">
        <v>7542</v>
      </c>
      <c r="I493" s="856" t="s">
        <v>7106</v>
      </c>
      <c r="J493" s="44" t="s">
        <v>6792</v>
      </c>
      <c r="K493" s="44"/>
      <c r="L493" s="848"/>
      <c r="M493" s="848"/>
      <c r="N493" s="848"/>
    </row>
    <row r="494" spans="1:14">
      <c r="A494" s="869" t="s">
        <v>5993</v>
      </c>
      <c r="B494" s="870" t="s">
        <v>7543</v>
      </c>
      <c r="C494" s="866" t="s">
        <v>7537</v>
      </c>
      <c r="D494" s="869"/>
      <c r="F494" s="848"/>
      <c r="G494" s="871" t="s">
        <v>7544</v>
      </c>
      <c r="H494" s="856" t="s">
        <v>7545</v>
      </c>
      <c r="I494" s="856" t="s">
        <v>7106</v>
      </c>
      <c r="J494" s="44" t="s">
        <v>6792</v>
      </c>
      <c r="K494" s="44"/>
      <c r="L494" s="848"/>
      <c r="M494" s="848"/>
      <c r="N494" s="848"/>
    </row>
    <row r="495" spans="1:14">
      <c r="A495" s="869" t="s">
        <v>5999</v>
      </c>
      <c r="B495" s="870" t="s">
        <v>7546</v>
      </c>
      <c r="C495" s="866" t="s">
        <v>7537</v>
      </c>
      <c r="D495" s="869"/>
      <c r="F495" s="848"/>
      <c r="G495" s="871" t="s">
        <v>7547</v>
      </c>
      <c r="H495" s="856" t="s">
        <v>7548</v>
      </c>
      <c r="I495" s="856" t="s">
        <v>6398</v>
      </c>
      <c r="J495" s="44" t="s">
        <v>6792</v>
      </c>
      <c r="K495" s="44"/>
      <c r="L495" s="848"/>
      <c r="M495" s="848"/>
      <c r="N495" s="848"/>
    </row>
    <row r="496" spans="1:14">
      <c r="A496" s="869" t="s">
        <v>6004</v>
      </c>
      <c r="B496" s="870" t="s">
        <v>7549</v>
      </c>
      <c r="C496" s="866" t="s">
        <v>7537</v>
      </c>
      <c r="D496" s="869"/>
      <c r="F496" s="848"/>
      <c r="G496" s="871" t="s">
        <v>7550</v>
      </c>
      <c r="H496" s="856" t="s">
        <v>7551</v>
      </c>
      <c r="I496" s="856" t="s">
        <v>6398</v>
      </c>
      <c r="J496" s="44" t="s">
        <v>6792</v>
      </c>
      <c r="K496" s="44"/>
      <c r="L496" s="848"/>
      <c r="M496" s="848"/>
      <c r="N496" s="848"/>
    </row>
    <row r="497" spans="1:14">
      <c r="A497" s="869" t="s">
        <v>6009</v>
      </c>
      <c r="B497" s="870" t="s">
        <v>7552</v>
      </c>
      <c r="C497" s="866" t="s">
        <v>7537</v>
      </c>
      <c r="D497" s="869"/>
      <c r="F497" s="848"/>
      <c r="G497" s="871" t="s">
        <v>7553</v>
      </c>
      <c r="H497" s="856" t="s">
        <v>7554</v>
      </c>
      <c r="I497" s="856" t="s">
        <v>6398</v>
      </c>
      <c r="J497" s="44" t="s">
        <v>6792</v>
      </c>
      <c r="K497" s="44"/>
      <c r="L497" s="848"/>
      <c r="M497" s="848"/>
      <c r="N497" s="848"/>
    </row>
    <row r="498" spans="1:14">
      <c r="A498" s="869" t="s">
        <v>6035</v>
      </c>
      <c r="B498" s="870" t="s">
        <v>7555</v>
      </c>
      <c r="C498" s="866" t="s">
        <v>7537</v>
      </c>
      <c r="D498" s="869"/>
      <c r="F498" s="848"/>
      <c r="G498" s="871" t="s">
        <v>7556</v>
      </c>
      <c r="H498" s="856" t="s">
        <v>7557</v>
      </c>
      <c r="I498" s="856" t="s">
        <v>6398</v>
      </c>
      <c r="J498" s="44" t="s">
        <v>6792</v>
      </c>
      <c r="K498" s="44"/>
      <c r="L498" s="848"/>
      <c r="M498" s="848"/>
      <c r="N498" s="848"/>
    </row>
    <row r="499" spans="1:14">
      <c r="A499" s="869" t="s">
        <v>7558</v>
      </c>
      <c r="B499" s="870" t="s">
        <v>7559</v>
      </c>
      <c r="C499" s="866" t="s">
        <v>7109</v>
      </c>
      <c r="D499" s="869"/>
      <c r="F499" s="848"/>
      <c r="G499" s="871" t="s">
        <v>7560</v>
      </c>
      <c r="H499" s="856" t="s">
        <v>7561</v>
      </c>
      <c r="I499" s="856" t="s">
        <v>6398</v>
      </c>
      <c r="J499" s="44" t="s">
        <v>6792</v>
      </c>
      <c r="K499" s="44"/>
      <c r="L499" s="848"/>
      <c r="M499" s="848"/>
      <c r="N499" s="848"/>
    </row>
    <row r="500" spans="1:14">
      <c r="A500" s="869" t="s">
        <v>7562</v>
      </c>
      <c r="B500" s="870" t="s">
        <v>7563</v>
      </c>
      <c r="C500" s="866" t="s">
        <v>7109</v>
      </c>
      <c r="D500" s="869"/>
      <c r="F500" s="848"/>
      <c r="G500" s="871" t="s">
        <v>7564</v>
      </c>
      <c r="H500" s="856" t="s">
        <v>7565</v>
      </c>
      <c r="I500" s="856" t="s">
        <v>6398</v>
      </c>
      <c r="J500" s="44" t="s">
        <v>6792</v>
      </c>
      <c r="K500" s="44"/>
      <c r="L500" s="848"/>
      <c r="M500" s="848"/>
      <c r="N500" s="848"/>
    </row>
    <row r="501" spans="1:14">
      <c r="A501" s="869" t="s">
        <v>6042</v>
      </c>
      <c r="B501" s="870" t="s">
        <v>7566</v>
      </c>
      <c r="C501" s="866" t="s">
        <v>7537</v>
      </c>
      <c r="D501" s="869"/>
      <c r="F501" s="848"/>
      <c r="G501" s="871" t="s">
        <v>7567</v>
      </c>
      <c r="H501" s="856" t="s">
        <v>7568</v>
      </c>
      <c r="I501" s="856" t="s">
        <v>6398</v>
      </c>
      <c r="J501" s="44" t="s">
        <v>6792</v>
      </c>
      <c r="K501" s="44"/>
      <c r="L501" s="848"/>
      <c r="M501" s="848"/>
      <c r="N501" s="848"/>
    </row>
    <row r="502" spans="1:14">
      <c r="A502" s="869" t="s">
        <v>7569</v>
      </c>
      <c r="B502" s="870" t="s">
        <v>7570</v>
      </c>
      <c r="C502" s="866" t="s">
        <v>7197</v>
      </c>
      <c r="D502" s="869"/>
      <c r="F502" s="848"/>
      <c r="G502" s="871" t="s">
        <v>7571</v>
      </c>
      <c r="H502" s="856" t="s">
        <v>7572</v>
      </c>
      <c r="I502" s="856" t="s">
        <v>6398</v>
      </c>
      <c r="J502" s="44" t="s">
        <v>6792</v>
      </c>
      <c r="K502" s="44"/>
      <c r="L502" s="848"/>
      <c r="M502" s="848"/>
      <c r="N502" s="848"/>
    </row>
    <row r="503" ht="24" spans="1:14">
      <c r="A503" s="869" t="s">
        <v>6132</v>
      </c>
      <c r="B503" s="870" t="s">
        <v>7573</v>
      </c>
      <c r="C503" s="866" t="s">
        <v>7537</v>
      </c>
      <c r="D503" s="869"/>
      <c r="F503" s="848"/>
      <c r="G503" s="871" t="s">
        <v>7574</v>
      </c>
      <c r="H503" s="856" t="s">
        <v>7575</v>
      </c>
      <c r="I503" s="856" t="s">
        <v>6398</v>
      </c>
      <c r="J503" s="44" t="s">
        <v>6792</v>
      </c>
      <c r="K503" s="44"/>
      <c r="L503" s="848"/>
      <c r="M503" s="848"/>
      <c r="N503" s="848"/>
    </row>
    <row r="504" spans="1:14">
      <c r="A504" s="869" t="s">
        <v>7576</v>
      </c>
      <c r="B504" s="870" t="s">
        <v>7577</v>
      </c>
      <c r="C504" s="866" t="s">
        <v>7109</v>
      </c>
      <c r="D504" s="869"/>
      <c r="F504" s="848"/>
      <c r="G504" s="871" t="s">
        <v>7578</v>
      </c>
      <c r="H504" s="856" t="s">
        <v>7579</v>
      </c>
      <c r="I504" s="856" t="s">
        <v>6398</v>
      </c>
      <c r="J504" s="44" t="s">
        <v>6792</v>
      </c>
      <c r="K504" s="44"/>
      <c r="L504" s="848"/>
      <c r="M504" s="848"/>
      <c r="N504" s="848"/>
    </row>
    <row r="505" ht="24" spans="1:14">
      <c r="A505" s="869" t="s">
        <v>7580</v>
      </c>
      <c r="B505" s="870" t="s">
        <v>7581</v>
      </c>
      <c r="C505" s="866" t="s">
        <v>7109</v>
      </c>
      <c r="D505" s="869"/>
      <c r="F505" s="848"/>
      <c r="G505" s="871" t="s">
        <v>7582</v>
      </c>
      <c r="H505" s="856" t="s">
        <v>7583</v>
      </c>
      <c r="I505" s="856" t="s">
        <v>6398</v>
      </c>
      <c r="J505" s="44" t="s">
        <v>6792</v>
      </c>
      <c r="K505" s="44"/>
      <c r="L505" s="848"/>
      <c r="M505" s="848"/>
      <c r="N505" s="848"/>
    </row>
    <row r="506" spans="1:14">
      <c r="A506" s="869" t="s">
        <v>7584</v>
      </c>
      <c r="B506" s="869" t="s">
        <v>7585</v>
      </c>
      <c r="C506" s="866" t="s">
        <v>7109</v>
      </c>
      <c r="D506" s="869"/>
      <c r="F506" s="848"/>
      <c r="G506" s="871" t="s">
        <v>7586</v>
      </c>
      <c r="H506" s="856" t="s">
        <v>7587</v>
      </c>
      <c r="I506" s="856" t="s">
        <v>6398</v>
      </c>
      <c r="J506" s="44" t="s">
        <v>6792</v>
      </c>
      <c r="K506" s="44"/>
      <c r="L506" s="848"/>
      <c r="M506" s="848"/>
      <c r="N506" s="848"/>
    </row>
    <row r="507" ht="24" spans="1:14">
      <c r="A507" s="869" t="s">
        <v>7588</v>
      </c>
      <c r="B507" s="870" t="s">
        <v>7589</v>
      </c>
      <c r="C507" s="866" t="s">
        <v>7109</v>
      </c>
      <c r="D507" s="869"/>
      <c r="F507" s="848"/>
      <c r="G507" s="871" t="s">
        <v>7590</v>
      </c>
      <c r="H507" s="856" t="s">
        <v>7591</v>
      </c>
      <c r="I507" s="856" t="s">
        <v>6398</v>
      </c>
      <c r="J507" s="44" t="s">
        <v>6792</v>
      </c>
      <c r="K507" s="44"/>
      <c r="L507" s="848"/>
      <c r="M507" s="848"/>
      <c r="N507" s="848"/>
    </row>
    <row r="508" spans="1:14">
      <c r="A508" s="869" t="s">
        <v>7592</v>
      </c>
      <c r="B508" s="870" t="s">
        <v>7593</v>
      </c>
      <c r="C508" s="866" t="s">
        <v>7109</v>
      </c>
      <c r="D508" s="869"/>
      <c r="F508" s="848"/>
      <c r="G508" s="871" t="s">
        <v>7594</v>
      </c>
      <c r="H508" s="856" t="s">
        <v>7595</v>
      </c>
      <c r="I508" s="856" t="s">
        <v>6398</v>
      </c>
      <c r="J508" s="44" t="s">
        <v>6792</v>
      </c>
      <c r="K508" s="44"/>
      <c r="L508" s="848"/>
      <c r="M508" s="848"/>
      <c r="N508" s="848"/>
    </row>
    <row r="509" ht="24" spans="1:14">
      <c r="A509" s="869" t="s">
        <v>7596</v>
      </c>
      <c r="B509" s="870" t="s">
        <v>7597</v>
      </c>
      <c r="C509" s="866" t="s">
        <v>7109</v>
      </c>
      <c r="D509" s="869"/>
      <c r="F509" s="848"/>
      <c r="G509" s="871" t="s">
        <v>7598</v>
      </c>
      <c r="H509" s="856" t="s">
        <v>7599</v>
      </c>
      <c r="I509" s="856" t="s">
        <v>6398</v>
      </c>
      <c r="J509" s="44" t="s">
        <v>6792</v>
      </c>
      <c r="K509" s="44"/>
      <c r="L509" s="848"/>
      <c r="M509" s="848"/>
      <c r="N509" s="848"/>
    </row>
    <row r="510" spans="1:14">
      <c r="A510" s="869" t="s">
        <v>7600</v>
      </c>
      <c r="B510" s="870" t="s">
        <v>7601</v>
      </c>
      <c r="C510" s="866" t="s">
        <v>7197</v>
      </c>
      <c r="D510" s="869"/>
      <c r="F510" s="848"/>
      <c r="G510" s="856" t="s">
        <v>7602</v>
      </c>
      <c r="H510" s="856" t="s">
        <v>7603</v>
      </c>
      <c r="I510" s="856" t="s">
        <v>6398</v>
      </c>
      <c r="J510" s="44" t="s">
        <v>6292</v>
      </c>
      <c r="K510" s="44"/>
      <c r="L510" s="848"/>
      <c r="M510" s="848"/>
      <c r="N510" s="848"/>
    </row>
    <row r="511" spans="1:14">
      <c r="A511" s="869" t="s">
        <v>7604</v>
      </c>
      <c r="B511" s="870" t="s">
        <v>7605</v>
      </c>
      <c r="C511" s="866" t="s">
        <v>7197</v>
      </c>
      <c r="D511" s="869"/>
      <c r="F511" s="848"/>
      <c r="G511" s="856" t="s">
        <v>7606</v>
      </c>
      <c r="H511" s="856" t="s">
        <v>7607</v>
      </c>
      <c r="I511" s="856" t="s">
        <v>6398</v>
      </c>
      <c r="J511" s="44" t="s">
        <v>6292</v>
      </c>
      <c r="K511" s="44"/>
      <c r="L511" s="848"/>
      <c r="M511" s="848"/>
      <c r="N511" s="848"/>
    </row>
    <row r="512" spans="1:14">
      <c r="A512" s="869" t="s">
        <v>6232</v>
      </c>
      <c r="B512" s="869" t="s">
        <v>7608</v>
      </c>
      <c r="C512" s="869" t="s">
        <v>7129</v>
      </c>
      <c r="D512" s="869"/>
      <c r="F512" s="848"/>
      <c r="G512" s="856" t="s">
        <v>7609</v>
      </c>
      <c r="H512" s="856" t="s">
        <v>7610</v>
      </c>
      <c r="I512" s="856" t="s">
        <v>6398</v>
      </c>
      <c r="J512" s="44" t="s">
        <v>6292</v>
      </c>
      <c r="K512" s="44"/>
      <c r="L512" s="848"/>
      <c r="M512" s="848"/>
      <c r="N512" s="848"/>
    </row>
    <row r="513" ht="24" spans="1:14">
      <c r="A513" s="869" t="s">
        <v>7611</v>
      </c>
      <c r="B513" s="870" t="s">
        <v>7612</v>
      </c>
      <c r="C513" s="866" t="s">
        <v>7197</v>
      </c>
      <c r="D513" s="869"/>
      <c r="F513" s="848"/>
      <c r="G513" s="856" t="s">
        <v>7613</v>
      </c>
      <c r="H513" s="856" t="s">
        <v>7614</v>
      </c>
      <c r="I513" s="856" t="s">
        <v>6398</v>
      </c>
      <c r="J513" s="44" t="s">
        <v>6292</v>
      </c>
      <c r="K513" s="44"/>
      <c r="L513" s="848"/>
      <c r="M513" s="848"/>
      <c r="N513" s="848"/>
    </row>
    <row r="514" spans="1:14">
      <c r="A514" s="869" t="s">
        <v>7615</v>
      </c>
      <c r="B514" s="870" t="s">
        <v>7616</v>
      </c>
      <c r="C514" s="866" t="s">
        <v>7197</v>
      </c>
      <c r="D514" s="869"/>
      <c r="F514" s="848"/>
      <c r="G514" s="856" t="s">
        <v>7617</v>
      </c>
      <c r="H514" s="856" t="s">
        <v>7618</v>
      </c>
      <c r="I514" s="856" t="s">
        <v>6398</v>
      </c>
      <c r="J514" s="44" t="s">
        <v>6292</v>
      </c>
      <c r="K514" s="44"/>
      <c r="L514" s="848"/>
      <c r="M514" s="848"/>
      <c r="N514" s="848"/>
    </row>
    <row r="515" spans="1:14">
      <c r="A515" s="869" t="s">
        <v>7619</v>
      </c>
      <c r="B515" s="870" t="s">
        <v>7620</v>
      </c>
      <c r="C515" s="866" t="s">
        <v>7197</v>
      </c>
      <c r="D515" s="869"/>
      <c r="F515" s="848"/>
      <c r="G515" s="856" t="s">
        <v>7621</v>
      </c>
      <c r="H515" s="856" t="s">
        <v>7622</v>
      </c>
      <c r="I515" s="856" t="s">
        <v>6398</v>
      </c>
      <c r="J515" s="44" t="s">
        <v>6376</v>
      </c>
      <c r="K515" s="44"/>
      <c r="L515" s="848"/>
      <c r="M515" s="848"/>
      <c r="N515" s="848"/>
    </row>
    <row r="516" spans="1:14">
      <c r="A516" s="869" t="s">
        <v>7623</v>
      </c>
      <c r="B516" s="870" t="s">
        <v>7624</v>
      </c>
      <c r="C516" s="866" t="s">
        <v>7129</v>
      </c>
      <c r="D516" s="869"/>
      <c r="F516" s="848"/>
      <c r="G516" s="856" t="s">
        <v>7625</v>
      </c>
      <c r="H516" s="856" t="s">
        <v>7626</v>
      </c>
      <c r="I516" s="856" t="s">
        <v>6398</v>
      </c>
      <c r="J516" s="44" t="s">
        <v>6782</v>
      </c>
      <c r="K516" s="44"/>
      <c r="L516" s="848"/>
      <c r="M516" s="848"/>
      <c r="N516" s="848"/>
    </row>
    <row r="517" ht="24" spans="1:14">
      <c r="A517" s="869" t="s">
        <v>7627</v>
      </c>
      <c r="B517" s="870" t="s">
        <v>7628</v>
      </c>
      <c r="C517" s="866" t="s">
        <v>7197</v>
      </c>
      <c r="D517" s="869"/>
      <c r="F517" s="848"/>
      <c r="G517" s="856" t="s">
        <v>7629</v>
      </c>
      <c r="H517" s="856" t="s">
        <v>7630</v>
      </c>
      <c r="I517" s="856" t="s">
        <v>6398</v>
      </c>
      <c r="J517" s="44" t="s">
        <v>6782</v>
      </c>
      <c r="K517" s="44"/>
      <c r="L517" s="848"/>
      <c r="M517" s="848"/>
      <c r="N517" s="848"/>
    </row>
    <row r="518" ht="24" spans="1:14">
      <c r="A518" s="869" t="s">
        <v>7631</v>
      </c>
      <c r="B518" s="870" t="s">
        <v>7632</v>
      </c>
      <c r="C518" s="866" t="s">
        <v>7197</v>
      </c>
      <c r="D518" s="869"/>
      <c r="F518" s="848"/>
      <c r="G518" s="856" t="s">
        <v>7633</v>
      </c>
      <c r="H518" s="856" t="s">
        <v>7634</v>
      </c>
      <c r="I518" s="856" t="s">
        <v>6398</v>
      </c>
      <c r="J518" s="44" t="s">
        <v>6782</v>
      </c>
      <c r="K518" s="44"/>
      <c r="L518" s="848"/>
      <c r="M518" s="848"/>
      <c r="N518" s="848"/>
    </row>
    <row r="519" ht="24" spans="1:14">
      <c r="A519" s="869" t="s">
        <v>7635</v>
      </c>
      <c r="B519" s="870" t="s">
        <v>7636</v>
      </c>
      <c r="C519" s="866" t="s">
        <v>7197</v>
      </c>
      <c r="D519" s="869"/>
      <c r="F519" s="848"/>
      <c r="G519" s="856" t="s">
        <v>7637</v>
      </c>
      <c r="H519" s="856" t="s">
        <v>7638</v>
      </c>
      <c r="I519" s="856" t="s">
        <v>6398</v>
      </c>
      <c r="J519" s="44" t="s">
        <v>6782</v>
      </c>
      <c r="K519" s="44"/>
      <c r="L519" s="848"/>
      <c r="M519" s="848"/>
      <c r="N519" s="848"/>
    </row>
    <row r="520" ht="24" spans="1:14">
      <c r="A520" s="869" t="s">
        <v>7639</v>
      </c>
      <c r="B520" s="870" t="s">
        <v>7640</v>
      </c>
      <c r="C520" s="866" t="s">
        <v>7129</v>
      </c>
      <c r="D520" s="869"/>
      <c r="F520" s="848"/>
      <c r="G520" s="856" t="s">
        <v>7641</v>
      </c>
      <c r="H520" s="856" t="s">
        <v>7642</v>
      </c>
      <c r="I520" s="856" t="s">
        <v>6398</v>
      </c>
      <c r="J520" s="44" t="s">
        <v>6725</v>
      </c>
      <c r="K520" s="44"/>
      <c r="L520" s="848"/>
      <c r="M520" s="848"/>
      <c r="N520" s="848"/>
    </row>
    <row r="521" spans="1:14">
      <c r="A521" s="869" t="s">
        <v>7643</v>
      </c>
      <c r="B521" s="870" t="s">
        <v>7644</v>
      </c>
      <c r="C521" s="866" t="s">
        <v>7129</v>
      </c>
      <c r="D521" s="869"/>
      <c r="F521" s="848"/>
      <c r="G521" s="856" t="s">
        <v>7645</v>
      </c>
      <c r="H521" s="856" t="s">
        <v>7646</v>
      </c>
      <c r="I521" s="856" t="s">
        <v>6398</v>
      </c>
      <c r="J521" s="44" t="s">
        <v>6725</v>
      </c>
      <c r="K521" s="44"/>
      <c r="L521" s="848"/>
      <c r="M521" s="848"/>
      <c r="N521" s="848"/>
    </row>
    <row r="522" spans="1:14">
      <c r="A522" s="869" t="s">
        <v>7647</v>
      </c>
      <c r="B522" s="870" t="s">
        <v>7648</v>
      </c>
      <c r="C522" s="866" t="s">
        <v>7129</v>
      </c>
      <c r="D522" s="869"/>
      <c r="F522" s="848"/>
      <c r="G522" s="856" t="s">
        <v>7649</v>
      </c>
      <c r="H522" s="856" t="s">
        <v>7650</v>
      </c>
      <c r="I522" s="856" t="s">
        <v>6398</v>
      </c>
      <c r="J522" s="44" t="s">
        <v>6725</v>
      </c>
      <c r="K522" s="44"/>
      <c r="L522" s="848"/>
      <c r="M522" s="848"/>
      <c r="N522" s="848"/>
    </row>
    <row r="523" spans="1:14">
      <c r="A523" s="869" t="s">
        <v>7651</v>
      </c>
      <c r="B523" s="870" t="s">
        <v>7652</v>
      </c>
      <c r="C523" s="866" t="s">
        <v>7129</v>
      </c>
      <c r="D523" s="869"/>
      <c r="F523" s="848"/>
      <c r="G523" s="856" t="s">
        <v>7653</v>
      </c>
      <c r="H523" s="856" t="s">
        <v>7654</v>
      </c>
      <c r="I523" s="856" t="s">
        <v>6398</v>
      </c>
      <c r="J523" s="44" t="s">
        <v>6725</v>
      </c>
      <c r="K523" s="44"/>
      <c r="L523" s="848"/>
      <c r="M523" s="848"/>
      <c r="N523" s="848"/>
    </row>
    <row r="524" spans="1:14">
      <c r="A524" s="869" t="s">
        <v>7655</v>
      </c>
      <c r="B524" s="870" t="s">
        <v>7656</v>
      </c>
      <c r="C524" s="866" t="s">
        <v>7129</v>
      </c>
      <c r="D524" s="869"/>
      <c r="F524" s="848"/>
      <c r="G524" s="856" t="s">
        <v>7657</v>
      </c>
      <c r="H524" s="856" t="s">
        <v>7658</v>
      </c>
      <c r="I524" s="856" t="s">
        <v>6398</v>
      </c>
      <c r="J524" s="44" t="s">
        <v>6849</v>
      </c>
      <c r="K524" s="44"/>
      <c r="L524" s="848"/>
      <c r="M524" s="848"/>
      <c r="N524" s="848"/>
    </row>
    <row r="525" spans="1:14">
      <c r="A525" s="869" t="s">
        <v>7659</v>
      </c>
      <c r="B525" s="870" t="s">
        <v>7660</v>
      </c>
      <c r="C525" s="866" t="s">
        <v>7129</v>
      </c>
      <c r="D525" s="869"/>
      <c r="F525" s="848"/>
      <c r="G525" s="856" t="s">
        <v>7661</v>
      </c>
      <c r="H525" s="856" t="s">
        <v>7662</v>
      </c>
      <c r="I525" s="856" t="s">
        <v>6398</v>
      </c>
      <c r="J525" s="44" t="s">
        <v>6849</v>
      </c>
      <c r="K525" s="44"/>
      <c r="L525" s="848"/>
      <c r="M525" s="848"/>
      <c r="N525" s="848"/>
    </row>
    <row r="526" ht="24" spans="1:14">
      <c r="A526" s="869" t="s">
        <v>7663</v>
      </c>
      <c r="B526" s="870" t="s">
        <v>7664</v>
      </c>
      <c r="C526" s="866" t="s">
        <v>7129</v>
      </c>
      <c r="D526" s="869"/>
      <c r="F526" s="848"/>
      <c r="G526" s="856" t="s">
        <v>7665</v>
      </c>
      <c r="H526" s="856" t="s">
        <v>7666</v>
      </c>
      <c r="I526" s="856" t="s">
        <v>6398</v>
      </c>
      <c r="J526" s="44" t="s">
        <v>6849</v>
      </c>
      <c r="K526" s="44"/>
      <c r="L526" s="848"/>
      <c r="M526" s="848"/>
      <c r="N526" s="848"/>
    </row>
    <row r="527" ht="24" spans="1:14">
      <c r="A527" s="869" t="s">
        <v>7667</v>
      </c>
      <c r="B527" s="870" t="s">
        <v>7668</v>
      </c>
      <c r="C527" s="866" t="s">
        <v>7129</v>
      </c>
      <c r="D527" s="869"/>
      <c r="F527" s="848"/>
      <c r="G527" s="856" t="s">
        <v>7669</v>
      </c>
      <c r="H527" s="856" t="s">
        <v>7670</v>
      </c>
      <c r="I527" s="856" t="s">
        <v>6398</v>
      </c>
      <c r="J527" s="44" t="s">
        <v>6849</v>
      </c>
      <c r="K527" s="44"/>
      <c r="L527" s="848"/>
      <c r="M527" s="848"/>
      <c r="N527" s="848"/>
    </row>
    <row r="528" ht="24" spans="1:14">
      <c r="A528" s="869" t="s">
        <v>7671</v>
      </c>
      <c r="B528" s="870" t="s">
        <v>7672</v>
      </c>
      <c r="C528" s="866" t="s">
        <v>7129</v>
      </c>
      <c r="D528" s="869"/>
      <c r="F528" s="848"/>
      <c r="G528" s="856" t="s">
        <v>7673</v>
      </c>
      <c r="H528" s="856" t="s">
        <v>7674</v>
      </c>
      <c r="I528" s="856" t="s">
        <v>6398</v>
      </c>
      <c r="J528" s="44" t="s">
        <v>6546</v>
      </c>
      <c r="K528" s="44"/>
      <c r="L528" s="848"/>
      <c r="M528" s="848"/>
      <c r="N528" s="848"/>
    </row>
    <row r="529" ht="24" spans="1:14">
      <c r="A529" s="869" t="s">
        <v>7675</v>
      </c>
      <c r="B529" s="870" t="s">
        <v>7676</v>
      </c>
      <c r="C529" s="866" t="s">
        <v>7129</v>
      </c>
      <c r="D529" s="869"/>
      <c r="F529" s="848"/>
      <c r="G529" s="856" t="s">
        <v>7677</v>
      </c>
      <c r="H529" s="856" t="s">
        <v>7678</v>
      </c>
      <c r="I529" s="856" t="s">
        <v>6398</v>
      </c>
      <c r="J529" s="44" t="s">
        <v>6546</v>
      </c>
      <c r="K529" s="44"/>
      <c r="L529" s="848"/>
      <c r="M529" s="848"/>
      <c r="N529" s="848"/>
    </row>
    <row r="530" ht="24" spans="1:14">
      <c r="A530" s="869" t="s">
        <v>5871</v>
      </c>
      <c r="B530" s="870" t="s">
        <v>7679</v>
      </c>
      <c r="C530" s="866" t="s">
        <v>7537</v>
      </c>
      <c r="D530" s="869"/>
      <c r="F530" s="848"/>
      <c r="G530" s="856" t="s">
        <v>7680</v>
      </c>
      <c r="H530" s="856" t="s">
        <v>7681</v>
      </c>
      <c r="I530" s="856" t="s">
        <v>6398</v>
      </c>
      <c r="J530" s="44" t="s">
        <v>6546</v>
      </c>
      <c r="K530" s="44"/>
      <c r="L530" s="848"/>
      <c r="M530" s="848"/>
      <c r="N530" s="848"/>
    </row>
    <row r="531" spans="1:14">
      <c r="A531" s="869" t="s">
        <v>6021</v>
      </c>
      <c r="B531" s="870" t="s">
        <v>7682</v>
      </c>
      <c r="C531" s="866" t="s">
        <v>7537</v>
      </c>
      <c r="D531" s="869"/>
      <c r="F531" s="848"/>
      <c r="G531" s="856" t="s">
        <v>7683</v>
      </c>
      <c r="H531" s="856" t="s">
        <v>7684</v>
      </c>
      <c r="I531" s="856" t="s">
        <v>6398</v>
      </c>
      <c r="J531" s="44" t="s">
        <v>6546</v>
      </c>
      <c r="K531" s="44"/>
      <c r="L531" s="848"/>
      <c r="M531" s="848"/>
      <c r="N531" s="848"/>
    </row>
    <row r="532" spans="1:14">
      <c r="A532" s="869" t="s">
        <v>6028</v>
      </c>
      <c r="B532" s="869" t="s">
        <v>7685</v>
      </c>
      <c r="C532" s="866" t="s">
        <v>7537</v>
      </c>
      <c r="D532" s="869"/>
      <c r="F532" s="848"/>
      <c r="G532" s="856" t="s">
        <v>7686</v>
      </c>
      <c r="H532" s="856" t="s">
        <v>7687</v>
      </c>
      <c r="I532" s="856" t="s">
        <v>6398</v>
      </c>
      <c r="J532" s="44" t="s">
        <v>6546</v>
      </c>
      <c r="K532" s="44"/>
      <c r="L532" s="848"/>
      <c r="M532" s="848"/>
      <c r="N532" s="848"/>
    </row>
    <row r="533" spans="1:14">
      <c r="A533" s="869" t="s">
        <v>7688</v>
      </c>
      <c r="B533" s="869" t="s">
        <v>7689</v>
      </c>
      <c r="C533" s="866" t="s">
        <v>7109</v>
      </c>
      <c r="D533" s="869"/>
      <c r="F533" s="848"/>
      <c r="G533" s="856" t="s">
        <v>7690</v>
      </c>
      <c r="H533" s="856" t="s">
        <v>7691</v>
      </c>
      <c r="I533" s="856" t="s">
        <v>6398</v>
      </c>
      <c r="J533" s="44" t="s">
        <v>6546</v>
      </c>
      <c r="K533" s="44"/>
      <c r="L533" s="848"/>
      <c r="M533" s="848"/>
      <c r="N533" s="848"/>
    </row>
    <row r="534" spans="1:14">
      <c r="A534" s="869" t="s">
        <v>7692</v>
      </c>
      <c r="B534" s="869" t="s">
        <v>7693</v>
      </c>
      <c r="C534" s="866" t="s">
        <v>7109</v>
      </c>
      <c r="D534" s="869"/>
      <c r="F534" s="848"/>
      <c r="G534" s="856" t="s">
        <v>7694</v>
      </c>
      <c r="H534" s="856" t="s">
        <v>7695</v>
      </c>
      <c r="I534" s="856" t="s">
        <v>6398</v>
      </c>
      <c r="J534" s="44" t="s">
        <v>6546</v>
      </c>
      <c r="K534" s="44"/>
      <c r="L534" s="848"/>
      <c r="M534" s="848"/>
      <c r="N534" s="848"/>
    </row>
    <row r="535" spans="1:14">
      <c r="A535" s="869" t="s">
        <v>7696</v>
      </c>
      <c r="B535" s="869" t="s">
        <v>7697</v>
      </c>
      <c r="C535" s="866" t="s">
        <v>7109</v>
      </c>
      <c r="D535" s="869"/>
      <c r="F535" s="848"/>
      <c r="G535" s="856" t="s">
        <v>7698</v>
      </c>
      <c r="H535" s="856" t="s">
        <v>7699</v>
      </c>
      <c r="I535" s="856" t="s">
        <v>6398</v>
      </c>
      <c r="J535" s="44" t="s">
        <v>6546</v>
      </c>
      <c r="K535" s="44"/>
      <c r="L535" s="848"/>
      <c r="M535" s="848"/>
      <c r="N535" s="848"/>
    </row>
    <row r="536" spans="1:14">
      <c r="A536" s="869" t="s">
        <v>7700</v>
      </c>
      <c r="B536" s="869" t="s">
        <v>7701</v>
      </c>
      <c r="C536" s="866" t="s">
        <v>7109</v>
      </c>
      <c r="D536" s="869"/>
      <c r="F536" s="848"/>
      <c r="G536" s="856" t="s">
        <v>7702</v>
      </c>
      <c r="H536" s="856" t="s">
        <v>7703</v>
      </c>
      <c r="I536" s="856" t="s">
        <v>6398</v>
      </c>
      <c r="J536" s="44" t="s">
        <v>6546</v>
      </c>
      <c r="K536" s="44"/>
      <c r="L536" s="848"/>
      <c r="M536" s="848"/>
      <c r="N536" s="848"/>
    </row>
    <row r="537" spans="1:14">
      <c r="A537" s="869" t="s">
        <v>7704</v>
      </c>
      <c r="B537" s="869" t="s">
        <v>7705</v>
      </c>
      <c r="C537" s="866" t="s">
        <v>7109</v>
      </c>
      <c r="D537" s="869"/>
      <c r="F537" s="848"/>
      <c r="G537" s="856" t="s">
        <v>7706</v>
      </c>
      <c r="H537" s="856" t="s">
        <v>7707</v>
      </c>
      <c r="I537" s="856" t="s">
        <v>6398</v>
      </c>
      <c r="J537" s="44" t="s">
        <v>6546</v>
      </c>
      <c r="K537" s="44"/>
      <c r="L537" s="848"/>
      <c r="M537" s="848"/>
      <c r="N537" s="848"/>
    </row>
    <row r="538" spans="1:14">
      <c r="A538" s="869" t="s">
        <v>7708</v>
      </c>
      <c r="B538" s="869" t="s">
        <v>7709</v>
      </c>
      <c r="C538" s="866" t="s">
        <v>7109</v>
      </c>
      <c r="D538" s="869"/>
      <c r="F538" s="848"/>
      <c r="G538" s="856" t="s">
        <v>7710</v>
      </c>
      <c r="H538" s="856" t="s">
        <v>7711</v>
      </c>
      <c r="I538" s="856" t="s">
        <v>6398</v>
      </c>
      <c r="J538" s="44" t="s">
        <v>6546</v>
      </c>
      <c r="K538" s="44"/>
      <c r="L538" s="848"/>
      <c r="M538" s="848"/>
      <c r="N538" s="848"/>
    </row>
    <row r="539" spans="1:14">
      <c r="A539" s="869" t="s">
        <v>7712</v>
      </c>
      <c r="B539" s="869" t="s">
        <v>7713</v>
      </c>
      <c r="C539" s="866" t="s">
        <v>7109</v>
      </c>
      <c r="D539" s="869"/>
      <c r="F539" s="848"/>
      <c r="G539" s="856" t="s">
        <v>7714</v>
      </c>
      <c r="H539" s="856" t="s">
        <v>7715</v>
      </c>
      <c r="I539" s="856" t="s">
        <v>6398</v>
      </c>
      <c r="J539" s="44" t="s">
        <v>6546</v>
      </c>
      <c r="K539" s="44"/>
      <c r="L539" s="848"/>
      <c r="M539" s="848"/>
      <c r="N539" s="848"/>
    </row>
    <row r="540" spans="1:14">
      <c r="A540" s="869" t="s">
        <v>7716</v>
      </c>
      <c r="B540" s="869" t="s">
        <v>7717</v>
      </c>
      <c r="C540" s="866" t="s">
        <v>7109</v>
      </c>
      <c r="D540" s="869"/>
      <c r="F540" s="848"/>
      <c r="G540" s="856" t="s">
        <v>7718</v>
      </c>
      <c r="H540" s="856" t="s">
        <v>7719</v>
      </c>
      <c r="I540" s="856" t="s">
        <v>6398</v>
      </c>
      <c r="J540" s="44" t="s">
        <v>6647</v>
      </c>
      <c r="K540" s="44"/>
      <c r="L540" s="848"/>
      <c r="M540" s="848"/>
      <c r="N540" s="848"/>
    </row>
    <row r="541" spans="1:14">
      <c r="A541" s="869" t="s">
        <v>7720</v>
      </c>
      <c r="B541" s="869" t="s">
        <v>7721</v>
      </c>
      <c r="C541" s="866" t="s">
        <v>7109</v>
      </c>
      <c r="D541" s="869"/>
      <c r="F541" s="848"/>
      <c r="G541" s="856" t="s">
        <v>7722</v>
      </c>
      <c r="H541" s="856" t="s">
        <v>7723</v>
      </c>
      <c r="I541" s="856" t="s">
        <v>6398</v>
      </c>
      <c r="J541" s="44" t="s">
        <v>6647</v>
      </c>
      <c r="K541" s="44"/>
      <c r="L541" s="848"/>
      <c r="M541" s="848"/>
      <c r="N541" s="848"/>
    </row>
    <row r="542" spans="1:14">
      <c r="A542" s="869" t="s">
        <v>7724</v>
      </c>
      <c r="B542" s="869" t="s">
        <v>7725</v>
      </c>
      <c r="C542" s="866" t="s">
        <v>7129</v>
      </c>
      <c r="D542" s="869"/>
      <c r="F542" s="848"/>
      <c r="G542" s="856" t="s">
        <v>7726</v>
      </c>
      <c r="H542" s="856" t="s">
        <v>7727</v>
      </c>
      <c r="I542" s="856" t="s">
        <v>6398</v>
      </c>
      <c r="J542" s="44" t="s">
        <v>6647</v>
      </c>
      <c r="K542" s="44"/>
      <c r="L542" s="848"/>
      <c r="M542" s="848"/>
      <c r="N542" s="848"/>
    </row>
    <row r="543" spans="1:14">
      <c r="A543" s="869" t="s">
        <v>7728</v>
      </c>
      <c r="B543" s="869" t="s">
        <v>7729</v>
      </c>
      <c r="C543" s="866" t="s">
        <v>7109</v>
      </c>
      <c r="D543" s="869"/>
      <c r="F543" s="848"/>
      <c r="G543" s="856" t="s">
        <v>7730</v>
      </c>
      <c r="H543" s="856" t="s">
        <v>7731</v>
      </c>
      <c r="I543" s="856" t="s">
        <v>6398</v>
      </c>
      <c r="J543" s="44" t="s">
        <v>6647</v>
      </c>
      <c r="K543" s="44"/>
      <c r="L543" s="848"/>
      <c r="M543" s="848"/>
      <c r="N543" s="848"/>
    </row>
    <row r="544" spans="1:14">
      <c r="A544" s="869" t="s">
        <v>7732</v>
      </c>
      <c r="B544" s="869" t="s">
        <v>7733</v>
      </c>
      <c r="C544" s="866" t="s">
        <v>7109</v>
      </c>
      <c r="D544" s="869"/>
      <c r="F544" s="848"/>
      <c r="G544" s="856" t="s">
        <v>7734</v>
      </c>
      <c r="H544" s="856" t="s">
        <v>7735</v>
      </c>
      <c r="I544" s="856" t="s">
        <v>6398</v>
      </c>
      <c r="J544" s="44" t="s">
        <v>6792</v>
      </c>
      <c r="K544" s="44"/>
      <c r="L544" s="848"/>
      <c r="M544" s="848"/>
      <c r="N544" s="848"/>
    </row>
    <row r="545" spans="1:14">
      <c r="A545" s="869" t="s">
        <v>7736</v>
      </c>
      <c r="B545" s="869" t="s">
        <v>7737</v>
      </c>
      <c r="C545" s="866" t="s">
        <v>7109</v>
      </c>
      <c r="D545" s="869"/>
      <c r="F545" s="848"/>
      <c r="G545" s="856" t="s">
        <v>7738</v>
      </c>
      <c r="H545" s="856" t="s">
        <v>7739</v>
      </c>
      <c r="I545" s="856" t="s">
        <v>6398</v>
      </c>
      <c r="J545" s="44" t="s">
        <v>6792</v>
      </c>
      <c r="K545" s="44"/>
      <c r="L545" s="848"/>
      <c r="M545" s="848"/>
      <c r="N545" s="848"/>
    </row>
    <row r="546" spans="1:14">
      <c r="A546" s="869" t="s">
        <v>7740</v>
      </c>
      <c r="B546" s="869" t="s">
        <v>7741</v>
      </c>
      <c r="C546" s="866" t="s">
        <v>7109</v>
      </c>
      <c r="D546" s="869"/>
      <c r="F546" s="848"/>
      <c r="G546" s="856" t="s">
        <v>7742</v>
      </c>
      <c r="H546" s="856" t="s">
        <v>7743</v>
      </c>
      <c r="I546" s="856" t="s">
        <v>6398</v>
      </c>
      <c r="J546" s="44" t="s">
        <v>6792</v>
      </c>
      <c r="K546" s="44"/>
      <c r="L546" s="848"/>
      <c r="M546" s="848"/>
      <c r="N546" s="848"/>
    </row>
    <row r="547" spans="1:14">
      <c r="A547" s="869" t="s">
        <v>7744</v>
      </c>
      <c r="B547" s="869" t="s">
        <v>7745</v>
      </c>
      <c r="C547" s="866" t="s">
        <v>7109</v>
      </c>
      <c r="D547" s="869"/>
      <c r="F547" s="848"/>
      <c r="G547" s="856" t="s">
        <v>7746</v>
      </c>
      <c r="H547" s="856" t="s">
        <v>7747</v>
      </c>
      <c r="I547" s="856" t="s">
        <v>6398</v>
      </c>
      <c r="J547" s="44" t="s">
        <v>6792</v>
      </c>
      <c r="K547" s="44"/>
      <c r="L547" s="848"/>
      <c r="M547" s="848"/>
      <c r="N547" s="848"/>
    </row>
    <row r="548" spans="1:14">
      <c r="A548" s="869" t="s">
        <v>7748</v>
      </c>
      <c r="B548" s="869" t="s">
        <v>7749</v>
      </c>
      <c r="C548" s="866" t="s">
        <v>7537</v>
      </c>
      <c r="D548" s="869"/>
      <c r="F548" s="848"/>
      <c r="G548" s="856" t="s">
        <v>7750</v>
      </c>
      <c r="H548" s="856" t="s">
        <v>7751</v>
      </c>
      <c r="I548" s="856" t="s">
        <v>6398</v>
      </c>
      <c r="J548" s="44" t="s">
        <v>6672</v>
      </c>
      <c r="K548" s="44"/>
      <c r="L548" s="848"/>
      <c r="M548" s="848"/>
      <c r="N548" s="848"/>
    </row>
    <row r="549" spans="1:14">
      <c r="A549" s="869" t="s">
        <v>7752</v>
      </c>
      <c r="B549" s="869" t="s">
        <v>7753</v>
      </c>
      <c r="C549" s="866" t="s">
        <v>7129</v>
      </c>
      <c r="D549" s="869"/>
      <c r="F549" s="848"/>
      <c r="G549" s="856" t="s">
        <v>7754</v>
      </c>
      <c r="H549" s="856" t="s">
        <v>7755</v>
      </c>
      <c r="I549" s="856" t="s">
        <v>6398</v>
      </c>
      <c r="J549" s="44" t="s">
        <v>6672</v>
      </c>
      <c r="K549" s="44"/>
      <c r="L549" s="848"/>
      <c r="M549" s="848"/>
      <c r="N549" s="848"/>
    </row>
    <row r="550" spans="1:14">
      <c r="A550" s="869" t="s">
        <v>7756</v>
      </c>
      <c r="B550" s="869" t="s">
        <v>7757</v>
      </c>
      <c r="C550" s="866" t="s">
        <v>7109</v>
      </c>
      <c r="D550" s="869"/>
      <c r="F550" s="848"/>
      <c r="G550" s="856" t="s">
        <v>7758</v>
      </c>
      <c r="H550" s="856" t="s">
        <v>7759</v>
      </c>
      <c r="I550" s="856" t="s">
        <v>6398</v>
      </c>
      <c r="J550" s="44" t="s">
        <v>6672</v>
      </c>
      <c r="K550" s="44"/>
      <c r="L550" s="848"/>
      <c r="M550" s="848"/>
      <c r="N550" s="848"/>
    </row>
    <row r="551" spans="1:14">
      <c r="A551" s="869" t="s">
        <v>7760</v>
      </c>
      <c r="B551" s="869" t="s">
        <v>7761</v>
      </c>
      <c r="C551" s="866" t="s">
        <v>7109</v>
      </c>
      <c r="D551" s="869"/>
      <c r="F551" s="848"/>
      <c r="G551" s="856" t="s">
        <v>7762</v>
      </c>
      <c r="H551" s="856" t="s">
        <v>7763</v>
      </c>
      <c r="I551" s="856" t="s">
        <v>6398</v>
      </c>
      <c r="J551" s="44" t="s">
        <v>5948</v>
      </c>
      <c r="K551" s="44"/>
      <c r="L551" s="848"/>
      <c r="M551" s="848"/>
      <c r="N551" s="848"/>
    </row>
    <row r="552" spans="1:14">
      <c r="A552" s="869" t="s">
        <v>7764</v>
      </c>
      <c r="B552" s="869" t="s">
        <v>7765</v>
      </c>
      <c r="C552" s="866" t="s">
        <v>7109</v>
      </c>
      <c r="D552" s="869"/>
      <c r="F552" s="848"/>
      <c r="G552" s="856" t="s">
        <v>7766</v>
      </c>
      <c r="H552" s="856" t="s">
        <v>7767</v>
      </c>
      <c r="I552" s="856" t="s">
        <v>6398</v>
      </c>
      <c r="J552" s="44" t="s">
        <v>5948</v>
      </c>
      <c r="K552" s="44"/>
      <c r="L552" s="848"/>
      <c r="M552" s="848"/>
      <c r="N552" s="848"/>
    </row>
    <row r="553" spans="1:14">
      <c r="A553" s="869" t="s">
        <v>6475</v>
      </c>
      <c r="B553" s="869" t="s">
        <v>7768</v>
      </c>
      <c r="C553" s="869" t="s">
        <v>5878</v>
      </c>
      <c r="D553" s="869"/>
      <c r="F553" s="848"/>
      <c r="G553" s="856" t="s">
        <v>7769</v>
      </c>
      <c r="H553" s="856" t="s">
        <v>7770</v>
      </c>
      <c r="I553" s="856" t="s">
        <v>6398</v>
      </c>
      <c r="J553" s="44" t="s">
        <v>5948</v>
      </c>
      <c r="K553" s="44"/>
      <c r="L553" s="848"/>
      <c r="M553" s="848"/>
      <c r="N553" s="848"/>
    </row>
    <row r="554" spans="1:14">
      <c r="A554" s="869" t="s">
        <v>7771</v>
      </c>
      <c r="B554" s="869" t="s">
        <v>7772</v>
      </c>
      <c r="C554" s="866" t="s">
        <v>7197</v>
      </c>
      <c r="D554" s="869"/>
      <c r="F554" s="848"/>
      <c r="G554" s="856" t="s">
        <v>7773</v>
      </c>
      <c r="H554" s="856" t="s">
        <v>7774</v>
      </c>
      <c r="I554" s="856" t="s">
        <v>6398</v>
      </c>
      <c r="J554" s="44" t="s">
        <v>6725</v>
      </c>
      <c r="K554" s="44"/>
      <c r="L554" s="848"/>
      <c r="M554" s="848"/>
      <c r="N554" s="848"/>
    </row>
    <row r="555" spans="1:14">
      <c r="A555" s="869" t="s">
        <v>7775</v>
      </c>
      <c r="B555" s="869" t="s">
        <v>7776</v>
      </c>
      <c r="C555" s="866" t="s">
        <v>7197</v>
      </c>
      <c r="D555" s="869"/>
      <c r="F555" s="848"/>
      <c r="G555" s="856" t="s">
        <v>7777</v>
      </c>
      <c r="H555" s="856" t="s">
        <v>7778</v>
      </c>
      <c r="I555" s="856" t="s">
        <v>6398</v>
      </c>
      <c r="J555" s="44" t="s">
        <v>6546</v>
      </c>
      <c r="K555" s="44"/>
      <c r="L555" s="848"/>
      <c r="M555" s="848"/>
      <c r="N555" s="848"/>
    </row>
    <row r="556" spans="1:14">
      <c r="A556" s="869" t="s">
        <v>7779</v>
      </c>
      <c r="B556" s="869" t="s">
        <v>7780</v>
      </c>
      <c r="C556" s="866" t="s">
        <v>7197</v>
      </c>
      <c r="D556" s="869"/>
      <c r="F556" s="848"/>
      <c r="G556" s="856" t="s">
        <v>7781</v>
      </c>
      <c r="H556" s="856" t="s">
        <v>7782</v>
      </c>
      <c r="I556" s="856" t="s">
        <v>6398</v>
      </c>
      <c r="J556" s="44" t="s">
        <v>5948</v>
      </c>
      <c r="K556" s="44"/>
      <c r="L556" s="848"/>
      <c r="M556" s="848"/>
      <c r="N556" s="848"/>
    </row>
    <row r="557" spans="1:14">
      <c r="A557" s="869" t="s">
        <v>7783</v>
      </c>
      <c r="B557" s="869" t="s">
        <v>7784</v>
      </c>
      <c r="C557" s="866" t="s">
        <v>7197</v>
      </c>
      <c r="D557" s="869"/>
      <c r="F557" s="848"/>
      <c r="G557" s="856" t="s">
        <v>549</v>
      </c>
      <c r="H557" s="856" t="s">
        <v>7785</v>
      </c>
      <c r="I557" s="856" t="s">
        <v>6513</v>
      </c>
      <c r="J557" s="44" t="s">
        <v>6792</v>
      </c>
      <c r="K557" s="44"/>
      <c r="L557" s="848"/>
      <c r="M557" s="848"/>
      <c r="N557" s="848"/>
    </row>
    <row r="558" spans="1:14">
      <c r="A558" s="869" t="s">
        <v>7786</v>
      </c>
      <c r="B558" s="869" t="s">
        <v>7787</v>
      </c>
      <c r="C558" s="866" t="s">
        <v>7197</v>
      </c>
      <c r="D558" s="869"/>
      <c r="F558" s="848"/>
      <c r="G558" s="848"/>
      <c r="H558" s="848"/>
      <c r="I558" s="848"/>
      <c r="J558" s="848"/>
      <c r="K558" s="848"/>
      <c r="L558" s="848"/>
      <c r="M558" s="848"/>
      <c r="N558" s="848"/>
    </row>
    <row r="559" spans="1:14">
      <c r="A559" s="869" t="s">
        <v>7788</v>
      </c>
      <c r="B559" s="869" t="s">
        <v>7789</v>
      </c>
      <c r="C559" s="866" t="s">
        <v>7109</v>
      </c>
      <c r="D559" s="869"/>
      <c r="F559" s="848"/>
      <c r="G559" s="848"/>
      <c r="H559" s="848"/>
      <c r="I559" s="848"/>
      <c r="J559" s="848"/>
      <c r="K559" s="848"/>
      <c r="L559" s="848"/>
      <c r="M559" s="848"/>
      <c r="N559" s="848"/>
    </row>
    <row r="560" spans="1:14">
      <c r="A560" s="869" t="s">
        <v>7790</v>
      </c>
      <c r="B560" s="869" t="s">
        <v>7791</v>
      </c>
      <c r="C560" s="866" t="s">
        <v>5878</v>
      </c>
      <c r="D560" s="869"/>
      <c r="F560" s="848"/>
      <c r="G560" s="848"/>
      <c r="H560" s="848"/>
      <c r="I560" s="848"/>
      <c r="J560" s="848"/>
      <c r="K560" s="848"/>
      <c r="L560" s="848"/>
      <c r="M560" s="848"/>
      <c r="N560" s="848"/>
    </row>
    <row r="561" spans="1:14">
      <c r="A561" s="869" t="s">
        <v>7792</v>
      </c>
      <c r="B561" s="869" t="s">
        <v>7793</v>
      </c>
      <c r="C561" s="866" t="s">
        <v>5878</v>
      </c>
      <c r="D561" s="869"/>
      <c r="F561" s="848"/>
      <c r="G561" s="848"/>
      <c r="H561" s="848"/>
      <c r="I561" s="848"/>
      <c r="J561" s="848"/>
      <c r="K561" s="848"/>
      <c r="L561" s="848"/>
      <c r="M561" s="848"/>
      <c r="N561" s="848"/>
    </row>
    <row r="562" spans="1:14">
      <c r="A562" s="869" t="s">
        <v>7794</v>
      </c>
      <c r="B562" s="869" t="s">
        <v>7795</v>
      </c>
      <c r="C562" s="866" t="s">
        <v>5878</v>
      </c>
      <c r="D562" s="869"/>
      <c r="F562" s="848"/>
      <c r="G562" s="848"/>
      <c r="H562" s="848"/>
      <c r="I562" s="848"/>
      <c r="J562" s="848"/>
      <c r="K562" s="848"/>
      <c r="L562" s="848"/>
      <c r="M562" s="848"/>
      <c r="N562" s="848"/>
    </row>
    <row r="563" spans="1:14">
      <c r="A563" s="869" t="s">
        <v>7796</v>
      </c>
      <c r="B563" s="869" t="s">
        <v>7797</v>
      </c>
      <c r="C563" s="866" t="s">
        <v>5878</v>
      </c>
      <c r="D563" s="869"/>
      <c r="F563" s="848"/>
      <c r="G563" s="848"/>
      <c r="H563" s="848"/>
      <c r="I563" s="848"/>
      <c r="J563" s="848"/>
      <c r="K563" s="848"/>
      <c r="L563" s="848"/>
      <c r="M563" s="848"/>
      <c r="N563" s="848"/>
    </row>
    <row r="564" spans="4:4">
      <c r="D564" s="50"/>
    </row>
    <row r="571" ht="12" customHeight="1"/>
    <row r="600" spans="1:3">
      <c r="A600" s="872"/>
      <c r="C600" s="858"/>
    </row>
  </sheetData>
  <mergeCells count="72">
    <mergeCell ref="A1:J1"/>
    <mergeCell ref="A2:J2"/>
    <mergeCell ref="A4:G4"/>
    <mergeCell ref="I4:J4"/>
    <mergeCell ref="A5:G5"/>
    <mergeCell ref="I5:J5"/>
    <mergeCell ref="C6:G6"/>
    <mergeCell ref="I7:J7"/>
    <mergeCell ref="A8:G8"/>
    <mergeCell ref="I8:J8"/>
    <mergeCell ref="A9:G9"/>
    <mergeCell ref="C10:G10"/>
    <mergeCell ref="I10:J10"/>
    <mergeCell ref="C11:G11"/>
    <mergeCell ref="I11:J11"/>
    <mergeCell ref="C12:G12"/>
    <mergeCell ref="I13:J13"/>
    <mergeCell ref="A14:G14"/>
    <mergeCell ref="I14:J14"/>
    <mergeCell ref="A15:G15"/>
    <mergeCell ref="I16:J16"/>
    <mergeCell ref="B17:G17"/>
    <mergeCell ref="I17:J17"/>
    <mergeCell ref="A19:G19"/>
    <mergeCell ref="I19:J19"/>
    <mergeCell ref="A20:G20"/>
    <mergeCell ref="I20:J20"/>
    <mergeCell ref="I22:J22"/>
    <mergeCell ref="I23:J23"/>
    <mergeCell ref="B24:G24"/>
    <mergeCell ref="I25:J25"/>
    <mergeCell ref="A26:G26"/>
    <mergeCell ref="I26:J26"/>
    <mergeCell ref="A27:E27"/>
    <mergeCell ref="F27:G27"/>
    <mergeCell ref="I28:J28"/>
    <mergeCell ref="I29:J29"/>
    <mergeCell ref="B30:E30"/>
    <mergeCell ref="I31:J31"/>
    <mergeCell ref="A32:G32"/>
    <mergeCell ref="I32:J32"/>
    <mergeCell ref="A33:G33"/>
    <mergeCell ref="I34:J34"/>
    <mergeCell ref="I35:J35"/>
    <mergeCell ref="B36:G36"/>
    <mergeCell ref="I37:J37"/>
    <mergeCell ref="A38:G38"/>
    <mergeCell ref="I38:J38"/>
    <mergeCell ref="A39:G39"/>
    <mergeCell ref="I40:J40"/>
    <mergeCell ref="I41:J41"/>
    <mergeCell ref="I43:J43"/>
    <mergeCell ref="B44:G44"/>
    <mergeCell ref="I44:J44"/>
    <mergeCell ref="I46:J46"/>
    <mergeCell ref="I47:J47"/>
    <mergeCell ref="A48:G48"/>
    <mergeCell ref="A49:G49"/>
    <mergeCell ref="I49:J49"/>
    <mergeCell ref="B50:G50"/>
    <mergeCell ref="I50:J50"/>
    <mergeCell ref="B51:G51"/>
    <mergeCell ref="B52:G52"/>
    <mergeCell ref="B54:G54"/>
    <mergeCell ref="A380:D380"/>
    <mergeCell ref="A21:A23"/>
    <mergeCell ref="A28:A29"/>
    <mergeCell ref="A34:A35"/>
    <mergeCell ref="A40:A43"/>
    <mergeCell ref="A45:A46"/>
    <mergeCell ref="F28:G31"/>
    <mergeCell ref="B45:G46"/>
  </mergeCells>
  <conditionalFormatting sqref="G162:G557 A291:A355">
    <cfRule type="duplicateValues" dxfId="0" priority="5"/>
  </conditionalFormatting>
  <conditionalFormatting sqref="A595 B381:B563">
    <cfRule type="duplicateValues" dxfId="0" priority="3"/>
  </conditionalFormatting>
  <conditionalFormatting sqref="B595 A381:A563">
    <cfRule type="duplicateValues" dxfId="0" priority="1"/>
    <cfRule type="duplicateValues" dxfId="0" priority="2"/>
  </conditionalFormatting>
  <dataValidations count="26">
    <dataValidation type="list" allowBlank="1" showInputMessage="1" showErrorMessage="1" sqref="B6">
      <formula1>$A$90:$A$116</formula1>
    </dataValidation>
    <dataValidation type="list" allowBlank="1" showInputMessage="1" showErrorMessage="1" sqref="B10">
      <formula1>$D$90:$D$112</formula1>
    </dataValidation>
    <dataValidation type="list" allowBlank="1" showInputMessage="1" showErrorMessage="1" sqref="B11">
      <formula1>$D$113:$D$141</formula1>
    </dataValidation>
    <dataValidation type="list" allowBlank="1" showInputMessage="1" showErrorMessage="1" sqref="B12">
      <formula1>$D$142:$D$154</formula1>
    </dataValidation>
    <dataValidation type="list" allowBlank="1" showInputMessage="1" showErrorMessage="1" sqref="C16">
      <formula1>"宜居星球模型,非宜居星球模型,人工星球模型,特殊星球模型,恒星模型,其他模型"</formula1>
    </dataValidation>
    <dataValidation type="list" allowBlank="1" showInputMessage="1" showErrorMessage="1" sqref="E16">
      <formula1>扩展代码!$B$670:$B$686</formula1>
    </dataValidation>
    <dataValidation type="list" allowBlank="1" showInputMessage="1" showErrorMessage="1" sqref="G16">
      <formula1>$D$381:$D$563</formula1>
    </dataValidation>
    <dataValidation type="list" allowBlank="1" showInputMessage="1" showErrorMessage="1" sqref="C23 E23 G23">
      <formula1>"yes,no"</formula1>
    </dataValidation>
    <dataValidation type="list" allowBlank="1" showInputMessage="1" showErrorMessage="1" sqref="C28">
      <formula1>"忽略筛选,主区划,次区划1,次区划2,次区划3,无区划"</formula1>
    </dataValidation>
    <dataValidation type="list" allowBlank="1" showInputMessage="1" showErrorMessage="1" sqref="E28 E34 E40">
      <formula1>"忽略筛选,天灾区划,基础区划,特殊星球区划,蜂巢星球区划,机械与纳米星球区划,理想城区划,居住站区划,环世界区划,荒野区划"</formula1>
    </dataValidation>
    <dataValidation type="list" allowBlank="1" showInputMessage="1" showErrorMessage="1" sqref="C29">
      <formula1>$K$90:$K$136</formula1>
    </dataValidation>
    <dataValidation type="list" allowBlank="1" showInputMessage="1" showErrorMessage="1" sqref="C34">
      <formula1>"忽略筛选,主区划,次区划1,次区划2,次区划3"</formula1>
    </dataValidation>
    <dataValidation type="list" allowBlank="1" showInputMessage="1" showErrorMessage="1" sqref="G34 E41">
      <formula1>"忽略筛选,常规星球,特殊星球,蜂巢星球,机械与纳米星球,居住站,荒野星球,都市星球,环形世界,突触凝练机"</formula1>
    </dataValidation>
    <dataValidation type="list" allowBlank="1" showInputMessage="1" showErrorMessage="1" sqref="C35">
      <formula1>"0,1,2"</formula1>
    </dataValidation>
    <dataValidation type="list" allowBlank="1" showInputMessage="1" showErrorMessage="1" sqref="E35">
      <formula1>$L$90:$L$136</formula1>
    </dataValidation>
    <dataValidation type="list" allowBlank="1" showInputMessage="1" showErrorMessage="1" sqref="G35">
      <formula1>$E$162:$E$275</formula1>
    </dataValidation>
    <dataValidation type="list" allowBlank="1" showInputMessage="1" showErrorMessage="1" sqref="G40">
      <formula1>$M$90:$M$136</formula1>
    </dataValidation>
    <dataValidation type="list" allowBlank="1" showInputMessage="1" showErrorMessage="1" sqref="G41">
      <formula1>$F$162:$F$275</formula1>
    </dataValidation>
    <dataValidation type="list" allowBlank="1" showInputMessage="1" showErrorMessage="1" sqref="C42">
      <formula1>"忽略筛选,基础建筑,飞升建筑,失落帝国建筑,特殊建筑,起源建筑,国策建筑,先驱者建筑,凝练机建筑,前超光速文明建筑"</formula1>
    </dataValidation>
    <dataValidation type="list" allowBlank="1" showInputMessage="1" showErrorMessage="1" sqref="E42">
      <formula1>"忽略筛选,首府建筑,组装建筑,自动化建筑,政府建筑,一产资源建筑,二产资源建筑,稀有资源建筑,贸易建筑,舒适度建筑,凝聚力建筑,军事建筑,前超光速文明建筑"</formula1>
    </dataValidation>
    <dataValidation type="list" allowBlank="1" showInputMessage="1" showErrorMessage="1" sqref="C43 E43 G42:G43">
      <formula1>$K$162:$K$557</formula1>
    </dataValidation>
    <dataValidation type="list" allowBlank="1" showInputMessage="1" showErrorMessage="1" sqref="C53">
      <formula1>"企业分部建筑,宗主分部建筑"</formula1>
    </dataValidation>
    <dataValidation type="list" allowBlank="1" showInputMessage="1" showErrorMessage="1" sqref="E53">
      <formula1>$D$291:$D$355</formula1>
    </dataValidation>
    <dataValidation type="list" allowBlank="1" showInputMessage="1" showErrorMessage="1" sqref="I160">
      <formula1>$I$162:$I$557</formula1>
    </dataValidation>
    <dataValidation type="list" allowBlank="1" showInputMessage="1" showErrorMessage="1" sqref="C20:C21">
      <formula1>$D$90:$D$154</formula1>
    </dataValidation>
    <dataValidation type="list" allowBlank="1" showInputMessage="1" showErrorMessage="1" sqref="C40:C41">
      <formula1>"忽略筛选,主区划,次区划"</formula1>
    </dataValidation>
  </dataValidation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51"/>
  <sheetViews>
    <sheetView workbookViewId="0">
      <pane ySplit="5" topLeftCell="A6" activePane="bottomLeft" state="frozen"/>
      <selection/>
      <selection pane="bottomLeft" activeCell="I9" sqref="I9"/>
    </sheetView>
  </sheetViews>
  <sheetFormatPr defaultColWidth="9.00833333333333" defaultRowHeight="13.5"/>
  <cols>
    <col min="1" max="1" width="10.4333333333333" customWidth="1"/>
    <col min="2" max="2" width="6.625" style="649" customWidth="1"/>
    <col min="3" max="4" width="20.625" style="650" customWidth="1"/>
    <col min="5" max="5" width="79.85" style="288" customWidth="1"/>
    <col min="6" max="6" width="6.625" style="631" customWidth="1"/>
    <col min="7" max="7" width="48.625" style="288" customWidth="1"/>
    <col min="8" max="8" width="8.625" style="649" customWidth="1"/>
    <col min="9" max="9" width="22.9416666666667" customWidth="1"/>
    <col min="10" max="23" width="8.625" customWidth="1"/>
  </cols>
  <sheetData>
    <row r="1" ht="50" customHeight="1" spans="1:13">
      <c r="A1" s="2" t="s">
        <v>7798</v>
      </c>
      <c r="B1" s="651"/>
      <c r="C1" s="652"/>
      <c r="D1" s="652"/>
      <c r="E1" s="653"/>
      <c r="F1" s="653"/>
      <c r="G1" s="653"/>
      <c r="H1" s="654"/>
      <c r="I1" s="304"/>
      <c r="J1" s="304"/>
      <c r="K1" s="304"/>
      <c r="L1" s="304"/>
      <c r="M1" s="304"/>
    </row>
    <row r="2" ht="15" customHeight="1" spans="1:13">
      <c r="A2" s="655" t="s">
        <v>7799</v>
      </c>
      <c r="B2" s="655"/>
      <c r="C2" s="656"/>
      <c r="D2" s="656"/>
      <c r="E2" s="41" t="s">
        <v>7800</v>
      </c>
      <c r="F2" s="657"/>
      <c r="G2" s="41"/>
      <c r="H2" s="658"/>
      <c r="I2" s="304"/>
      <c r="J2" s="304"/>
      <c r="K2" s="304"/>
      <c r="L2" s="304"/>
      <c r="M2" s="304"/>
    </row>
    <row r="3" ht="15" customHeight="1" spans="1:13">
      <c r="A3" s="655" t="s">
        <v>7801</v>
      </c>
      <c r="B3" s="655"/>
      <c r="C3" s="656"/>
      <c r="D3" s="656"/>
      <c r="E3" s="41" t="s">
        <v>7802</v>
      </c>
      <c r="F3" s="657"/>
      <c r="G3" s="41"/>
      <c r="H3" s="658"/>
      <c r="I3" s="304"/>
      <c r="J3" s="304"/>
      <c r="K3" s="304"/>
      <c r="L3" s="304"/>
      <c r="M3" s="304"/>
    </row>
    <row r="4" ht="15" customHeight="1" spans="1:13">
      <c r="A4" s="659" t="s">
        <v>7803</v>
      </c>
      <c r="B4" s="660"/>
      <c r="C4" s="661"/>
      <c r="D4" s="661"/>
      <c r="E4" s="41" t="s">
        <v>7804</v>
      </c>
      <c r="F4" s="657"/>
      <c r="G4" s="41"/>
      <c r="H4" s="658"/>
      <c r="I4" s="304"/>
      <c r="J4" s="304"/>
      <c r="K4" s="304"/>
      <c r="L4" s="304"/>
      <c r="M4" s="304"/>
    </row>
    <row r="5" ht="30" customHeight="1" spans="1:13">
      <c r="A5" s="662" t="s">
        <v>194</v>
      </c>
      <c r="B5" s="662" t="s">
        <v>1589</v>
      </c>
      <c r="C5" s="663" t="s">
        <v>1720</v>
      </c>
      <c r="D5" s="663" t="s">
        <v>2206</v>
      </c>
      <c r="E5" s="662" t="s">
        <v>196</v>
      </c>
      <c r="F5" s="662" t="s">
        <v>3829</v>
      </c>
      <c r="G5" s="662" t="s">
        <v>1723</v>
      </c>
      <c r="H5" s="664" t="s">
        <v>3825</v>
      </c>
      <c r="I5" s="304"/>
      <c r="J5" s="304"/>
      <c r="K5" s="304"/>
      <c r="L5" s="304"/>
      <c r="M5" s="304"/>
    </row>
    <row r="6" ht="35" customHeight="1" spans="1:13">
      <c r="A6" s="665" t="s">
        <v>7805</v>
      </c>
      <c r="B6" s="666"/>
      <c r="C6" s="667"/>
      <c r="D6" s="667"/>
      <c r="E6" s="668"/>
      <c r="F6" s="668"/>
      <c r="G6" s="668"/>
      <c r="H6" s="669"/>
      <c r="I6" s="699"/>
      <c r="J6" s="304"/>
      <c r="K6" s="304"/>
      <c r="L6" s="304"/>
      <c r="M6" s="304"/>
    </row>
    <row r="7" ht="20" customHeight="1" spans="1:13">
      <c r="A7" s="670" t="s">
        <v>7806</v>
      </c>
      <c r="B7" s="671">
        <v>1</v>
      </c>
      <c r="C7" s="672" t="s">
        <v>7807</v>
      </c>
      <c r="D7" s="672"/>
      <c r="E7" s="673" t="str">
        <f>_xlfn.CONCAT("research_technology"," ",G7)</f>
        <v>research_technology tech_pk_shielder</v>
      </c>
      <c r="F7" s="674" t="s">
        <v>7808</v>
      </c>
      <c r="G7" s="673" t="s">
        <v>7809</v>
      </c>
      <c r="H7" s="675" t="s">
        <v>3828</v>
      </c>
      <c r="I7" s="699"/>
      <c r="J7" s="304"/>
      <c r="K7" s="304"/>
      <c r="L7" s="304"/>
      <c r="M7" s="304"/>
    </row>
    <row r="8" ht="20" customHeight="1" spans="1:13">
      <c r="A8" s="676"/>
      <c r="B8" s="677">
        <v>2</v>
      </c>
      <c r="C8" s="678" t="s">
        <v>5471</v>
      </c>
      <c r="D8" s="678"/>
      <c r="E8" s="679" t="str">
        <f t="shared" ref="E8:E39" si="0">_xlfn.CONCAT("research_technology"," ",G8)</f>
        <v>research_technology tech_rift_sphere</v>
      </c>
      <c r="F8" s="680" t="s">
        <v>7810</v>
      </c>
      <c r="G8" s="679" t="s">
        <v>7811</v>
      </c>
      <c r="H8" s="681" t="s">
        <v>7812</v>
      </c>
      <c r="I8" s="699"/>
      <c r="J8" s="304"/>
      <c r="K8" s="304"/>
      <c r="L8" s="304"/>
      <c r="M8" s="304"/>
    </row>
    <row r="9" ht="20" customHeight="1" spans="1:13">
      <c r="A9" s="676"/>
      <c r="B9" s="682">
        <v>3</v>
      </c>
      <c r="C9" s="683" t="s">
        <v>7813</v>
      </c>
      <c r="D9" s="683"/>
      <c r="E9" s="684" t="str">
        <f t="shared" si="0"/>
        <v>research_technology tech_storm_manipulation</v>
      </c>
      <c r="F9" s="685" t="s">
        <v>7810</v>
      </c>
      <c r="G9" s="684" t="s">
        <v>7814</v>
      </c>
      <c r="H9" s="686" t="s">
        <v>3828</v>
      </c>
      <c r="I9" s="699"/>
      <c r="J9" s="304"/>
      <c r="K9" s="304"/>
      <c r="L9" s="304"/>
      <c r="M9" s="304"/>
    </row>
    <row r="10" ht="20" customHeight="1" spans="1:13">
      <c r="A10" s="676"/>
      <c r="B10" s="682">
        <v>4</v>
      </c>
      <c r="C10" s="683" t="s">
        <v>7815</v>
      </c>
      <c r="D10" s="683"/>
      <c r="E10" s="684" t="str">
        <f t="shared" si="0"/>
        <v>research_technology tech_advanced_storm_manipulation</v>
      </c>
      <c r="F10" s="685" t="s">
        <v>7816</v>
      </c>
      <c r="G10" s="684" t="s">
        <v>7817</v>
      </c>
      <c r="H10" s="686" t="s">
        <v>3828</v>
      </c>
      <c r="I10" s="699"/>
      <c r="J10" s="304"/>
      <c r="K10" s="304"/>
      <c r="L10" s="304"/>
      <c r="M10" s="304"/>
    </row>
    <row r="11" ht="20" customHeight="1" spans="1:13">
      <c r="A11" s="676"/>
      <c r="B11" s="677">
        <v>5</v>
      </c>
      <c r="C11" s="678" t="s">
        <v>7818</v>
      </c>
      <c r="D11" s="678"/>
      <c r="E11" s="679" t="str">
        <f t="shared" si="0"/>
        <v>research_technology tech_experimental_subspace_navigation</v>
      </c>
      <c r="F11" s="680" t="s">
        <v>7810</v>
      </c>
      <c r="G11" s="679" t="s">
        <v>7819</v>
      </c>
      <c r="H11" s="681" t="s">
        <v>7812</v>
      </c>
      <c r="I11" s="699"/>
      <c r="J11" s="304"/>
      <c r="K11" s="304"/>
      <c r="L11" s="304"/>
      <c r="M11" s="304"/>
    </row>
    <row r="12" ht="20" customHeight="1" spans="1:13">
      <c r="A12" s="676"/>
      <c r="B12" s="682">
        <v>6</v>
      </c>
      <c r="C12" s="683" t="s">
        <v>7820</v>
      </c>
      <c r="D12" s="683"/>
      <c r="E12" s="684" t="str">
        <f t="shared" si="0"/>
        <v>research_technology tech_dark_matter_deflector</v>
      </c>
      <c r="F12" s="685" t="s">
        <v>7808</v>
      </c>
      <c r="G12" s="684" t="s">
        <v>7821</v>
      </c>
      <c r="H12" s="686" t="s">
        <v>3828</v>
      </c>
      <c r="I12" s="699"/>
      <c r="J12" s="304"/>
      <c r="K12" s="304"/>
      <c r="L12" s="304"/>
      <c r="M12" s="304"/>
    </row>
    <row r="13" ht="20" customHeight="1" spans="1:13">
      <c r="A13" s="676"/>
      <c r="B13" s="682">
        <v>7</v>
      </c>
      <c r="C13" s="683" t="s">
        <v>7292</v>
      </c>
      <c r="D13" s="683"/>
      <c r="E13" s="684" t="str">
        <f t="shared" si="0"/>
        <v>research_technology tech_fe_silo_1</v>
      </c>
      <c r="F13" s="685" t="s">
        <v>7808</v>
      </c>
      <c r="G13" s="684" t="s">
        <v>7822</v>
      </c>
      <c r="H13" s="686" t="s">
        <v>3828</v>
      </c>
      <c r="I13" s="699"/>
      <c r="J13" s="304"/>
      <c r="K13" s="304"/>
      <c r="L13" s="304"/>
      <c r="M13" s="304"/>
    </row>
    <row r="14" ht="20" customHeight="1" spans="1:13">
      <c r="A14" s="676"/>
      <c r="B14" s="682">
        <v>8</v>
      </c>
      <c r="C14" s="683" t="s">
        <v>7296</v>
      </c>
      <c r="D14" s="683"/>
      <c r="E14" s="684" t="str">
        <f t="shared" si="0"/>
        <v>research_technology tech_fe_silo_2</v>
      </c>
      <c r="F14" s="685" t="s">
        <v>7808</v>
      </c>
      <c r="G14" s="684" t="s">
        <v>7823</v>
      </c>
      <c r="H14" s="686" t="s">
        <v>3828</v>
      </c>
      <c r="I14" s="699"/>
      <c r="J14" s="304"/>
      <c r="K14" s="304"/>
      <c r="L14" s="304"/>
      <c r="M14" s="304"/>
    </row>
    <row r="15" ht="20" customHeight="1" spans="1:13">
      <c r="A15" s="676"/>
      <c r="B15" s="677">
        <v>9</v>
      </c>
      <c r="C15" s="678" t="s">
        <v>7824</v>
      </c>
      <c r="D15" s="678"/>
      <c r="E15" s="679" t="str">
        <f t="shared" si="0"/>
        <v>research_technology tech_cloaking_1</v>
      </c>
      <c r="F15" s="680" t="s">
        <v>7810</v>
      </c>
      <c r="G15" s="679" t="s">
        <v>7825</v>
      </c>
      <c r="H15" s="681" t="s">
        <v>7812</v>
      </c>
      <c r="I15" s="699"/>
      <c r="J15" s="304"/>
      <c r="K15" s="304"/>
      <c r="L15" s="304"/>
      <c r="M15" s="304"/>
    </row>
    <row r="16" ht="20" customHeight="1" spans="1:13">
      <c r="A16" s="676"/>
      <c r="B16" s="677">
        <v>10</v>
      </c>
      <c r="C16" s="678" t="s">
        <v>7826</v>
      </c>
      <c r="D16" s="678"/>
      <c r="E16" s="679" t="str">
        <f t="shared" si="0"/>
        <v>research_technology tech_cloaking_2</v>
      </c>
      <c r="F16" s="680" t="s">
        <v>7816</v>
      </c>
      <c r="G16" s="679" t="s">
        <v>7827</v>
      </c>
      <c r="H16" s="681" t="s">
        <v>7812</v>
      </c>
      <c r="I16" s="699"/>
      <c r="J16" s="304"/>
      <c r="K16" s="304"/>
      <c r="L16" s="304"/>
      <c r="M16" s="304"/>
    </row>
    <row r="17" ht="20" customHeight="1" spans="1:13">
      <c r="A17" s="676"/>
      <c r="B17" s="677">
        <v>11</v>
      </c>
      <c r="C17" s="678" t="s">
        <v>7828</v>
      </c>
      <c r="D17" s="678"/>
      <c r="E17" s="679" t="str">
        <f t="shared" si="0"/>
        <v>research_technology tech_cloaking_3</v>
      </c>
      <c r="F17" s="680" t="s">
        <v>7829</v>
      </c>
      <c r="G17" s="679" t="s">
        <v>7830</v>
      </c>
      <c r="H17" s="681" t="s">
        <v>7812</v>
      </c>
      <c r="I17" s="699"/>
      <c r="J17" s="304"/>
      <c r="K17" s="304"/>
      <c r="L17" s="304"/>
      <c r="M17" s="304"/>
    </row>
    <row r="18" ht="20" customHeight="1" spans="1:13">
      <c r="A18" s="676"/>
      <c r="B18" s="677">
        <v>12</v>
      </c>
      <c r="C18" s="678" t="s">
        <v>7831</v>
      </c>
      <c r="D18" s="678"/>
      <c r="E18" s="679" t="str">
        <f t="shared" si="0"/>
        <v>research_technology tech_cloaking_dark_matter</v>
      </c>
      <c r="F18" s="680" t="s">
        <v>7808</v>
      </c>
      <c r="G18" s="679" t="s">
        <v>7832</v>
      </c>
      <c r="H18" s="681" t="s">
        <v>7833</v>
      </c>
      <c r="I18" s="699"/>
      <c r="J18" s="304"/>
      <c r="K18" s="304"/>
      <c r="L18" s="304"/>
      <c r="M18" s="304"/>
    </row>
    <row r="19" ht="20" customHeight="1" spans="1:13">
      <c r="A19" s="676"/>
      <c r="B19" s="687">
        <v>13</v>
      </c>
      <c r="C19" s="77" t="s">
        <v>7834</v>
      </c>
      <c r="D19" s="77"/>
      <c r="E19" s="688" t="str">
        <f t="shared" si="0"/>
        <v>research_technology tech_gravity_wells</v>
      </c>
      <c r="F19" s="689" t="s">
        <v>7810</v>
      </c>
      <c r="G19" s="688" t="s">
        <v>7835</v>
      </c>
      <c r="H19" s="690" t="s">
        <v>1252</v>
      </c>
      <c r="I19" s="699"/>
      <c r="J19" s="304"/>
      <c r="K19" s="304"/>
      <c r="L19" s="304"/>
      <c r="M19" s="304"/>
    </row>
    <row r="20" ht="20" customHeight="1" spans="1:13">
      <c r="A20" s="676"/>
      <c r="B20" s="687">
        <v>14</v>
      </c>
      <c r="C20" s="77" t="s">
        <v>7836</v>
      </c>
      <c r="D20" s="77"/>
      <c r="E20" s="688" t="str">
        <f t="shared" si="0"/>
        <v>research_technology tech_gravity_snare_capacity_1</v>
      </c>
      <c r="F20" s="689" t="s">
        <v>7810</v>
      </c>
      <c r="G20" s="688" t="s">
        <v>7837</v>
      </c>
      <c r="H20" s="690" t="s">
        <v>1252</v>
      </c>
      <c r="I20" s="699"/>
      <c r="J20" s="304"/>
      <c r="K20" s="304"/>
      <c r="L20" s="304"/>
      <c r="M20" s="304"/>
    </row>
    <row r="21" ht="20" customHeight="1" spans="1:13">
      <c r="A21" s="676"/>
      <c r="B21" s="687">
        <v>15</v>
      </c>
      <c r="C21" s="77" t="s">
        <v>7838</v>
      </c>
      <c r="D21" s="77"/>
      <c r="E21" s="688" t="str">
        <f t="shared" si="0"/>
        <v>research_technology tech_gravity_snare_capacity_2</v>
      </c>
      <c r="F21" s="689" t="s">
        <v>7816</v>
      </c>
      <c r="G21" s="688" t="s">
        <v>7839</v>
      </c>
      <c r="H21" s="690" t="s">
        <v>1252</v>
      </c>
      <c r="I21" s="699"/>
      <c r="J21" s="304"/>
      <c r="K21" s="304"/>
      <c r="L21" s="304"/>
      <c r="M21" s="304"/>
    </row>
    <row r="22" ht="20" customHeight="1" spans="1:13">
      <c r="A22" s="676"/>
      <c r="B22" s="687">
        <v>16</v>
      </c>
      <c r="C22" s="77" t="s">
        <v>7840</v>
      </c>
      <c r="D22" s="77"/>
      <c r="E22" s="688" t="str">
        <f t="shared" si="0"/>
        <v>research_technology tech_gravity_snare_capacity_3</v>
      </c>
      <c r="F22" s="689" t="s">
        <v>7829</v>
      </c>
      <c r="G22" s="688" t="s">
        <v>7841</v>
      </c>
      <c r="H22" s="690" t="s">
        <v>1252</v>
      </c>
      <c r="I22" s="699"/>
      <c r="J22" s="304"/>
      <c r="K22" s="304"/>
      <c r="L22" s="304"/>
      <c r="M22" s="304"/>
    </row>
    <row r="23" ht="20" customHeight="1" spans="1:13">
      <c r="A23" s="676"/>
      <c r="B23" s="682">
        <v>17</v>
      </c>
      <c r="C23" s="683" t="s">
        <v>7842</v>
      </c>
      <c r="D23" s="683"/>
      <c r="E23" s="684" t="str">
        <f t="shared" si="0"/>
        <v>research_technology tech_containment_vessel</v>
      </c>
      <c r="F23" s="685" t="s">
        <v>7816</v>
      </c>
      <c r="G23" s="684" t="s">
        <v>7843</v>
      </c>
      <c r="H23" s="686" t="s">
        <v>3828</v>
      </c>
      <c r="I23" s="699"/>
      <c r="J23" s="304"/>
      <c r="K23" s="304"/>
      <c r="L23" s="304"/>
      <c r="M23" s="304"/>
    </row>
    <row r="24" ht="20" customHeight="1" spans="1:13">
      <c r="A24" s="676"/>
      <c r="B24" s="682">
        <v>18</v>
      </c>
      <c r="C24" s="683" t="s">
        <v>7844</v>
      </c>
      <c r="D24" s="683"/>
      <c r="E24" s="684" t="str">
        <f t="shared" si="0"/>
        <v>research_technology tech_akx_worm_1</v>
      </c>
      <c r="F24" s="685" t="s">
        <v>7816</v>
      </c>
      <c r="G24" s="684" t="s">
        <v>7845</v>
      </c>
      <c r="H24" s="686" t="s">
        <v>3828</v>
      </c>
      <c r="I24" s="699"/>
      <c r="J24" s="304"/>
      <c r="K24" s="304"/>
      <c r="L24" s="304"/>
      <c r="M24" s="304"/>
    </row>
    <row r="25" ht="20" customHeight="1" spans="1:13">
      <c r="A25" s="676"/>
      <c r="B25" s="677">
        <v>19</v>
      </c>
      <c r="C25" s="678" t="s">
        <v>7846</v>
      </c>
      <c r="D25" s="678"/>
      <c r="E25" s="679" t="str">
        <f t="shared" si="0"/>
        <v>research_technology tech_dyson_sphere</v>
      </c>
      <c r="F25" s="680" t="s">
        <v>7808</v>
      </c>
      <c r="G25" s="679" t="s">
        <v>7847</v>
      </c>
      <c r="H25" s="681" t="s">
        <v>7812</v>
      </c>
      <c r="I25" s="699"/>
      <c r="J25" s="304"/>
      <c r="K25" s="304"/>
      <c r="L25" s="304"/>
      <c r="M25" s="304"/>
    </row>
    <row r="26" ht="20" customHeight="1" spans="1:13">
      <c r="A26" s="676"/>
      <c r="B26" s="677">
        <v>20</v>
      </c>
      <c r="C26" s="678" t="s">
        <v>7848</v>
      </c>
      <c r="D26" s="678"/>
      <c r="E26" s="679" t="str">
        <f t="shared" si="0"/>
        <v>research_technology tech_matter_decompressor</v>
      </c>
      <c r="F26" s="680" t="s">
        <v>7808</v>
      </c>
      <c r="G26" s="679" t="s">
        <v>7849</v>
      </c>
      <c r="H26" s="681" t="s">
        <v>7812</v>
      </c>
      <c r="I26" s="699"/>
      <c r="J26" s="304"/>
      <c r="K26" s="304"/>
      <c r="L26" s="304"/>
      <c r="M26" s="304"/>
    </row>
    <row r="27" ht="20" customHeight="1" spans="1:13">
      <c r="A27" s="676"/>
      <c r="B27" s="687">
        <v>21</v>
      </c>
      <c r="C27" s="77" t="s">
        <v>7850</v>
      </c>
      <c r="D27" s="77"/>
      <c r="E27" s="688" t="str">
        <f t="shared" si="0"/>
        <v>research_technology tech_physics_1</v>
      </c>
      <c r="F27" s="689" t="s">
        <v>7851</v>
      </c>
      <c r="G27" s="688" t="s">
        <v>7852</v>
      </c>
      <c r="H27" s="690" t="s">
        <v>1252</v>
      </c>
      <c r="I27" s="699"/>
      <c r="J27" s="304"/>
      <c r="K27" s="304"/>
      <c r="L27" s="304"/>
      <c r="M27" s="304"/>
    </row>
    <row r="28" ht="20" customHeight="1" spans="1:13">
      <c r="A28" s="676"/>
      <c r="B28" s="687">
        <v>22</v>
      </c>
      <c r="C28" s="77" t="s">
        <v>7853</v>
      </c>
      <c r="D28" s="77"/>
      <c r="E28" s="688" t="str">
        <f t="shared" si="0"/>
        <v>research_technology tech_physics_2</v>
      </c>
      <c r="F28" s="689" t="s">
        <v>7810</v>
      </c>
      <c r="G28" s="688" t="s">
        <v>7854</v>
      </c>
      <c r="H28" s="690" t="s">
        <v>1252</v>
      </c>
      <c r="I28" s="699"/>
      <c r="J28" s="304"/>
      <c r="K28" s="304"/>
      <c r="L28" s="304"/>
      <c r="M28" s="304"/>
    </row>
    <row r="29" ht="20" customHeight="1" spans="1:13">
      <c r="A29" s="676"/>
      <c r="B29" s="687">
        <v>23</v>
      </c>
      <c r="C29" s="77" t="s">
        <v>7855</v>
      </c>
      <c r="D29" s="77"/>
      <c r="E29" s="688" t="str">
        <f t="shared" si="0"/>
        <v>research_technology tech_physics_3</v>
      </c>
      <c r="F29" s="689" t="s">
        <v>7816</v>
      </c>
      <c r="G29" s="688" t="s">
        <v>7856</v>
      </c>
      <c r="H29" s="690" t="s">
        <v>1252</v>
      </c>
      <c r="I29" s="699"/>
      <c r="J29" s="304"/>
      <c r="K29" s="304"/>
      <c r="L29" s="304"/>
      <c r="M29" s="304"/>
    </row>
    <row r="30" ht="20" customHeight="1" spans="1:13">
      <c r="A30" s="676"/>
      <c r="B30" s="687">
        <v>24</v>
      </c>
      <c r="C30" s="77" t="s">
        <v>7857</v>
      </c>
      <c r="D30" s="77"/>
      <c r="E30" s="688" t="str">
        <f t="shared" si="0"/>
        <v>research_technology tech_shields_1</v>
      </c>
      <c r="F30" s="689" t="s">
        <v>7858</v>
      </c>
      <c r="G30" s="688" t="s">
        <v>7859</v>
      </c>
      <c r="H30" s="690" t="s">
        <v>1252</v>
      </c>
      <c r="I30" s="699"/>
      <c r="J30" s="304"/>
      <c r="K30" s="304"/>
      <c r="L30" s="304"/>
      <c r="M30" s="304"/>
    </row>
    <row r="31" ht="20" customHeight="1" spans="1:13">
      <c r="A31" s="676"/>
      <c r="B31" s="687">
        <v>25</v>
      </c>
      <c r="C31" s="77" t="s">
        <v>7860</v>
      </c>
      <c r="D31" s="77"/>
      <c r="E31" s="688" t="str">
        <f t="shared" si="0"/>
        <v>research_technology tech_shields_2</v>
      </c>
      <c r="F31" s="689" t="s">
        <v>7851</v>
      </c>
      <c r="G31" s="688" t="s">
        <v>7861</v>
      </c>
      <c r="H31" s="690" t="s">
        <v>1252</v>
      </c>
      <c r="I31" s="699"/>
      <c r="J31" s="304"/>
      <c r="K31" s="304"/>
      <c r="L31" s="304"/>
      <c r="M31" s="304"/>
    </row>
    <row r="32" ht="20" customHeight="1" spans="1:13">
      <c r="A32" s="676"/>
      <c r="B32" s="687">
        <v>26</v>
      </c>
      <c r="C32" s="77" t="s">
        <v>7862</v>
      </c>
      <c r="D32" s="77"/>
      <c r="E32" s="688" t="str">
        <f t="shared" si="0"/>
        <v>research_technology tech_shields_3</v>
      </c>
      <c r="F32" s="689" t="s">
        <v>7810</v>
      </c>
      <c r="G32" s="688" t="s">
        <v>7863</v>
      </c>
      <c r="H32" s="690" t="s">
        <v>1252</v>
      </c>
      <c r="I32" s="699"/>
      <c r="J32" s="304"/>
      <c r="K32" s="304"/>
      <c r="L32" s="304"/>
      <c r="M32" s="304"/>
    </row>
    <row r="33" ht="20" customHeight="1" spans="1:13">
      <c r="A33" s="676"/>
      <c r="B33" s="687">
        <v>27</v>
      </c>
      <c r="C33" s="77" t="s">
        <v>7864</v>
      </c>
      <c r="D33" s="77"/>
      <c r="E33" s="688" t="str">
        <f t="shared" si="0"/>
        <v>research_technology tech_shields_4</v>
      </c>
      <c r="F33" s="689" t="s">
        <v>7816</v>
      </c>
      <c r="G33" s="688" t="s">
        <v>7865</v>
      </c>
      <c r="H33" s="690" t="s">
        <v>1252</v>
      </c>
      <c r="I33" s="699"/>
      <c r="J33" s="304"/>
      <c r="K33" s="304"/>
      <c r="L33" s="304"/>
      <c r="M33" s="304"/>
    </row>
    <row r="34" ht="20" customHeight="1" spans="1:13">
      <c r="A34" s="676"/>
      <c r="B34" s="687">
        <v>28</v>
      </c>
      <c r="C34" s="77" t="s">
        <v>7866</v>
      </c>
      <c r="D34" s="77"/>
      <c r="E34" s="688" t="str">
        <f t="shared" si="0"/>
        <v>research_technology tech_shields_5</v>
      </c>
      <c r="F34" s="689" t="s">
        <v>7829</v>
      </c>
      <c r="G34" s="688" t="s">
        <v>7867</v>
      </c>
      <c r="H34" s="690" t="s">
        <v>1252</v>
      </c>
      <c r="I34" s="699"/>
      <c r="J34" s="304"/>
      <c r="K34" s="304"/>
      <c r="L34" s="304"/>
      <c r="M34" s="304"/>
    </row>
    <row r="35" ht="20" customHeight="1" spans="1:13">
      <c r="A35" s="676"/>
      <c r="B35" s="687">
        <v>29</v>
      </c>
      <c r="C35" s="77" t="s">
        <v>7868</v>
      </c>
      <c r="D35" s="77"/>
      <c r="E35" s="688" t="str">
        <f t="shared" si="0"/>
        <v>research_technology tech_shield_rechargers_1</v>
      </c>
      <c r="F35" s="689" t="s">
        <v>7810</v>
      </c>
      <c r="G35" s="688" t="s">
        <v>7869</v>
      </c>
      <c r="H35" s="690" t="s">
        <v>1252</v>
      </c>
      <c r="I35" s="699"/>
      <c r="J35" s="304"/>
      <c r="K35" s="304"/>
      <c r="L35" s="304"/>
      <c r="M35" s="304"/>
    </row>
    <row r="36" ht="20" customHeight="1" spans="1:13">
      <c r="A36" s="676"/>
      <c r="B36" s="687">
        <v>30</v>
      </c>
      <c r="C36" s="77" t="s">
        <v>739</v>
      </c>
      <c r="D36" s="77"/>
      <c r="E36" s="688" t="str">
        <f t="shared" si="0"/>
        <v>research_technology tech_shield_hardeners_1</v>
      </c>
      <c r="F36" s="689" t="s">
        <v>7810</v>
      </c>
      <c r="G36" s="688" t="s">
        <v>7870</v>
      </c>
      <c r="H36" s="690" t="s">
        <v>1252</v>
      </c>
      <c r="I36" s="699"/>
      <c r="J36" s="304"/>
      <c r="K36" s="304"/>
      <c r="L36" s="304"/>
      <c r="M36" s="304"/>
    </row>
    <row r="37" ht="20" customHeight="1" spans="1:13">
      <c r="A37" s="676"/>
      <c r="B37" s="687">
        <v>31</v>
      </c>
      <c r="C37" s="77" t="s">
        <v>7871</v>
      </c>
      <c r="D37" s="77"/>
      <c r="E37" s="688" t="str">
        <f t="shared" si="0"/>
        <v>research_technology tech_shield_hardeners_2</v>
      </c>
      <c r="F37" s="689" t="s">
        <v>7808</v>
      </c>
      <c r="G37" s="688" t="s">
        <v>7872</v>
      </c>
      <c r="H37" s="690" t="s">
        <v>1252</v>
      </c>
      <c r="I37" s="699"/>
      <c r="J37" s="304"/>
      <c r="K37" s="304"/>
      <c r="L37" s="304"/>
      <c r="M37" s="304"/>
    </row>
    <row r="38" ht="20" customHeight="1" spans="1:13">
      <c r="A38" s="676"/>
      <c r="B38" s="677">
        <v>32</v>
      </c>
      <c r="C38" s="678" t="s">
        <v>7873</v>
      </c>
      <c r="D38" s="678"/>
      <c r="E38" s="679" t="str">
        <f t="shared" si="0"/>
        <v>research_technology tech_planetary_shield_generator</v>
      </c>
      <c r="F38" s="680" t="s">
        <v>7816</v>
      </c>
      <c r="G38" s="679" t="s">
        <v>7874</v>
      </c>
      <c r="H38" s="681" t="s">
        <v>7812</v>
      </c>
      <c r="I38" s="304"/>
      <c r="J38" s="304"/>
      <c r="K38" s="304"/>
      <c r="L38" s="304"/>
      <c r="M38" s="304"/>
    </row>
    <row r="39" ht="20" customHeight="1" spans="1:13">
      <c r="A39" s="676"/>
      <c r="B39" s="687">
        <v>33</v>
      </c>
      <c r="C39" s="77" t="s">
        <v>7875</v>
      </c>
      <c r="D39" s="77"/>
      <c r="E39" s="688" t="str">
        <f t="shared" si="0"/>
        <v>research_technology tech_power_plant_1</v>
      </c>
      <c r="F39" s="689" t="s">
        <v>7858</v>
      </c>
      <c r="G39" s="688" t="s">
        <v>7876</v>
      </c>
      <c r="H39" s="690" t="s">
        <v>1252</v>
      </c>
      <c r="I39" s="304"/>
      <c r="J39" s="304"/>
      <c r="K39" s="304"/>
      <c r="L39" s="304"/>
      <c r="M39" s="304"/>
    </row>
    <row r="40" ht="20" customHeight="1" spans="1:13">
      <c r="A40" s="676"/>
      <c r="B40" s="687">
        <v>34</v>
      </c>
      <c r="C40" s="77" t="s">
        <v>7877</v>
      </c>
      <c r="D40" s="77"/>
      <c r="E40" s="688" t="str">
        <f t="shared" ref="E40:E71" si="1">_xlfn.CONCAT("research_technology"," ",G40)</f>
        <v>research_technology tech_power_plant_2</v>
      </c>
      <c r="F40" s="689" t="s">
        <v>7851</v>
      </c>
      <c r="G40" s="688" t="s">
        <v>7878</v>
      </c>
      <c r="H40" s="690" t="s">
        <v>1252</v>
      </c>
      <c r="I40" s="699"/>
      <c r="J40" s="304"/>
      <c r="K40" s="304"/>
      <c r="L40" s="304"/>
      <c r="M40" s="304"/>
    </row>
    <row r="41" ht="20" customHeight="1" spans="1:13">
      <c r="A41" s="676"/>
      <c r="B41" s="687">
        <v>35</v>
      </c>
      <c r="C41" s="77" t="s">
        <v>7879</v>
      </c>
      <c r="D41" s="77"/>
      <c r="E41" s="688" t="str">
        <f t="shared" si="1"/>
        <v>research_technology tech_power_plant_3</v>
      </c>
      <c r="F41" s="689" t="s">
        <v>7810</v>
      </c>
      <c r="G41" s="688" t="s">
        <v>7880</v>
      </c>
      <c r="H41" s="690" t="s">
        <v>1252</v>
      </c>
      <c r="I41" s="699"/>
      <c r="J41" s="304"/>
      <c r="K41" s="304"/>
      <c r="L41" s="304"/>
      <c r="M41" s="304"/>
    </row>
    <row r="42" ht="20" customHeight="1" spans="1:13">
      <c r="A42" s="676"/>
      <c r="B42" s="687">
        <v>36</v>
      </c>
      <c r="C42" s="77" t="s">
        <v>7881</v>
      </c>
      <c r="D42" s="77"/>
      <c r="E42" s="688" t="str">
        <f t="shared" si="1"/>
        <v>research_technology tech_power_plant_4</v>
      </c>
      <c r="F42" s="689" t="s">
        <v>7816</v>
      </c>
      <c r="G42" s="688" t="s">
        <v>7882</v>
      </c>
      <c r="H42" s="690" t="s">
        <v>1252</v>
      </c>
      <c r="I42" s="699"/>
      <c r="J42" s="304"/>
      <c r="K42" s="304"/>
      <c r="L42" s="304"/>
      <c r="M42" s="304"/>
    </row>
    <row r="43" ht="20" customHeight="1" spans="1:13">
      <c r="A43" s="676"/>
      <c r="B43" s="687">
        <v>37</v>
      </c>
      <c r="C43" s="77" t="s">
        <v>7883</v>
      </c>
      <c r="D43" s="77"/>
      <c r="E43" s="688" t="str">
        <f t="shared" si="1"/>
        <v>research_technology tech_power_hub_1</v>
      </c>
      <c r="F43" s="689" t="s">
        <v>7851</v>
      </c>
      <c r="G43" s="688" t="s">
        <v>7884</v>
      </c>
      <c r="H43" s="690" t="s">
        <v>1252</v>
      </c>
      <c r="I43" s="699"/>
      <c r="J43" s="304"/>
      <c r="K43" s="304"/>
      <c r="L43" s="304"/>
      <c r="M43" s="304"/>
    </row>
    <row r="44" ht="20" customHeight="1" spans="1:13">
      <c r="A44" s="676"/>
      <c r="B44" s="687">
        <v>38</v>
      </c>
      <c r="C44" s="77" t="s">
        <v>7885</v>
      </c>
      <c r="D44" s="77"/>
      <c r="E44" s="688" t="str">
        <f t="shared" si="1"/>
        <v>research_technology tech_power_hub_2</v>
      </c>
      <c r="F44" s="689" t="s">
        <v>7810</v>
      </c>
      <c r="G44" s="688" t="s">
        <v>7886</v>
      </c>
      <c r="H44" s="690" t="s">
        <v>1252</v>
      </c>
      <c r="I44" s="699"/>
      <c r="J44" s="304"/>
      <c r="K44" s="304"/>
      <c r="L44" s="304"/>
      <c r="M44" s="304"/>
    </row>
    <row r="45" ht="20" customHeight="1" spans="1:13">
      <c r="A45" s="676"/>
      <c r="B45" s="677">
        <v>39</v>
      </c>
      <c r="C45" s="678" t="s">
        <v>7887</v>
      </c>
      <c r="D45" s="678"/>
      <c r="E45" s="679" t="str">
        <f t="shared" si="1"/>
        <v>research_technology tech_repeatable_improved_tile_energy_output</v>
      </c>
      <c r="F45" s="680" t="s">
        <v>7808</v>
      </c>
      <c r="G45" s="679" t="s">
        <v>7888</v>
      </c>
      <c r="H45" s="681" t="s">
        <v>7889</v>
      </c>
      <c r="I45" s="699"/>
      <c r="J45" s="304"/>
      <c r="K45" s="304"/>
      <c r="L45" s="304"/>
      <c r="M45" s="304"/>
    </row>
    <row r="46" ht="20" customHeight="1" spans="1:13">
      <c r="A46" s="676"/>
      <c r="B46" s="677">
        <v>40</v>
      </c>
      <c r="C46" s="678" t="s">
        <v>7890</v>
      </c>
      <c r="D46" s="678"/>
      <c r="E46" s="679" t="str">
        <f t="shared" si="1"/>
        <v>research_technology tech_repeatable_improved_shield_output</v>
      </c>
      <c r="F46" s="680" t="s">
        <v>7808</v>
      </c>
      <c r="G46" s="679" t="s">
        <v>7891</v>
      </c>
      <c r="H46" s="681" t="s">
        <v>7889</v>
      </c>
      <c r="I46" s="699"/>
      <c r="J46" s="304"/>
      <c r="K46" s="304"/>
      <c r="L46" s="304"/>
      <c r="M46" s="304"/>
    </row>
    <row r="47" ht="20" customHeight="1" spans="1:13">
      <c r="A47" s="691"/>
      <c r="B47" s="692">
        <v>41</v>
      </c>
      <c r="C47" s="693" t="s">
        <v>7892</v>
      </c>
      <c r="D47" s="693"/>
      <c r="E47" s="694" t="str">
        <f t="shared" si="1"/>
        <v>research_technology tech_mine_dark_matter</v>
      </c>
      <c r="F47" s="695" t="s">
        <v>7816</v>
      </c>
      <c r="G47" s="694" t="s">
        <v>7893</v>
      </c>
      <c r="H47" s="696" t="s">
        <v>1252</v>
      </c>
      <c r="I47" s="699"/>
      <c r="J47" s="304"/>
      <c r="K47" s="304"/>
      <c r="L47" s="304"/>
      <c r="M47" s="304"/>
    </row>
    <row r="48" ht="20" customHeight="1" spans="1:13">
      <c r="A48" s="697" t="s">
        <v>7894</v>
      </c>
      <c r="B48" s="671">
        <v>1</v>
      </c>
      <c r="C48" s="672" t="s">
        <v>7895</v>
      </c>
      <c r="D48" s="672"/>
      <c r="E48" s="673" t="str">
        <f t="shared" si="1"/>
        <v>research_technology tech_storm_prediction_1</v>
      </c>
      <c r="F48" s="674" t="s">
        <v>7851</v>
      </c>
      <c r="G48" s="673" t="s">
        <v>7896</v>
      </c>
      <c r="H48" s="675" t="s">
        <v>3828</v>
      </c>
      <c r="I48" s="699"/>
      <c r="J48" s="304"/>
      <c r="K48" s="304"/>
      <c r="L48" s="304"/>
      <c r="M48" s="304"/>
    </row>
    <row r="49" ht="20" customHeight="1" spans="1:13">
      <c r="A49" s="698"/>
      <c r="B49" s="682">
        <v>2</v>
      </c>
      <c r="C49" s="683" t="s">
        <v>7897</v>
      </c>
      <c r="D49" s="683"/>
      <c r="E49" s="684" t="str">
        <f t="shared" si="1"/>
        <v>research_technology tech_storm_prediction_2</v>
      </c>
      <c r="F49" s="685" t="s">
        <v>7816</v>
      </c>
      <c r="G49" s="684" t="s">
        <v>7898</v>
      </c>
      <c r="H49" s="686" t="s">
        <v>3828</v>
      </c>
      <c r="I49" s="699"/>
      <c r="J49" s="304"/>
      <c r="K49" s="304"/>
      <c r="L49" s="304"/>
      <c r="M49" s="304"/>
    </row>
    <row r="50" ht="20" customHeight="1" spans="1:13">
      <c r="A50" s="698"/>
      <c r="B50" s="682">
        <v>3</v>
      </c>
      <c r="C50" s="683" t="s">
        <v>7899</v>
      </c>
      <c r="D50" s="683"/>
      <c r="E50" s="684" t="str">
        <f t="shared" si="1"/>
        <v>research_technology tech_fe_lab_1</v>
      </c>
      <c r="F50" s="685" t="s">
        <v>7808</v>
      </c>
      <c r="G50" s="684" t="s">
        <v>7900</v>
      </c>
      <c r="H50" s="686" t="s">
        <v>3828</v>
      </c>
      <c r="I50" s="699"/>
      <c r="J50" s="304"/>
      <c r="K50" s="304"/>
      <c r="L50" s="304"/>
      <c r="M50" s="304"/>
    </row>
    <row r="51" ht="20" customHeight="1" spans="1:13">
      <c r="A51" s="698"/>
      <c r="B51" s="682">
        <v>4</v>
      </c>
      <c r="C51" s="683" t="s">
        <v>7312</v>
      </c>
      <c r="D51" s="683"/>
      <c r="E51" s="684" t="str">
        <f t="shared" si="1"/>
        <v>research_technology tech_fe_lab_2</v>
      </c>
      <c r="F51" s="685" t="s">
        <v>7808</v>
      </c>
      <c r="G51" s="684" t="s">
        <v>7901</v>
      </c>
      <c r="H51" s="686" t="s">
        <v>3828</v>
      </c>
      <c r="I51" s="699"/>
      <c r="J51" s="304"/>
      <c r="K51" s="304"/>
      <c r="L51" s="304"/>
      <c r="M51" s="304"/>
    </row>
    <row r="52" ht="20" customHeight="1" spans="1:13">
      <c r="A52" s="698"/>
      <c r="B52" s="677">
        <v>5</v>
      </c>
      <c r="C52" s="678" t="s">
        <v>7902</v>
      </c>
      <c r="D52" s="678"/>
      <c r="E52" s="679" t="str">
        <f t="shared" si="1"/>
        <v>research_technology tech_detection_array</v>
      </c>
      <c r="F52" s="680" t="s">
        <v>7810</v>
      </c>
      <c r="G52" s="679" t="s">
        <v>7903</v>
      </c>
      <c r="H52" s="681" t="s">
        <v>7812</v>
      </c>
      <c r="I52" s="699"/>
      <c r="J52" s="304"/>
      <c r="K52" s="304"/>
      <c r="L52" s="304"/>
      <c r="M52" s="304"/>
    </row>
    <row r="53" ht="20" customHeight="1" spans="1:13">
      <c r="A53" s="698"/>
      <c r="B53" s="677">
        <v>6</v>
      </c>
      <c r="C53" s="678" t="s">
        <v>7904</v>
      </c>
      <c r="D53" s="678"/>
      <c r="E53" s="679" t="str">
        <f t="shared" si="1"/>
        <v>research_technology tech_assisted_detection</v>
      </c>
      <c r="F53" s="680" t="s">
        <v>7810</v>
      </c>
      <c r="G53" s="679" t="s">
        <v>7905</v>
      </c>
      <c r="H53" s="681" t="s">
        <v>7812</v>
      </c>
      <c r="I53" s="699"/>
      <c r="J53" s="304"/>
      <c r="K53" s="304"/>
      <c r="L53" s="304"/>
      <c r="M53" s="304"/>
    </row>
    <row r="54" ht="20" customHeight="1" spans="1:13">
      <c r="A54" s="698"/>
      <c r="B54" s="682">
        <v>7</v>
      </c>
      <c r="C54" s="683" t="s">
        <v>7906</v>
      </c>
      <c r="D54" s="683"/>
      <c r="E54" s="684" t="str">
        <f t="shared" si="1"/>
        <v>research_technology tech_new_numbers</v>
      </c>
      <c r="F54" s="685" t="s">
        <v>7810</v>
      </c>
      <c r="G54" s="684" t="s">
        <v>7907</v>
      </c>
      <c r="H54" s="686" t="s">
        <v>7908</v>
      </c>
      <c r="I54" s="699"/>
      <c r="J54" s="304"/>
      <c r="K54" s="304"/>
      <c r="L54" s="304"/>
      <c r="M54" s="304"/>
    </row>
    <row r="55" ht="20" customHeight="1" spans="1:13">
      <c r="A55" s="698"/>
      <c r="B55" s="682">
        <v>8</v>
      </c>
      <c r="C55" s="683" t="s">
        <v>7909</v>
      </c>
      <c r="D55" s="683"/>
      <c r="E55" s="684" t="str">
        <f t="shared" si="1"/>
        <v>research_technology tech_trinary_computing</v>
      </c>
      <c r="F55" s="685" t="s">
        <v>7810</v>
      </c>
      <c r="G55" s="684" t="s">
        <v>7910</v>
      </c>
      <c r="H55" s="686" t="s">
        <v>7908</v>
      </c>
      <c r="I55" s="699"/>
      <c r="J55" s="304"/>
      <c r="K55" s="304"/>
      <c r="L55" s="304"/>
      <c r="M55" s="304"/>
    </row>
    <row r="56" ht="20" customHeight="1" spans="1:13">
      <c r="A56" s="698"/>
      <c r="B56" s="682">
        <v>9</v>
      </c>
      <c r="C56" s="683" t="s">
        <v>7911</v>
      </c>
      <c r="D56" s="683"/>
      <c r="E56" s="684" t="str">
        <f t="shared" si="1"/>
        <v>research_technology tech_atmospheric_orbital_mechanics</v>
      </c>
      <c r="F56" s="685" t="s">
        <v>7810</v>
      </c>
      <c r="G56" s="684" t="s">
        <v>7912</v>
      </c>
      <c r="H56" s="686" t="s">
        <v>7908</v>
      </c>
      <c r="I56" s="699"/>
      <c r="J56" s="304"/>
      <c r="K56" s="304"/>
      <c r="L56" s="304"/>
      <c r="M56" s="304"/>
    </row>
    <row r="57" ht="20" customHeight="1" spans="1:13">
      <c r="A57" s="698"/>
      <c r="B57" s="682">
        <v>10</v>
      </c>
      <c r="C57" s="683" t="s">
        <v>7913</v>
      </c>
      <c r="D57" s="683"/>
      <c r="E57" s="684" t="str">
        <f t="shared" si="1"/>
        <v>research_technology tech_sensors_bio_integration</v>
      </c>
      <c r="F57" s="685" t="s">
        <v>7810</v>
      </c>
      <c r="G57" s="684" t="s">
        <v>7914</v>
      </c>
      <c r="H57" s="686" t="s">
        <v>3828</v>
      </c>
      <c r="I57" s="699"/>
      <c r="J57" s="304"/>
      <c r="K57" s="304"/>
      <c r="L57" s="304"/>
      <c r="M57" s="304"/>
    </row>
    <row r="58" ht="20" customHeight="1" spans="1:13">
      <c r="A58" s="698"/>
      <c r="B58" s="682">
        <v>11</v>
      </c>
      <c r="C58" s="683" t="s">
        <v>7915</v>
      </c>
      <c r="D58" s="683"/>
      <c r="E58" s="684" t="str">
        <f t="shared" si="1"/>
        <v>research_technology tech_combat_computers_bio_integration</v>
      </c>
      <c r="F58" s="685" t="s">
        <v>7810</v>
      </c>
      <c r="G58" s="684" t="s">
        <v>7916</v>
      </c>
      <c r="H58" s="686" t="s">
        <v>3828</v>
      </c>
      <c r="I58" s="699"/>
      <c r="J58" s="304"/>
      <c r="K58" s="304"/>
      <c r="L58" s="304"/>
      <c r="M58" s="304"/>
    </row>
    <row r="59" ht="20" customHeight="1" spans="1:13">
      <c r="A59" s="698"/>
      <c r="B59" s="682">
        <v>12</v>
      </c>
      <c r="C59" s="683" t="s">
        <v>7917</v>
      </c>
      <c r="D59" s="683"/>
      <c r="E59" s="684" t="str">
        <f t="shared" si="1"/>
        <v>research_technology tech_enigmatic_encoder</v>
      </c>
      <c r="F59" s="685" t="s">
        <v>7808</v>
      </c>
      <c r="G59" s="684" t="s">
        <v>7918</v>
      </c>
      <c r="H59" s="686" t="s">
        <v>3828</v>
      </c>
      <c r="I59" s="699"/>
      <c r="J59" s="304"/>
      <c r="K59" s="304"/>
      <c r="L59" s="304"/>
      <c r="M59" s="304"/>
    </row>
    <row r="60" ht="20" customHeight="1" spans="1:13">
      <c r="A60" s="698"/>
      <c r="B60" s="682">
        <v>13</v>
      </c>
      <c r="C60" s="683" t="s">
        <v>7919</v>
      </c>
      <c r="D60" s="683"/>
      <c r="E60" s="684" t="str">
        <f t="shared" si="1"/>
        <v>research_technology tech_enigmatic_decoder</v>
      </c>
      <c r="F60" s="685" t="s">
        <v>7808</v>
      </c>
      <c r="G60" s="684" t="s">
        <v>7920</v>
      </c>
      <c r="H60" s="686" t="s">
        <v>3828</v>
      </c>
      <c r="I60" s="699"/>
      <c r="J60" s="304"/>
      <c r="K60" s="304"/>
      <c r="L60" s="304"/>
      <c r="M60" s="304"/>
    </row>
    <row r="61" ht="20" customHeight="1" spans="1:13">
      <c r="A61" s="698"/>
      <c r="B61" s="682">
        <v>14</v>
      </c>
      <c r="C61" s="683" t="s">
        <v>7921</v>
      </c>
      <c r="D61" s="683"/>
      <c r="E61" s="684" t="str">
        <f t="shared" si="1"/>
        <v>research_technology tech_synth_queen_knowledge</v>
      </c>
      <c r="F61" s="685" t="s">
        <v>7808</v>
      </c>
      <c r="G61" s="684" t="s">
        <v>7922</v>
      </c>
      <c r="H61" s="686" t="s">
        <v>3828</v>
      </c>
      <c r="I61" s="699"/>
      <c r="J61" s="304"/>
      <c r="K61" s="304"/>
      <c r="L61" s="304"/>
      <c r="M61" s="304"/>
    </row>
    <row r="62" ht="20" customHeight="1" spans="1:13">
      <c r="A62" s="698"/>
      <c r="B62" s="682">
        <v>15</v>
      </c>
      <c r="C62" s="683" t="s">
        <v>7923</v>
      </c>
      <c r="D62" s="683"/>
      <c r="E62" s="684" t="str">
        <f t="shared" si="1"/>
        <v>research_technology tech_cosmogenesis_crisis_1</v>
      </c>
      <c r="F62" s="685" t="s">
        <v>7808</v>
      </c>
      <c r="G62" s="684" t="s">
        <v>7924</v>
      </c>
      <c r="H62" s="686" t="s">
        <v>3828</v>
      </c>
      <c r="I62" s="699"/>
      <c r="J62" s="304"/>
      <c r="K62" s="304"/>
      <c r="L62" s="304"/>
      <c r="M62" s="304"/>
    </row>
    <row r="63" ht="20" customHeight="1" spans="1:13">
      <c r="A63" s="698"/>
      <c r="B63" s="682">
        <v>16</v>
      </c>
      <c r="C63" s="683" t="s">
        <v>7925</v>
      </c>
      <c r="D63" s="683"/>
      <c r="E63" s="684" t="str">
        <f t="shared" si="1"/>
        <v>research_technology tech_cosmogenesis_crisis_2</v>
      </c>
      <c r="F63" s="685" t="s">
        <v>7808</v>
      </c>
      <c r="G63" s="684" t="s">
        <v>7926</v>
      </c>
      <c r="H63" s="686" t="s">
        <v>3828</v>
      </c>
      <c r="I63" s="699"/>
      <c r="J63" s="304"/>
      <c r="K63" s="304"/>
      <c r="L63" s="304"/>
      <c r="M63" s="304"/>
    </row>
    <row r="64" ht="20" customHeight="1" spans="1:13">
      <c r="A64" s="698"/>
      <c r="B64" s="682">
        <v>17</v>
      </c>
      <c r="C64" s="683" t="s">
        <v>7927</v>
      </c>
      <c r="D64" s="683"/>
      <c r="E64" s="684" t="str">
        <f t="shared" si="1"/>
        <v>research_technology tech_cosmogenesis_crisis_3</v>
      </c>
      <c r="F64" s="685" t="s">
        <v>7808</v>
      </c>
      <c r="G64" s="684" t="s">
        <v>7928</v>
      </c>
      <c r="H64" s="686" t="s">
        <v>3828</v>
      </c>
      <c r="I64" s="699"/>
      <c r="J64" s="304"/>
      <c r="K64" s="304"/>
      <c r="L64" s="304"/>
      <c r="M64" s="304"/>
    </row>
    <row r="65" ht="20" customHeight="1" spans="1:13">
      <c r="A65" s="698"/>
      <c r="B65" s="682">
        <v>18</v>
      </c>
      <c r="C65" s="683" t="s">
        <v>7929</v>
      </c>
      <c r="D65" s="683"/>
      <c r="E65" s="684" t="str">
        <f t="shared" si="1"/>
        <v>research_technology tech_cosmogenesis_crisis_4</v>
      </c>
      <c r="F65" s="685" t="s">
        <v>7808</v>
      </c>
      <c r="G65" s="684" t="s">
        <v>7930</v>
      </c>
      <c r="H65" s="686" t="s">
        <v>3828</v>
      </c>
      <c r="I65" s="699"/>
      <c r="J65" s="304"/>
      <c r="K65" s="304"/>
      <c r="L65" s="304"/>
      <c r="M65" s="304"/>
    </row>
    <row r="66" ht="20" customHeight="1" spans="1:13">
      <c r="A66" s="698"/>
      <c r="B66" s="682">
        <v>19</v>
      </c>
      <c r="C66" s="683" t="s">
        <v>7931</v>
      </c>
      <c r="D66" s="683"/>
      <c r="E66" s="684" t="str">
        <f t="shared" si="1"/>
        <v>research_technology tech_cosmogenesis_crisis_5</v>
      </c>
      <c r="F66" s="685" t="s">
        <v>7808</v>
      </c>
      <c r="G66" s="684" t="s">
        <v>7932</v>
      </c>
      <c r="H66" s="686" t="s">
        <v>3828</v>
      </c>
      <c r="I66" s="699"/>
      <c r="J66" s="304"/>
      <c r="K66" s="304"/>
      <c r="L66" s="304"/>
      <c r="M66" s="304"/>
    </row>
    <row r="67" ht="20" customHeight="1" spans="1:13">
      <c r="A67" s="698"/>
      <c r="B67" s="682">
        <v>20</v>
      </c>
      <c r="C67" s="683" t="s">
        <v>7933</v>
      </c>
      <c r="D67" s="683"/>
      <c r="E67" s="684" t="str">
        <f t="shared" si="1"/>
        <v>research_technology tech_cosmogenesis_thesis</v>
      </c>
      <c r="F67" s="685" t="s">
        <v>7829</v>
      </c>
      <c r="G67" s="684" t="s">
        <v>7934</v>
      </c>
      <c r="H67" s="686" t="s">
        <v>3828</v>
      </c>
      <c r="I67" s="699"/>
      <c r="J67" s="304"/>
      <c r="K67" s="304"/>
      <c r="L67" s="304"/>
      <c r="M67" s="304"/>
    </row>
    <row r="68" ht="20" customHeight="1" spans="1:13">
      <c r="A68" s="698"/>
      <c r="B68" s="682">
        <v>21</v>
      </c>
      <c r="C68" s="683" t="s">
        <v>7483</v>
      </c>
      <c r="D68" s="683"/>
      <c r="E68" s="684" t="str">
        <f t="shared" si="1"/>
        <v>research_technology tech_lathe_resonator</v>
      </c>
      <c r="F68" s="685" t="s">
        <v>7808</v>
      </c>
      <c r="G68" s="684" t="s">
        <v>7935</v>
      </c>
      <c r="H68" s="686" t="s">
        <v>3828</v>
      </c>
      <c r="I68" s="699"/>
      <c r="J68" s="304"/>
      <c r="K68" s="304"/>
      <c r="L68" s="304"/>
      <c r="M68" s="304"/>
    </row>
    <row r="69" ht="20" customHeight="1" spans="1:13">
      <c r="A69" s="698"/>
      <c r="B69" s="682">
        <v>22</v>
      </c>
      <c r="C69" s="683" t="s">
        <v>7491</v>
      </c>
      <c r="D69" s="683"/>
      <c r="E69" s="684" t="str">
        <f t="shared" si="1"/>
        <v>research_technology tech_lathe_overclocker</v>
      </c>
      <c r="F69" s="685" t="s">
        <v>7808</v>
      </c>
      <c r="G69" s="684" t="s">
        <v>7936</v>
      </c>
      <c r="H69" s="686" t="s">
        <v>3828</v>
      </c>
      <c r="I69" s="699"/>
      <c r="J69" s="304"/>
      <c r="K69" s="304"/>
      <c r="L69" s="304"/>
      <c r="M69" s="304"/>
    </row>
    <row r="70" ht="20" customHeight="1" spans="1:13">
      <c r="A70" s="698"/>
      <c r="B70" s="682">
        <v>23</v>
      </c>
      <c r="C70" s="683" t="s">
        <v>7511</v>
      </c>
      <c r="D70" s="683"/>
      <c r="E70" s="684" t="str">
        <f t="shared" si="1"/>
        <v>research_technology tech_lathe_validator</v>
      </c>
      <c r="F70" s="685" t="s">
        <v>7808</v>
      </c>
      <c r="G70" s="684" t="s">
        <v>7937</v>
      </c>
      <c r="H70" s="686" t="s">
        <v>3828</v>
      </c>
      <c r="I70" s="699"/>
      <c r="J70" s="304"/>
      <c r="K70" s="304"/>
      <c r="L70" s="304"/>
      <c r="M70" s="304"/>
    </row>
    <row r="71" ht="20" customHeight="1" spans="1:13">
      <c r="A71" s="698"/>
      <c r="B71" s="677">
        <v>24</v>
      </c>
      <c r="C71" s="678" t="s">
        <v>7788</v>
      </c>
      <c r="D71" s="678"/>
      <c r="E71" s="679" t="str">
        <f t="shared" si="1"/>
        <v>research_technology tech_dyson_swarm</v>
      </c>
      <c r="F71" s="680" t="s">
        <v>7810</v>
      </c>
      <c r="G71" s="679" t="s">
        <v>7938</v>
      </c>
      <c r="H71" s="681" t="s">
        <v>7812</v>
      </c>
      <c r="I71" s="699"/>
      <c r="J71" s="304"/>
      <c r="K71" s="304"/>
      <c r="L71" s="304"/>
      <c r="M71" s="304"/>
    </row>
    <row r="72" ht="20" customHeight="1" spans="1:13">
      <c r="A72" s="698"/>
      <c r="B72" s="677">
        <v>25</v>
      </c>
      <c r="C72" s="678" t="s">
        <v>7939</v>
      </c>
      <c r="D72" s="678"/>
      <c r="E72" s="679" t="str">
        <f t="shared" ref="E72:E103" si="2">_xlfn.CONCAT("research_technology"," ",G72)</f>
        <v>research_technology tech_science_nexus</v>
      </c>
      <c r="F72" s="680" t="s">
        <v>7808</v>
      </c>
      <c r="G72" s="679" t="s">
        <v>7940</v>
      </c>
      <c r="H72" s="681" t="s">
        <v>7812</v>
      </c>
      <c r="I72" s="699"/>
      <c r="J72" s="304"/>
      <c r="K72" s="304"/>
      <c r="L72" s="304"/>
      <c r="M72" s="304"/>
    </row>
    <row r="73" ht="20" customHeight="1" spans="1:13">
      <c r="A73" s="698"/>
      <c r="B73" s="677">
        <v>26</v>
      </c>
      <c r="C73" s="678" t="s">
        <v>7941</v>
      </c>
      <c r="D73" s="678"/>
      <c r="E73" s="679" t="str">
        <f t="shared" si="2"/>
        <v>research_technology tech_sentry_array</v>
      </c>
      <c r="F73" s="680" t="s">
        <v>7808</v>
      </c>
      <c r="G73" s="679" t="s">
        <v>7942</v>
      </c>
      <c r="H73" s="681" t="s">
        <v>7812</v>
      </c>
      <c r="I73" s="699"/>
      <c r="J73" s="304"/>
      <c r="K73" s="304"/>
      <c r="L73" s="304"/>
      <c r="M73" s="304"/>
    </row>
    <row r="74" ht="20" customHeight="1" spans="1:13">
      <c r="A74" s="698"/>
      <c r="B74" s="687">
        <v>27</v>
      </c>
      <c r="C74" s="77" t="s">
        <v>7943</v>
      </c>
      <c r="D74" s="77"/>
      <c r="E74" s="688" t="str">
        <f t="shared" si="2"/>
        <v>research_technology tech_basic_science_lab_1</v>
      </c>
      <c r="F74" s="689" t="s">
        <v>7858</v>
      </c>
      <c r="G74" s="688" t="s">
        <v>7944</v>
      </c>
      <c r="H74" s="690" t="s">
        <v>1252</v>
      </c>
      <c r="I74" s="699"/>
      <c r="J74" s="304"/>
      <c r="K74" s="304"/>
      <c r="L74" s="304"/>
      <c r="M74" s="304"/>
    </row>
    <row r="75" ht="20" customHeight="1" spans="1:13">
      <c r="A75" s="698"/>
      <c r="B75" s="687">
        <v>28</v>
      </c>
      <c r="C75" s="77" t="s">
        <v>7945</v>
      </c>
      <c r="D75" s="77"/>
      <c r="E75" s="688" t="str">
        <f t="shared" si="2"/>
        <v>research_technology tech_basic_science_lab_2</v>
      </c>
      <c r="F75" s="689" t="s">
        <v>7851</v>
      </c>
      <c r="G75" s="688" t="s">
        <v>7946</v>
      </c>
      <c r="H75" s="690" t="s">
        <v>1252</v>
      </c>
      <c r="I75" s="699"/>
      <c r="J75" s="304"/>
      <c r="K75" s="304"/>
      <c r="L75" s="304"/>
      <c r="M75" s="304"/>
    </row>
    <row r="76" ht="20" customHeight="1" spans="1:13">
      <c r="A76" s="698"/>
      <c r="B76" s="687">
        <v>29</v>
      </c>
      <c r="C76" s="77" t="s">
        <v>7947</v>
      </c>
      <c r="D76" s="77"/>
      <c r="E76" s="688" t="str">
        <f t="shared" si="2"/>
        <v>research_technology tech_basic_science_lab_3</v>
      </c>
      <c r="F76" s="689" t="s">
        <v>7816</v>
      </c>
      <c r="G76" s="688" t="s">
        <v>7948</v>
      </c>
      <c r="H76" s="690" t="s">
        <v>1252</v>
      </c>
      <c r="I76" s="699"/>
      <c r="J76" s="304"/>
      <c r="K76" s="304"/>
      <c r="L76" s="304"/>
      <c r="M76" s="304"/>
    </row>
    <row r="77" ht="20" customHeight="1" spans="1:13">
      <c r="A77" s="698"/>
      <c r="B77" s="687">
        <v>30</v>
      </c>
      <c r="C77" s="77" t="s">
        <v>7949</v>
      </c>
      <c r="D77" s="77"/>
      <c r="E77" s="688" t="str">
        <f t="shared" si="2"/>
        <v>research_technology tech_global_research_initiative</v>
      </c>
      <c r="F77" s="689" t="s">
        <v>7816</v>
      </c>
      <c r="G77" s="688" t="s">
        <v>7950</v>
      </c>
      <c r="H77" s="690" t="s">
        <v>1252</v>
      </c>
      <c r="I77" s="699"/>
      <c r="J77" s="304"/>
      <c r="K77" s="304"/>
      <c r="L77" s="304"/>
      <c r="M77" s="304"/>
    </row>
    <row r="78" ht="20" customHeight="1" spans="1:13">
      <c r="A78" s="698"/>
      <c r="B78" s="682">
        <v>31</v>
      </c>
      <c r="C78" s="683" t="s">
        <v>7951</v>
      </c>
      <c r="D78" s="683"/>
      <c r="E78" s="684" t="str">
        <f t="shared" si="2"/>
        <v>research_technology tech_curator_lab</v>
      </c>
      <c r="F78" s="685" t="s">
        <v>7810</v>
      </c>
      <c r="G78" s="684" t="s">
        <v>7952</v>
      </c>
      <c r="H78" s="686" t="s">
        <v>3828</v>
      </c>
      <c r="I78" s="699"/>
      <c r="J78" s="304"/>
      <c r="K78" s="304"/>
      <c r="L78" s="304"/>
      <c r="M78" s="304"/>
    </row>
    <row r="79" ht="20" customHeight="1" spans="1:13">
      <c r="A79" s="698"/>
      <c r="B79" s="682">
        <v>32</v>
      </c>
      <c r="C79" s="683" t="s">
        <v>7953</v>
      </c>
      <c r="D79" s="683"/>
      <c r="E79" s="684" t="str">
        <f t="shared" si="2"/>
        <v>research_technology tech_archeology_lab</v>
      </c>
      <c r="F79" s="685" t="s">
        <v>7810</v>
      </c>
      <c r="G79" s="684" t="s">
        <v>7954</v>
      </c>
      <c r="H79" s="686" t="s">
        <v>3828</v>
      </c>
      <c r="I79" s="699"/>
      <c r="J79" s="304"/>
      <c r="K79" s="304"/>
      <c r="L79" s="304"/>
      <c r="M79" s="304"/>
    </row>
    <row r="80" ht="20" customHeight="1" spans="1:13">
      <c r="A80" s="698"/>
      <c r="B80" s="687">
        <v>33</v>
      </c>
      <c r="C80" s="77" t="s">
        <v>7955</v>
      </c>
      <c r="D80" s="77"/>
      <c r="E80" s="688" t="str">
        <f t="shared" si="2"/>
        <v>research_technology tech_space_science_1</v>
      </c>
      <c r="F80" s="689" t="s">
        <v>7851</v>
      </c>
      <c r="G80" s="688" t="s">
        <v>7956</v>
      </c>
      <c r="H80" s="690" t="s">
        <v>1252</v>
      </c>
      <c r="I80" s="699"/>
      <c r="J80" s="304"/>
      <c r="K80" s="304"/>
      <c r="L80" s="304"/>
      <c r="M80" s="304"/>
    </row>
    <row r="81" ht="20" customHeight="1" spans="1:13">
      <c r="A81" s="698"/>
      <c r="B81" s="687">
        <v>34</v>
      </c>
      <c r="C81" s="77" t="s">
        <v>7957</v>
      </c>
      <c r="D81" s="77"/>
      <c r="E81" s="688" t="str">
        <f t="shared" si="2"/>
        <v>research_technology tech_space_science_2</v>
      </c>
      <c r="F81" s="689" t="s">
        <v>7851</v>
      </c>
      <c r="G81" s="688" t="s">
        <v>7958</v>
      </c>
      <c r="H81" s="690" t="s">
        <v>1252</v>
      </c>
      <c r="I81" s="699"/>
      <c r="J81" s="304"/>
      <c r="K81" s="304"/>
      <c r="L81" s="304"/>
      <c r="M81" s="304"/>
    </row>
    <row r="82" ht="20" customHeight="1" spans="1:13">
      <c r="A82" s="698"/>
      <c r="B82" s="687">
        <v>35</v>
      </c>
      <c r="C82" s="77" t="s">
        <v>7959</v>
      </c>
      <c r="D82" s="77"/>
      <c r="E82" s="688" t="str">
        <f t="shared" si="2"/>
        <v>research_technology tech_space_science_3</v>
      </c>
      <c r="F82" s="689" t="s">
        <v>7810</v>
      </c>
      <c r="G82" s="688" t="s">
        <v>7960</v>
      </c>
      <c r="H82" s="690" t="s">
        <v>1252</v>
      </c>
      <c r="I82" s="699"/>
      <c r="J82" s="304"/>
      <c r="K82" s="304"/>
      <c r="L82" s="304"/>
      <c r="M82" s="304"/>
    </row>
    <row r="83" ht="20" customHeight="1" spans="1:13">
      <c r="A83" s="698"/>
      <c r="B83" s="687">
        <v>36</v>
      </c>
      <c r="C83" s="77" t="s">
        <v>7961</v>
      </c>
      <c r="D83" s="77"/>
      <c r="E83" s="688" t="str">
        <f t="shared" si="2"/>
        <v>research_technology tech_space_science_4</v>
      </c>
      <c r="F83" s="689" t="s">
        <v>7810</v>
      </c>
      <c r="G83" s="688" t="s">
        <v>7962</v>
      </c>
      <c r="H83" s="690" t="s">
        <v>1252</v>
      </c>
      <c r="I83" s="699"/>
      <c r="J83" s="304"/>
      <c r="K83" s="304"/>
      <c r="L83" s="304"/>
      <c r="M83" s="304"/>
    </row>
    <row r="84" ht="20" customHeight="1" spans="1:13">
      <c r="A84" s="698"/>
      <c r="B84" s="687">
        <v>37</v>
      </c>
      <c r="C84" s="77" t="s">
        <v>7963</v>
      </c>
      <c r="D84" s="77"/>
      <c r="E84" s="688" t="str">
        <f t="shared" si="2"/>
        <v>research_technology tech_space_science_5</v>
      </c>
      <c r="F84" s="689" t="s">
        <v>7816</v>
      </c>
      <c r="G84" s="688" t="s">
        <v>7964</v>
      </c>
      <c r="H84" s="690" t="s">
        <v>1252</v>
      </c>
      <c r="I84" s="699"/>
      <c r="J84" s="304"/>
      <c r="K84" s="304"/>
      <c r="L84" s="304"/>
      <c r="M84" s="304"/>
    </row>
    <row r="85" ht="20" customHeight="1" spans="1:13">
      <c r="A85" s="698"/>
      <c r="B85" s="687">
        <v>38</v>
      </c>
      <c r="C85" s="77" t="s">
        <v>7965</v>
      </c>
      <c r="D85" s="77"/>
      <c r="E85" s="688" t="str">
        <f t="shared" si="2"/>
        <v>research_technology tech_administrative_ai</v>
      </c>
      <c r="F85" s="689" t="s">
        <v>7851</v>
      </c>
      <c r="G85" s="688" t="s">
        <v>7966</v>
      </c>
      <c r="H85" s="690" t="s">
        <v>1252</v>
      </c>
      <c r="I85" s="699"/>
      <c r="J85" s="304"/>
      <c r="K85" s="304"/>
      <c r="L85" s="304"/>
      <c r="M85" s="304"/>
    </row>
    <row r="86" ht="20" customHeight="1" spans="1:13">
      <c r="A86" s="698"/>
      <c r="B86" s="687">
        <v>39</v>
      </c>
      <c r="C86" s="77" t="s">
        <v>7967</v>
      </c>
      <c r="D86" s="77" t="s">
        <v>7968</v>
      </c>
      <c r="E86" s="688" t="str">
        <f t="shared" si="2"/>
        <v>research_technology tech_cryostasis_1</v>
      </c>
      <c r="F86" s="689" t="s">
        <v>7851</v>
      </c>
      <c r="G86" s="688" t="s">
        <v>7969</v>
      </c>
      <c r="H86" s="690" t="s">
        <v>1252</v>
      </c>
      <c r="I86" s="699"/>
      <c r="J86" s="304"/>
      <c r="K86" s="304"/>
      <c r="L86" s="304"/>
      <c r="M86" s="304"/>
    </row>
    <row r="87" ht="20" customHeight="1" spans="1:13">
      <c r="A87" s="698"/>
      <c r="B87" s="687">
        <v>40</v>
      </c>
      <c r="C87" s="77" t="s">
        <v>7970</v>
      </c>
      <c r="D87" s="77" t="s">
        <v>7971</v>
      </c>
      <c r="E87" s="688" t="str">
        <f t="shared" si="2"/>
        <v>research_technology tech_cryostasis_2</v>
      </c>
      <c r="F87" s="689" t="s">
        <v>7816</v>
      </c>
      <c r="G87" s="688" t="s">
        <v>7972</v>
      </c>
      <c r="H87" s="690" t="s">
        <v>1252</v>
      </c>
      <c r="I87" s="699"/>
      <c r="J87" s="304"/>
      <c r="K87" s="304"/>
      <c r="L87" s="304"/>
      <c r="M87" s="304"/>
    </row>
    <row r="88" ht="20" customHeight="1" spans="1:13">
      <c r="A88" s="698"/>
      <c r="B88" s="687">
        <v>41</v>
      </c>
      <c r="C88" s="77" t="s">
        <v>7973</v>
      </c>
      <c r="D88" s="77"/>
      <c r="E88" s="688" t="str">
        <f t="shared" si="2"/>
        <v>research_technology tech_self_aware_logic</v>
      </c>
      <c r="F88" s="689" t="s">
        <v>7810</v>
      </c>
      <c r="G88" s="688" t="s">
        <v>7974</v>
      </c>
      <c r="H88" s="690" t="s">
        <v>1252</v>
      </c>
      <c r="I88" s="699"/>
      <c r="J88" s="304"/>
      <c r="K88" s="304"/>
      <c r="L88" s="304"/>
      <c r="M88" s="304"/>
    </row>
    <row r="89" ht="20" customHeight="1" spans="1:13">
      <c r="A89" s="698"/>
      <c r="B89" s="687">
        <v>42</v>
      </c>
      <c r="C89" s="77" t="s">
        <v>7975</v>
      </c>
      <c r="D89" s="77"/>
      <c r="E89" s="688" t="str">
        <f t="shared" si="2"/>
        <v>research_technology tech_automated_exploration</v>
      </c>
      <c r="F89" s="689" t="s">
        <v>7851</v>
      </c>
      <c r="G89" s="688" t="s">
        <v>7976</v>
      </c>
      <c r="H89" s="690" t="s">
        <v>1252</v>
      </c>
      <c r="I89" s="699"/>
      <c r="J89" s="304"/>
      <c r="K89" s="304"/>
      <c r="L89" s="304"/>
      <c r="M89" s="304"/>
    </row>
    <row r="90" ht="20" customHeight="1" spans="1:13">
      <c r="A90" s="698"/>
      <c r="B90" s="687">
        <v>43</v>
      </c>
      <c r="C90" s="77" t="s">
        <v>7977</v>
      </c>
      <c r="D90" s="77"/>
      <c r="E90" s="688" t="str">
        <f t="shared" si="2"/>
        <v>research_technology tech_sapient_ai</v>
      </c>
      <c r="F90" s="689" t="s">
        <v>7829</v>
      </c>
      <c r="G90" s="688" t="s">
        <v>7978</v>
      </c>
      <c r="H90" s="690" t="s">
        <v>1252</v>
      </c>
      <c r="I90" s="699"/>
      <c r="J90" s="304"/>
      <c r="K90" s="304"/>
      <c r="L90" s="304"/>
      <c r="M90" s="304"/>
    </row>
    <row r="91" ht="20" customHeight="1" spans="1:13">
      <c r="A91" s="698"/>
      <c r="B91" s="687">
        <v>44</v>
      </c>
      <c r="C91" s="77" t="s">
        <v>7979</v>
      </c>
      <c r="D91" s="77"/>
      <c r="E91" s="688" t="str">
        <f t="shared" si="2"/>
        <v>research_technology tech_positronic_implants</v>
      </c>
      <c r="F91" s="689" t="s">
        <v>7829</v>
      </c>
      <c r="G91" s="688" t="s">
        <v>7980</v>
      </c>
      <c r="H91" s="690" t="s">
        <v>1252</v>
      </c>
      <c r="I91" s="699"/>
      <c r="J91" s="304"/>
      <c r="K91" s="304"/>
      <c r="L91" s="304"/>
      <c r="M91" s="304"/>
    </row>
    <row r="92" ht="20" customHeight="1" spans="1:13">
      <c r="A92" s="698"/>
      <c r="B92" s="687">
        <v>45</v>
      </c>
      <c r="C92" s="77" t="s">
        <v>7981</v>
      </c>
      <c r="D92" s="77"/>
      <c r="E92" s="688" t="str">
        <f t="shared" si="2"/>
        <v>research_technology tech_combat_computers_1</v>
      </c>
      <c r="F92" s="689" t="s">
        <v>7851</v>
      </c>
      <c r="G92" s="688" t="s">
        <v>7982</v>
      </c>
      <c r="H92" s="690" t="s">
        <v>1252</v>
      </c>
      <c r="I92" s="699"/>
      <c r="J92" s="304"/>
      <c r="K92" s="304"/>
      <c r="L92" s="304"/>
      <c r="M92" s="304"/>
    </row>
    <row r="93" ht="20" customHeight="1" spans="1:13">
      <c r="A93" s="698"/>
      <c r="B93" s="687">
        <v>46</v>
      </c>
      <c r="C93" s="77" t="s">
        <v>7983</v>
      </c>
      <c r="D93" s="77"/>
      <c r="E93" s="688" t="str">
        <f t="shared" si="2"/>
        <v>research_technology tech_combat_computers_2</v>
      </c>
      <c r="F93" s="689" t="s">
        <v>7816</v>
      </c>
      <c r="G93" s="688" t="s">
        <v>7984</v>
      </c>
      <c r="H93" s="690" t="s">
        <v>1252</v>
      </c>
      <c r="I93" s="699"/>
      <c r="J93" s="304"/>
      <c r="K93" s="304"/>
      <c r="L93" s="304"/>
      <c r="M93" s="304"/>
    </row>
    <row r="94" ht="20" customHeight="1" spans="1:13">
      <c r="A94" s="698"/>
      <c r="B94" s="677">
        <v>47</v>
      </c>
      <c r="C94" s="678" t="s">
        <v>7985</v>
      </c>
      <c r="D94" s="678"/>
      <c r="E94" s="679" t="str">
        <f t="shared" si="2"/>
        <v>research_technology tech_combat_computers_3</v>
      </c>
      <c r="F94" s="680" t="s">
        <v>7829</v>
      </c>
      <c r="G94" s="679" t="s">
        <v>7986</v>
      </c>
      <c r="H94" s="681" t="s">
        <v>7833</v>
      </c>
      <c r="I94" s="699"/>
      <c r="J94" s="304"/>
      <c r="K94" s="304"/>
      <c r="L94" s="304"/>
      <c r="M94" s="304"/>
    </row>
    <row r="95" ht="20" customHeight="1" spans="1:13">
      <c r="A95" s="698"/>
      <c r="B95" s="677">
        <v>48</v>
      </c>
      <c r="C95" s="678" t="s">
        <v>7987</v>
      </c>
      <c r="D95" s="678"/>
      <c r="E95" s="679" t="str">
        <f t="shared" si="2"/>
        <v>research_technology tech_combat_computers_autonomous</v>
      </c>
      <c r="F95" s="680" t="s">
        <v>7829</v>
      </c>
      <c r="G95" s="679" t="s">
        <v>7988</v>
      </c>
      <c r="H95" s="681" t="s">
        <v>7833</v>
      </c>
      <c r="I95" s="699"/>
      <c r="J95" s="304"/>
      <c r="K95" s="304"/>
      <c r="L95" s="304"/>
      <c r="M95" s="304"/>
    </row>
    <row r="96" ht="20" customHeight="1" spans="1:13">
      <c r="A96" s="698"/>
      <c r="B96" s="687">
        <v>49</v>
      </c>
      <c r="C96" s="77" t="s">
        <v>7989</v>
      </c>
      <c r="D96" s="77"/>
      <c r="E96" s="688" t="str">
        <f t="shared" si="2"/>
        <v>research_technology tech_auxiliary_fire_control</v>
      </c>
      <c r="F96" s="689" t="s">
        <v>7851</v>
      </c>
      <c r="G96" s="688" t="s">
        <v>7990</v>
      </c>
      <c r="H96" s="690" t="s">
        <v>1252</v>
      </c>
      <c r="I96" s="699"/>
      <c r="J96" s="304"/>
      <c r="K96" s="304"/>
      <c r="L96" s="304"/>
      <c r="M96" s="304"/>
    </row>
    <row r="97" ht="20" customHeight="1" spans="1:13">
      <c r="A97" s="698"/>
      <c r="B97" s="677">
        <v>50</v>
      </c>
      <c r="C97" s="678" t="s">
        <v>7991</v>
      </c>
      <c r="D97" s="678"/>
      <c r="E97" s="679" t="str">
        <f t="shared" si="2"/>
        <v>research_technology tech_synchronized_defences</v>
      </c>
      <c r="F97" s="680" t="s">
        <v>7829</v>
      </c>
      <c r="G97" s="679" t="s">
        <v>7992</v>
      </c>
      <c r="H97" s="681" t="s">
        <v>7812</v>
      </c>
      <c r="I97" s="699"/>
      <c r="J97" s="304"/>
      <c r="K97" s="304"/>
      <c r="L97" s="304"/>
      <c r="M97" s="304"/>
    </row>
    <row r="98" ht="20" customHeight="1" spans="1:13">
      <c r="A98" s="698"/>
      <c r="B98" s="687">
        <v>51</v>
      </c>
      <c r="C98" s="77" t="s">
        <v>7993</v>
      </c>
      <c r="D98" s="77"/>
      <c r="E98" s="688" t="str">
        <f t="shared" si="2"/>
        <v>research_technology tech_consumer_good_refinement_1</v>
      </c>
      <c r="F98" s="689" t="s">
        <v>7810</v>
      </c>
      <c r="G98" s="688" t="s">
        <v>7994</v>
      </c>
      <c r="H98" s="690" t="s">
        <v>1252</v>
      </c>
      <c r="I98" s="699"/>
      <c r="J98" s="304"/>
      <c r="K98" s="304"/>
      <c r="L98" s="304"/>
      <c r="M98" s="304"/>
    </row>
    <row r="99" ht="20" customHeight="1" spans="1:13">
      <c r="A99" s="698"/>
      <c r="B99" s="687">
        <v>52</v>
      </c>
      <c r="C99" s="77" t="s">
        <v>7995</v>
      </c>
      <c r="D99" s="77"/>
      <c r="E99" s="688" t="str">
        <f t="shared" si="2"/>
        <v>research_technology tech_consumer_good_refinement_2</v>
      </c>
      <c r="F99" s="689" t="s">
        <v>7829</v>
      </c>
      <c r="G99" s="688" t="s">
        <v>7996</v>
      </c>
      <c r="H99" s="690" t="s">
        <v>1252</v>
      </c>
      <c r="I99" s="699"/>
      <c r="J99" s="304"/>
      <c r="K99" s="304"/>
      <c r="L99" s="304"/>
      <c r="M99" s="304"/>
    </row>
    <row r="100" ht="20" customHeight="1" spans="1:13">
      <c r="A100" s="698"/>
      <c r="B100" s="687">
        <v>53</v>
      </c>
      <c r="C100" s="77" t="s">
        <v>7997</v>
      </c>
      <c r="D100" s="77"/>
      <c r="E100" s="688" t="str">
        <f t="shared" si="2"/>
        <v>research_technology tech_neuro_quantum_links</v>
      </c>
      <c r="F100" s="689" t="s">
        <v>7816</v>
      </c>
      <c r="G100" s="688" t="s">
        <v>7998</v>
      </c>
      <c r="H100" s="690" t="s">
        <v>1252</v>
      </c>
      <c r="I100" s="699"/>
      <c r="J100" s="304"/>
      <c r="K100" s="304"/>
      <c r="L100" s="304"/>
      <c r="M100" s="304"/>
    </row>
    <row r="101" ht="20" customHeight="1" spans="1:13">
      <c r="A101" s="698"/>
      <c r="B101" s="687">
        <v>54</v>
      </c>
      <c r="C101" s="77" t="s">
        <v>7999</v>
      </c>
      <c r="D101" s="77"/>
      <c r="E101" s="688" t="str">
        <f t="shared" si="2"/>
        <v>research_technology tech_encryption_1</v>
      </c>
      <c r="F101" s="689" t="s">
        <v>7851</v>
      </c>
      <c r="G101" s="688" t="s">
        <v>8000</v>
      </c>
      <c r="H101" s="690" t="s">
        <v>1252</v>
      </c>
      <c r="I101" s="699"/>
      <c r="J101" s="304"/>
      <c r="K101" s="304"/>
      <c r="L101" s="304"/>
      <c r="M101" s="304"/>
    </row>
    <row r="102" ht="20" customHeight="1" spans="1:13">
      <c r="A102" s="698"/>
      <c r="B102" s="687">
        <v>55</v>
      </c>
      <c r="C102" s="77" t="s">
        <v>8001</v>
      </c>
      <c r="D102" s="77"/>
      <c r="E102" s="688" t="str">
        <f t="shared" si="2"/>
        <v>research_technology tech_encryption_2</v>
      </c>
      <c r="F102" s="689" t="s">
        <v>7810</v>
      </c>
      <c r="G102" s="688" t="s">
        <v>8002</v>
      </c>
      <c r="H102" s="690" t="s">
        <v>1252</v>
      </c>
      <c r="I102" s="699"/>
      <c r="J102" s="304"/>
      <c r="K102" s="304"/>
      <c r="L102" s="304"/>
      <c r="M102" s="304"/>
    </row>
    <row r="103" ht="20" customHeight="1" spans="1:13">
      <c r="A103" s="698"/>
      <c r="B103" s="687">
        <v>56</v>
      </c>
      <c r="C103" s="77" t="s">
        <v>8003</v>
      </c>
      <c r="D103" s="77"/>
      <c r="E103" s="688" t="str">
        <f t="shared" si="2"/>
        <v>research_technology tech_encryption_3</v>
      </c>
      <c r="F103" s="689" t="s">
        <v>7829</v>
      </c>
      <c r="G103" s="688" t="s">
        <v>8004</v>
      </c>
      <c r="H103" s="690" t="s">
        <v>1252</v>
      </c>
      <c r="I103" s="699"/>
      <c r="J103" s="304"/>
      <c r="K103" s="304"/>
      <c r="L103" s="304"/>
      <c r="M103" s="304"/>
    </row>
    <row r="104" ht="20" customHeight="1" spans="1:13">
      <c r="A104" s="698"/>
      <c r="B104" s="687">
        <v>57</v>
      </c>
      <c r="C104" s="77" t="s">
        <v>8005</v>
      </c>
      <c r="D104" s="77"/>
      <c r="E104" s="688" t="str">
        <f t="shared" ref="E104:E135" si="3">_xlfn.CONCAT("research_technology"," ",G104)</f>
        <v>research_technology tech_decryption_1</v>
      </c>
      <c r="F104" s="689" t="s">
        <v>7851</v>
      </c>
      <c r="G104" s="688" t="s">
        <v>8006</v>
      </c>
      <c r="H104" s="690" t="s">
        <v>1252</v>
      </c>
      <c r="I104" s="699"/>
      <c r="J104" s="304"/>
      <c r="K104" s="304"/>
      <c r="L104" s="304"/>
      <c r="M104" s="304"/>
    </row>
    <row r="105" ht="20" customHeight="1" spans="1:13">
      <c r="A105" s="698"/>
      <c r="B105" s="687">
        <v>58</v>
      </c>
      <c r="C105" s="77" t="s">
        <v>8007</v>
      </c>
      <c r="D105" s="77"/>
      <c r="E105" s="688" t="str">
        <f t="shared" si="3"/>
        <v>research_technology tech_decryption_2</v>
      </c>
      <c r="F105" s="689" t="s">
        <v>7810</v>
      </c>
      <c r="G105" s="688" t="s">
        <v>8008</v>
      </c>
      <c r="H105" s="690" t="s">
        <v>1252</v>
      </c>
      <c r="I105" s="699"/>
      <c r="J105" s="304"/>
      <c r="K105" s="304"/>
      <c r="L105" s="304"/>
      <c r="M105" s="304"/>
    </row>
    <row r="106" ht="20" customHeight="1" spans="1:13">
      <c r="A106" s="698"/>
      <c r="B106" s="687">
        <v>59</v>
      </c>
      <c r="C106" s="77" t="s">
        <v>8009</v>
      </c>
      <c r="D106" s="77"/>
      <c r="E106" s="688" t="str">
        <f t="shared" si="3"/>
        <v>research_technology tech_decryption_3</v>
      </c>
      <c r="F106" s="689" t="s">
        <v>7829</v>
      </c>
      <c r="G106" s="688" t="s">
        <v>8010</v>
      </c>
      <c r="H106" s="690" t="s">
        <v>1252</v>
      </c>
      <c r="I106" s="699"/>
      <c r="J106" s="304"/>
      <c r="K106" s="304"/>
      <c r="L106" s="304"/>
      <c r="M106" s="304"/>
    </row>
    <row r="107" ht="20" customHeight="1" spans="1:13">
      <c r="A107" s="698"/>
      <c r="B107" s="687">
        <v>60</v>
      </c>
      <c r="C107" s="77" t="s">
        <v>8011</v>
      </c>
      <c r="D107" s="77"/>
      <c r="E107" s="688" t="str">
        <f t="shared" si="3"/>
        <v>research_technology tech_sensors_2</v>
      </c>
      <c r="F107" s="689" t="s">
        <v>7810</v>
      </c>
      <c r="G107" s="688" t="s">
        <v>8012</v>
      </c>
      <c r="H107" s="690" t="s">
        <v>1252</v>
      </c>
      <c r="I107" s="699"/>
      <c r="J107" s="304"/>
      <c r="K107" s="304"/>
      <c r="L107" s="304"/>
      <c r="M107" s="304"/>
    </row>
    <row r="108" ht="20" customHeight="1" spans="1:13">
      <c r="A108" s="698"/>
      <c r="B108" s="687">
        <v>61</v>
      </c>
      <c r="C108" s="77" t="s">
        <v>8013</v>
      </c>
      <c r="D108" s="77"/>
      <c r="E108" s="688" t="str">
        <f t="shared" si="3"/>
        <v>research_technology tech_sensors_3</v>
      </c>
      <c r="F108" s="689" t="s">
        <v>7816</v>
      </c>
      <c r="G108" s="688" t="s">
        <v>8014</v>
      </c>
      <c r="H108" s="690" t="s">
        <v>1252</v>
      </c>
      <c r="I108" s="699"/>
      <c r="J108" s="304"/>
      <c r="K108" s="304"/>
      <c r="L108" s="304"/>
      <c r="M108" s="304"/>
    </row>
    <row r="109" ht="20" customHeight="1" spans="1:13">
      <c r="A109" s="698"/>
      <c r="B109" s="687">
        <v>62</v>
      </c>
      <c r="C109" s="77" t="s">
        <v>8015</v>
      </c>
      <c r="D109" s="77"/>
      <c r="E109" s="688" t="str">
        <f t="shared" si="3"/>
        <v>research_technology tech_sensors_4</v>
      </c>
      <c r="F109" s="689" t="s">
        <v>7829</v>
      </c>
      <c r="G109" s="688" t="s">
        <v>8016</v>
      </c>
      <c r="H109" s="690" t="s">
        <v>1252</v>
      </c>
      <c r="I109" s="699"/>
      <c r="J109" s="304"/>
      <c r="K109" s="304"/>
      <c r="L109" s="304"/>
      <c r="M109" s="304"/>
    </row>
    <row r="110" ht="20" customHeight="1" spans="1:13">
      <c r="A110" s="698"/>
      <c r="B110" s="677">
        <v>63</v>
      </c>
      <c r="C110" s="678" t="s">
        <v>8017</v>
      </c>
      <c r="D110" s="678"/>
      <c r="E110" s="679" t="str">
        <f t="shared" si="3"/>
        <v>research_technology tech_repeatable_reduced_building_cost</v>
      </c>
      <c r="F110" s="680" t="s">
        <v>7808</v>
      </c>
      <c r="G110" s="679" t="s">
        <v>8018</v>
      </c>
      <c r="H110" s="681" t="s">
        <v>7889</v>
      </c>
      <c r="I110" s="699"/>
      <c r="J110" s="304"/>
      <c r="K110" s="304"/>
      <c r="L110" s="304"/>
      <c r="M110" s="304"/>
    </row>
    <row r="111" ht="20" customHeight="1" spans="1:13">
      <c r="A111" s="698"/>
      <c r="B111" s="687">
        <v>64</v>
      </c>
      <c r="C111" s="77" t="s">
        <v>8019</v>
      </c>
      <c r="D111" s="77" t="s">
        <v>8020</v>
      </c>
      <c r="E111" s="688" t="str">
        <f t="shared" si="3"/>
        <v>research_technology tech_pd_tracking_1</v>
      </c>
      <c r="F111" s="689" t="s">
        <v>7858</v>
      </c>
      <c r="G111" s="688" t="s">
        <v>8021</v>
      </c>
      <c r="H111" s="690" t="s">
        <v>1252</v>
      </c>
      <c r="I111" s="699"/>
      <c r="J111" s="304"/>
      <c r="K111" s="304"/>
      <c r="L111" s="304"/>
      <c r="M111" s="304"/>
    </row>
    <row r="112" ht="20" customHeight="1" spans="1:13">
      <c r="A112" s="698"/>
      <c r="B112" s="687">
        <v>65</v>
      </c>
      <c r="C112" s="77" t="s">
        <v>8022</v>
      </c>
      <c r="D112" s="77" t="s">
        <v>8023</v>
      </c>
      <c r="E112" s="688" t="str">
        <f t="shared" si="3"/>
        <v>research_technology tech_pd_tracking_2</v>
      </c>
      <c r="F112" s="689" t="s">
        <v>7810</v>
      </c>
      <c r="G112" s="688" t="s">
        <v>8024</v>
      </c>
      <c r="H112" s="690" t="s">
        <v>1252</v>
      </c>
      <c r="I112" s="699"/>
      <c r="J112" s="304"/>
      <c r="K112" s="304"/>
      <c r="L112" s="304"/>
      <c r="M112" s="304"/>
    </row>
    <row r="113" ht="20" customHeight="1" spans="1:13">
      <c r="A113" s="700"/>
      <c r="B113" s="692">
        <v>66</v>
      </c>
      <c r="C113" s="693" t="s">
        <v>8025</v>
      </c>
      <c r="D113" s="693" t="s">
        <v>8026</v>
      </c>
      <c r="E113" s="694" t="str">
        <f t="shared" si="3"/>
        <v>research_technology tech_pd_tracking_3</v>
      </c>
      <c r="F113" s="695" t="s">
        <v>7829</v>
      </c>
      <c r="G113" s="694" t="s">
        <v>8027</v>
      </c>
      <c r="H113" s="696" t="s">
        <v>1252</v>
      </c>
      <c r="I113" s="699"/>
      <c r="J113" s="304"/>
      <c r="K113" s="304"/>
      <c r="L113" s="304"/>
      <c r="M113" s="304"/>
    </row>
    <row r="114" ht="20" customHeight="1" spans="1:13">
      <c r="A114" s="670" t="s">
        <v>8028</v>
      </c>
      <c r="B114" s="671">
        <v>1</v>
      </c>
      <c r="C114" s="672" t="s">
        <v>8029</v>
      </c>
      <c r="D114" s="672"/>
      <c r="E114" s="673" t="str">
        <f t="shared" si="3"/>
        <v>research_technology tech_pk_neutron</v>
      </c>
      <c r="F114" s="674" t="s">
        <v>7808</v>
      </c>
      <c r="G114" s="673" t="s">
        <v>8030</v>
      </c>
      <c r="H114" s="675" t="s">
        <v>3828</v>
      </c>
      <c r="I114" s="699"/>
      <c r="J114" s="304"/>
      <c r="K114" s="304"/>
      <c r="L114" s="304"/>
      <c r="M114" s="304"/>
    </row>
    <row r="115" ht="20" customHeight="1" spans="1:13">
      <c r="A115" s="676"/>
      <c r="B115" s="687">
        <v>2</v>
      </c>
      <c r="C115" s="77" t="s">
        <v>8031</v>
      </c>
      <c r="D115" s="77"/>
      <c r="E115" s="688" t="str">
        <f t="shared" si="3"/>
        <v>research_technology tech_astral_harvesting</v>
      </c>
      <c r="F115" s="689" t="s">
        <v>7810</v>
      </c>
      <c r="G115" s="688" t="s">
        <v>8032</v>
      </c>
      <c r="H115" s="690" t="s">
        <v>1252</v>
      </c>
      <c r="I115" s="699"/>
      <c r="J115" s="304"/>
      <c r="K115" s="304"/>
      <c r="L115" s="304"/>
      <c r="M115" s="304"/>
    </row>
    <row r="116" ht="20" customHeight="1" spans="1:13">
      <c r="A116" s="676"/>
      <c r="B116" s="682">
        <v>3</v>
      </c>
      <c r="C116" s="683" t="s">
        <v>8033</v>
      </c>
      <c r="D116" s="683"/>
      <c r="E116" s="684" t="str">
        <f t="shared" si="3"/>
        <v>research_technology tech_lgate_activation</v>
      </c>
      <c r="F116" s="685" t="s">
        <v>7816</v>
      </c>
      <c r="G116" s="684" t="s">
        <v>8034</v>
      </c>
      <c r="H116" s="686" t="s">
        <v>3828</v>
      </c>
      <c r="I116" s="699"/>
      <c r="J116" s="304"/>
      <c r="K116" s="304"/>
      <c r="L116" s="304"/>
      <c r="M116" s="304"/>
    </row>
    <row r="117" ht="20" customHeight="1" spans="1:13">
      <c r="A117" s="676"/>
      <c r="B117" s="682">
        <v>4</v>
      </c>
      <c r="C117" s="683" t="s">
        <v>8035</v>
      </c>
      <c r="D117" s="683" t="s">
        <v>8036</v>
      </c>
      <c r="E117" s="684" t="str">
        <f t="shared" si="3"/>
        <v>research_technology tech_dark_matter_power_core</v>
      </c>
      <c r="F117" s="685" t="s">
        <v>7808</v>
      </c>
      <c r="G117" s="684" t="s">
        <v>8037</v>
      </c>
      <c r="H117" s="686" t="s">
        <v>3828</v>
      </c>
      <c r="I117" s="699"/>
      <c r="J117" s="304"/>
      <c r="K117" s="304"/>
      <c r="L117" s="304"/>
      <c r="M117" s="304"/>
    </row>
    <row r="118" ht="20" customHeight="1" spans="1:13">
      <c r="A118" s="676"/>
      <c r="B118" s="682">
        <v>5</v>
      </c>
      <c r="C118" s="683" t="s">
        <v>7204</v>
      </c>
      <c r="D118" s="683"/>
      <c r="E118" s="684" t="str">
        <f t="shared" si="3"/>
        <v>research_technology tech_fe_singularity_1</v>
      </c>
      <c r="F118" s="685" t="s">
        <v>7808</v>
      </c>
      <c r="G118" s="684" t="s">
        <v>8038</v>
      </c>
      <c r="H118" s="686" t="s">
        <v>3828</v>
      </c>
      <c r="I118" s="699"/>
      <c r="J118" s="304"/>
      <c r="K118" s="304"/>
      <c r="L118" s="304"/>
      <c r="M118" s="304"/>
    </row>
    <row r="119" ht="20" customHeight="1" spans="1:13">
      <c r="A119" s="676"/>
      <c r="B119" s="682">
        <v>6</v>
      </c>
      <c r="C119" s="683" t="s">
        <v>7207</v>
      </c>
      <c r="D119" s="683"/>
      <c r="E119" s="684" t="str">
        <f t="shared" si="3"/>
        <v>research_technology tech_fe_singularity_2</v>
      </c>
      <c r="F119" s="685" t="s">
        <v>7808</v>
      </c>
      <c r="G119" s="684" t="s">
        <v>8039</v>
      </c>
      <c r="H119" s="686" t="s">
        <v>3828</v>
      </c>
      <c r="I119" s="699"/>
      <c r="J119" s="304"/>
      <c r="K119" s="304"/>
      <c r="L119" s="304"/>
      <c r="M119" s="304"/>
    </row>
    <row r="120" ht="20" customHeight="1" spans="1:13">
      <c r="A120" s="676"/>
      <c r="B120" s="677">
        <v>7</v>
      </c>
      <c r="C120" s="678" t="s">
        <v>8040</v>
      </c>
      <c r="D120" s="678"/>
      <c r="E120" s="679" t="str">
        <f t="shared" si="3"/>
        <v>research_technology tech_dark_matter_detection</v>
      </c>
      <c r="F120" s="680" t="s">
        <v>7808</v>
      </c>
      <c r="G120" s="679" t="s">
        <v>8041</v>
      </c>
      <c r="H120" s="681" t="s">
        <v>7812</v>
      </c>
      <c r="I120" s="699"/>
      <c r="J120" s="304"/>
      <c r="K120" s="304"/>
      <c r="L120" s="304"/>
      <c r="M120" s="304"/>
    </row>
    <row r="121" ht="20" customHeight="1" spans="1:13">
      <c r="A121" s="676"/>
      <c r="B121" s="677">
        <v>8</v>
      </c>
      <c r="C121" s="678" t="s">
        <v>8042</v>
      </c>
      <c r="D121" s="678"/>
      <c r="E121" s="679" t="str">
        <f t="shared" si="3"/>
        <v>research_technology tech_subspace_drive</v>
      </c>
      <c r="F121" s="680" t="s">
        <v>7858</v>
      </c>
      <c r="G121" s="679" t="s">
        <v>8043</v>
      </c>
      <c r="H121" s="681" t="s">
        <v>7812</v>
      </c>
      <c r="I121" s="699"/>
      <c r="J121" s="304"/>
      <c r="K121" s="304"/>
      <c r="L121" s="304"/>
      <c r="M121" s="304"/>
    </row>
    <row r="122" ht="20" customHeight="1" spans="1:13">
      <c r="A122" s="676"/>
      <c r="B122" s="682">
        <v>9</v>
      </c>
      <c r="C122" s="683" t="s">
        <v>8044</v>
      </c>
      <c r="D122" s="683"/>
      <c r="E122" s="684" t="str">
        <f t="shared" si="3"/>
        <v>research_technology tech_unusual_senses</v>
      </c>
      <c r="F122" s="685" t="s">
        <v>7810</v>
      </c>
      <c r="G122" s="684" t="s">
        <v>8045</v>
      </c>
      <c r="H122" s="686" t="s">
        <v>7908</v>
      </c>
      <c r="I122" s="699"/>
      <c r="J122" s="304"/>
      <c r="K122" s="304"/>
      <c r="L122" s="304"/>
      <c r="M122" s="304"/>
    </row>
    <row r="123" ht="20" customHeight="1" spans="1:13">
      <c r="A123" s="676"/>
      <c r="B123" s="682">
        <v>10</v>
      </c>
      <c r="C123" s="683" t="s">
        <v>8046</v>
      </c>
      <c r="D123" s="683"/>
      <c r="E123" s="684" t="str">
        <f t="shared" si="3"/>
        <v>research_technology tech_hyper_drive_bio_integration</v>
      </c>
      <c r="F123" s="685" t="s">
        <v>7810</v>
      </c>
      <c r="G123" s="684" t="s">
        <v>8047</v>
      </c>
      <c r="H123" s="686" t="s">
        <v>3828</v>
      </c>
      <c r="I123" s="699"/>
      <c r="J123" s="304"/>
      <c r="K123" s="304"/>
      <c r="L123" s="304"/>
      <c r="M123" s="304"/>
    </row>
    <row r="124" ht="20" customHeight="1" spans="1:13">
      <c r="A124" s="676"/>
      <c r="B124" s="682">
        <v>11</v>
      </c>
      <c r="C124" s="683" t="s">
        <v>8048</v>
      </c>
      <c r="D124" s="683"/>
      <c r="E124" s="684" t="str">
        <f t="shared" si="3"/>
        <v>research_technology tech_akx_worm_3</v>
      </c>
      <c r="F124" s="685" t="s">
        <v>7816</v>
      </c>
      <c r="G124" s="684" t="s">
        <v>8049</v>
      </c>
      <c r="H124" s="686" t="s">
        <v>3828</v>
      </c>
      <c r="I124" s="699"/>
      <c r="J124" s="304"/>
      <c r="K124" s="304"/>
      <c r="L124" s="304"/>
      <c r="M124" s="304"/>
    </row>
    <row r="125" ht="20" customHeight="1" spans="1:13">
      <c r="A125" s="676"/>
      <c r="B125" s="677">
        <v>12</v>
      </c>
      <c r="C125" s="678" t="s">
        <v>8050</v>
      </c>
      <c r="D125" s="678"/>
      <c r="E125" s="679" t="str">
        <f t="shared" si="3"/>
        <v>research_technology tech_gateway_activation</v>
      </c>
      <c r="F125" s="680" t="s">
        <v>7829</v>
      </c>
      <c r="G125" s="679" t="s">
        <v>8051</v>
      </c>
      <c r="H125" s="681" t="s">
        <v>7812</v>
      </c>
      <c r="I125" s="699"/>
      <c r="J125" s="304"/>
      <c r="K125" s="304"/>
      <c r="L125" s="304"/>
      <c r="M125" s="304"/>
    </row>
    <row r="126" ht="20" customHeight="1" spans="1:13">
      <c r="A126" s="676"/>
      <c r="B126" s="677">
        <v>13</v>
      </c>
      <c r="C126" s="678" t="s">
        <v>8052</v>
      </c>
      <c r="D126" s="678"/>
      <c r="E126" s="679" t="str">
        <f t="shared" si="3"/>
        <v>research_technology tech_gateway_construction</v>
      </c>
      <c r="F126" s="680" t="s">
        <v>7808</v>
      </c>
      <c r="G126" s="679" t="s">
        <v>8053</v>
      </c>
      <c r="H126" s="681" t="s">
        <v>7812</v>
      </c>
      <c r="I126" s="699"/>
      <c r="J126" s="304"/>
      <c r="K126" s="304"/>
      <c r="L126" s="304"/>
      <c r="M126" s="304"/>
    </row>
    <row r="127" ht="20" customHeight="1" spans="1:13">
      <c r="A127" s="676"/>
      <c r="B127" s="677">
        <v>14</v>
      </c>
      <c r="C127" s="678" t="s">
        <v>8054</v>
      </c>
      <c r="D127" s="678"/>
      <c r="E127" s="679" t="str">
        <f t="shared" si="3"/>
        <v>research_technology tech_quantum_catapult</v>
      </c>
      <c r="F127" s="680" t="s">
        <v>7816</v>
      </c>
      <c r="G127" s="679" t="s">
        <v>8055</v>
      </c>
      <c r="H127" s="681" t="s">
        <v>7812</v>
      </c>
      <c r="I127" s="699"/>
      <c r="J127" s="304"/>
      <c r="K127" s="304"/>
      <c r="L127" s="304"/>
      <c r="M127" s="304"/>
    </row>
    <row r="128" ht="20" customHeight="1" spans="1:13">
      <c r="A128" s="676"/>
      <c r="B128" s="677">
        <v>15</v>
      </c>
      <c r="C128" s="678" t="s">
        <v>8056</v>
      </c>
      <c r="D128" s="678"/>
      <c r="E128" s="679" t="str">
        <f t="shared" si="3"/>
        <v>research_technology tech_hyper_relays</v>
      </c>
      <c r="F128" s="680" t="s">
        <v>7810</v>
      </c>
      <c r="G128" s="679" t="s">
        <v>8057</v>
      </c>
      <c r="H128" s="681" t="s">
        <v>7812</v>
      </c>
      <c r="I128" s="699"/>
      <c r="J128" s="304"/>
      <c r="K128" s="304"/>
      <c r="L128" s="304"/>
      <c r="M128" s="304"/>
    </row>
    <row r="129" ht="20" customHeight="1" spans="1:13">
      <c r="A129" s="676"/>
      <c r="B129" s="687">
        <v>16</v>
      </c>
      <c r="C129" s="77" t="s">
        <v>8058</v>
      </c>
      <c r="D129" s="77" t="s">
        <v>8059</v>
      </c>
      <c r="E129" s="688" t="str">
        <f t="shared" si="3"/>
        <v>research_technology tech_fission_power</v>
      </c>
      <c r="F129" s="689" t="s">
        <v>7858</v>
      </c>
      <c r="G129" s="688" t="s">
        <v>8060</v>
      </c>
      <c r="H129" s="690" t="s">
        <v>1252</v>
      </c>
      <c r="I129" s="699"/>
      <c r="J129" s="304"/>
      <c r="K129" s="304"/>
      <c r="L129" s="304"/>
      <c r="M129" s="304"/>
    </row>
    <row r="130" ht="20" customHeight="1" spans="1:13">
      <c r="A130" s="676"/>
      <c r="B130" s="687">
        <v>17</v>
      </c>
      <c r="C130" s="77" t="s">
        <v>8061</v>
      </c>
      <c r="D130" s="77" t="s">
        <v>8062</v>
      </c>
      <c r="E130" s="688" t="str">
        <f t="shared" si="3"/>
        <v>research_technology tech_fusion_power</v>
      </c>
      <c r="F130" s="689" t="s">
        <v>7851</v>
      </c>
      <c r="G130" s="688" t="s">
        <v>8063</v>
      </c>
      <c r="H130" s="690" t="s">
        <v>1252</v>
      </c>
      <c r="I130" s="699"/>
      <c r="J130" s="304"/>
      <c r="K130" s="304"/>
      <c r="L130" s="304"/>
      <c r="M130" s="304"/>
    </row>
    <row r="131" ht="20" customHeight="1" spans="1:13">
      <c r="A131" s="676"/>
      <c r="B131" s="687">
        <v>18</v>
      </c>
      <c r="C131" s="77" t="s">
        <v>8064</v>
      </c>
      <c r="D131" s="77" t="s">
        <v>8065</v>
      </c>
      <c r="E131" s="688" t="str">
        <f t="shared" si="3"/>
        <v>research_technology tech_cold_fusion_power</v>
      </c>
      <c r="F131" s="689" t="s">
        <v>7810</v>
      </c>
      <c r="G131" s="688" t="s">
        <v>8066</v>
      </c>
      <c r="H131" s="690" t="s">
        <v>1252</v>
      </c>
      <c r="I131" s="699"/>
      <c r="J131" s="304"/>
      <c r="K131" s="304"/>
      <c r="L131" s="304"/>
      <c r="M131" s="304"/>
    </row>
    <row r="132" ht="20" customHeight="1" spans="1:13">
      <c r="A132" s="676"/>
      <c r="B132" s="687">
        <v>19</v>
      </c>
      <c r="C132" s="77" t="s">
        <v>8067</v>
      </c>
      <c r="D132" s="77" t="s">
        <v>8068</v>
      </c>
      <c r="E132" s="688" t="str">
        <f t="shared" si="3"/>
        <v>research_technology tech_antimatter_power</v>
      </c>
      <c r="F132" s="689" t="s">
        <v>7816</v>
      </c>
      <c r="G132" s="688" t="s">
        <v>8069</v>
      </c>
      <c r="H132" s="690" t="s">
        <v>1252</v>
      </c>
      <c r="I132" s="699"/>
      <c r="J132" s="304"/>
      <c r="K132" s="304"/>
      <c r="L132" s="304"/>
      <c r="M132" s="304"/>
    </row>
    <row r="133" ht="20" customHeight="1" spans="1:13">
      <c r="A133" s="676"/>
      <c r="B133" s="687">
        <v>20</v>
      </c>
      <c r="C133" s="77" t="s">
        <v>8070</v>
      </c>
      <c r="D133" s="77" t="s">
        <v>8071</v>
      </c>
      <c r="E133" s="688" t="str">
        <f t="shared" si="3"/>
        <v>research_technology tech_zero_point_power</v>
      </c>
      <c r="F133" s="689" t="s">
        <v>7829</v>
      </c>
      <c r="G133" s="688" t="s">
        <v>8072</v>
      </c>
      <c r="H133" s="690" t="s">
        <v>1252</v>
      </c>
      <c r="I133" s="699"/>
      <c r="J133" s="304"/>
      <c r="K133" s="304"/>
      <c r="L133" s="304"/>
      <c r="M133" s="304"/>
    </row>
    <row r="134" ht="20" customHeight="1" spans="1:13">
      <c r="A134" s="676"/>
      <c r="B134" s="687">
        <v>21</v>
      </c>
      <c r="C134" s="77" t="s">
        <v>8073</v>
      </c>
      <c r="D134" s="77"/>
      <c r="E134" s="688" t="str">
        <f t="shared" si="3"/>
        <v>research_technology tech_reactor_boosters_1</v>
      </c>
      <c r="F134" s="689" t="s">
        <v>7858</v>
      </c>
      <c r="G134" s="688" t="s">
        <v>8074</v>
      </c>
      <c r="H134" s="690" t="s">
        <v>1252</v>
      </c>
      <c r="I134" s="699"/>
      <c r="J134" s="304"/>
      <c r="K134" s="304"/>
      <c r="L134" s="304"/>
      <c r="M134" s="304"/>
    </row>
    <row r="135" ht="20" customHeight="1" spans="1:13">
      <c r="A135" s="676"/>
      <c r="B135" s="687">
        <v>22</v>
      </c>
      <c r="C135" s="77" t="s">
        <v>8075</v>
      </c>
      <c r="D135" s="77"/>
      <c r="E135" s="688" t="str">
        <f t="shared" si="3"/>
        <v>research_technology tech_reactor_boosters_2</v>
      </c>
      <c r="F135" s="689" t="s">
        <v>7851</v>
      </c>
      <c r="G135" s="688" t="s">
        <v>8076</v>
      </c>
      <c r="H135" s="690" t="s">
        <v>1252</v>
      </c>
      <c r="I135" s="699"/>
      <c r="J135" s="304"/>
      <c r="K135" s="304"/>
      <c r="L135" s="304"/>
      <c r="M135" s="304"/>
    </row>
    <row r="136" ht="20" customHeight="1" spans="1:13">
      <c r="A136" s="676"/>
      <c r="B136" s="687">
        <v>23</v>
      </c>
      <c r="C136" s="77" t="s">
        <v>8077</v>
      </c>
      <c r="D136" s="77"/>
      <c r="E136" s="688" t="str">
        <f t="shared" ref="E136:E167" si="4">_xlfn.CONCAT("research_technology"," ",G136)</f>
        <v>research_technology tech_reactor_boosters_3</v>
      </c>
      <c r="F136" s="689" t="s">
        <v>7851</v>
      </c>
      <c r="G136" s="688" t="s">
        <v>8078</v>
      </c>
      <c r="H136" s="690" t="s">
        <v>1252</v>
      </c>
      <c r="I136" s="699"/>
      <c r="J136" s="304"/>
      <c r="K136" s="304"/>
      <c r="L136" s="304"/>
      <c r="M136" s="304"/>
    </row>
    <row r="137" ht="20" customHeight="1" spans="1:13">
      <c r="A137" s="676"/>
      <c r="B137" s="687">
        <v>24</v>
      </c>
      <c r="C137" s="77" t="s">
        <v>8079</v>
      </c>
      <c r="D137" s="77"/>
      <c r="E137" s="688" t="str">
        <f t="shared" si="4"/>
        <v>research_technology tech_hyper_drive_1</v>
      </c>
      <c r="F137" s="689" t="s">
        <v>7858</v>
      </c>
      <c r="G137" s="688" t="s">
        <v>8080</v>
      </c>
      <c r="H137" s="690" t="s">
        <v>1252</v>
      </c>
      <c r="I137" s="699"/>
      <c r="J137" s="304"/>
      <c r="K137" s="304"/>
      <c r="L137" s="304"/>
      <c r="M137" s="304"/>
    </row>
    <row r="138" ht="20" customHeight="1" spans="1:13">
      <c r="A138" s="676"/>
      <c r="B138" s="687">
        <v>25</v>
      </c>
      <c r="C138" s="77" t="s">
        <v>8081</v>
      </c>
      <c r="D138" s="77"/>
      <c r="E138" s="688" t="str">
        <f t="shared" si="4"/>
        <v>research_technology tech_hyper_drive_2</v>
      </c>
      <c r="F138" s="689" t="s">
        <v>7810</v>
      </c>
      <c r="G138" s="688" t="s">
        <v>8082</v>
      </c>
      <c r="H138" s="690" t="s">
        <v>1252</v>
      </c>
      <c r="I138" s="699"/>
      <c r="J138" s="304"/>
      <c r="K138" s="304"/>
      <c r="L138" s="304"/>
      <c r="M138" s="304"/>
    </row>
    <row r="139" ht="20" customHeight="1" spans="1:13">
      <c r="A139" s="676"/>
      <c r="B139" s="687">
        <v>26</v>
      </c>
      <c r="C139" s="77" t="s">
        <v>8083</v>
      </c>
      <c r="D139" s="77"/>
      <c r="E139" s="688" t="str">
        <f t="shared" si="4"/>
        <v>research_technology tech_hyper_drive_3</v>
      </c>
      <c r="F139" s="689" t="s">
        <v>7816</v>
      </c>
      <c r="G139" s="688" t="s">
        <v>8084</v>
      </c>
      <c r="H139" s="690" t="s">
        <v>1252</v>
      </c>
      <c r="I139" s="699"/>
      <c r="J139" s="304"/>
      <c r="K139" s="304"/>
      <c r="L139" s="304"/>
      <c r="M139" s="304"/>
    </row>
    <row r="140" ht="20" customHeight="1" spans="1:13">
      <c r="A140" s="676"/>
      <c r="B140" s="677">
        <v>27</v>
      </c>
      <c r="C140" s="678" t="s">
        <v>8085</v>
      </c>
      <c r="D140" s="678"/>
      <c r="E140" s="679" t="str">
        <f t="shared" si="4"/>
        <v>research_technology tech_wormhole_stabilization</v>
      </c>
      <c r="F140" s="680" t="s">
        <v>7816</v>
      </c>
      <c r="G140" s="679" t="s">
        <v>8086</v>
      </c>
      <c r="H140" s="681" t="s">
        <v>7812</v>
      </c>
      <c r="I140" s="699"/>
      <c r="J140" s="304"/>
      <c r="K140" s="304"/>
      <c r="L140" s="304"/>
      <c r="M140" s="304"/>
    </row>
    <row r="141" ht="20" customHeight="1" spans="1:13">
      <c r="A141" s="676"/>
      <c r="B141" s="677">
        <v>28</v>
      </c>
      <c r="C141" s="678" t="s">
        <v>8087</v>
      </c>
      <c r="D141" s="678" t="s">
        <v>8088</v>
      </c>
      <c r="E141" s="679" t="str">
        <f t="shared" si="4"/>
        <v>research_technology tech_jump_drive_1</v>
      </c>
      <c r="F141" s="680" t="s">
        <v>7808</v>
      </c>
      <c r="G141" s="679" t="s">
        <v>8089</v>
      </c>
      <c r="H141" s="681" t="s">
        <v>7833</v>
      </c>
      <c r="I141" s="699"/>
      <c r="J141" s="304"/>
      <c r="K141" s="304"/>
      <c r="L141" s="304"/>
      <c r="M141" s="304"/>
    </row>
    <row r="142" ht="20" customHeight="1" spans="1:13">
      <c r="A142" s="676"/>
      <c r="B142" s="687">
        <v>29</v>
      </c>
      <c r="C142" s="77" t="s">
        <v>8090</v>
      </c>
      <c r="D142" s="77"/>
      <c r="E142" s="688" t="str">
        <f t="shared" si="4"/>
        <v>research_technology tech_ftl_inhibitor</v>
      </c>
      <c r="F142" s="689" t="s">
        <v>7810</v>
      </c>
      <c r="G142" s="688" t="s">
        <v>8091</v>
      </c>
      <c r="H142" s="690" t="s">
        <v>1252</v>
      </c>
      <c r="I142" s="699"/>
      <c r="J142" s="304"/>
      <c r="K142" s="304"/>
      <c r="L142" s="304"/>
      <c r="M142" s="304"/>
    </row>
    <row r="143" ht="20" customHeight="1" spans="1:13">
      <c r="A143" s="676"/>
      <c r="B143" s="677">
        <v>30</v>
      </c>
      <c r="C143" s="678" t="s">
        <v>8092</v>
      </c>
      <c r="D143" s="678"/>
      <c r="E143" s="679" t="str">
        <f t="shared" si="4"/>
        <v>research_technology tech_repeatable_weapon_type_energy_damage</v>
      </c>
      <c r="F143" s="680" t="s">
        <v>7808</v>
      </c>
      <c r="G143" s="679" t="s">
        <v>8093</v>
      </c>
      <c r="H143" s="681" t="s">
        <v>7889</v>
      </c>
      <c r="I143" s="699"/>
      <c r="J143" s="304"/>
      <c r="K143" s="304"/>
      <c r="L143" s="304"/>
      <c r="M143" s="304"/>
    </row>
    <row r="144" ht="20" customHeight="1" spans="1:13">
      <c r="A144" s="676"/>
      <c r="B144" s="677">
        <v>31</v>
      </c>
      <c r="C144" s="678" t="s">
        <v>8094</v>
      </c>
      <c r="D144" s="678"/>
      <c r="E144" s="679" t="str">
        <f t="shared" si="4"/>
        <v>research_technology tech_repeatable_weapon_type_energy_fire_rate</v>
      </c>
      <c r="F144" s="680" t="s">
        <v>7808</v>
      </c>
      <c r="G144" s="679" t="s">
        <v>8095</v>
      </c>
      <c r="H144" s="681" t="s">
        <v>7889</v>
      </c>
      <c r="I144" s="699"/>
      <c r="J144" s="304"/>
      <c r="K144" s="304"/>
      <c r="L144" s="304"/>
      <c r="M144" s="304"/>
    </row>
    <row r="145" ht="20" customHeight="1" spans="1:13">
      <c r="A145" s="676"/>
      <c r="B145" s="687">
        <v>32</v>
      </c>
      <c r="C145" s="77" t="s">
        <v>8096</v>
      </c>
      <c r="D145" s="77" t="s">
        <v>8097</v>
      </c>
      <c r="E145" s="688" t="str">
        <f t="shared" si="4"/>
        <v>research_technology tech_lasers_1</v>
      </c>
      <c r="F145" s="689" t="s">
        <v>7858</v>
      </c>
      <c r="G145" s="688" t="s">
        <v>8098</v>
      </c>
      <c r="H145" s="690" t="s">
        <v>1252</v>
      </c>
      <c r="I145" s="699"/>
      <c r="J145" s="304"/>
      <c r="K145" s="304"/>
      <c r="L145" s="304"/>
      <c r="M145" s="304"/>
    </row>
    <row r="146" ht="20" customHeight="1" spans="1:13">
      <c r="A146" s="676"/>
      <c r="B146" s="687">
        <v>33</v>
      </c>
      <c r="C146" s="77" t="s">
        <v>8099</v>
      </c>
      <c r="D146" s="77" t="s">
        <v>8100</v>
      </c>
      <c r="E146" s="688" t="str">
        <f t="shared" si="4"/>
        <v>research_technology tech_lasers_2</v>
      </c>
      <c r="F146" s="689" t="s">
        <v>7851</v>
      </c>
      <c r="G146" s="688" t="s">
        <v>8101</v>
      </c>
      <c r="H146" s="690" t="s">
        <v>1252</v>
      </c>
      <c r="I146" s="699"/>
      <c r="J146" s="304"/>
      <c r="K146" s="304"/>
      <c r="L146" s="304"/>
      <c r="M146" s="304"/>
    </row>
    <row r="147" ht="20" customHeight="1" spans="1:13">
      <c r="A147" s="676"/>
      <c r="B147" s="687">
        <v>34</v>
      </c>
      <c r="C147" s="77" t="s">
        <v>8102</v>
      </c>
      <c r="D147" s="77" t="s">
        <v>8103</v>
      </c>
      <c r="E147" s="688" t="str">
        <f t="shared" si="4"/>
        <v>research_technology tech_lasers_3</v>
      </c>
      <c r="F147" s="689" t="s">
        <v>7810</v>
      </c>
      <c r="G147" s="688" t="s">
        <v>8104</v>
      </c>
      <c r="H147" s="690" t="s">
        <v>1252</v>
      </c>
      <c r="I147" s="699"/>
      <c r="J147" s="304"/>
      <c r="K147" s="304"/>
      <c r="L147" s="304"/>
      <c r="M147" s="304"/>
    </row>
    <row r="148" ht="20" customHeight="1" spans="1:13">
      <c r="A148" s="676"/>
      <c r="B148" s="687">
        <v>35</v>
      </c>
      <c r="C148" s="77" t="s">
        <v>8105</v>
      </c>
      <c r="D148" s="77" t="s">
        <v>8106</v>
      </c>
      <c r="E148" s="688" t="str">
        <f t="shared" si="4"/>
        <v>research_technology tech_lasers_4</v>
      </c>
      <c r="F148" s="689" t="s">
        <v>7816</v>
      </c>
      <c r="G148" s="688" t="s">
        <v>8107</v>
      </c>
      <c r="H148" s="690" t="s">
        <v>1252</v>
      </c>
      <c r="I148" s="699"/>
      <c r="J148" s="304"/>
      <c r="K148" s="304"/>
      <c r="L148" s="304"/>
      <c r="M148" s="304"/>
    </row>
    <row r="149" ht="20" customHeight="1" spans="1:13">
      <c r="A149" s="676"/>
      <c r="B149" s="687">
        <v>36</v>
      </c>
      <c r="C149" s="77" t="s">
        <v>8108</v>
      </c>
      <c r="D149" s="77" t="s">
        <v>8109</v>
      </c>
      <c r="E149" s="688" t="str">
        <f t="shared" si="4"/>
        <v>research_technology tech_lasers_5</v>
      </c>
      <c r="F149" s="689" t="s">
        <v>7829</v>
      </c>
      <c r="G149" s="688" t="s">
        <v>8110</v>
      </c>
      <c r="H149" s="690" t="s">
        <v>1252</v>
      </c>
      <c r="I149" s="699"/>
      <c r="J149" s="304"/>
      <c r="K149" s="304"/>
      <c r="L149" s="304"/>
      <c r="M149" s="304"/>
    </row>
    <row r="150" ht="20" customHeight="1" spans="1:13">
      <c r="A150" s="676"/>
      <c r="B150" s="687">
        <v>37</v>
      </c>
      <c r="C150" s="77" t="s">
        <v>8111</v>
      </c>
      <c r="D150" s="77" t="s">
        <v>8112</v>
      </c>
      <c r="E150" s="688" t="str">
        <f t="shared" si="4"/>
        <v>research_technology tech_energy_lance_1</v>
      </c>
      <c r="F150" s="689" t="s">
        <v>7829</v>
      </c>
      <c r="G150" s="688" t="s">
        <v>8113</v>
      </c>
      <c r="H150" s="690" t="s">
        <v>1252</v>
      </c>
      <c r="I150" s="699"/>
      <c r="J150" s="304"/>
      <c r="K150" s="304"/>
      <c r="L150" s="304"/>
      <c r="M150" s="304"/>
    </row>
    <row r="151" ht="20" customHeight="1" spans="1:13">
      <c r="A151" s="676"/>
      <c r="B151" s="687">
        <v>38</v>
      </c>
      <c r="C151" s="77" t="s">
        <v>8114</v>
      </c>
      <c r="D151" s="77" t="s">
        <v>8115</v>
      </c>
      <c r="E151" s="688" t="str">
        <f t="shared" si="4"/>
        <v>research_technology tech_energy_lance_2</v>
      </c>
      <c r="F151" s="689" t="s">
        <v>7829</v>
      </c>
      <c r="G151" s="688" t="s">
        <v>8116</v>
      </c>
      <c r="H151" s="690" t="s">
        <v>1252</v>
      </c>
      <c r="I151" s="699"/>
      <c r="J151" s="304"/>
      <c r="K151" s="304"/>
      <c r="L151" s="304"/>
      <c r="M151" s="304"/>
    </row>
    <row r="152" ht="20" customHeight="1" spans="1:13">
      <c r="A152" s="676"/>
      <c r="B152" s="687">
        <v>39</v>
      </c>
      <c r="C152" s="77" t="s">
        <v>8117</v>
      </c>
      <c r="D152" s="77" t="s">
        <v>8118</v>
      </c>
      <c r="E152" s="688" t="str">
        <f t="shared" si="4"/>
        <v>research_technology tech_plasma_1</v>
      </c>
      <c r="F152" s="689" t="s">
        <v>7810</v>
      </c>
      <c r="G152" s="688" t="s">
        <v>8119</v>
      </c>
      <c r="H152" s="690" t="s">
        <v>1252</v>
      </c>
      <c r="I152" s="699"/>
      <c r="J152" s="304"/>
      <c r="K152" s="304"/>
      <c r="L152" s="304"/>
      <c r="M152" s="304"/>
    </row>
    <row r="153" ht="20" customHeight="1" spans="1:13">
      <c r="A153" s="676"/>
      <c r="B153" s="687">
        <v>40</v>
      </c>
      <c r="C153" s="77" t="s">
        <v>8120</v>
      </c>
      <c r="D153" s="77" t="s">
        <v>8121</v>
      </c>
      <c r="E153" s="688" t="str">
        <f t="shared" si="4"/>
        <v>research_technology tech_plasma_2</v>
      </c>
      <c r="F153" s="689" t="s">
        <v>7816</v>
      </c>
      <c r="G153" s="688" t="s">
        <v>8122</v>
      </c>
      <c r="H153" s="690" t="s">
        <v>1252</v>
      </c>
      <c r="I153" s="699"/>
      <c r="J153" s="304"/>
      <c r="K153" s="304"/>
      <c r="L153" s="304"/>
      <c r="M153" s="304"/>
    </row>
    <row r="154" ht="20" customHeight="1" spans="1:13">
      <c r="A154" s="676"/>
      <c r="B154" s="687">
        <v>41</v>
      </c>
      <c r="C154" s="77" t="s">
        <v>8123</v>
      </c>
      <c r="D154" s="77" t="s">
        <v>8124</v>
      </c>
      <c r="E154" s="688" t="str">
        <f t="shared" si="4"/>
        <v>research_technology tech_plasma_3</v>
      </c>
      <c r="F154" s="689" t="s">
        <v>7829</v>
      </c>
      <c r="G154" s="688" t="s">
        <v>8125</v>
      </c>
      <c r="H154" s="690" t="s">
        <v>1252</v>
      </c>
      <c r="I154" s="699"/>
      <c r="J154" s="304"/>
      <c r="K154" s="304"/>
      <c r="L154" s="304"/>
      <c r="M154" s="304"/>
    </row>
    <row r="155" ht="20" customHeight="1" spans="1:13">
      <c r="A155" s="676"/>
      <c r="B155" s="687">
        <v>42</v>
      </c>
      <c r="C155" s="77" t="s">
        <v>8126</v>
      </c>
      <c r="D155" s="77" t="s">
        <v>8127</v>
      </c>
      <c r="E155" s="688" t="str">
        <f t="shared" si="4"/>
        <v>research_technology tech_arc_emitter_1</v>
      </c>
      <c r="F155" s="689" t="s">
        <v>7829</v>
      </c>
      <c r="G155" s="688" t="s">
        <v>8128</v>
      </c>
      <c r="H155" s="690" t="s">
        <v>1252</v>
      </c>
      <c r="I155" s="699"/>
      <c r="J155" s="304"/>
      <c r="K155" s="304"/>
      <c r="L155" s="304"/>
      <c r="M155" s="304"/>
    </row>
    <row r="156" ht="20" customHeight="1" spans="1:13">
      <c r="A156" s="676"/>
      <c r="B156" s="687">
        <v>43</v>
      </c>
      <c r="C156" s="77" t="s">
        <v>8129</v>
      </c>
      <c r="D156" s="77" t="s">
        <v>8130</v>
      </c>
      <c r="E156" s="688" t="str">
        <f t="shared" si="4"/>
        <v>research_technology tech_arc_emitter_2</v>
      </c>
      <c r="F156" s="689" t="s">
        <v>7829</v>
      </c>
      <c r="G156" s="688" t="s">
        <v>8131</v>
      </c>
      <c r="H156" s="690" t="s">
        <v>1252</v>
      </c>
      <c r="I156" s="699"/>
      <c r="J156" s="304"/>
      <c r="K156" s="304"/>
      <c r="L156" s="304"/>
      <c r="M156" s="304"/>
    </row>
    <row r="157" ht="20" customHeight="1" spans="1:13">
      <c r="A157" s="676"/>
      <c r="B157" s="687">
        <v>44</v>
      </c>
      <c r="C157" s="77" t="s">
        <v>8132</v>
      </c>
      <c r="D157" s="77" t="s">
        <v>8133</v>
      </c>
      <c r="E157" s="688" t="str">
        <f t="shared" si="4"/>
        <v>research_technology tech_disruptors_1</v>
      </c>
      <c r="F157" s="689" t="s">
        <v>7810</v>
      </c>
      <c r="G157" s="688" t="s">
        <v>8134</v>
      </c>
      <c r="H157" s="690" t="s">
        <v>1252</v>
      </c>
      <c r="I157" s="699"/>
      <c r="J157" s="304"/>
      <c r="K157" s="304"/>
      <c r="L157" s="304"/>
      <c r="M157" s="304"/>
    </row>
    <row r="158" ht="20" customHeight="1" spans="1:13">
      <c r="A158" s="676"/>
      <c r="B158" s="687">
        <v>45</v>
      </c>
      <c r="C158" s="77" t="s">
        <v>8135</v>
      </c>
      <c r="D158" s="77" t="s">
        <v>8136</v>
      </c>
      <c r="E158" s="688" t="str">
        <f t="shared" si="4"/>
        <v>research_technology tech_disruptors_2</v>
      </c>
      <c r="F158" s="689" t="s">
        <v>7816</v>
      </c>
      <c r="G158" s="688" t="s">
        <v>8137</v>
      </c>
      <c r="H158" s="690" t="s">
        <v>1252</v>
      </c>
      <c r="I158" s="699"/>
      <c r="J158" s="304"/>
      <c r="K158" s="304"/>
      <c r="L158" s="304"/>
      <c r="M158" s="304"/>
    </row>
    <row r="159" ht="20" customHeight="1" spans="1:13">
      <c r="A159" s="676"/>
      <c r="B159" s="687">
        <v>46</v>
      </c>
      <c r="C159" s="77" t="s">
        <v>8138</v>
      </c>
      <c r="D159" s="77" t="s">
        <v>8139</v>
      </c>
      <c r="E159" s="688" t="str">
        <f t="shared" si="4"/>
        <v>research_technology tech_disruptors_3</v>
      </c>
      <c r="F159" s="689" t="s">
        <v>7829</v>
      </c>
      <c r="G159" s="688" t="s">
        <v>8140</v>
      </c>
      <c r="H159" s="690" t="s">
        <v>1252</v>
      </c>
      <c r="I159" s="699"/>
      <c r="J159" s="304"/>
      <c r="K159" s="304"/>
      <c r="L159" s="304"/>
      <c r="M159" s="304"/>
    </row>
    <row r="160" ht="20" customHeight="1" spans="1:13">
      <c r="A160" s="676"/>
      <c r="B160" s="687">
        <v>47</v>
      </c>
      <c r="C160" s="77" t="s">
        <v>8141</v>
      </c>
      <c r="D160" s="77" t="s">
        <v>8142</v>
      </c>
      <c r="E160" s="688" t="str">
        <f t="shared" si="4"/>
        <v>research_technology tech_energy_torpedoes_1</v>
      </c>
      <c r="F160" s="689" t="s">
        <v>7816</v>
      </c>
      <c r="G160" s="688" t="s">
        <v>8143</v>
      </c>
      <c r="H160" s="690" t="s">
        <v>1252</v>
      </c>
      <c r="I160" s="699"/>
      <c r="J160" s="304"/>
      <c r="K160" s="304"/>
      <c r="L160" s="304"/>
      <c r="M160" s="304"/>
    </row>
    <row r="161" ht="20" customHeight="1" spans="1:13">
      <c r="A161" s="676"/>
      <c r="B161" s="687">
        <v>48</v>
      </c>
      <c r="C161" s="77" t="s">
        <v>8144</v>
      </c>
      <c r="D161" s="77" t="s">
        <v>8145</v>
      </c>
      <c r="E161" s="688" t="str">
        <f t="shared" si="4"/>
        <v>research_technology tech_energy_torpedoes_2</v>
      </c>
      <c r="F161" s="689" t="s">
        <v>7829</v>
      </c>
      <c r="G161" s="688" t="s">
        <v>8146</v>
      </c>
      <c r="H161" s="690" t="s">
        <v>1252</v>
      </c>
      <c r="I161" s="699"/>
      <c r="J161" s="304"/>
      <c r="K161" s="304"/>
      <c r="L161" s="304"/>
      <c r="M161" s="304"/>
    </row>
    <row r="162" ht="20" customHeight="1" spans="1:13">
      <c r="A162" s="676"/>
      <c r="B162" s="682">
        <v>49</v>
      </c>
      <c r="C162" s="683" t="s">
        <v>8147</v>
      </c>
      <c r="D162" s="683"/>
      <c r="E162" s="684" t="str">
        <f t="shared" si="4"/>
        <v>research_technology tech_extradimensional_weapon_1</v>
      </c>
      <c r="F162" s="685" t="s">
        <v>7808</v>
      </c>
      <c r="G162" s="684" t="s">
        <v>8148</v>
      </c>
      <c r="H162" s="686" t="s">
        <v>3828</v>
      </c>
      <c r="I162" s="699"/>
      <c r="J162" s="304"/>
      <c r="K162" s="304"/>
      <c r="L162" s="304"/>
      <c r="M162" s="304"/>
    </row>
    <row r="163" ht="20" customHeight="1" spans="1:13">
      <c r="A163" s="676"/>
      <c r="B163" s="682">
        <v>50</v>
      </c>
      <c r="C163" s="683" t="s">
        <v>8149</v>
      </c>
      <c r="D163" s="683" t="s">
        <v>8150</v>
      </c>
      <c r="E163" s="684" t="str">
        <f t="shared" si="4"/>
        <v>research_technology tech_mining_drone_weapon_1</v>
      </c>
      <c r="F163" s="685" t="s">
        <v>7810</v>
      </c>
      <c r="G163" s="684" t="s">
        <v>8151</v>
      </c>
      <c r="H163" s="686" t="s">
        <v>3828</v>
      </c>
      <c r="I163" s="699"/>
      <c r="J163" s="304"/>
      <c r="K163" s="304"/>
      <c r="L163" s="304"/>
      <c r="M163" s="304"/>
    </row>
    <row r="164" ht="20" customHeight="1" spans="1:13">
      <c r="A164" s="676"/>
      <c r="B164" s="682">
        <v>51</v>
      </c>
      <c r="C164" s="683" t="s">
        <v>8152</v>
      </c>
      <c r="D164" s="683"/>
      <c r="E164" s="684" t="str">
        <f t="shared" si="4"/>
        <v>research_technology tech_space_cloud_weapon_1</v>
      </c>
      <c r="F164" s="685" t="s">
        <v>7810</v>
      </c>
      <c r="G164" s="684" t="s">
        <v>8153</v>
      </c>
      <c r="H164" s="686" t="s">
        <v>3828</v>
      </c>
      <c r="I164" s="699"/>
      <c r="J164" s="304"/>
      <c r="K164" s="304"/>
      <c r="L164" s="304"/>
      <c r="M164" s="304"/>
    </row>
    <row r="165" ht="20" customHeight="1" spans="1:13">
      <c r="A165" s="676"/>
      <c r="B165" s="682">
        <v>52</v>
      </c>
      <c r="C165" s="683" t="s">
        <v>8154</v>
      </c>
      <c r="D165" s="683"/>
      <c r="E165" s="684" t="str">
        <f t="shared" si="4"/>
        <v>research_technology null_void_beam</v>
      </c>
      <c r="F165" s="685" t="s">
        <v>7810</v>
      </c>
      <c r="G165" s="684" t="s">
        <v>8155</v>
      </c>
      <c r="H165" s="686" t="s">
        <v>3828</v>
      </c>
      <c r="I165" s="699"/>
      <c r="J165" s="304"/>
      <c r="K165" s="304"/>
      <c r="L165" s="304"/>
      <c r="M165" s="304"/>
    </row>
    <row r="166" ht="20" customHeight="1" spans="1:13">
      <c r="A166" s="676"/>
      <c r="B166" s="687">
        <v>53</v>
      </c>
      <c r="C166" s="77" t="s">
        <v>8156</v>
      </c>
      <c r="D166" s="77"/>
      <c r="E166" s="688" t="str">
        <f t="shared" si="4"/>
        <v>research_technology tech_mine_volatile_motes</v>
      </c>
      <c r="F166" s="689" t="s">
        <v>7810</v>
      </c>
      <c r="G166" s="688" t="s">
        <v>8157</v>
      </c>
      <c r="H166" s="690" t="s">
        <v>1252</v>
      </c>
      <c r="I166" s="699"/>
      <c r="J166" s="304"/>
      <c r="K166" s="304"/>
      <c r="L166" s="304"/>
      <c r="M166" s="304"/>
    </row>
    <row r="167" ht="20" customHeight="1" spans="1:13">
      <c r="A167" s="691"/>
      <c r="B167" s="692">
        <v>54</v>
      </c>
      <c r="C167" s="693" t="s">
        <v>8158</v>
      </c>
      <c r="D167" s="693"/>
      <c r="E167" s="694" t="str">
        <f t="shared" si="4"/>
        <v>research_technology tech_volatile_motes</v>
      </c>
      <c r="F167" s="695" t="s">
        <v>7810</v>
      </c>
      <c r="G167" s="694" t="s">
        <v>8159</v>
      </c>
      <c r="H167" s="696" t="s">
        <v>1252</v>
      </c>
      <c r="I167" s="699"/>
      <c r="J167" s="304"/>
      <c r="K167" s="304"/>
      <c r="L167" s="304"/>
      <c r="M167" s="304"/>
    </row>
    <row r="168" ht="30.75" spans="1:13">
      <c r="A168" s="701" t="s">
        <v>8160</v>
      </c>
      <c r="B168" s="702"/>
      <c r="C168" s="703"/>
      <c r="D168" s="703"/>
      <c r="E168" s="704"/>
      <c r="F168" s="704"/>
      <c r="G168" s="704"/>
      <c r="H168" s="705"/>
      <c r="I168" s="699"/>
      <c r="J168" s="304"/>
      <c r="K168" s="304"/>
      <c r="L168" s="304"/>
      <c r="M168" s="304"/>
    </row>
    <row r="169" ht="20" customHeight="1" spans="1:13">
      <c r="A169" s="706" t="s">
        <v>8161</v>
      </c>
      <c r="B169" s="707">
        <v>1</v>
      </c>
      <c r="C169" s="708" t="s">
        <v>8162</v>
      </c>
      <c r="D169" s="709"/>
      <c r="E169" s="708" t="str">
        <f>_xlfn.CONCAT("research_technology"," ",G169)</f>
        <v>research_technology tech_deep_space_citadel</v>
      </c>
      <c r="F169" s="708" t="s">
        <v>7816</v>
      </c>
      <c r="G169" s="708" t="s">
        <v>8163</v>
      </c>
      <c r="H169" s="710" t="s">
        <v>1252</v>
      </c>
      <c r="I169" s="699"/>
      <c r="J169" s="304"/>
      <c r="K169" s="304"/>
      <c r="L169" s="304"/>
      <c r="M169" s="304"/>
    </row>
    <row r="170" ht="20" customHeight="1" spans="1:13">
      <c r="A170" s="711"/>
      <c r="B170" s="712">
        <v>2</v>
      </c>
      <c r="C170" s="713" t="s">
        <v>7222</v>
      </c>
      <c r="D170" s="714"/>
      <c r="E170" s="713" t="str">
        <f t="shared" ref="E170:E233" si="5">_xlfn.CONCAT("research_technology"," ",G170)</f>
        <v>research_technology tech_fe_fortress_1</v>
      </c>
      <c r="F170" s="713" t="s">
        <v>7808</v>
      </c>
      <c r="G170" s="713" t="s">
        <v>8164</v>
      </c>
      <c r="H170" s="715" t="s">
        <v>3828</v>
      </c>
      <c r="I170" s="699"/>
      <c r="J170" s="304"/>
      <c r="K170" s="304"/>
      <c r="L170" s="304"/>
      <c r="M170" s="304"/>
    </row>
    <row r="171" ht="20" customHeight="1" spans="1:13">
      <c r="A171" s="711"/>
      <c r="B171" s="712">
        <v>3</v>
      </c>
      <c r="C171" s="713" t="s">
        <v>7225</v>
      </c>
      <c r="D171" s="714"/>
      <c r="E171" s="713" t="str">
        <f t="shared" si="5"/>
        <v>research_technology tech_fe_fortress_2</v>
      </c>
      <c r="F171" s="713" t="s">
        <v>7808</v>
      </c>
      <c r="G171" s="713" t="s">
        <v>8165</v>
      </c>
      <c r="H171" s="715" t="s">
        <v>3828</v>
      </c>
      <c r="I171" s="699"/>
      <c r="J171" s="304"/>
      <c r="K171" s="304"/>
      <c r="L171" s="304"/>
      <c r="M171" s="304"/>
    </row>
    <row r="172" ht="20" customHeight="1" spans="1:13">
      <c r="A172" s="711"/>
      <c r="B172" s="712">
        <v>4</v>
      </c>
      <c r="C172" s="713" t="s">
        <v>8166</v>
      </c>
      <c r="D172" s="714"/>
      <c r="E172" s="713" t="str">
        <f t="shared" si="5"/>
        <v>research_technology tech_predatory_tactics</v>
      </c>
      <c r="F172" s="713" t="s">
        <v>7810</v>
      </c>
      <c r="G172" s="713" t="s">
        <v>8167</v>
      </c>
      <c r="H172" s="715" t="s">
        <v>7908</v>
      </c>
      <c r="I172" s="699"/>
      <c r="J172" s="304"/>
      <c r="K172" s="304"/>
      <c r="L172" s="304"/>
      <c r="M172" s="304"/>
    </row>
    <row r="173" ht="20" customHeight="1" spans="1:13">
      <c r="A173" s="711"/>
      <c r="B173" s="712">
        <v>5</v>
      </c>
      <c r="C173" s="713" t="s">
        <v>7507</v>
      </c>
      <c r="D173" s="714"/>
      <c r="E173" s="713" t="str">
        <f t="shared" si="5"/>
        <v>research_technology tech_lathe_cogitator</v>
      </c>
      <c r="F173" s="713" t="s">
        <v>7808</v>
      </c>
      <c r="G173" s="713" t="s">
        <v>8168</v>
      </c>
      <c r="H173" s="715" t="s">
        <v>3828</v>
      </c>
      <c r="I173" s="699"/>
      <c r="J173" s="304"/>
      <c r="K173" s="304"/>
      <c r="L173" s="304"/>
      <c r="M173" s="304"/>
    </row>
    <row r="174" ht="20" customHeight="1" spans="1:13">
      <c r="A174" s="711"/>
      <c r="B174" s="716">
        <v>6</v>
      </c>
      <c r="C174" s="717" t="s">
        <v>8169</v>
      </c>
      <c r="D174" s="718"/>
      <c r="E174" s="717" t="str">
        <f t="shared" si="5"/>
        <v>research_technology tech_strategic_coordination</v>
      </c>
      <c r="F174" s="717" t="s">
        <v>7808</v>
      </c>
      <c r="G174" s="717" t="s">
        <v>8170</v>
      </c>
      <c r="H174" s="719" t="s">
        <v>7812</v>
      </c>
      <c r="I174" s="699"/>
      <c r="J174" s="304"/>
      <c r="K174" s="304"/>
      <c r="L174" s="304"/>
      <c r="M174" s="304"/>
    </row>
    <row r="175" ht="20" customHeight="1" spans="1:13">
      <c r="A175" s="711"/>
      <c r="B175" s="716">
        <v>7</v>
      </c>
      <c r="C175" s="717" t="s">
        <v>8171</v>
      </c>
      <c r="D175" s="718"/>
      <c r="E175" s="717" t="str">
        <f t="shared" si="5"/>
        <v>research_technology tech_mega_shipyard</v>
      </c>
      <c r="F175" s="717" t="s">
        <v>7808</v>
      </c>
      <c r="G175" s="717" t="s">
        <v>8172</v>
      </c>
      <c r="H175" s="719" t="s">
        <v>7812</v>
      </c>
      <c r="I175" s="699"/>
      <c r="J175" s="304"/>
      <c r="K175" s="304"/>
      <c r="L175" s="304"/>
      <c r="M175" s="304"/>
    </row>
    <row r="176" ht="20" customHeight="1" spans="1:13">
      <c r="A176" s="711"/>
      <c r="B176" s="720">
        <v>8</v>
      </c>
      <c r="C176" s="721" t="s">
        <v>8173</v>
      </c>
      <c r="D176" s="722"/>
      <c r="E176" s="721" t="str">
        <f t="shared" si="5"/>
        <v>research_technology tech_planetary_defenses</v>
      </c>
      <c r="F176" s="721" t="s">
        <v>7858</v>
      </c>
      <c r="G176" s="721" t="s">
        <v>8174</v>
      </c>
      <c r="H176" s="723" t="s">
        <v>1252</v>
      </c>
      <c r="I176" s="699"/>
      <c r="J176" s="304"/>
      <c r="K176" s="304"/>
      <c r="L176" s="304"/>
      <c r="M176" s="304"/>
    </row>
    <row r="177" ht="20" customHeight="1" spans="1:13">
      <c r="A177" s="711"/>
      <c r="B177" s="720">
        <v>9</v>
      </c>
      <c r="C177" s="721" t="s">
        <v>8175</v>
      </c>
      <c r="D177" s="722"/>
      <c r="E177" s="721" t="str">
        <f t="shared" si="5"/>
        <v>research_technology tech_doctrine_fleet_size_1</v>
      </c>
      <c r="F177" s="721" t="s">
        <v>7851</v>
      </c>
      <c r="G177" s="721" t="s">
        <v>8176</v>
      </c>
      <c r="H177" s="723" t="s">
        <v>1252</v>
      </c>
      <c r="I177" s="699"/>
      <c r="J177" s="304"/>
      <c r="K177" s="304"/>
      <c r="L177" s="304"/>
      <c r="M177" s="304"/>
    </row>
    <row r="178" ht="20" customHeight="1" spans="1:13">
      <c r="A178" s="711"/>
      <c r="B178" s="720">
        <v>10</v>
      </c>
      <c r="C178" s="721" t="s">
        <v>8177</v>
      </c>
      <c r="D178" s="722"/>
      <c r="E178" s="721" t="str">
        <f t="shared" si="5"/>
        <v>research_technology tech_doctrine_fleet_size_2</v>
      </c>
      <c r="F178" s="721" t="s">
        <v>7810</v>
      </c>
      <c r="G178" s="721" t="s">
        <v>8178</v>
      </c>
      <c r="H178" s="723" t="s">
        <v>1252</v>
      </c>
      <c r="I178" s="699"/>
      <c r="J178" s="304"/>
      <c r="K178" s="304"/>
      <c r="L178" s="304"/>
      <c r="M178" s="304"/>
    </row>
    <row r="179" ht="20" customHeight="1" spans="1:13">
      <c r="A179" s="711"/>
      <c r="B179" s="720">
        <v>11</v>
      </c>
      <c r="C179" s="721" t="s">
        <v>8179</v>
      </c>
      <c r="D179" s="722"/>
      <c r="E179" s="721" t="str">
        <f t="shared" si="5"/>
        <v>research_technology tech_doctrine_fleet_size_3</v>
      </c>
      <c r="F179" s="721" t="s">
        <v>7816</v>
      </c>
      <c r="G179" s="721" t="s">
        <v>8180</v>
      </c>
      <c r="H179" s="723" t="s">
        <v>1252</v>
      </c>
      <c r="I179" s="699"/>
      <c r="J179" s="304"/>
      <c r="K179" s="304"/>
      <c r="L179" s="304"/>
      <c r="M179" s="304"/>
    </row>
    <row r="180" ht="20" customHeight="1" spans="1:13">
      <c r="A180" s="711"/>
      <c r="B180" s="720">
        <v>12</v>
      </c>
      <c r="C180" s="721" t="s">
        <v>8181</v>
      </c>
      <c r="D180" s="722"/>
      <c r="E180" s="721" t="str">
        <f t="shared" si="5"/>
        <v>research_technology tech_doctrine_fleet_size_4</v>
      </c>
      <c r="F180" s="721" t="s">
        <v>7829</v>
      </c>
      <c r="G180" s="721" t="s">
        <v>8182</v>
      </c>
      <c r="H180" s="723" t="s">
        <v>1252</v>
      </c>
      <c r="I180" s="699"/>
      <c r="J180" s="304"/>
      <c r="K180" s="304"/>
      <c r="L180" s="304"/>
      <c r="M180" s="304"/>
    </row>
    <row r="181" ht="20" customHeight="1" spans="1:13">
      <c r="A181" s="711"/>
      <c r="B181" s="720">
        <v>13</v>
      </c>
      <c r="C181" s="721" t="s">
        <v>8183</v>
      </c>
      <c r="D181" s="722"/>
      <c r="E181" s="721" t="str">
        <f t="shared" si="5"/>
        <v>research_technology tech_doctrine_fleet_size_5</v>
      </c>
      <c r="F181" s="721" t="s">
        <v>7808</v>
      </c>
      <c r="G181" s="721" t="s">
        <v>8184</v>
      </c>
      <c r="H181" s="723" t="s">
        <v>1252</v>
      </c>
      <c r="I181" s="699"/>
      <c r="J181" s="304"/>
      <c r="K181" s="304"/>
      <c r="L181" s="304"/>
      <c r="M181" s="304"/>
    </row>
    <row r="182" ht="20" customHeight="1" spans="1:13">
      <c r="A182" s="711"/>
      <c r="B182" s="720">
        <v>14</v>
      </c>
      <c r="C182" s="721" t="s">
        <v>8185</v>
      </c>
      <c r="D182" s="722"/>
      <c r="E182" s="721" t="str">
        <f t="shared" si="5"/>
        <v>research_technology tech_interstellar_fleet_traditions</v>
      </c>
      <c r="F182" s="721" t="s">
        <v>7810</v>
      </c>
      <c r="G182" s="721" t="s">
        <v>8186</v>
      </c>
      <c r="H182" s="723" t="s">
        <v>1252</v>
      </c>
      <c r="I182" s="699"/>
      <c r="J182" s="304"/>
      <c r="K182" s="304"/>
      <c r="L182" s="304"/>
      <c r="M182" s="304"/>
    </row>
    <row r="183" ht="20" customHeight="1" spans="1:13">
      <c r="A183" s="711"/>
      <c r="B183" s="720">
        <v>15</v>
      </c>
      <c r="C183" s="721" t="s">
        <v>8187</v>
      </c>
      <c r="D183" s="722" t="s">
        <v>8188</v>
      </c>
      <c r="E183" s="721" t="str">
        <f t="shared" si="5"/>
        <v>research_technology tech_refit_standards</v>
      </c>
      <c r="F183" s="721" t="s">
        <v>7816</v>
      </c>
      <c r="G183" s="721" t="s">
        <v>8189</v>
      </c>
      <c r="H183" s="723" t="s">
        <v>1252</v>
      </c>
      <c r="I183" s="699"/>
      <c r="J183" s="304"/>
      <c r="K183" s="304"/>
      <c r="L183" s="304"/>
      <c r="M183" s="304"/>
    </row>
    <row r="184" ht="20" customHeight="1" spans="1:13">
      <c r="A184" s="711"/>
      <c r="B184" s="720">
        <v>16</v>
      </c>
      <c r="C184" s="721" t="s">
        <v>8190</v>
      </c>
      <c r="D184" s="722"/>
      <c r="E184" s="721" t="str">
        <f t="shared" si="5"/>
        <v>research_technology tech_command_matrix</v>
      </c>
      <c r="F184" s="721" t="s">
        <v>7816</v>
      </c>
      <c r="G184" s="721" t="s">
        <v>8191</v>
      </c>
      <c r="H184" s="723" t="s">
        <v>1252</v>
      </c>
      <c r="I184" s="699"/>
      <c r="J184" s="304"/>
      <c r="K184" s="304"/>
      <c r="L184" s="304"/>
      <c r="M184" s="304"/>
    </row>
    <row r="185" ht="20" customHeight="1" spans="1:13">
      <c r="A185" s="711"/>
      <c r="B185" s="720">
        <v>17</v>
      </c>
      <c r="C185" s="721" t="s">
        <v>8192</v>
      </c>
      <c r="D185" s="722"/>
      <c r="E185" s="721" t="str">
        <f t="shared" si="5"/>
        <v>research_technology tech_doctrine_navy_size_1</v>
      </c>
      <c r="F185" s="721" t="s">
        <v>7851</v>
      </c>
      <c r="G185" s="721" t="s">
        <v>8193</v>
      </c>
      <c r="H185" s="723" t="s">
        <v>1252</v>
      </c>
      <c r="I185" s="699"/>
      <c r="J185" s="304"/>
      <c r="K185" s="304"/>
      <c r="L185" s="304"/>
      <c r="M185" s="304"/>
    </row>
    <row r="186" ht="20" customHeight="1" spans="1:13">
      <c r="A186" s="711"/>
      <c r="B186" s="720">
        <v>18</v>
      </c>
      <c r="C186" s="721" t="s">
        <v>8194</v>
      </c>
      <c r="D186" s="722"/>
      <c r="E186" s="721" t="str">
        <f t="shared" si="5"/>
        <v>research_technology tech_doctrine_navy_size_2</v>
      </c>
      <c r="F186" s="721" t="s">
        <v>7810</v>
      </c>
      <c r="G186" s="721" t="s">
        <v>8195</v>
      </c>
      <c r="H186" s="723" t="s">
        <v>1252</v>
      </c>
      <c r="I186" s="699"/>
      <c r="J186" s="304"/>
      <c r="K186" s="304"/>
      <c r="L186" s="304"/>
      <c r="M186" s="304"/>
    </row>
    <row r="187" ht="20" customHeight="1" spans="1:13">
      <c r="A187" s="711"/>
      <c r="B187" s="720">
        <v>19</v>
      </c>
      <c r="C187" s="721" t="s">
        <v>8196</v>
      </c>
      <c r="D187" s="722"/>
      <c r="E187" s="721" t="str">
        <f t="shared" si="5"/>
        <v>research_technology tech_doctrine_navy_size_3</v>
      </c>
      <c r="F187" s="721" t="s">
        <v>7816</v>
      </c>
      <c r="G187" s="721" t="s">
        <v>8197</v>
      </c>
      <c r="H187" s="723" t="s">
        <v>1252</v>
      </c>
      <c r="I187" s="699"/>
      <c r="J187" s="304"/>
      <c r="K187" s="304"/>
      <c r="L187" s="304"/>
      <c r="M187" s="304"/>
    </row>
    <row r="188" ht="20" customHeight="1" spans="1:13">
      <c r="A188" s="711"/>
      <c r="B188" s="720">
        <v>20</v>
      </c>
      <c r="C188" s="721" t="s">
        <v>8198</v>
      </c>
      <c r="D188" s="722"/>
      <c r="E188" s="721" t="str">
        <f t="shared" si="5"/>
        <v>research_technology tech_doctrine_navy_size_4</v>
      </c>
      <c r="F188" s="721" t="s">
        <v>7829</v>
      </c>
      <c r="G188" s="721" t="s">
        <v>8199</v>
      </c>
      <c r="H188" s="723" t="s">
        <v>1252</v>
      </c>
      <c r="I188" s="699"/>
      <c r="J188" s="304"/>
      <c r="K188" s="304"/>
      <c r="L188" s="304"/>
      <c r="M188" s="304"/>
    </row>
    <row r="189" ht="20" customHeight="1" spans="1:13">
      <c r="A189" s="711"/>
      <c r="B189" s="720">
        <v>21</v>
      </c>
      <c r="C189" s="721" t="s">
        <v>8200</v>
      </c>
      <c r="D189" s="722"/>
      <c r="E189" s="721" t="str">
        <f t="shared" si="5"/>
        <v>research_technology tech_centralized_command</v>
      </c>
      <c r="F189" s="721" t="s">
        <v>7816</v>
      </c>
      <c r="G189" s="721" t="s">
        <v>8201</v>
      </c>
      <c r="H189" s="723" t="s">
        <v>1252</v>
      </c>
      <c r="I189" s="699"/>
      <c r="J189" s="304"/>
      <c r="K189" s="304"/>
      <c r="L189" s="304"/>
      <c r="M189" s="304"/>
    </row>
    <row r="190" ht="20" customHeight="1" spans="1:13">
      <c r="A190" s="711"/>
      <c r="B190" s="720">
        <v>22</v>
      </c>
      <c r="C190" s="721" t="s">
        <v>8202</v>
      </c>
      <c r="D190" s="722"/>
      <c r="E190" s="721" t="str">
        <f t="shared" si="5"/>
        <v>research_technology tech_combat_training</v>
      </c>
      <c r="F190" s="721" t="s">
        <v>7816</v>
      </c>
      <c r="G190" s="721" t="s">
        <v>8203</v>
      </c>
      <c r="H190" s="723" t="s">
        <v>1252</v>
      </c>
      <c r="I190" s="699"/>
      <c r="J190" s="304"/>
      <c r="K190" s="304"/>
      <c r="L190" s="304"/>
      <c r="M190" s="304"/>
    </row>
    <row r="191" ht="20" customHeight="1" spans="1:13">
      <c r="A191" s="711"/>
      <c r="B191" s="720">
        <v>23</v>
      </c>
      <c r="C191" s="721" t="s">
        <v>8204</v>
      </c>
      <c r="D191" s="722"/>
      <c r="E191" s="721" t="str">
        <f t="shared" si="5"/>
        <v>research_technology tech_ground_defense_planning</v>
      </c>
      <c r="F191" s="721" t="s">
        <v>7851</v>
      </c>
      <c r="G191" s="721" t="s">
        <v>8205</v>
      </c>
      <c r="H191" s="723" t="s">
        <v>1252</v>
      </c>
      <c r="I191" s="699"/>
      <c r="J191" s="304"/>
      <c r="K191" s="304"/>
      <c r="L191" s="304"/>
      <c r="M191" s="304"/>
    </row>
    <row r="192" ht="20" customHeight="1" spans="1:13">
      <c r="A192" s="711"/>
      <c r="B192" s="720">
        <v>24</v>
      </c>
      <c r="C192" s="721" t="s">
        <v>8206</v>
      </c>
      <c r="D192" s="722"/>
      <c r="E192" s="721" t="str">
        <f t="shared" si="5"/>
        <v>research_technology tech_global_defense_grid</v>
      </c>
      <c r="F192" s="721" t="s">
        <v>7810</v>
      </c>
      <c r="G192" s="721" t="s">
        <v>8207</v>
      </c>
      <c r="H192" s="723" t="s">
        <v>1252</v>
      </c>
      <c r="I192" s="699"/>
      <c r="J192" s="304"/>
      <c r="K192" s="304"/>
      <c r="L192" s="304"/>
      <c r="M192" s="304"/>
    </row>
    <row r="193" ht="20" customHeight="1" spans="1:13">
      <c r="A193" s="711"/>
      <c r="B193" s="720">
        <v>25</v>
      </c>
      <c r="C193" s="721" t="s">
        <v>8208</v>
      </c>
      <c r="D193" s="722"/>
      <c r="E193" s="721" t="str">
        <f t="shared" si="5"/>
        <v>research_technology tech_interstellar_campaigns</v>
      </c>
      <c r="F193" s="721" t="s">
        <v>7810</v>
      </c>
      <c r="G193" s="721" t="s">
        <v>8209</v>
      </c>
      <c r="H193" s="723" t="s">
        <v>1252</v>
      </c>
      <c r="I193" s="699"/>
      <c r="J193" s="304"/>
      <c r="K193" s="304"/>
      <c r="L193" s="304"/>
      <c r="M193" s="304"/>
    </row>
    <row r="194" ht="20" customHeight="1" spans="1:13">
      <c r="A194" s="711"/>
      <c r="B194" s="720">
        <v>26</v>
      </c>
      <c r="C194" s="721" t="s">
        <v>8210</v>
      </c>
      <c r="D194" s="722"/>
      <c r="E194" s="721" t="str">
        <f t="shared" si="5"/>
        <v>research_technology tech_galactic_campaigns</v>
      </c>
      <c r="F194" s="721" t="s">
        <v>7829</v>
      </c>
      <c r="G194" s="721" t="s">
        <v>8211</v>
      </c>
      <c r="H194" s="723" t="s">
        <v>1252</v>
      </c>
      <c r="I194" s="699"/>
      <c r="J194" s="304"/>
      <c r="K194" s="304"/>
      <c r="L194" s="304"/>
      <c r="M194" s="304"/>
    </row>
    <row r="195" ht="20" customHeight="1" spans="1:13">
      <c r="A195" s="711"/>
      <c r="B195" s="716">
        <v>27</v>
      </c>
      <c r="C195" s="717" t="s">
        <v>8212</v>
      </c>
      <c r="D195" s="718"/>
      <c r="E195" s="717" t="str">
        <f t="shared" si="5"/>
        <v>research_technology tech_existential_campaigns</v>
      </c>
      <c r="F195" s="717" t="s">
        <v>7808</v>
      </c>
      <c r="G195" s="717" t="s">
        <v>8213</v>
      </c>
      <c r="H195" s="719" t="s">
        <v>7833</v>
      </c>
      <c r="I195" s="699"/>
      <c r="J195" s="304"/>
      <c r="K195" s="304"/>
      <c r="L195" s="304"/>
      <c r="M195" s="304"/>
    </row>
    <row r="196" ht="20" customHeight="1" spans="1:13">
      <c r="A196" s="711"/>
      <c r="B196" s="716">
        <v>28</v>
      </c>
      <c r="C196" s="717" t="s">
        <v>8214</v>
      </c>
      <c r="D196" s="718"/>
      <c r="E196" s="717" t="str">
        <f t="shared" si="5"/>
        <v>research_technology tech_repeatable_improved_army_damage</v>
      </c>
      <c r="F196" s="717" t="s">
        <v>7808</v>
      </c>
      <c r="G196" s="717" t="s">
        <v>8215</v>
      </c>
      <c r="H196" s="719" t="s">
        <v>7889</v>
      </c>
      <c r="I196" s="699"/>
      <c r="J196" s="304"/>
      <c r="K196" s="304"/>
      <c r="L196" s="304"/>
      <c r="M196" s="304"/>
    </row>
    <row r="197" ht="20" customHeight="1" spans="1:13">
      <c r="A197" s="711"/>
      <c r="B197" s="716">
        <v>29</v>
      </c>
      <c r="C197" s="717" t="s">
        <v>8216</v>
      </c>
      <c r="D197" s="718"/>
      <c r="E197" s="717" t="str">
        <f t="shared" si="5"/>
        <v>research_technology tech_repeatable_improved_army_health</v>
      </c>
      <c r="F197" s="717" t="s">
        <v>7808</v>
      </c>
      <c r="G197" s="717" t="s">
        <v>8217</v>
      </c>
      <c r="H197" s="719" t="s">
        <v>7889</v>
      </c>
      <c r="I197" s="699"/>
      <c r="J197" s="304"/>
      <c r="K197" s="304"/>
      <c r="L197" s="304"/>
      <c r="M197" s="304"/>
    </row>
    <row r="198" ht="20" customHeight="1" spans="1:13">
      <c r="A198" s="711"/>
      <c r="B198" s="716">
        <v>30</v>
      </c>
      <c r="C198" s="717" t="s">
        <v>8218</v>
      </c>
      <c r="D198" s="718"/>
      <c r="E198" s="717" t="str">
        <f t="shared" si="5"/>
        <v>research_technology tech_repeatable_naval_cap</v>
      </c>
      <c r="F198" s="717" t="s">
        <v>7808</v>
      </c>
      <c r="G198" s="717" t="s">
        <v>8219</v>
      </c>
      <c r="H198" s="719" t="s">
        <v>7889</v>
      </c>
      <c r="I198" s="699"/>
      <c r="J198" s="304"/>
      <c r="K198" s="304"/>
      <c r="L198" s="304"/>
      <c r="M198" s="304"/>
    </row>
    <row r="199" ht="20" customHeight="1" spans="1:13">
      <c r="A199" s="711"/>
      <c r="B199" s="716">
        <v>31</v>
      </c>
      <c r="C199" s="717" t="s">
        <v>8220</v>
      </c>
      <c r="D199" s="718"/>
      <c r="E199" s="717" t="str">
        <f t="shared" si="5"/>
        <v>research_technology tech_repeatable_command_limit</v>
      </c>
      <c r="F199" s="717" t="s">
        <v>7808</v>
      </c>
      <c r="G199" s="717" t="s">
        <v>8221</v>
      </c>
      <c r="H199" s="719" t="s">
        <v>7889</v>
      </c>
      <c r="I199" s="699"/>
      <c r="J199" s="304"/>
      <c r="K199" s="304"/>
      <c r="L199" s="304"/>
      <c r="M199" s="304"/>
    </row>
    <row r="200" ht="20" customHeight="1" spans="1:13">
      <c r="A200" s="711"/>
      <c r="B200" s="716">
        <v>32</v>
      </c>
      <c r="C200" s="717" t="s">
        <v>8222</v>
      </c>
      <c r="D200" s="718"/>
      <c r="E200" s="717" t="str">
        <f t="shared" si="5"/>
        <v>research_technology tech_repeatable_weapon_type_strike_craft_fire_damage</v>
      </c>
      <c r="F200" s="717" t="s">
        <v>7808</v>
      </c>
      <c r="G200" s="717" t="s">
        <v>8223</v>
      </c>
      <c r="H200" s="719" t="s">
        <v>7889</v>
      </c>
      <c r="I200" s="699"/>
      <c r="J200" s="304"/>
      <c r="K200" s="304"/>
      <c r="L200" s="304"/>
      <c r="M200" s="304"/>
    </row>
    <row r="201" ht="20" customHeight="1" spans="1:13">
      <c r="A201" s="711"/>
      <c r="B201" s="716">
        <v>33</v>
      </c>
      <c r="C201" s="717" t="s">
        <v>8224</v>
      </c>
      <c r="D201" s="718"/>
      <c r="E201" s="717" t="str">
        <f t="shared" si="5"/>
        <v>research_technology tech_repeatable_weapon_type_strike_craft_fire_rate</v>
      </c>
      <c r="F201" s="717" t="s">
        <v>7808</v>
      </c>
      <c r="G201" s="717" t="s">
        <v>8225</v>
      </c>
      <c r="H201" s="719" t="s">
        <v>7889</v>
      </c>
      <c r="I201" s="699"/>
      <c r="J201" s="304"/>
      <c r="K201" s="304"/>
      <c r="L201" s="304"/>
      <c r="M201" s="304"/>
    </row>
    <row r="202" ht="20" customHeight="1" spans="1:13">
      <c r="A202" s="724"/>
      <c r="B202" s="725">
        <v>34</v>
      </c>
      <c r="C202" s="726" t="s">
        <v>8226</v>
      </c>
      <c r="D202" s="727"/>
      <c r="E202" s="726" t="str">
        <f t="shared" si="5"/>
        <v>research_technology tech_adaptive_combat_algorithms</v>
      </c>
      <c r="F202" s="726" t="s">
        <v>7810</v>
      </c>
      <c r="G202" s="726" t="s">
        <v>8227</v>
      </c>
      <c r="H202" s="728" t="s">
        <v>1252</v>
      </c>
      <c r="I202" s="699"/>
      <c r="J202" s="304"/>
      <c r="K202" s="304"/>
      <c r="L202" s="304"/>
      <c r="M202" s="304"/>
    </row>
    <row r="203" ht="20" customHeight="1" spans="1:13">
      <c r="A203" s="729" t="s">
        <v>8228</v>
      </c>
      <c r="B203" s="730">
        <v>1</v>
      </c>
      <c r="C203" s="708" t="s">
        <v>8229</v>
      </c>
      <c r="D203" s="709"/>
      <c r="E203" s="708" t="str">
        <f t="shared" si="5"/>
        <v>research_technology tech_wilderness_terraform</v>
      </c>
      <c r="F203" s="708" t="s">
        <v>7858</v>
      </c>
      <c r="G203" s="708" t="s">
        <v>8230</v>
      </c>
      <c r="H203" s="710" t="s">
        <v>1252</v>
      </c>
      <c r="I203" s="699"/>
      <c r="J203" s="304"/>
      <c r="K203" s="304"/>
      <c r="L203" s="304"/>
      <c r="M203" s="304"/>
    </row>
    <row r="204" ht="20" customHeight="1" spans="1:13">
      <c r="A204" s="731"/>
      <c r="B204" s="712">
        <v>2</v>
      </c>
      <c r="C204" s="713" t="s">
        <v>8231</v>
      </c>
      <c r="D204" s="714"/>
      <c r="E204" s="713" t="str">
        <f t="shared" si="5"/>
        <v>research_technology tech_alien_topography</v>
      </c>
      <c r="F204" s="713" t="s">
        <v>7810</v>
      </c>
      <c r="G204" s="713" t="s">
        <v>8232</v>
      </c>
      <c r="H204" s="715" t="s">
        <v>7908</v>
      </c>
      <c r="I204" s="699"/>
      <c r="J204" s="304"/>
      <c r="K204" s="304"/>
      <c r="L204" s="304"/>
      <c r="M204" s="304"/>
    </row>
    <row r="205" ht="20" customHeight="1" spans="1:13">
      <c r="A205" s="731"/>
      <c r="B205" s="720">
        <v>3</v>
      </c>
      <c r="C205" s="721" t="s">
        <v>8233</v>
      </c>
      <c r="D205" s="722" t="s">
        <v>8234</v>
      </c>
      <c r="E205" s="721" t="str">
        <f t="shared" si="5"/>
        <v>research_technology tech_colonization_1</v>
      </c>
      <c r="F205" s="721" t="s">
        <v>7858</v>
      </c>
      <c r="G205" s="721" t="s">
        <v>8235</v>
      </c>
      <c r="H205" s="723" t="s">
        <v>1252</v>
      </c>
      <c r="I205" s="699"/>
      <c r="J205" s="304"/>
      <c r="K205" s="304"/>
      <c r="L205" s="304"/>
      <c r="M205" s="304"/>
    </row>
    <row r="206" ht="20" customHeight="1" spans="1:13">
      <c r="A206" s="731"/>
      <c r="B206" s="720">
        <v>4</v>
      </c>
      <c r="C206" s="721" t="s">
        <v>8236</v>
      </c>
      <c r="D206" s="722"/>
      <c r="E206" s="721" t="str">
        <f t="shared" si="5"/>
        <v>research_technology tech_colonization_2</v>
      </c>
      <c r="F206" s="721" t="s">
        <v>7810</v>
      </c>
      <c r="G206" s="721" t="s">
        <v>8237</v>
      </c>
      <c r="H206" s="723" t="s">
        <v>1252</v>
      </c>
      <c r="I206" s="699"/>
      <c r="J206" s="304"/>
      <c r="K206" s="304"/>
      <c r="L206" s="304"/>
      <c r="M206" s="304"/>
    </row>
    <row r="207" ht="20" customHeight="1" spans="1:13">
      <c r="A207" s="731"/>
      <c r="B207" s="720">
        <v>5</v>
      </c>
      <c r="C207" s="721" t="s">
        <v>8238</v>
      </c>
      <c r="D207" s="722"/>
      <c r="E207" s="721" t="str">
        <f t="shared" si="5"/>
        <v>research_technology tech_colonization_3</v>
      </c>
      <c r="F207" s="721" t="s">
        <v>7810</v>
      </c>
      <c r="G207" s="721" t="s">
        <v>8239</v>
      </c>
      <c r="H207" s="723" t="s">
        <v>1252</v>
      </c>
      <c r="I207" s="699"/>
      <c r="J207" s="304"/>
      <c r="K207" s="304"/>
      <c r="L207" s="304"/>
      <c r="M207" s="304"/>
    </row>
    <row r="208" ht="20" customHeight="1" spans="1:13">
      <c r="A208" s="731"/>
      <c r="B208" s="720">
        <v>6</v>
      </c>
      <c r="C208" s="721" t="s">
        <v>8240</v>
      </c>
      <c r="D208" s="722"/>
      <c r="E208" s="721" t="str">
        <f t="shared" si="5"/>
        <v>research_technology tech_colonization_4</v>
      </c>
      <c r="F208" s="721" t="s">
        <v>7816</v>
      </c>
      <c r="G208" s="721" t="s">
        <v>8241</v>
      </c>
      <c r="H208" s="723" t="s">
        <v>1252</v>
      </c>
      <c r="I208" s="699"/>
      <c r="J208" s="304"/>
      <c r="K208" s="304"/>
      <c r="L208" s="304"/>
      <c r="M208" s="304"/>
    </row>
    <row r="209" ht="20" customHeight="1" spans="1:13">
      <c r="A209" s="731"/>
      <c r="B209" s="720">
        <v>7</v>
      </c>
      <c r="C209" s="721" t="s">
        <v>8242</v>
      </c>
      <c r="D209" s="722"/>
      <c r="E209" s="721" t="str">
        <f t="shared" si="5"/>
        <v>research_technology tech_colonization_5</v>
      </c>
      <c r="F209" s="721" t="s">
        <v>7829</v>
      </c>
      <c r="G209" s="721" t="s">
        <v>8243</v>
      </c>
      <c r="H209" s="723" t="s">
        <v>1252</v>
      </c>
      <c r="I209" s="699"/>
      <c r="J209" s="304"/>
      <c r="K209" s="304"/>
      <c r="L209" s="304"/>
      <c r="M209" s="304"/>
    </row>
    <row r="210" ht="20" customHeight="1" spans="1:13">
      <c r="A210" s="731"/>
      <c r="B210" s="716">
        <v>8</v>
      </c>
      <c r="C210" s="717" t="s">
        <v>8244</v>
      </c>
      <c r="D210" s="718"/>
      <c r="E210" s="717" t="str">
        <f t="shared" si="5"/>
        <v>research_technology tech_tomb_world_adaption</v>
      </c>
      <c r="F210" s="717" t="s">
        <v>7816</v>
      </c>
      <c r="G210" s="717" t="s">
        <v>8245</v>
      </c>
      <c r="H210" s="719" t="s">
        <v>7812</v>
      </c>
      <c r="I210" s="699"/>
      <c r="J210" s="304"/>
      <c r="K210" s="304"/>
      <c r="L210" s="304"/>
      <c r="M210" s="304"/>
    </row>
    <row r="211" ht="20" customHeight="1" spans="1:13">
      <c r="A211" s="731"/>
      <c r="B211" s="720">
        <v>9</v>
      </c>
      <c r="C211" s="721" t="s">
        <v>8246</v>
      </c>
      <c r="D211" s="722"/>
      <c r="E211" s="721" t="str">
        <f t="shared" si="5"/>
        <v>research_technology tech_mountain_range</v>
      </c>
      <c r="F211" s="721" t="s">
        <v>7810</v>
      </c>
      <c r="G211" s="721" t="s">
        <v>8247</v>
      </c>
      <c r="H211" s="723" t="s">
        <v>1252</v>
      </c>
      <c r="I211" s="699"/>
      <c r="J211" s="304"/>
      <c r="K211" s="304"/>
      <c r="L211" s="304"/>
      <c r="M211" s="304"/>
    </row>
    <row r="212" ht="20" customHeight="1" spans="1:13">
      <c r="A212" s="731"/>
      <c r="B212" s="720">
        <v>10</v>
      </c>
      <c r="C212" s="721" t="s">
        <v>8248</v>
      </c>
      <c r="D212" s="722"/>
      <c r="E212" s="721" t="str">
        <f t="shared" si="5"/>
        <v>research_technology tech_volcano</v>
      </c>
      <c r="F212" s="721" t="s">
        <v>7810</v>
      </c>
      <c r="G212" s="721" t="s">
        <v>8249</v>
      </c>
      <c r="H212" s="723" t="s">
        <v>1252</v>
      </c>
      <c r="I212" s="699"/>
      <c r="J212" s="304"/>
      <c r="K212" s="304"/>
      <c r="L212" s="304"/>
      <c r="M212" s="304"/>
    </row>
    <row r="213" ht="20" customHeight="1" spans="1:13">
      <c r="A213" s="731"/>
      <c r="B213" s="720">
        <v>11</v>
      </c>
      <c r="C213" s="721" t="s">
        <v>8250</v>
      </c>
      <c r="D213" s="722"/>
      <c r="E213" s="721" t="str">
        <f t="shared" si="5"/>
        <v>research_technology tech_dangerous_wildlife</v>
      </c>
      <c r="F213" s="721" t="s">
        <v>7810</v>
      </c>
      <c r="G213" s="721" t="s">
        <v>8251</v>
      </c>
      <c r="H213" s="723" t="s">
        <v>1252</v>
      </c>
      <c r="I213" s="699"/>
      <c r="J213" s="304"/>
      <c r="K213" s="304"/>
      <c r="L213" s="304"/>
      <c r="M213" s="304"/>
    </row>
    <row r="214" ht="20" customHeight="1" spans="1:13">
      <c r="A214" s="731"/>
      <c r="B214" s="720">
        <v>12</v>
      </c>
      <c r="C214" s="721" t="s">
        <v>8252</v>
      </c>
      <c r="D214" s="722"/>
      <c r="E214" s="721" t="str">
        <f t="shared" si="5"/>
        <v>research_technology tech_dense_jungle</v>
      </c>
      <c r="F214" s="721" t="s">
        <v>7851</v>
      </c>
      <c r="G214" s="721" t="s">
        <v>8253</v>
      </c>
      <c r="H214" s="723" t="s">
        <v>1252</v>
      </c>
      <c r="I214" s="699"/>
      <c r="J214" s="304"/>
      <c r="K214" s="304"/>
      <c r="L214" s="304"/>
      <c r="M214" s="304"/>
    </row>
    <row r="215" ht="20" customHeight="1" spans="1:13">
      <c r="A215" s="731"/>
      <c r="B215" s="720">
        <v>13</v>
      </c>
      <c r="C215" s="721" t="s">
        <v>8254</v>
      </c>
      <c r="D215" s="722"/>
      <c r="E215" s="721" t="str">
        <f t="shared" si="5"/>
        <v>research_technology tech_quicksand_basin</v>
      </c>
      <c r="F215" s="721" t="s">
        <v>7851</v>
      </c>
      <c r="G215" s="721" t="s">
        <v>8255</v>
      </c>
      <c r="H215" s="723" t="s">
        <v>1252</v>
      </c>
      <c r="I215" s="699"/>
      <c r="J215" s="304"/>
      <c r="K215" s="304"/>
      <c r="L215" s="304"/>
      <c r="M215" s="304"/>
    </row>
    <row r="216" ht="20" customHeight="1" spans="1:13">
      <c r="A216" s="731"/>
      <c r="B216" s="720">
        <v>14</v>
      </c>
      <c r="C216" s="721" t="s">
        <v>8256</v>
      </c>
      <c r="D216" s="722"/>
      <c r="E216" s="721" t="str">
        <f t="shared" si="5"/>
        <v>research_technology tech_noxious_swamp</v>
      </c>
      <c r="F216" s="721" t="s">
        <v>7851</v>
      </c>
      <c r="G216" s="721" t="s">
        <v>8257</v>
      </c>
      <c r="H216" s="723" t="s">
        <v>1252</v>
      </c>
      <c r="I216" s="699"/>
      <c r="J216" s="304"/>
      <c r="K216" s="304"/>
      <c r="L216" s="304"/>
      <c r="M216" s="304"/>
    </row>
    <row r="217" ht="20" customHeight="1" spans="1:13">
      <c r="A217" s="731"/>
      <c r="B217" s="720">
        <v>15</v>
      </c>
      <c r="C217" s="721" t="s">
        <v>8258</v>
      </c>
      <c r="D217" s="722"/>
      <c r="E217" s="721" t="str">
        <f t="shared" si="5"/>
        <v>research_technology tech_massive_glacier</v>
      </c>
      <c r="F217" s="721" t="s">
        <v>7851</v>
      </c>
      <c r="G217" s="721" t="s">
        <v>8259</v>
      </c>
      <c r="H217" s="723" t="s">
        <v>1252</v>
      </c>
      <c r="I217" s="699"/>
      <c r="J217" s="304"/>
      <c r="K217" s="304"/>
      <c r="L217" s="304"/>
      <c r="M217" s="304"/>
    </row>
    <row r="218" ht="20" customHeight="1" spans="1:13">
      <c r="A218" s="731"/>
      <c r="B218" s="720">
        <v>16</v>
      </c>
      <c r="C218" s="721" t="s">
        <v>8260</v>
      </c>
      <c r="D218" s="722"/>
      <c r="E218" s="721" t="str">
        <f t="shared" si="5"/>
        <v>research_technology tech_toxic_kelp</v>
      </c>
      <c r="F218" s="721" t="s">
        <v>7851</v>
      </c>
      <c r="G218" s="721" t="s">
        <v>8261</v>
      </c>
      <c r="H218" s="723" t="s">
        <v>1252</v>
      </c>
      <c r="I218" s="699"/>
      <c r="J218" s="304"/>
      <c r="K218" s="304"/>
      <c r="L218" s="304"/>
      <c r="M218" s="304"/>
    </row>
    <row r="219" ht="20" customHeight="1" spans="1:13">
      <c r="A219" s="731"/>
      <c r="B219" s="720">
        <v>17</v>
      </c>
      <c r="C219" s="721" t="s">
        <v>8262</v>
      </c>
      <c r="D219" s="722"/>
      <c r="E219" s="721" t="str">
        <f t="shared" si="5"/>
        <v>research_technology tech_deep_sinkhole</v>
      </c>
      <c r="F219" s="721" t="s">
        <v>7851</v>
      </c>
      <c r="G219" s="721" t="s">
        <v>8263</v>
      </c>
      <c r="H219" s="723" t="s">
        <v>1252</v>
      </c>
      <c r="I219" s="699"/>
      <c r="J219" s="304"/>
      <c r="K219" s="304"/>
      <c r="L219" s="304"/>
      <c r="M219" s="304"/>
    </row>
    <row r="220" ht="20" customHeight="1" spans="1:13">
      <c r="A220" s="731"/>
      <c r="B220" s="720">
        <v>18</v>
      </c>
      <c r="C220" s="721" t="s">
        <v>8264</v>
      </c>
      <c r="D220" s="722"/>
      <c r="E220" s="721" t="str">
        <f t="shared" si="5"/>
        <v>research_technology tech_terrestrial_sculpting</v>
      </c>
      <c r="F220" s="721" t="s">
        <v>7810</v>
      </c>
      <c r="G220" s="721" t="s">
        <v>8265</v>
      </c>
      <c r="H220" s="723" t="s">
        <v>1252</v>
      </c>
      <c r="I220" s="699"/>
      <c r="J220" s="304"/>
      <c r="K220" s="304"/>
      <c r="L220" s="304"/>
      <c r="M220" s="304"/>
    </row>
    <row r="221" ht="20" customHeight="1" spans="1:13">
      <c r="A221" s="731"/>
      <c r="B221" s="720">
        <v>19</v>
      </c>
      <c r="C221" s="721" t="s">
        <v>8266</v>
      </c>
      <c r="D221" s="722"/>
      <c r="E221" s="721" t="str">
        <f t="shared" si="5"/>
        <v>research_technology tech_ecological_adaptation</v>
      </c>
      <c r="F221" s="721" t="s">
        <v>7816</v>
      </c>
      <c r="G221" s="721" t="s">
        <v>8267</v>
      </c>
      <c r="H221" s="723" t="s">
        <v>1252</v>
      </c>
      <c r="I221" s="699"/>
      <c r="J221" s="304"/>
      <c r="K221" s="304"/>
      <c r="L221" s="304"/>
      <c r="M221" s="304"/>
    </row>
    <row r="222" ht="20" customHeight="1" spans="1:13">
      <c r="A222" s="731"/>
      <c r="B222" s="720">
        <v>20</v>
      </c>
      <c r="C222" s="721" t="s">
        <v>8268</v>
      </c>
      <c r="D222" s="722"/>
      <c r="E222" s="721" t="str">
        <f t="shared" si="5"/>
        <v>research_technology tech_climate_restoration</v>
      </c>
      <c r="F222" s="721" t="s">
        <v>7829</v>
      </c>
      <c r="G222" s="721" t="s">
        <v>8269</v>
      </c>
      <c r="H222" s="723" t="s">
        <v>1252</v>
      </c>
      <c r="I222" s="699"/>
      <c r="J222" s="304"/>
      <c r="K222" s="304"/>
      <c r="L222" s="304"/>
      <c r="M222" s="304"/>
    </row>
    <row r="223" ht="20" customHeight="1" spans="1:13">
      <c r="A223" s="731"/>
      <c r="B223" s="720">
        <v>21</v>
      </c>
      <c r="C223" s="721" t="s">
        <v>8270</v>
      </c>
      <c r="D223" s="722"/>
      <c r="E223" s="721" t="str">
        <f t="shared" si="5"/>
        <v>research_technology tech_galactic_ambitions</v>
      </c>
      <c r="F223" s="721" t="s">
        <v>7810</v>
      </c>
      <c r="G223" s="721" t="s">
        <v>8271</v>
      </c>
      <c r="H223" s="723" t="s">
        <v>1252</v>
      </c>
      <c r="I223" s="699"/>
      <c r="J223" s="304"/>
      <c r="K223" s="304"/>
      <c r="L223" s="304"/>
      <c r="M223" s="304"/>
    </row>
    <row r="224" ht="20" customHeight="1" spans="1:13">
      <c r="A224" s="731"/>
      <c r="B224" s="720">
        <v>22</v>
      </c>
      <c r="C224" s="721" t="s">
        <v>8272</v>
      </c>
      <c r="D224" s="722"/>
      <c r="E224" s="721" t="str">
        <f t="shared" si="5"/>
        <v>research_technology tech_manifest_destiny</v>
      </c>
      <c r="F224" s="721" t="s">
        <v>7829</v>
      </c>
      <c r="G224" s="721" t="s">
        <v>8273</v>
      </c>
      <c r="H224" s="723" t="s">
        <v>1252</v>
      </c>
      <c r="I224" s="699"/>
      <c r="J224" s="304"/>
      <c r="K224" s="304"/>
      <c r="L224" s="304"/>
      <c r="M224" s="304"/>
    </row>
    <row r="225" ht="20" customHeight="1" spans="1:13">
      <c r="A225" s="731"/>
      <c r="B225" s="720">
        <v>23</v>
      </c>
      <c r="C225" s="721" t="s">
        <v>8274</v>
      </c>
      <c r="D225" s="722"/>
      <c r="E225" s="721" t="str">
        <f t="shared" si="5"/>
        <v>research_technology tech_colonial_centralization</v>
      </c>
      <c r="F225" s="721" t="s">
        <v>7810</v>
      </c>
      <c r="G225" s="721" t="s">
        <v>8275</v>
      </c>
      <c r="H225" s="723" t="s">
        <v>1252</v>
      </c>
      <c r="I225" s="699"/>
      <c r="J225" s="304"/>
      <c r="K225" s="304"/>
      <c r="L225" s="304"/>
      <c r="M225" s="304"/>
    </row>
    <row r="226" ht="20" customHeight="1" spans="1:13">
      <c r="A226" s="731"/>
      <c r="B226" s="720">
        <v>24</v>
      </c>
      <c r="C226" s="721" t="s">
        <v>8276</v>
      </c>
      <c r="D226" s="722"/>
      <c r="E226" s="721" t="str">
        <f t="shared" si="5"/>
        <v>research_technology tech_planetary_infrastructure_1</v>
      </c>
      <c r="F226" s="721" t="s">
        <v>7810</v>
      </c>
      <c r="G226" s="721" t="s">
        <v>8277</v>
      </c>
      <c r="H226" s="723" t="s">
        <v>1252</v>
      </c>
      <c r="I226" s="699"/>
      <c r="J226" s="304"/>
      <c r="K226" s="304"/>
      <c r="L226" s="304"/>
      <c r="M226" s="304"/>
    </row>
    <row r="227" ht="20" customHeight="1" spans="1:13">
      <c r="A227" s="731"/>
      <c r="B227" s="720">
        <v>25</v>
      </c>
      <c r="C227" s="721" t="s">
        <v>8278</v>
      </c>
      <c r="D227" s="722"/>
      <c r="E227" s="721" t="str">
        <f t="shared" si="5"/>
        <v>research_technology tech_planetary_infrastructure_2</v>
      </c>
      <c r="F227" s="721" t="s">
        <v>7829</v>
      </c>
      <c r="G227" s="721" t="s">
        <v>8279</v>
      </c>
      <c r="H227" s="723" t="s">
        <v>1252</v>
      </c>
      <c r="I227" s="699"/>
      <c r="J227" s="304"/>
      <c r="K227" s="304"/>
      <c r="L227" s="304"/>
      <c r="M227" s="304"/>
    </row>
    <row r="228" ht="20" customHeight="1" spans="1:13">
      <c r="A228" s="731"/>
      <c r="B228" s="716">
        <v>26</v>
      </c>
      <c r="C228" s="717" t="s">
        <v>8280</v>
      </c>
      <c r="D228" s="718"/>
      <c r="E228" s="717" t="str">
        <f t="shared" si="5"/>
        <v>research_technology tech_repeatable_improved_core_system_cap</v>
      </c>
      <c r="F228" s="717" t="s">
        <v>7808</v>
      </c>
      <c r="G228" s="717" t="s">
        <v>8281</v>
      </c>
      <c r="H228" s="719" t="s">
        <v>7889</v>
      </c>
      <c r="I228" s="699"/>
      <c r="J228" s="304"/>
      <c r="K228" s="304"/>
      <c r="L228" s="304"/>
      <c r="M228" s="304"/>
    </row>
    <row r="229" ht="20" customHeight="1" spans="1:13">
      <c r="A229" s="732"/>
      <c r="B229" s="733">
        <v>27</v>
      </c>
      <c r="C229" s="734" t="s">
        <v>8270</v>
      </c>
      <c r="D229" s="735"/>
      <c r="E229" s="734" t="str">
        <f t="shared" si="5"/>
        <v>research_technology tech_repeatable_improved_starbase_capacity</v>
      </c>
      <c r="F229" s="734" t="s">
        <v>7808</v>
      </c>
      <c r="G229" s="734" t="s">
        <v>8282</v>
      </c>
      <c r="H229" s="736" t="s">
        <v>7889</v>
      </c>
      <c r="I229" s="699"/>
      <c r="J229" s="304"/>
      <c r="K229" s="304"/>
      <c r="L229" s="304"/>
      <c r="M229" s="304"/>
    </row>
    <row r="230" ht="20" customHeight="1" spans="1:13">
      <c r="A230" s="706" t="s">
        <v>8283</v>
      </c>
      <c r="B230" s="737">
        <v>1</v>
      </c>
      <c r="C230" s="738" t="s">
        <v>7216</v>
      </c>
      <c r="D230" s="739"/>
      <c r="E230" s="738" t="str">
        <f t="shared" si="5"/>
        <v>research_technology tech_fe_dome_1</v>
      </c>
      <c r="F230" s="738" t="s">
        <v>7808</v>
      </c>
      <c r="G230" s="738" t="s">
        <v>8284</v>
      </c>
      <c r="H230" s="740" t="s">
        <v>3828</v>
      </c>
      <c r="I230" s="699"/>
      <c r="J230" s="304"/>
      <c r="K230" s="304"/>
      <c r="L230" s="304"/>
      <c r="M230" s="304"/>
    </row>
    <row r="231" ht="20" customHeight="1" spans="1:13">
      <c r="A231" s="711"/>
      <c r="B231" s="712">
        <v>2</v>
      </c>
      <c r="C231" s="713" t="s">
        <v>7219</v>
      </c>
      <c r="D231" s="714"/>
      <c r="E231" s="713" t="str">
        <f t="shared" si="5"/>
        <v>research_technology tech_fe_dome_2</v>
      </c>
      <c r="F231" s="713" t="s">
        <v>7808</v>
      </c>
      <c r="G231" s="713" t="s">
        <v>8285</v>
      </c>
      <c r="H231" s="715" t="s">
        <v>3828</v>
      </c>
      <c r="I231" s="699"/>
      <c r="J231" s="304"/>
      <c r="K231" s="304"/>
      <c r="L231" s="304"/>
      <c r="M231" s="304"/>
    </row>
    <row r="232" ht="20" customHeight="1" spans="1:13">
      <c r="A232" s="711"/>
      <c r="B232" s="712">
        <v>3</v>
      </c>
      <c r="C232" s="713" t="s">
        <v>8286</v>
      </c>
      <c r="D232" s="714"/>
      <c r="E232" s="713" t="str">
        <f t="shared" si="5"/>
        <v>research_technology tech_fe_administration_1</v>
      </c>
      <c r="F232" s="713" t="s">
        <v>7808</v>
      </c>
      <c r="G232" s="713" t="s">
        <v>8287</v>
      </c>
      <c r="H232" s="715" t="s">
        <v>3828</v>
      </c>
      <c r="I232" s="699"/>
      <c r="J232" s="304"/>
      <c r="K232" s="304"/>
      <c r="L232" s="304"/>
      <c r="M232" s="304"/>
    </row>
    <row r="233" ht="20" customHeight="1" spans="1:13">
      <c r="A233" s="711"/>
      <c r="B233" s="712">
        <v>4</v>
      </c>
      <c r="C233" s="713" t="s">
        <v>8288</v>
      </c>
      <c r="D233" s="714"/>
      <c r="E233" s="713" t="str">
        <f t="shared" si="5"/>
        <v>research_technology tech_fe_administration_2</v>
      </c>
      <c r="F233" s="713" t="s">
        <v>7808</v>
      </c>
      <c r="G233" s="713" t="s">
        <v>8289</v>
      </c>
      <c r="H233" s="715" t="s">
        <v>3828</v>
      </c>
      <c r="I233" s="699"/>
      <c r="J233" s="304"/>
      <c r="K233" s="304"/>
      <c r="L233" s="304"/>
      <c r="M233" s="304"/>
    </row>
    <row r="234" ht="20" customHeight="1" spans="1:13">
      <c r="A234" s="711"/>
      <c r="B234" s="712">
        <v>5</v>
      </c>
      <c r="C234" s="713" t="s">
        <v>7276</v>
      </c>
      <c r="D234" s="714"/>
      <c r="E234" s="713" t="str">
        <f t="shared" ref="E234:E297" si="6">_xlfn.CONCAT("research_technology"," ",G234)</f>
        <v>research_technology tech_fe_security_1</v>
      </c>
      <c r="F234" s="713" t="s">
        <v>7808</v>
      </c>
      <c r="G234" s="713" t="s">
        <v>8290</v>
      </c>
      <c r="H234" s="715" t="s">
        <v>3828</v>
      </c>
      <c r="I234" s="699"/>
      <c r="J234" s="304"/>
      <c r="K234" s="304"/>
      <c r="L234" s="304"/>
      <c r="M234" s="304"/>
    </row>
    <row r="235" ht="20" customHeight="1" spans="1:13">
      <c r="A235" s="711"/>
      <c r="B235" s="712">
        <v>6</v>
      </c>
      <c r="C235" s="713" t="s">
        <v>7280</v>
      </c>
      <c r="D235" s="714"/>
      <c r="E235" s="713" t="str">
        <f t="shared" si="6"/>
        <v>research_technology tech_fe_security_2</v>
      </c>
      <c r="F235" s="713" t="s">
        <v>7808</v>
      </c>
      <c r="G235" s="713" t="s">
        <v>8291</v>
      </c>
      <c r="H235" s="715" t="s">
        <v>3828</v>
      </c>
      <c r="I235" s="699"/>
      <c r="J235" s="304"/>
      <c r="K235" s="304"/>
      <c r="L235" s="304"/>
      <c r="M235" s="304"/>
    </row>
    <row r="236" ht="20" customHeight="1" spans="1:13">
      <c r="A236" s="711"/>
      <c r="B236" s="712">
        <v>7</v>
      </c>
      <c r="C236" s="713" t="s">
        <v>8292</v>
      </c>
      <c r="D236" s="714"/>
      <c r="E236" s="713" t="str">
        <f t="shared" si="6"/>
        <v>research_technology tech_fe_market_1</v>
      </c>
      <c r="F236" s="713" t="s">
        <v>7808</v>
      </c>
      <c r="G236" s="713" t="s">
        <v>8293</v>
      </c>
      <c r="H236" s="715" t="s">
        <v>3828</v>
      </c>
      <c r="I236" s="699"/>
      <c r="J236" s="304"/>
      <c r="K236" s="304"/>
      <c r="L236" s="304"/>
      <c r="M236" s="304"/>
    </row>
    <row r="237" ht="20" customHeight="1" spans="1:13">
      <c r="A237" s="711"/>
      <c r="B237" s="712">
        <v>8</v>
      </c>
      <c r="C237" s="713" t="s">
        <v>7288</v>
      </c>
      <c r="D237" s="714"/>
      <c r="E237" s="713" t="str">
        <f t="shared" si="6"/>
        <v>research_technology tech_fe_market_2</v>
      </c>
      <c r="F237" s="713" t="s">
        <v>7808</v>
      </c>
      <c r="G237" s="713" t="s">
        <v>8294</v>
      </c>
      <c r="H237" s="715" t="s">
        <v>3828</v>
      </c>
      <c r="I237" s="699"/>
      <c r="J237" s="304"/>
      <c r="K237" s="304"/>
      <c r="L237" s="304"/>
      <c r="M237" s="304"/>
    </row>
    <row r="238" ht="20" customHeight="1" spans="1:13">
      <c r="A238" s="711"/>
      <c r="B238" s="712">
        <v>9</v>
      </c>
      <c r="C238" s="713" t="s">
        <v>7300</v>
      </c>
      <c r="D238" s="714"/>
      <c r="E238" s="713" t="str">
        <f t="shared" si="6"/>
        <v>research_technology tech_fe_entertainment_1</v>
      </c>
      <c r="F238" s="713" t="s">
        <v>7808</v>
      </c>
      <c r="G238" s="713" t="s">
        <v>8295</v>
      </c>
      <c r="H238" s="715" t="s">
        <v>3828</v>
      </c>
      <c r="I238" s="699"/>
      <c r="J238" s="304"/>
      <c r="K238" s="304"/>
      <c r="L238" s="304"/>
      <c r="M238" s="304"/>
    </row>
    <row r="239" ht="20" customHeight="1" spans="1:13">
      <c r="A239" s="711"/>
      <c r="B239" s="712">
        <v>10</v>
      </c>
      <c r="C239" s="713" t="s">
        <v>7304</v>
      </c>
      <c r="D239" s="714"/>
      <c r="E239" s="713" t="str">
        <f t="shared" si="6"/>
        <v>research_technology tech_fe_entertainment_2</v>
      </c>
      <c r="F239" s="713" t="s">
        <v>7808</v>
      </c>
      <c r="G239" s="713" t="s">
        <v>8296</v>
      </c>
      <c r="H239" s="715" t="s">
        <v>3828</v>
      </c>
      <c r="I239" s="699"/>
      <c r="J239" s="304"/>
      <c r="K239" s="304"/>
      <c r="L239" s="304"/>
      <c r="M239" s="304"/>
    </row>
    <row r="240" ht="20" customHeight="1" spans="1:13">
      <c r="A240" s="711"/>
      <c r="B240" s="712">
        <v>11</v>
      </c>
      <c r="C240" s="713" t="s">
        <v>8297</v>
      </c>
      <c r="D240" s="714"/>
      <c r="E240" s="713" t="str">
        <f t="shared" si="6"/>
        <v>research_technology tech_satisfying_insults</v>
      </c>
      <c r="F240" s="713" t="s">
        <v>7810</v>
      </c>
      <c r="G240" s="713" t="s">
        <v>8298</v>
      </c>
      <c r="H240" s="715" t="s">
        <v>7908</v>
      </c>
      <c r="I240" s="699"/>
      <c r="J240" s="304"/>
      <c r="K240" s="304"/>
      <c r="L240" s="304"/>
      <c r="M240" s="304"/>
    </row>
    <row r="241" ht="20" customHeight="1" spans="1:13">
      <c r="A241" s="711"/>
      <c r="B241" s="712">
        <v>12</v>
      </c>
      <c r="C241" s="713" t="s">
        <v>8299</v>
      </c>
      <c r="D241" s="714"/>
      <c r="E241" s="713" t="str">
        <f t="shared" si="6"/>
        <v>research_technology tech_compact_living</v>
      </c>
      <c r="F241" s="713" t="s">
        <v>7810</v>
      </c>
      <c r="G241" s="713" t="s">
        <v>8300</v>
      </c>
      <c r="H241" s="715" t="s">
        <v>7908</v>
      </c>
      <c r="I241" s="699"/>
      <c r="J241" s="304"/>
      <c r="K241" s="304"/>
      <c r="L241" s="304"/>
      <c r="M241" s="304"/>
    </row>
    <row r="242" ht="20" customHeight="1" spans="1:13">
      <c r="A242" s="711"/>
      <c r="B242" s="712">
        <v>13</v>
      </c>
      <c r="C242" s="713" t="s">
        <v>8301</v>
      </c>
      <c r="D242" s="714"/>
      <c r="E242" s="713" t="str">
        <f t="shared" si="6"/>
        <v>research_technology tech_xeno_aesthetics</v>
      </c>
      <c r="F242" s="713" t="s">
        <v>7810</v>
      </c>
      <c r="G242" s="713" t="s">
        <v>8302</v>
      </c>
      <c r="H242" s="715" t="s">
        <v>7908</v>
      </c>
      <c r="I242" s="699"/>
      <c r="J242" s="304"/>
      <c r="K242" s="304"/>
      <c r="L242" s="304"/>
      <c r="M242" s="304"/>
    </row>
    <row r="243" ht="20" customHeight="1" spans="1:13">
      <c r="A243" s="711"/>
      <c r="B243" s="720">
        <v>14</v>
      </c>
      <c r="C243" s="721" t="s">
        <v>8303</v>
      </c>
      <c r="D243" s="722"/>
      <c r="E243" s="721" t="str">
        <f t="shared" si="6"/>
        <v>research_technology tech_galactic_archivism</v>
      </c>
      <c r="F243" s="721" t="s">
        <v>7810</v>
      </c>
      <c r="G243" s="721" t="s">
        <v>8304</v>
      </c>
      <c r="H243" s="723" t="s">
        <v>1252</v>
      </c>
      <c r="I243" s="699"/>
      <c r="J243" s="304"/>
      <c r="K243" s="304"/>
      <c r="L243" s="304"/>
      <c r="M243" s="304"/>
    </row>
    <row r="244" ht="20" customHeight="1" spans="1:13">
      <c r="A244" s="711"/>
      <c r="B244" s="712">
        <v>15</v>
      </c>
      <c r="C244" s="713" t="s">
        <v>8305</v>
      </c>
      <c r="D244" s="714"/>
      <c r="E244" s="713" t="str">
        <f t="shared" si="6"/>
        <v>research_technology tech_akx_worm_2</v>
      </c>
      <c r="F244" s="713" t="s">
        <v>7816</v>
      </c>
      <c r="G244" s="713" t="s">
        <v>8306</v>
      </c>
      <c r="H244" s="715" t="s">
        <v>3828</v>
      </c>
      <c r="I244" s="699"/>
      <c r="J244" s="304"/>
      <c r="K244" s="304"/>
      <c r="L244" s="304"/>
      <c r="M244" s="304"/>
    </row>
    <row r="245" ht="20" customHeight="1" spans="1:13">
      <c r="A245" s="711"/>
      <c r="B245" s="720">
        <v>16</v>
      </c>
      <c r="C245" s="721" t="s">
        <v>6894</v>
      </c>
      <c r="D245" s="722"/>
      <c r="E245" s="721" t="str">
        <f t="shared" si="6"/>
        <v>research_technology tech_xeno_tourism_agency</v>
      </c>
      <c r="F245" s="721" t="s">
        <v>7816</v>
      </c>
      <c r="G245" s="721" t="s">
        <v>8307</v>
      </c>
      <c r="H245" s="723" t="s">
        <v>1252</v>
      </c>
      <c r="I245" s="699"/>
      <c r="J245" s="304"/>
      <c r="K245" s="304"/>
      <c r="L245" s="304"/>
      <c r="M245" s="304"/>
    </row>
    <row r="246" ht="20" customHeight="1" spans="1:13">
      <c r="A246" s="711"/>
      <c r="B246" s="720">
        <v>17</v>
      </c>
      <c r="C246" s="721" t="s">
        <v>8308</v>
      </c>
      <c r="D246" s="722"/>
      <c r="E246" s="721" t="str">
        <f t="shared" si="6"/>
        <v>research_technology tech_executive_retreat</v>
      </c>
      <c r="F246" s="721" t="s">
        <v>7816</v>
      </c>
      <c r="G246" s="721" t="s">
        <v>8309</v>
      </c>
      <c r="H246" s="723" t="s">
        <v>1252</v>
      </c>
      <c r="I246" s="699"/>
      <c r="J246" s="304"/>
      <c r="K246" s="304"/>
      <c r="L246" s="304"/>
      <c r="M246" s="304"/>
    </row>
    <row r="247" ht="20" customHeight="1" spans="1:13">
      <c r="A247" s="711"/>
      <c r="B247" s="716">
        <v>18</v>
      </c>
      <c r="C247" s="717" t="s">
        <v>8310</v>
      </c>
      <c r="D247" s="718"/>
      <c r="E247" s="717" t="str">
        <f t="shared" si="6"/>
        <v>research_technology tech_interstellar_assembly</v>
      </c>
      <c r="F247" s="717" t="s">
        <v>7808</v>
      </c>
      <c r="G247" s="717" t="s">
        <v>8311</v>
      </c>
      <c r="H247" s="719" t="s">
        <v>7812</v>
      </c>
      <c r="I247" s="699"/>
      <c r="J247" s="304"/>
      <c r="K247" s="304"/>
      <c r="L247" s="304"/>
      <c r="M247" s="304"/>
    </row>
    <row r="248" ht="20" customHeight="1" spans="1:13">
      <c r="A248" s="711"/>
      <c r="B248" s="716">
        <v>19</v>
      </c>
      <c r="C248" s="717" t="s">
        <v>8312</v>
      </c>
      <c r="D248" s="718"/>
      <c r="E248" s="717" t="str">
        <f t="shared" si="6"/>
        <v>research_technology tech_mega_art</v>
      </c>
      <c r="F248" s="717" t="s">
        <v>7808</v>
      </c>
      <c r="G248" s="717" t="s">
        <v>8313</v>
      </c>
      <c r="H248" s="719" t="s">
        <v>7812</v>
      </c>
      <c r="I248" s="699"/>
      <c r="J248" s="304"/>
      <c r="K248" s="304"/>
      <c r="L248" s="304"/>
      <c r="M248" s="304"/>
    </row>
    <row r="249" ht="20" customHeight="1" spans="1:13">
      <c r="A249" s="711"/>
      <c r="B249" s="720">
        <v>20</v>
      </c>
      <c r="C249" s="721" t="s">
        <v>8314</v>
      </c>
      <c r="D249" s="722"/>
      <c r="E249" s="721" t="str">
        <f t="shared" si="6"/>
        <v>research_technology tech_interplanetary_commerce</v>
      </c>
      <c r="F249" s="721" t="s">
        <v>7858</v>
      </c>
      <c r="G249" s="721" t="s">
        <v>8315</v>
      </c>
      <c r="H249" s="723" t="s">
        <v>1252</v>
      </c>
      <c r="I249" s="699"/>
      <c r="J249" s="304"/>
      <c r="K249" s="304"/>
      <c r="L249" s="304"/>
      <c r="M249" s="304"/>
    </row>
    <row r="250" ht="20" customHeight="1" spans="1:13">
      <c r="A250" s="711"/>
      <c r="B250" s="720">
        <v>21</v>
      </c>
      <c r="C250" s="721" t="s">
        <v>8316</v>
      </c>
      <c r="D250" s="722"/>
      <c r="E250" s="721" t="str">
        <f t="shared" si="6"/>
        <v>research_technology tech_space_trading</v>
      </c>
      <c r="F250" s="721" t="s">
        <v>7851</v>
      </c>
      <c r="G250" s="721" t="s">
        <v>8317</v>
      </c>
      <c r="H250" s="723" t="s">
        <v>1252</v>
      </c>
      <c r="I250" s="699"/>
      <c r="J250" s="304"/>
      <c r="K250" s="304"/>
      <c r="L250" s="304"/>
      <c r="M250" s="304"/>
    </row>
    <row r="251" ht="20" customHeight="1" spans="1:13">
      <c r="A251" s="711"/>
      <c r="B251" s="720">
        <v>22</v>
      </c>
      <c r="C251" s="721" t="s">
        <v>8318</v>
      </c>
      <c r="D251" s="722"/>
      <c r="E251" s="721" t="str">
        <f t="shared" si="6"/>
        <v>research_technology tech_interstellar_economics</v>
      </c>
      <c r="F251" s="721" t="s">
        <v>7816</v>
      </c>
      <c r="G251" s="721" t="s">
        <v>8319</v>
      </c>
      <c r="H251" s="723" t="s">
        <v>1252</v>
      </c>
      <c r="I251" s="699"/>
      <c r="J251" s="304"/>
      <c r="K251" s="304"/>
      <c r="L251" s="304"/>
      <c r="M251" s="304"/>
    </row>
    <row r="252" ht="20" customHeight="1" spans="1:13">
      <c r="A252" s="711"/>
      <c r="B252" s="716">
        <v>23</v>
      </c>
      <c r="C252" s="717" t="s">
        <v>8320</v>
      </c>
      <c r="D252" s="718"/>
      <c r="E252" s="717" t="str">
        <f t="shared" si="6"/>
        <v>research_technology tech_galactic_markets</v>
      </c>
      <c r="F252" s="717" t="s">
        <v>7829</v>
      </c>
      <c r="G252" s="717" t="s">
        <v>8321</v>
      </c>
      <c r="H252" s="719" t="s">
        <v>7812</v>
      </c>
      <c r="I252" s="699"/>
      <c r="J252" s="304"/>
      <c r="K252" s="304"/>
      <c r="L252" s="304"/>
      <c r="M252" s="304"/>
    </row>
    <row r="253" ht="20" customHeight="1" spans="1:13">
      <c r="A253" s="711"/>
      <c r="B253" s="712">
        <v>24</v>
      </c>
      <c r="C253" s="713" t="s">
        <v>8322</v>
      </c>
      <c r="D253" s="714"/>
      <c r="E253" s="713" t="str">
        <f t="shared" si="6"/>
        <v>research_technology tech_prescient_data_modeling</v>
      </c>
      <c r="F253" s="713" t="s">
        <v>7816</v>
      </c>
      <c r="G253" s="713" t="s">
        <v>8323</v>
      </c>
      <c r="H253" s="715" t="s">
        <v>3828</v>
      </c>
      <c r="I253" s="699"/>
      <c r="J253" s="304"/>
      <c r="K253" s="304"/>
      <c r="L253" s="304"/>
      <c r="M253" s="304"/>
    </row>
    <row r="254" ht="20" customHeight="1" spans="1:13">
      <c r="A254" s="711"/>
      <c r="B254" s="720">
        <v>25</v>
      </c>
      <c r="C254" s="721" t="s">
        <v>8324</v>
      </c>
      <c r="D254" s="722"/>
      <c r="E254" s="721" t="str">
        <f t="shared" si="6"/>
        <v>research_technology tech_planetary_government</v>
      </c>
      <c r="F254" s="721" t="s">
        <v>7858</v>
      </c>
      <c r="G254" s="721" t="s">
        <v>8325</v>
      </c>
      <c r="H254" s="723" t="s">
        <v>1252</v>
      </c>
      <c r="I254" s="699"/>
      <c r="J254" s="304"/>
      <c r="K254" s="304"/>
      <c r="L254" s="304"/>
      <c r="M254" s="304"/>
    </row>
    <row r="255" ht="20" customHeight="1" spans="1:13">
      <c r="A255" s="711"/>
      <c r="B255" s="720">
        <v>26</v>
      </c>
      <c r="C255" s="721" t="s">
        <v>8326</v>
      </c>
      <c r="D255" s="722"/>
      <c r="E255" s="721" t="str">
        <f t="shared" si="6"/>
        <v>research_technology tech_planetary_unification</v>
      </c>
      <c r="F255" s="721" t="s">
        <v>7851</v>
      </c>
      <c r="G255" s="721" t="s">
        <v>8327</v>
      </c>
      <c r="H255" s="723" t="s">
        <v>1252</v>
      </c>
      <c r="I255" s="699"/>
      <c r="J255" s="304"/>
      <c r="K255" s="304"/>
      <c r="L255" s="304"/>
      <c r="M255" s="304"/>
    </row>
    <row r="256" ht="20" customHeight="1" spans="1:13">
      <c r="A256" s="711"/>
      <c r="B256" s="720">
        <v>27</v>
      </c>
      <c r="C256" s="721" t="s">
        <v>8328</v>
      </c>
      <c r="D256" s="722"/>
      <c r="E256" s="721" t="str">
        <f t="shared" si="6"/>
        <v>research_technology tech_galactic_administration</v>
      </c>
      <c r="F256" s="721" t="s">
        <v>7816</v>
      </c>
      <c r="G256" s="721" t="s">
        <v>8329</v>
      </c>
      <c r="H256" s="723" t="s">
        <v>1252</v>
      </c>
      <c r="I256" s="699"/>
      <c r="J256" s="304"/>
      <c r="K256" s="304"/>
      <c r="L256" s="304"/>
      <c r="M256" s="304"/>
    </row>
    <row r="257" ht="20" customHeight="1" spans="1:13">
      <c r="A257" s="711"/>
      <c r="B257" s="716">
        <v>28</v>
      </c>
      <c r="C257" s="717" t="s">
        <v>8330</v>
      </c>
      <c r="D257" s="718"/>
      <c r="E257" s="717" t="str">
        <f t="shared" si="6"/>
        <v>research_technology tech_tracking_implants</v>
      </c>
      <c r="F257" s="717" t="s">
        <v>7829</v>
      </c>
      <c r="G257" s="717" t="s">
        <v>8331</v>
      </c>
      <c r="H257" s="719" t="s">
        <v>7812</v>
      </c>
      <c r="I257" s="699"/>
      <c r="J257" s="304"/>
      <c r="K257" s="304"/>
      <c r="L257" s="304"/>
      <c r="M257" s="304"/>
    </row>
    <row r="258" ht="20" customHeight="1" spans="1:13">
      <c r="A258" s="711"/>
      <c r="B258" s="720">
        <v>29</v>
      </c>
      <c r="C258" s="721" t="s">
        <v>8332</v>
      </c>
      <c r="D258" s="722"/>
      <c r="E258" s="721" t="str">
        <f t="shared" si="6"/>
        <v>research_technology tech_global_production_strategy</v>
      </c>
      <c r="F258" s="721" t="s">
        <v>7816</v>
      </c>
      <c r="G258" s="721" t="s">
        <v>8333</v>
      </c>
      <c r="H258" s="723" t="s">
        <v>1252</v>
      </c>
      <c r="I258" s="699"/>
      <c r="J258" s="304"/>
      <c r="K258" s="304"/>
      <c r="L258" s="304"/>
      <c r="M258" s="304"/>
    </row>
    <row r="259" ht="20" customHeight="1" spans="1:13">
      <c r="A259" s="711"/>
      <c r="B259" s="720">
        <v>30</v>
      </c>
      <c r="C259" s="721" t="s">
        <v>8334</v>
      </c>
      <c r="D259" s="722"/>
      <c r="E259" s="721" t="str">
        <f t="shared" si="6"/>
        <v>research_technology tech_adaptive_bureaucracy</v>
      </c>
      <c r="F259" s="721" t="s">
        <v>7851</v>
      </c>
      <c r="G259" s="721" t="s">
        <v>8335</v>
      </c>
      <c r="H259" s="723" t="s">
        <v>1252</v>
      </c>
      <c r="I259" s="699"/>
      <c r="J259" s="304"/>
      <c r="K259" s="304"/>
      <c r="L259" s="304"/>
      <c r="M259" s="304"/>
    </row>
    <row r="260" ht="20" customHeight="1" spans="1:13">
      <c r="A260" s="711"/>
      <c r="B260" s="720">
        <v>31</v>
      </c>
      <c r="C260" s="721" t="s">
        <v>1770</v>
      </c>
      <c r="D260" s="722"/>
      <c r="E260" s="721" t="str">
        <f t="shared" si="6"/>
        <v>research_technology tech_effective_bureaucracy</v>
      </c>
      <c r="F260" s="721" t="s">
        <v>7810</v>
      </c>
      <c r="G260" s="721" t="s">
        <v>8336</v>
      </c>
      <c r="H260" s="723" t="s">
        <v>1252</v>
      </c>
      <c r="I260" s="699"/>
      <c r="J260" s="304"/>
      <c r="K260" s="304"/>
      <c r="L260" s="304"/>
      <c r="M260" s="304"/>
    </row>
    <row r="261" ht="20" customHeight="1" spans="1:13">
      <c r="A261" s="711"/>
      <c r="B261" s="720">
        <v>32</v>
      </c>
      <c r="C261" s="721" t="s">
        <v>8337</v>
      </c>
      <c r="D261" s="722"/>
      <c r="E261" s="721" t="str">
        <f t="shared" si="6"/>
        <v>research_technology tech_colonial_bureaucracy</v>
      </c>
      <c r="F261" s="721" t="s">
        <v>7810</v>
      </c>
      <c r="G261" s="721" t="s">
        <v>8338</v>
      </c>
      <c r="H261" s="723" t="s">
        <v>1252</v>
      </c>
      <c r="I261" s="699"/>
      <c r="J261" s="304"/>
      <c r="K261" s="304"/>
      <c r="L261" s="304"/>
      <c r="M261" s="304"/>
    </row>
    <row r="262" ht="20" customHeight="1" spans="1:13">
      <c r="A262" s="711"/>
      <c r="B262" s="720">
        <v>33</v>
      </c>
      <c r="C262" s="721" t="s">
        <v>8339</v>
      </c>
      <c r="D262" s="722"/>
      <c r="E262" s="721" t="str">
        <f t="shared" si="6"/>
        <v>research_technology tech_galactic_bureaucracy</v>
      </c>
      <c r="F262" s="721" t="s">
        <v>7816</v>
      </c>
      <c r="G262" s="721" t="s">
        <v>8340</v>
      </c>
      <c r="H262" s="723" t="s">
        <v>1252</v>
      </c>
      <c r="I262" s="699"/>
      <c r="J262" s="304"/>
      <c r="K262" s="304"/>
      <c r="L262" s="304"/>
      <c r="M262" s="304"/>
    </row>
    <row r="263" ht="20" customHeight="1" spans="1:13">
      <c r="A263" s="711"/>
      <c r="B263" s="720">
        <v>34</v>
      </c>
      <c r="C263" s="721" t="s">
        <v>8341</v>
      </c>
      <c r="D263" s="722"/>
      <c r="E263" s="721" t="str">
        <f t="shared" si="6"/>
        <v>research_technology tech_living_state</v>
      </c>
      <c r="F263" s="721" t="s">
        <v>7810</v>
      </c>
      <c r="G263" s="721" t="s">
        <v>8342</v>
      </c>
      <c r="H263" s="723" t="s">
        <v>1252</v>
      </c>
      <c r="I263" s="699"/>
      <c r="J263" s="304"/>
      <c r="K263" s="304"/>
      <c r="L263" s="304"/>
      <c r="M263" s="304"/>
    </row>
    <row r="264" ht="20" customHeight="1" spans="1:13">
      <c r="A264" s="711"/>
      <c r="B264" s="720">
        <v>35</v>
      </c>
      <c r="C264" s="721" t="s">
        <v>8343</v>
      </c>
      <c r="D264" s="722"/>
      <c r="E264" s="721" t="str">
        <f t="shared" si="6"/>
        <v>research_technology tech_collective_self</v>
      </c>
      <c r="F264" s="721" t="s">
        <v>7816</v>
      </c>
      <c r="G264" s="721" t="s">
        <v>8344</v>
      </c>
      <c r="H264" s="723" t="s">
        <v>1252</v>
      </c>
      <c r="I264" s="699"/>
      <c r="J264" s="304"/>
      <c r="K264" s="304"/>
      <c r="L264" s="304"/>
      <c r="M264" s="304"/>
    </row>
    <row r="265" ht="20" customHeight="1" spans="1:13">
      <c r="A265" s="711"/>
      <c r="B265" s="720">
        <v>36</v>
      </c>
      <c r="C265" s="721" t="s">
        <v>8345</v>
      </c>
      <c r="D265" s="722"/>
      <c r="E265" s="721" t="str">
        <f t="shared" si="6"/>
        <v>research_technology tech_autonomous_agents</v>
      </c>
      <c r="F265" s="721" t="s">
        <v>7810</v>
      </c>
      <c r="G265" s="721" t="s">
        <v>8346</v>
      </c>
      <c r="H265" s="723" t="s">
        <v>1252</v>
      </c>
      <c r="I265" s="699"/>
      <c r="J265" s="304"/>
      <c r="K265" s="304"/>
      <c r="L265" s="304"/>
      <c r="M265" s="304"/>
    </row>
    <row r="266" ht="20" customHeight="1" spans="1:13">
      <c r="A266" s="711"/>
      <c r="B266" s="720">
        <v>37</v>
      </c>
      <c r="C266" s="721" t="s">
        <v>8347</v>
      </c>
      <c r="D266" s="722"/>
      <c r="E266" s="721" t="str">
        <f t="shared" si="6"/>
        <v>research_technology tech_embodied_dynamism</v>
      </c>
      <c r="F266" s="721" t="s">
        <v>7816</v>
      </c>
      <c r="G266" s="721" t="s">
        <v>8348</v>
      </c>
      <c r="H266" s="723" t="s">
        <v>1252</v>
      </c>
      <c r="I266" s="699"/>
      <c r="J266" s="304"/>
      <c r="K266" s="304"/>
      <c r="L266" s="304"/>
      <c r="M266" s="304"/>
    </row>
    <row r="267" ht="20" customHeight="1" spans="1:13">
      <c r="A267" s="711"/>
      <c r="B267" s="720">
        <v>38</v>
      </c>
      <c r="C267" s="721" t="s">
        <v>8349</v>
      </c>
      <c r="D267" s="722"/>
      <c r="E267" s="721" t="str">
        <f t="shared" si="6"/>
        <v>research_technology tech_neural_implants</v>
      </c>
      <c r="F267" s="721" t="s">
        <v>7851</v>
      </c>
      <c r="G267" s="721" t="s">
        <v>8350</v>
      </c>
      <c r="H267" s="723" t="s">
        <v>1252</v>
      </c>
      <c r="I267" s="699"/>
      <c r="J267" s="304"/>
      <c r="K267" s="304"/>
      <c r="L267" s="304"/>
      <c r="M267" s="304"/>
    </row>
    <row r="268" ht="20" customHeight="1" spans="1:13">
      <c r="A268" s="711"/>
      <c r="B268" s="720">
        <v>39</v>
      </c>
      <c r="C268" s="721" t="s">
        <v>8351</v>
      </c>
      <c r="D268" s="722"/>
      <c r="E268" s="721" t="str">
        <f t="shared" si="6"/>
        <v>research_technology tech_artificial_moral_codes</v>
      </c>
      <c r="F268" s="721" t="s">
        <v>7810</v>
      </c>
      <c r="G268" s="721" t="s">
        <v>8352</v>
      </c>
      <c r="H268" s="723" t="s">
        <v>1252</v>
      </c>
      <c r="I268" s="699"/>
      <c r="J268" s="304"/>
      <c r="K268" s="304"/>
      <c r="L268" s="304"/>
      <c r="M268" s="304"/>
    </row>
    <row r="269" ht="20" customHeight="1" spans="1:13">
      <c r="A269" s="711"/>
      <c r="B269" s="720">
        <v>40</v>
      </c>
      <c r="C269" s="721" t="s">
        <v>8353</v>
      </c>
      <c r="D269" s="722"/>
      <c r="E269" s="721" t="str">
        <f t="shared" si="6"/>
        <v>research_technology tech_synthetic_thought_patterns</v>
      </c>
      <c r="F269" s="721" t="s">
        <v>7816</v>
      </c>
      <c r="G269" s="721" t="s">
        <v>8354</v>
      </c>
      <c r="H269" s="723" t="s">
        <v>1252</v>
      </c>
      <c r="I269" s="699"/>
      <c r="J269" s="304"/>
      <c r="K269" s="304"/>
      <c r="L269" s="304"/>
      <c r="M269" s="304"/>
    </row>
    <row r="270" ht="20" customHeight="1" spans="1:13">
      <c r="A270" s="711"/>
      <c r="B270" s="720">
        <v>41</v>
      </c>
      <c r="C270" s="721" t="s">
        <v>8355</v>
      </c>
      <c r="D270" s="722"/>
      <c r="E270" s="721" t="str">
        <f t="shared" si="6"/>
        <v>research_technology tech_unity_of_purpose</v>
      </c>
      <c r="F270" s="721" t="s">
        <v>7810</v>
      </c>
      <c r="G270" s="721" t="s">
        <v>8356</v>
      </c>
      <c r="H270" s="723" t="s">
        <v>1252</v>
      </c>
      <c r="I270" s="699"/>
      <c r="J270" s="304"/>
      <c r="K270" s="304"/>
      <c r="L270" s="304"/>
      <c r="M270" s="304"/>
    </row>
    <row r="271" ht="20" customHeight="1" spans="1:13">
      <c r="A271" s="711"/>
      <c r="B271" s="720">
        <v>42</v>
      </c>
      <c r="C271" s="721" t="s">
        <v>8357</v>
      </c>
      <c r="D271" s="722"/>
      <c r="E271" s="721" t="str">
        <f t="shared" si="6"/>
        <v>research_technology tech_collective_production_methods</v>
      </c>
      <c r="F271" s="721" t="s">
        <v>7816</v>
      </c>
      <c r="G271" s="721" t="s">
        <v>8358</v>
      </c>
      <c r="H271" s="723" t="s">
        <v>1252</v>
      </c>
      <c r="I271" s="699"/>
      <c r="J271" s="304"/>
      <c r="K271" s="304"/>
      <c r="L271" s="304"/>
      <c r="M271" s="304"/>
    </row>
    <row r="272" ht="20" customHeight="1" spans="1:13">
      <c r="A272" s="711"/>
      <c r="B272" s="720">
        <v>43</v>
      </c>
      <c r="C272" s="721" t="s">
        <v>8359</v>
      </c>
      <c r="D272" s="722"/>
      <c r="E272" s="721" t="str">
        <f t="shared" si="6"/>
        <v>research_technology tech_resource_processing_algorithms</v>
      </c>
      <c r="F272" s="721" t="s">
        <v>7816</v>
      </c>
      <c r="G272" s="721" t="s">
        <v>8360</v>
      </c>
      <c r="H272" s="723" t="s">
        <v>1252</v>
      </c>
      <c r="I272" s="699"/>
      <c r="J272" s="304"/>
      <c r="K272" s="304"/>
      <c r="L272" s="304"/>
      <c r="M272" s="304"/>
    </row>
    <row r="273" ht="20" customHeight="1" spans="1:13">
      <c r="A273" s="711"/>
      <c r="B273" s="720">
        <v>44</v>
      </c>
      <c r="C273" s="721" t="s">
        <v>8361</v>
      </c>
      <c r="D273" s="722"/>
      <c r="E273" s="721" t="str">
        <f t="shared" si="6"/>
        <v>research_technology tech_holo_entertainment</v>
      </c>
      <c r="F273" s="721" t="s">
        <v>7858</v>
      </c>
      <c r="G273" s="721" t="s">
        <v>8362</v>
      </c>
      <c r="H273" s="723" t="s">
        <v>1252</v>
      </c>
      <c r="I273" s="699"/>
      <c r="J273" s="304"/>
      <c r="K273" s="304"/>
      <c r="L273" s="304"/>
      <c r="M273" s="304"/>
    </row>
    <row r="274" ht="20" customHeight="1" spans="1:13">
      <c r="A274" s="711"/>
      <c r="B274" s="720">
        <v>45</v>
      </c>
      <c r="C274" s="721" t="s">
        <v>6824</v>
      </c>
      <c r="D274" s="722"/>
      <c r="E274" s="721" t="str">
        <f t="shared" si="6"/>
        <v>research_technology tech_hyper_entertainment_forum</v>
      </c>
      <c r="F274" s="721" t="s">
        <v>7851</v>
      </c>
      <c r="G274" s="721" t="s">
        <v>8363</v>
      </c>
      <c r="H274" s="723" t="s">
        <v>1252</v>
      </c>
      <c r="I274" s="699"/>
      <c r="J274" s="304"/>
      <c r="K274" s="304"/>
      <c r="L274" s="304"/>
      <c r="M274" s="304"/>
    </row>
    <row r="275" ht="20" customHeight="1" spans="1:13">
      <c r="A275" s="711"/>
      <c r="B275" s="720">
        <v>46</v>
      </c>
      <c r="C275" s="721" t="s">
        <v>8364</v>
      </c>
      <c r="D275" s="722"/>
      <c r="E275" s="721" t="str">
        <f t="shared" si="6"/>
        <v>research_technology tech_paradise_dome</v>
      </c>
      <c r="F275" s="721" t="s">
        <v>7816</v>
      </c>
      <c r="G275" s="721" t="s">
        <v>8365</v>
      </c>
      <c r="H275" s="723" t="s">
        <v>1252</v>
      </c>
      <c r="I275" s="699"/>
      <c r="J275" s="304"/>
      <c r="K275" s="304"/>
      <c r="L275" s="304"/>
      <c r="M275" s="304"/>
    </row>
    <row r="276" ht="20" customHeight="1" spans="1:13">
      <c r="A276" s="711"/>
      <c r="B276" s="720">
        <v>47</v>
      </c>
      <c r="C276" s="721" t="s">
        <v>8366</v>
      </c>
      <c r="D276" s="722"/>
      <c r="E276" s="721" t="str">
        <f t="shared" si="6"/>
        <v>research_technology tech_cultural_heritage</v>
      </c>
      <c r="F276" s="721" t="s">
        <v>7858</v>
      </c>
      <c r="G276" s="721" t="s">
        <v>8367</v>
      </c>
      <c r="H276" s="723" t="s">
        <v>1252</v>
      </c>
      <c r="I276" s="699"/>
      <c r="J276" s="304"/>
      <c r="K276" s="304"/>
      <c r="L276" s="304"/>
      <c r="M276" s="304"/>
    </row>
    <row r="277" ht="20" customHeight="1" spans="1:13">
      <c r="A277" s="711"/>
      <c r="B277" s="720">
        <v>48</v>
      </c>
      <c r="C277" s="721" t="s">
        <v>6852</v>
      </c>
      <c r="D277" s="722"/>
      <c r="E277" s="721" t="str">
        <f t="shared" si="6"/>
        <v>research_technology tech_heritage_site</v>
      </c>
      <c r="F277" s="721" t="s">
        <v>7851</v>
      </c>
      <c r="G277" s="721" t="s">
        <v>8368</v>
      </c>
      <c r="H277" s="723" t="s">
        <v>1252</v>
      </c>
      <c r="I277" s="699"/>
      <c r="J277" s="304"/>
      <c r="K277" s="304"/>
      <c r="L277" s="304"/>
      <c r="M277" s="304"/>
    </row>
    <row r="278" ht="20" customHeight="1" spans="1:13">
      <c r="A278" s="711"/>
      <c r="B278" s="720">
        <v>49</v>
      </c>
      <c r="C278" s="721" t="s">
        <v>8369</v>
      </c>
      <c r="D278" s="722"/>
      <c r="E278" s="721" t="str">
        <f t="shared" si="6"/>
        <v>research_technology tech_hypercomms_forum</v>
      </c>
      <c r="F278" s="721" t="s">
        <v>7816</v>
      </c>
      <c r="G278" s="721" t="s">
        <v>8370</v>
      </c>
      <c r="H278" s="723" t="s">
        <v>1252</v>
      </c>
      <c r="I278" s="699"/>
      <c r="J278" s="304"/>
      <c r="K278" s="304"/>
      <c r="L278" s="304"/>
      <c r="M278" s="304"/>
    </row>
    <row r="279" ht="20" customHeight="1" spans="1:13">
      <c r="A279" s="711"/>
      <c r="B279" s="720">
        <v>50</v>
      </c>
      <c r="C279" s="721" t="s">
        <v>8371</v>
      </c>
      <c r="D279" s="722"/>
      <c r="E279" s="721" t="str">
        <f t="shared" si="6"/>
        <v>research_technology tech_autocurating_vault</v>
      </c>
      <c r="F279" s="721" t="s">
        <v>7816</v>
      </c>
      <c r="G279" s="721" t="s">
        <v>8372</v>
      </c>
      <c r="H279" s="723" t="s">
        <v>1252</v>
      </c>
      <c r="I279" s="699"/>
      <c r="J279" s="304"/>
      <c r="K279" s="304"/>
      <c r="L279" s="304"/>
      <c r="M279" s="304"/>
    </row>
    <row r="280" ht="20" customHeight="1" spans="1:13">
      <c r="A280" s="711"/>
      <c r="B280" s="720">
        <v>51</v>
      </c>
      <c r="C280" s="721" t="s">
        <v>8373</v>
      </c>
      <c r="D280" s="722"/>
      <c r="E280" s="721" t="str">
        <f t="shared" si="6"/>
        <v>research_technology tech_holographic_rituals</v>
      </c>
      <c r="F280" s="721" t="s">
        <v>7810</v>
      </c>
      <c r="G280" s="721" t="s">
        <v>8374</v>
      </c>
      <c r="H280" s="723" t="s">
        <v>1252</v>
      </c>
      <c r="I280" s="699"/>
      <c r="J280" s="304"/>
      <c r="K280" s="304"/>
      <c r="L280" s="304"/>
      <c r="M280" s="304"/>
    </row>
    <row r="281" ht="20" customHeight="1" spans="1:13">
      <c r="A281" s="711"/>
      <c r="B281" s="720">
        <v>52</v>
      </c>
      <c r="C281" s="721" t="s">
        <v>8375</v>
      </c>
      <c r="D281" s="722"/>
      <c r="E281" s="721" t="str">
        <f t="shared" si="6"/>
        <v>research_technology tech_consecration_fields</v>
      </c>
      <c r="F281" s="721" t="s">
        <v>7816</v>
      </c>
      <c r="G281" s="721" t="s">
        <v>8376</v>
      </c>
      <c r="H281" s="723" t="s">
        <v>1252</v>
      </c>
      <c r="I281" s="699"/>
      <c r="J281" s="304"/>
      <c r="K281" s="304"/>
      <c r="L281" s="304"/>
      <c r="M281" s="304"/>
    </row>
    <row r="282" ht="20" customHeight="1" spans="1:13">
      <c r="A282" s="711"/>
      <c r="B282" s="720">
        <v>53</v>
      </c>
      <c r="C282" s="721" t="s">
        <v>8377</v>
      </c>
      <c r="D282" s="722"/>
      <c r="E282" s="721" t="str">
        <f t="shared" si="6"/>
        <v>research_technology tech_transcendent_faith</v>
      </c>
      <c r="F282" s="721" t="s">
        <v>7829</v>
      </c>
      <c r="G282" s="721" t="s">
        <v>8378</v>
      </c>
      <c r="H282" s="723" t="s">
        <v>1252</v>
      </c>
      <c r="I282" s="699"/>
      <c r="J282" s="304"/>
      <c r="K282" s="304"/>
      <c r="L282" s="304"/>
      <c r="M282" s="304"/>
    </row>
    <row r="283" ht="20" customHeight="1" spans="1:13">
      <c r="A283" s="711"/>
      <c r="B283" s="720">
        <v>54</v>
      </c>
      <c r="C283" s="721" t="s">
        <v>8379</v>
      </c>
      <c r="D283" s="722"/>
      <c r="E283" s="721" t="str">
        <f t="shared" si="6"/>
        <v>research_technology tech_hive_node</v>
      </c>
      <c r="F283" s="721" t="s">
        <v>7858</v>
      </c>
      <c r="G283" s="721" t="s">
        <v>8380</v>
      </c>
      <c r="H283" s="723" t="s">
        <v>1252</v>
      </c>
      <c r="I283" s="699"/>
      <c r="J283" s="304"/>
      <c r="K283" s="304"/>
      <c r="L283" s="304"/>
      <c r="M283" s="304"/>
    </row>
    <row r="284" ht="20" customHeight="1" spans="1:13">
      <c r="A284" s="711"/>
      <c r="B284" s="720">
        <v>55</v>
      </c>
      <c r="C284" s="721" t="s">
        <v>8381</v>
      </c>
      <c r="D284" s="722"/>
      <c r="E284" s="721" t="str">
        <f t="shared" si="6"/>
        <v>research_technology tech_hive_cluster</v>
      </c>
      <c r="F284" s="721" t="s">
        <v>7810</v>
      </c>
      <c r="G284" s="721" t="s">
        <v>8382</v>
      </c>
      <c r="H284" s="723" t="s">
        <v>1252</v>
      </c>
      <c r="I284" s="699"/>
      <c r="J284" s="304"/>
      <c r="K284" s="304"/>
      <c r="L284" s="304"/>
      <c r="M284" s="304"/>
    </row>
    <row r="285" ht="20" customHeight="1" spans="1:13">
      <c r="A285" s="711"/>
      <c r="B285" s="720">
        <v>56</v>
      </c>
      <c r="C285" s="721" t="s">
        <v>6904</v>
      </c>
      <c r="D285" s="722"/>
      <c r="E285" s="721" t="str">
        <f t="shared" si="6"/>
        <v>research_technology tech_hive_confluence</v>
      </c>
      <c r="F285" s="721" t="s">
        <v>7816</v>
      </c>
      <c r="G285" s="721" t="s">
        <v>8383</v>
      </c>
      <c r="H285" s="723" t="s">
        <v>1252</v>
      </c>
      <c r="I285" s="699"/>
      <c r="J285" s="304"/>
      <c r="K285" s="304"/>
      <c r="L285" s="304"/>
      <c r="M285" s="304"/>
    </row>
    <row r="286" ht="20" customHeight="1" spans="1:13">
      <c r="A286" s="711"/>
      <c r="B286" s="720">
        <v>57</v>
      </c>
      <c r="C286" s="721" t="s">
        <v>8384</v>
      </c>
      <c r="D286" s="722"/>
      <c r="E286" s="721" t="str">
        <f t="shared" si="6"/>
        <v>research_technology tech_wilderness_node</v>
      </c>
      <c r="F286" s="721" t="s">
        <v>7858</v>
      </c>
      <c r="G286" s="721" t="s">
        <v>8385</v>
      </c>
      <c r="H286" s="723" t="s">
        <v>1252</v>
      </c>
      <c r="I286" s="699"/>
      <c r="J286" s="304"/>
      <c r="K286" s="304"/>
      <c r="L286" s="304"/>
      <c r="M286" s="304"/>
    </row>
    <row r="287" ht="20" customHeight="1" spans="1:13">
      <c r="A287" s="711"/>
      <c r="B287" s="720">
        <v>58</v>
      </c>
      <c r="C287" s="721" t="s">
        <v>8381</v>
      </c>
      <c r="D287" s="722"/>
      <c r="E287" s="721" t="str">
        <f t="shared" si="6"/>
        <v>research_technology tech_wilderness_cluster</v>
      </c>
      <c r="F287" s="721" t="s">
        <v>7810</v>
      </c>
      <c r="G287" s="721" t="s">
        <v>8386</v>
      </c>
      <c r="H287" s="723" t="s">
        <v>1252</v>
      </c>
      <c r="I287" s="699"/>
      <c r="J287" s="304"/>
      <c r="K287" s="304"/>
      <c r="L287" s="304"/>
      <c r="M287" s="304"/>
    </row>
    <row r="288" ht="20" customHeight="1" spans="1:13">
      <c r="A288" s="711"/>
      <c r="B288" s="720">
        <v>59</v>
      </c>
      <c r="C288" s="721" t="s">
        <v>6904</v>
      </c>
      <c r="D288" s="722"/>
      <c r="E288" s="721" t="str">
        <f t="shared" si="6"/>
        <v>research_technology tech_wilderness_confluence</v>
      </c>
      <c r="F288" s="721" t="s">
        <v>7816</v>
      </c>
      <c r="G288" s="721" t="s">
        <v>8387</v>
      </c>
      <c r="H288" s="723" t="s">
        <v>1252</v>
      </c>
      <c r="I288" s="699"/>
      <c r="J288" s="304"/>
      <c r="K288" s="304"/>
      <c r="L288" s="304"/>
      <c r="M288" s="304"/>
    </row>
    <row r="289" ht="20" customHeight="1" spans="1:13">
      <c r="A289" s="711"/>
      <c r="B289" s="716">
        <v>60</v>
      </c>
      <c r="C289" s="717" t="s">
        <v>8388</v>
      </c>
      <c r="D289" s="718"/>
      <c r="E289" s="717" t="str">
        <f t="shared" si="6"/>
        <v>research_technology tech_ascension_theory</v>
      </c>
      <c r="F289" s="717" t="s">
        <v>7829</v>
      </c>
      <c r="G289" s="717" t="s">
        <v>8389</v>
      </c>
      <c r="H289" s="719" t="s">
        <v>7812</v>
      </c>
      <c r="I289" s="699"/>
      <c r="J289" s="304"/>
      <c r="K289" s="304"/>
      <c r="L289" s="304"/>
      <c r="M289" s="304"/>
    </row>
    <row r="290" ht="20" customHeight="1" spans="1:13">
      <c r="A290" s="711"/>
      <c r="B290" s="716">
        <v>61</v>
      </c>
      <c r="C290" s="717" t="s">
        <v>8390</v>
      </c>
      <c r="D290" s="718"/>
      <c r="E290" s="717" t="str">
        <f t="shared" si="6"/>
        <v>research_technology tech_penal_colonies</v>
      </c>
      <c r="F290" s="717" t="s">
        <v>7816</v>
      </c>
      <c r="G290" s="717" t="s">
        <v>8391</v>
      </c>
      <c r="H290" s="719" t="s">
        <v>7812</v>
      </c>
      <c r="I290" s="699"/>
      <c r="J290" s="304"/>
      <c r="K290" s="304"/>
      <c r="L290" s="304"/>
      <c r="M290" s="304"/>
    </row>
    <row r="291" ht="20" customHeight="1" spans="1:13">
      <c r="A291" s="711"/>
      <c r="B291" s="720">
        <v>62</v>
      </c>
      <c r="C291" s="721" t="s">
        <v>8392</v>
      </c>
      <c r="D291" s="722"/>
      <c r="E291" s="721" t="str">
        <f t="shared" si="6"/>
        <v>research_technology tech_resort_colonies</v>
      </c>
      <c r="F291" s="721" t="s">
        <v>7816</v>
      </c>
      <c r="G291" s="721" t="s">
        <v>8393</v>
      </c>
      <c r="H291" s="723" t="s">
        <v>1252</v>
      </c>
      <c r="I291" s="699"/>
      <c r="J291" s="304"/>
      <c r="K291" s="304"/>
      <c r="L291" s="304"/>
      <c r="M291" s="304"/>
    </row>
    <row r="292" ht="20" customHeight="1" spans="1:13">
      <c r="A292" s="711"/>
      <c r="B292" s="720">
        <v>63</v>
      </c>
      <c r="C292" s="721" t="s">
        <v>8394</v>
      </c>
      <c r="D292" s="722"/>
      <c r="E292" s="721" t="str">
        <f t="shared" si="6"/>
        <v>research_technology tech_slave_colonies</v>
      </c>
      <c r="F292" s="721" t="s">
        <v>7810</v>
      </c>
      <c r="G292" s="721" t="s">
        <v>8395</v>
      </c>
      <c r="H292" s="723" t="s">
        <v>1252</v>
      </c>
      <c r="I292" s="699"/>
      <c r="J292" s="304"/>
      <c r="K292" s="304"/>
      <c r="L292" s="304"/>
      <c r="M292" s="304"/>
    </row>
    <row r="293" ht="20" customHeight="1" spans="1:13">
      <c r="A293" s="711"/>
      <c r="B293" s="720">
        <v>64</v>
      </c>
      <c r="C293" s="721" t="s">
        <v>8396</v>
      </c>
      <c r="D293" s="722"/>
      <c r="E293" s="721" t="str">
        <f t="shared" si="6"/>
        <v>research_technology tech_housing_agrarian_idyll</v>
      </c>
      <c r="F293" s="721" t="s">
        <v>7816</v>
      </c>
      <c r="G293" s="721" t="s">
        <v>8397</v>
      </c>
      <c r="H293" s="723" t="s">
        <v>1252</v>
      </c>
      <c r="I293" s="699"/>
      <c r="J293" s="304"/>
      <c r="K293" s="304"/>
      <c r="L293" s="304"/>
      <c r="M293" s="304"/>
    </row>
    <row r="294" ht="20" customHeight="1" spans="1:13">
      <c r="A294" s="711"/>
      <c r="B294" s="720">
        <v>65</v>
      </c>
      <c r="C294" s="721" t="s">
        <v>8398</v>
      </c>
      <c r="D294" s="722"/>
      <c r="E294" s="721" t="str">
        <f t="shared" si="6"/>
        <v>research_technology tech_federation_code</v>
      </c>
      <c r="F294" s="721" t="s">
        <v>7851</v>
      </c>
      <c r="G294" s="721" t="s">
        <v>8399</v>
      </c>
      <c r="H294" s="723" t="s">
        <v>1252</v>
      </c>
      <c r="I294" s="699"/>
      <c r="J294" s="304"/>
      <c r="K294" s="304"/>
      <c r="L294" s="304"/>
      <c r="M294" s="304"/>
    </row>
    <row r="295" ht="20" customHeight="1" spans="1:13">
      <c r="A295" s="711"/>
      <c r="B295" s="720">
        <v>66</v>
      </c>
      <c r="C295" s="721" t="s">
        <v>8400</v>
      </c>
      <c r="D295" s="722"/>
      <c r="E295" s="721" t="str">
        <f t="shared" si="6"/>
        <v>research_technology tech_xeno_diplomacy</v>
      </c>
      <c r="F295" s="721" t="s">
        <v>7810</v>
      </c>
      <c r="G295" s="721" t="s">
        <v>8401</v>
      </c>
      <c r="H295" s="723" t="s">
        <v>1252</v>
      </c>
      <c r="I295" s="699"/>
      <c r="J295" s="304"/>
      <c r="K295" s="304"/>
      <c r="L295" s="304"/>
      <c r="M295" s="304"/>
    </row>
    <row r="296" ht="20" customHeight="1" spans="1:13">
      <c r="A296" s="711"/>
      <c r="B296" s="720">
        <v>67</v>
      </c>
      <c r="C296" s="721" t="s">
        <v>8402</v>
      </c>
      <c r="D296" s="722"/>
      <c r="E296" s="721" t="str">
        <f t="shared" si="6"/>
        <v>research_technology tech_xeno_relations</v>
      </c>
      <c r="F296" s="721" t="s">
        <v>7816</v>
      </c>
      <c r="G296" s="721" t="s">
        <v>8403</v>
      </c>
      <c r="H296" s="723" t="s">
        <v>1252</v>
      </c>
      <c r="I296" s="699"/>
      <c r="J296" s="304"/>
      <c r="K296" s="304"/>
      <c r="L296" s="304"/>
      <c r="M296" s="304"/>
    </row>
    <row r="297" ht="20" customHeight="1" spans="1:13">
      <c r="A297" s="711"/>
      <c r="B297" s="720">
        <v>68</v>
      </c>
      <c r="C297" s="721" t="s">
        <v>8404</v>
      </c>
      <c r="D297" s="722"/>
      <c r="E297" s="721" t="str">
        <f t="shared" si="6"/>
        <v>research_technology tech_capital_productivity_1</v>
      </c>
      <c r="F297" s="721" t="s">
        <v>7810</v>
      </c>
      <c r="G297" s="721" t="s">
        <v>8405</v>
      </c>
      <c r="H297" s="723" t="s">
        <v>1252</v>
      </c>
      <c r="I297" s="699"/>
      <c r="J297" s="304"/>
      <c r="K297" s="304"/>
      <c r="L297" s="304"/>
      <c r="M297" s="304"/>
    </row>
    <row r="298" ht="20" customHeight="1" spans="1:13">
      <c r="A298" s="711"/>
      <c r="B298" s="720">
        <v>69</v>
      </c>
      <c r="C298" s="721" t="s">
        <v>8406</v>
      </c>
      <c r="D298" s="722"/>
      <c r="E298" s="721" t="str">
        <f t="shared" ref="E298:E361" si="7">_xlfn.CONCAT("research_technology"," ",G298)</f>
        <v>research_technology tech_capital_productivity_2</v>
      </c>
      <c r="F298" s="721" t="s">
        <v>7816</v>
      </c>
      <c r="G298" s="721" t="s">
        <v>8407</v>
      </c>
      <c r="H298" s="723" t="s">
        <v>1252</v>
      </c>
      <c r="I298" s="699"/>
      <c r="J298" s="304"/>
      <c r="K298" s="304"/>
      <c r="L298" s="304"/>
      <c r="M298" s="304"/>
    </row>
    <row r="299" ht="20" customHeight="1" spans="1:13">
      <c r="A299" s="711"/>
      <c r="B299" s="720">
        <v>70</v>
      </c>
      <c r="C299" s="721" t="s">
        <v>8408</v>
      </c>
      <c r="D299" s="722"/>
      <c r="E299" s="721" t="str">
        <f t="shared" si="7"/>
        <v>research_technology tech_capital_productivity_3</v>
      </c>
      <c r="F299" s="721" t="s">
        <v>7829</v>
      </c>
      <c r="G299" s="721" t="s">
        <v>8409</v>
      </c>
      <c r="H299" s="723" t="s">
        <v>1252</v>
      </c>
      <c r="I299" s="699"/>
      <c r="J299" s="304"/>
      <c r="K299" s="304"/>
      <c r="L299" s="304"/>
      <c r="M299" s="304"/>
    </row>
    <row r="300" ht="20" customHeight="1" spans="1:13">
      <c r="A300" s="711"/>
      <c r="B300" s="712">
        <v>71</v>
      </c>
      <c r="C300" s="713" t="s">
        <v>8410</v>
      </c>
      <c r="D300" s="714"/>
      <c r="E300" s="713" t="str">
        <f t="shared" si="7"/>
        <v>research_technology tech_xeno_linguistics</v>
      </c>
      <c r="F300" s="713" t="s">
        <v>7851</v>
      </c>
      <c r="G300" s="713" t="s">
        <v>8411</v>
      </c>
      <c r="H300" s="715" t="s">
        <v>3828</v>
      </c>
      <c r="I300" s="699"/>
      <c r="J300" s="304"/>
      <c r="K300" s="304"/>
      <c r="L300" s="304"/>
      <c r="M300" s="304"/>
    </row>
    <row r="301" ht="20" customHeight="1" spans="1:13">
      <c r="A301" s="711"/>
      <c r="B301" s="720">
        <v>72</v>
      </c>
      <c r="C301" s="721" t="s">
        <v>8412</v>
      </c>
      <c r="D301" s="722"/>
      <c r="E301" s="721" t="str">
        <f t="shared" si="7"/>
        <v>research_technology tech_node_reformatting_1</v>
      </c>
      <c r="F301" s="721" t="s">
        <v>7810</v>
      </c>
      <c r="G301" s="721" t="s">
        <v>8413</v>
      </c>
      <c r="H301" s="723" t="s">
        <v>1252</v>
      </c>
      <c r="I301" s="699"/>
      <c r="J301" s="304"/>
      <c r="K301" s="304"/>
      <c r="L301" s="304"/>
      <c r="M301" s="304"/>
    </row>
    <row r="302" ht="20" customHeight="1" spans="1:13">
      <c r="A302" s="711"/>
      <c r="B302" s="720">
        <v>73</v>
      </c>
      <c r="C302" s="721" t="s">
        <v>8414</v>
      </c>
      <c r="D302" s="722"/>
      <c r="E302" s="721" t="str">
        <f t="shared" si="7"/>
        <v>research_technology tech_node_reformatting_2</v>
      </c>
      <c r="F302" s="721" t="s">
        <v>7816</v>
      </c>
      <c r="G302" s="721" t="s">
        <v>8415</v>
      </c>
      <c r="H302" s="723" t="s">
        <v>1252</v>
      </c>
      <c r="I302" s="699"/>
      <c r="J302" s="304"/>
      <c r="K302" s="304"/>
      <c r="L302" s="304"/>
      <c r="M302" s="304"/>
    </row>
    <row r="303" ht="20" customHeight="1" spans="1:13">
      <c r="A303" s="711"/>
      <c r="B303" s="716">
        <v>74</v>
      </c>
      <c r="C303" s="717" t="s">
        <v>8416</v>
      </c>
      <c r="D303" s="718"/>
      <c r="E303" s="717" t="str">
        <f t="shared" si="7"/>
        <v>research_technology tech_node_reformatting_3</v>
      </c>
      <c r="F303" s="717" t="s">
        <v>7829</v>
      </c>
      <c r="G303" s="717" t="s">
        <v>8417</v>
      </c>
      <c r="H303" s="719" t="s">
        <v>7812</v>
      </c>
      <c r="I303" s="699"/>
      <c r="J303" s="304"/>
      <c r="K303" s="304"/>
      <c r="L303" s="304"/>
      <c r="M303" s="304"/>
    </row>
    <row r="304" ht="20" customHeight="1" spans="1:13">
      <c r="A304" s="711"/>
      <c r="B304" s="720">
        <v>75</v>
      </c>
      <c r="C304" s="721" t="s">
        <v>8418</v>
      </c>
      <c r="D304" s="722"/>
      <c r="E304" s="721" t="str">
        <f t="shared" si="7"/>
        <v>research_technology tech_node_culling_1</v>
      </c>
      <c r="F304" s="721" t="s">
        <v>7810</v>
      </c>
      <c r="G304" s="721" t="s">
        <v>8419</v>
      </c>
      <c r="H304" s="723" t="s">
        <v>1252</v>
      </c>
      <c r="I304" s="699"/>
      <c r="J304" s="304"/>
      <c r="K304" s="304"/>
      <c r="L304" s="304"/>
      <c r="M304" s="304"/>
    </row>
    <row r="305" ht="20" customHeight="1" spans="1:13">
      <c r="A305" s="711"/>
      <c r="B305" s="720">
        <v>76</v>
      </c>
      <c r="C305" s="721" t="s">
        <v>8420</v>
      </c>
      <c r="D305" s="722"/>
      <c r="E305" s="721" t="str">
        <f t="shared" si="7"/>
        <v>research_technology tech_node_culling_2</v>
      </c>
      <c r="F305" s="721" t="s">
        <v>7816</v>
      </c>
      <c r="G305" s="721" t="s">
        <v>8421</v>
      </c>
      <c r="H305" s="723" t="s">
        <v>1252</v>
      </c>
      <c r="I305" s="699"/>
      <c r="J305" s="304"/>
      <c r="K305" s="304"/>
      <c r="L305" s="304"/>
      <c r="M305" s="304"/>
    </row>
    <row r="306" ht="20" customHeight="1" spans="1:13">
      <c r="A306" s="724"/>
      <c r="B306" s="733">
        <v>77</v>
      </c>
      <c r="C306" s="734" t="s">
        <v>8422</v>
      </c>
      <c r="D306" s="735"/>
      <c r="E306" s="734" t="str">
        <f t="shared" si="7"/>
        <v>research_technology tech_node_culling_3</v>
      </c>
      <c r="F306" s="734" t="s">
        <v>7829</v>
      </c>
      <c r="G306" s="734" t="s">
        <v>8423</v>
      </c>
      <c r="H306" s="736" t="s">
        <v>7812</v>
      </c>
      <c r="I306" s="699"/>
      <c r="J306" s="304"/>
      <c r="K306" s="304"/>
      <c r="L306" s="304"/>
      <c r="M306" s="304"/>
    </row>
    <row r="307" ht="20" customHeight="1" spans="1:13">
      <c r="A307" s="729" t="s">
        <v>8424</v>
      </c>
      <c r="B307" s="730">
        <v>1</v>
      </c>
      <c r="C307" s="708" t="s">
        <v>8425</v>
      </c>
      <c r="D307" s="709"/>
      <c r="E307" s="708" t="str">
        <f t="shared" si="7"/>
        <v>research_technology tech_maulers</v>
      </c>
      <c r="F307" s="708" t="s">
        <v>7851</v>
      </c>
      <c r="G307" s="708" t="s">
        <v>8426</v>
      </c>
      <c r="H307" s="710" t="s">
        <v>1252</v>
      </c>
      <c r="I307" s="699"/>
      <c r="J307" s="304"/>
      <c r="K307" s="304"/>
      <c r="L307" s="304"/>
      <c r="M307" s="304"/>
    </row>
    <row r="308" ht="20" customHeight="1" spans="1:13">
      <c r="A308" s="731"/>
      <c r="B308" s="720">
        <v>2</v>
      </c>
      <c r="C308" s="721" t="s">
        <v>8427</v>
      </c>
      <c r="D308" s="722"/>
      <c r="E308" s="721" t="str">
        <f t="shared" si="7"/>
        <v>research_technology tech_mauler_build_speed</v>
      </c>
      <c r="F308" s="721" t="s">
        <v>7851</v>
      </c>
      <c r="G308" s="721" t="s">
        <v>8428</v>
      </c>
      <c r="H308" s="723" t="s">
        <v>1252</v>
      </c>
      <c r="I308" s="741"/>
      <c r="J308" s="741"/>
      <c r="K308" s="741"/>
      <c r="L308" s="741"/>
      <c r="M308" s="741"/>
    </row>
    <row r="309" ht="20" customHeight="1" spans="1:13">
      <c r="A309" s="731"/>
      <c r="B309" s="720">
        <v>3</v>
      </c>
      <c r="C309" s="721" t="s">
        <v>8429</v>
      </c>
      <c r="D309" s="722"/>
      <c r="E309" s="721" t="str">
        <f t="shared" si="7"/>
        <v>research_technology tech_mauler_growth_1</v>
      </c>
      <c r="F309" s="721" t="s">
        <v>7851</v>
      </c>
      <c r="G309" s="721" t="s">
        <v>8430</v>
      </c>
      <c r="H309" s="723" t="s">
        <v>1252</v>
      </c>
      <c r="I309" s="741"/>
      <c r="J309" s="741"/>
      <c r="K309" s="741"/>
      <c r="L309" s="741"/>
      <c r="M309" s="741"/>
    </row>
    <row r="310" ht="20" customHeight="1" spans="1:13">
      <c r="A310" s="731"/>
      <c r="B310" s="720">
        <v>4</v>
      </c>
      <c r="C310" s="721" t="s">
        <v>8431</v>
      </c>
      <c r="D310" s="722"/>
      <c r="E310" s="721" t="str">
        <f t="shared" si="7"/>
        <v>research_technology tech_mauler_growth_2</v>
      </c>
      <c r="F310" s="721" t="s">
        <v>7851</v>
      </c>
      <c r="G310" s="721" t="s">
        <v>8432</v>
      </c>
      <c r="H310" s="723" t="s">
        <v>1252</v>
      </c>
      <c r="I310" s="741"/>
      <c r="J310" s="741"/>
      <c r="K310" s="741"/>
      <c r="L310" s="741"/>
      <c r="M310" s="741"/>
    </row>
    <row r="311" ht="20" customHeight="1" spans="1:13">
      <c r="A311" s="731"/>
      <c r="B311" s="720">
        <v>5</v>
      </c>
      <c r="C311" s="721" t="s">
        <v>8433</v>
      </c>
      <c r="D311" s="722"/>
      <c r="E311" s="721" t="str">
        <f t="shared" si="7"/>
        <v>research_technology tech_weavers</v>
      </c>
      <c r="F311" s="721" t="s">
        <v>7851</v>
      </c>
      <c r="G311" s="721" t="s">
        <v>8434</v>
      </c>
      <c r="H311" s="723" t="s">
        <v>1252</v>
      </c>
      <c r="I311" s="741"/>
      <c r="J311" s="741"/>
      <c r="K311" s="741"/>
      <c r="L311" s="741"/>
      <c r="M311" s="741"/>
    </row>
    <row r="312" ht="20" customHeight="1" spans="1:13">
      <c r="A312" s="731"/>
      <c r="B312" s="720">
        <v>6</v>
      </c>
      <c r="C312" s="721" t="s">
        <v>8435</v>
      </c>
      <c r="D312" s="722"/>
      <c r="E312" s="721" t="str">
        <f t="shared" si="7"/>
        <v>research_technology tech_weaver_build_speed</v>
      </c>
      <c r="F312" s="721" t="s">
        <v>7851</v>
      </c>
      <c r="G312" s="721" t="s">
        <v>8436</v>
      </c>
      <c r="H312" s="723" t="s">
        <v>1252</v>
      </c>
      <c r="I312" s="741"/>
      <c r="J312" s="741"/>
      <c r="K312" s="741"/>
      <c r="L312" s="741"/>
      <c r="M312" s="741"/>
    </row>
    <row r="313" ht="20" customHeight="1" spans="1:13">
      <c r="A313" s="731"/>
      <c r="B313" s="720">
        <v>7</v>
      </c>
      <c r="C313" s="721" t="s">
        <v>8437</v>
      </c>
      <c r="D313" s="722"/>
      <c r="E313" s="721" t="str">
        <f t="shared" si="7"/>
        <v>research_technology tech_weaver_growth_1</v>
      </c>
      <c r="F313" s="721" t="s">
        <v>7810</v>
      </c>
      <c r="G313" s="721" t="s">
        <v>8438</v>
      </c>
      <c r="H313" s="723" t="s">
        <v>1252</v>
      </c>
      <c r="I313" s="741"/>
      <c r="J313" s="741"/>
      <c r="K313" s="741"/>
      <c r="L313" s="741"/>
      <c r="M313" s="741"/>
    </row>
    <row r="314" ht="20" customHeight="1" spans="1:13">
      <c r="A314" s="731"/>
      <c r="B314" s="720">
        <v>8</v>
      </c>
      <c r="C314" s="721" t="s">
        <v>8439</v>
      </c>
      <c r="D314" s="722"/>
      <c r="E314" s="721" t="str">
        <f t="shared" si="7"/>
        <v>research_technology tech_weaver_growth_2</v>
      </c>
      <c r="F314" s="721" t="s">
        <v>7810</v>
      </c>
      <c r="G314" s="721" t="s">
        <v>8440</v>
      </c>
      <c r="H314" s="723" t="s">
        <v>1252</v>
      </c>
      <c r="I314" s="741"/>
      <c r="J314" s="741"/>
      <c r="K314" s="741"/>
      <c r="L314" s="741"/>
      <c r="M314" s="741"/>
    </row>
    <row r="315" ht="20" customHeight="1" spans="1:13">
      <c r="A315" s="731"/>
      <c r="B315" s="720">
        <v>9</v>
      </c>
      <c r="C315" s="721" t="s">
        <v>8441</v>
      </c>
      <c r="D315" s="722"/>
      <c r="E315" s="721" t="str">
        <f t="shared" si="7"/>
        <v>research_technology tech_harbingers</v>
      </c>
      <c r="F315" s="721" t="s">
        <v>7816</v>
      </c>
      <c r="G315" s="721" t="s">
        <v>8442</v>
      </c>
      <c r="H315" s="723" t="s">
        <v>1252</v>
      </c>
      <c r="I315" s="741"/>
      <c r="J315" s="741"/>
      <c r="K315" s="741"/>
      <c r="L315" s="741"/>
      <c r="M315" s="741"/>
    </row>
    <row r="316" ht="20" customHeight="1" spans="1:13">
      <c r="A316" s="731"/>
      <c r="B316" s="720">
        <v>10</v>
      </c>
      <c r="C316" s="721" t="s">
        <v>8443</v>
      </c>
      <c r="D316" s="722"/>
      <c r="E316" s="721" t="str">
        <f t="shared" si="7"/>
        <v>research_technology tech_harbinger_build_speed</v>
      </c>
      <c r="F316" s="721" t="s">
        <v>7816</v>
      </c>
      <c r="G316" s="721" t="s">
        <v>8444</v>
      </c>
      <c r="H316" s="723" t="s">
        <v>1252</v>
      </c>
      <c r="I316" s="741"/>
      <c r="J316" s="741"/>
      <c r="K316" s="741"/>
      <c r="L316" s="741"/>
      <c r="M316" s="741"/>
    </row>
    <row r="317" ht="20" customHeight="1" spans="1:13">
      <c r="A317" s="731"/>
      <c r="B317" s="720">
        <v>11</v>
      </c>
      <c r="C317" s="721" t="s">
        <v>8445</v>
      </c>
      <c r="D317" s="722"/>
      <c r="E317" s="721" t="str">
        <f t="shared" si="7"/>
        <v>research_technology tech_harbinger_growth_1</v>
      </c>
      <c r="F317" s="721" t="s">
        <v>7816</v>
      </c>
      <c r="G317" s="721" t="s">
        <v>8446</v>
      </c>
      <c r="H317" s="723" t="s">
        <v>1252</v>
      </c>
      <c r="I317" s="741"/>
      <c r="J317" s="741"/>
      <c r="K317" s="741"/>
      <c r="L317" s="741"/>
      <c r="M317" s="741"/>
    </row>
    <row r="318" ht="20" customHeight="1" spans="1:13">
      <c r="A318" s="731"/>
      <c r="B318" s="720">
        <v>12</v>
      </c>
      <c r="C318" s="721" t="s">
        <v>8447</v>
      </c>
      <c r="D318" s="722"/>
      <c r="E318" s="721" t="str">
        <f t="shared" si="7"/>
        <v>research_technology tech_harbinger_growth_2</v>
      </c>
      <c r="F318" s="721" t="s">
        <v>7816</v>
      </c>
      <c r="G318" s="721" t="s">
        <v>8448</v>
      </c>
      <c r="H318" s="723" t="s">
        <v>1252</v>
      </c>
      <c r="I318" s="741"/>
      <c r="J318" s="741"/>
      <c r="K318" s="741"/>
      <c r="L318" s="741"/>
      <c r="M318" s="741"/>
    </row>
    <row r="319" ht="20" customHeight="1" spans="1:13">
      <c r="A319" s="731"/>
      <c r="B319" s="720">
        <v>13</v>
      </c>
      <c r="C319" s="721" t="s">
        <v>8449</v>
      </c>
      <c r="D319" s="722"/>
      <c r="E319" s="721" t="str">
        <f t="shared" si="7"/>
        <v>research_technology tech_stingers</v>
      </c>
      <c r="F319" s="721" t="s">
        <v>7829</v>
      </c>
      <c r="G319" s="721" t="s">
        <v>8450</v>
      </c>
      <c r="H319" s="723" t="s">
        <v>1252</v>
      </c>
      <c r="I319" s="741"/>
      <c r="J319" s="741"/>
      <c r="K319" s="741"/>
      <c r="L319" s="741"/>
      <c r="M319" s="741"/>
    </row>
    <row r="320" ht="20" customHeight="1" spans="1:13">
      <c r="A320" s="731"/>
      <c r="B320" s="720">
        <v>14</v>
      </c>
      <c r="C320" s="721" t="s">
        <v>8451</v>
      </c>
      <c r="D320" s="722"/>
      <c r="E320" s="721" t="str">
        <f t="shared" si="7"/>
        <v>research_technology tech_stinger_build_speed</v>
      </c>
      <c r="F320" s="721" t="s">
        <v>7829</v>
      </c>
      <c r="G320" s="721" t="s">
        <v>8452</v>
      </c>
      <c r="H320" s="723" t="s">
        <v>1252</v>
      </c>
      <c r="I320" s="741"/>
      <c r="J320" s="741"/>
      <c r="K320" s="741"/>
      <c r="L320" s="741"/>
      <c r="M320" s="741"/>
    </row>
    <row r="321" ht="20" customHeight="1" spans="1:13">
      <c r="A321" s="731"/>
      <c r="B321" s="720">
        <v>15</v>
      </c>
      <c r="C321" s="721" t="s">
        <v>8453</v>
      </c>
      <c r="D321" s="722"/>
      <c r="E321" s="721" t="str">
        <f t="shared" si="7"/>
        <v>research_technology tech_stinger_growth_1</v>
      </c>
      <c r="F321" s="721" t="s">
        <v>7829</v>
      </c>
      <c r="G321" s="721" t="s">
        <v>8454</v>
      </c>
      <c r="H321" s="723" t="s">
        <v>1252</v>
      </c>
      <c r="I321" s="741"/>
      <c r="J321" s="741"/>
      <c r="K321" s="741"/>
      <c r="L321" s="741"/>
      <c r="M321" s="741"/>
    </row>
    <row r="322" ht="20" customHeight="1" spans="1:13">
      <c r="A322" s="731"/>
      <c r="B322" s="720">
        <v>16</v>
      </c>
      <c r="C322" s="721" t="s">
        <v>8455</v>
      </c>
      <c r="D322" s="722"/>
      <c r="E322" s="721" t="str">
        <f t="shared" si="7"/>
        <v>research_technology tech_stinger_growth_2</v>
      </c>
      <c r="F322" s="721" t="s">
        <v>7829</v>
      </c>
      <c r="G322" s="721" t="s">
        <v>8456</v>
      </c>
      <c r="H322" s="723" t="s">
        <v>1252</v>
      </c>
      <c r="I322" s="741"/>
      <c r="J322" s="741"/>
      <c r="K322" s="741"/>
      <c r="L322" s="741"/>
      <c r="M322" s="741"/>
    </row>
    <row r="323" ht="20" customHeight="1" spans="1:13">
      <c r="A323" s="731"/>
      <c r="B323" s="720">
        <v>17</v>
      </c>
      <c r="C323" s="721" t="s">
        <v>8457</v>
      </c>
      <c r="D323" s="722"/>
      <c r="E323" s="721" t="str">
        <f t="shared" si="7"/>
        <v>research_technology tech_growth_chamber_1</v>
      </c>
      <c r="F323" s="721" t="s">
        <v>7829</v>
      </c>
      <c r="G323" s="721" t="s">
        <v>8458</v>
      </c>
      <c r="H323" s="723" t="s">
        <v>1252</v>
      </c>
      <c r="I323" s="741"/>
      <c r="J323" s="741"/>
      <c r="K323" s="741"/>
      <c r="L323" s="741"/>
      <c r="M323" s="741"/>
    </row>
    <row r="324" ht="20" customHeight="1" spans="1:13">
      <c r="A324" s="731"/>
      <c r="B324" s="720">
        <v>18</v>
      </c>
      <c r="C324" s="721" t="s">
        <v>8459</v>
      </c>
      <c r="D324" s="722"/>
      <c r="E324" s="721" t="str">
        <f t="shared" si="7"/>
        <v>research_technology tech_growth_chamber_2</v>
      </c>
      <c r="F324" s="721" t="s">
        <v>7829</v>
      </c>
      <c r="G324" s="721" t="s">
        <v>8460</v>
      </c>
      <c r="H324" s="723" t="s">
        <v>1252</v>
      </c>
      <c r="I324" s="741"/>
      <c r="J324" s="741"/>
      <c r="K324" s="741"/>
      <c r="L324" s="741"/>
      <c r="M324" s="741"/>
    </row>
    <row r="325" ht="20" customHeight="1" spans="1:13">
      <c r="A325" s="731"/>
      <c r="B325" s="720">
        <v>19</v>
      </c>
      <c r="C325" s="721" t="s">
        <v>8461</v>
      </c>
      <c r="D325" s="722"/>
      <c r="E325" s="721" t="str">
        <f t="shared" si="7"/>
        <v>research_technology tech_weaver_bio_healing_1</v>
      </c>
      <c r="F325" s="721" t="s">
        <v>7851</v>
      </c>
      <c r="G325" s="721" t="s">
        <v>8462</v>
      </c>
      <c r="H325" s="723" t="s">
        <v>1252</v>
      </c>
      <c r="I325" s="741"/>
      <c r="J325" s="741"/>
      <c r="K325" s="741"/>
      <c r="L325" s="741"/>
      <c r="M325" s="741"/>
    </row>
    <row r="326" ht="20" customHeight="1" spans="1:13">
      <c r="A326" s="731"/>
      <c r="B326" s="720">
        <v>20</v>
      </c>
      <c r="C326" s="721" t="s">
        <v>8463</v>
      </c>
      <c r="D326" s="722"/>
      <c r="E326" s="721" t="str">
        <f t="shared" si="7"/>
        <v>research_technology tech_weaver_bio_healing_2</v>
      </c>
      <c r="F326" s="721" t="s">
        <v>7810</v>
      </c>
      <c r="G326" s="721" t="s">
        <v>8464</v>
      </c>
      <c r="H326" s="723" t="s">
        <v>1252</v>
      </c>
      <c r="I326" s="741"/>
      <c r="J326" s="741"/>
      <c r="K326" s="741"/>
      <c r="L326" s="741"/>
      <c r="M326" s="741"/>
    </row>
    <row r="327" ht="20" customHeight="1" spans="1:13">
      <c r="A327" s="731"/>
      <c r="B327" s="720">
        <v>21</v>
      </c>
      <c r="C327" s="721" t="s">
        <v>8465</v>
      </c>
      <c r="D327" s="722"/>
      <c r="E327" s="721" t="str">
        <f t="shared" si="7"/>
        <v>research_technology tech_weaver_bio_healing_3</v>
      </c>
      <c r="F327" s="721" t="s">
        <v>7816</v>
      </c>
      <c r="G327" s="721" t="s">
        <v>8466</v>
      </c>
      <c r="H327" s="723" t="s">
        <v>1252</v>
      </c>
      <c r="I327" s="741"/>
      <c r="J327" s="741"/>
      <c r="K327" s="741"/>
      <c r="L327" s="741"/>
      <c r="M327" s="741"/>
    </row>
    <row r="328" ht="20" customHeight="1" spans="1:13">
      <c r="A328" s="731"/>
      <c r="B328" s="720">
        <v>22</v>
      </c>
      <c r="C328" s="721" t="s">
        <v>8467</v>
      </c>
      <c r="D328" s="722"/>
      <c r="E328" s="721" t="str">
        <f t="shared" si="7"/>
        <v>research_technology tech_weaver_bio_healing_4</v>
      </c>
      <c r="F328" s="721" t="s">
        <v>7829</v>
      </c>
      <c r="G328" s="721" t="s">
        <v>8468</v>
      </c>
      <c r="H328" s="723" t="s">
        <v>1252</v>
      </c>
      <c r="I328" s="741"/>
      <c r="J328" s="741"/>
      <c r="K328" s="741"/>
      <c r="L328" s="741"/>
      <c r="M328" s="741"/>
    </row>
    <row r="329" ht="20" customHeight="1" spans="1:13">
      <c r="A329" s="731"/>
      <c r="B329" s="720">
        <v>23</v>
      </c>
      <c r="C329" s="721" t="s">
        <v>8469</v>
      </c>
      <c r="D329" s="722"/>
      <c r="E329" s="721" t="str">
        <f t="shared" si="7"/>
        <v>research_technology tech_weaver_bio_healing_5</v>
      </c>
      <c r="F329" s="721" t="s">
        <v>7808</v>
      </c>
      <c r="G329" s="721" t="s">
        <v>8470</v>
      </c>
      <c r="H329" s="723" t="s">
        <v>1252</v>
      </c>
      <c r="I329" s="741"/>
      <c r="J329" s="741"/>
      <c r="K329" s="741"/>
      <c r="L329" s="741"/>
      <c r="M329" s="741"/>
    </row>
    <row r="330" ht="20" customHeight="1" spans="1:13">
      <c r="A330" s="731"/>
      <c r="B330" s="712">
        <v>24</v>
      </c>
      <c r="C330" s="713" t="s">
        <v>8471</v>
      </c>
      <c r="D330" s="714"/>
      <c r="E330" s="713" t="str">
        <f t="shared" si="7"/>
        <v>research_technology tech_weaver_bio_healing_6</v>
      </c>
      <c r="F330" s="713" t="s">
        <v>7808</v>
      </c>
      <c r="G330" s="713" t="s">
        <v>8472</v>
      </c>
      <c r="H330" s="715" t="s">
        <v>3828</v>
      </c>
      <c r="I330" s="741"/>
      <c r="J330" s="741"/>
      <c r="K330" s="741"/>
      <c r="L330" s="741"/>
      <c r="M330" s="741"/>
    </row>
    <row r="331" ht="20" customHeight="1" spans="1:13">
      <c r="A331" s="731"/>
      <c r="B331" s="720">
        <v>25</v>
      </c>
      <c r="C331" s="721" t="s">
        <v>8473</v>
      </c>
      <c r="D331" s="722"/>
      <c r="E331" s="721" t="str">
        <f t="shared" si="7"/>
        <v>research_technology tech_weaver_bio_evasion_1</v>
      </c>
      <c r="F331" s="721" t="s">
        <v>7851</v>
      </c>
      <c r="G331" s="721" t="s">
        <v>8474</v>
      </c>
      <c r="H331" s="723" t="s">
        <v>1252</v>
      </c>
      <c r="I331" s="741"/>
      <c r="J331" s="741"/>
      <c r="K331" s="741"/>
      <c r="L331" s="741"/>
      <c r="M331" s="741"/>
    </row>
    <row r="332" ht="20" customHeight="1" spans="1:13">
      <c r="A332" s="731"/>
      <c r="B332" s="720">
        <v>26</v>
      </c>
      <c r="C332" s="721" t="s">
        <v>8475</v>
      </c>
      <c r="D332" s="722"/>
      <c r="E332" s="721" t="str">
        <f t="shared" si="7"/>
        <v>research_technology tech_weaver_bio_evasion_2</v>
      </c>
      <c r="F332" s="721" t="s">
        <v>7810</v>
      </c>
      <c r="G332" s="721" t="s">
        <v>8476</v>
      </c>
      <c r="H332" s="723" t="s">
        <v>1252</v>
      </c>
      <c r="I332" s="741"/>
      <c r="J332" s="741"/>
      <c r="K332" s="741"/>
      <c r="L332" s="741"/>
      <c r="M332" s="741"/>
    </row>
    <row r="333" ht="20" customHeight="1" spans="1:13">
      <c r="A333" s="731"/>
      <c r="B333" s="720">
        <v>27</v>
      </c>
      <c r="C333" s="721" t="s">
        <v>8477</v>
      </c>
      <c r="D333" s="722"/>
      <c r="E333" s="721" t="str">
        <f t="shared" si="7"/>
        <v>research_technology tech_weaver_bio_evasion_3</v>
      </c>
      <c r="F333" s="721" t="s">
        <v>7816</v>
      </c>
      <c r="G333" s="721" t="s">
        <v>8478</v>
      </c>
      <c r="H333" s="723" t="s">
        <v>1252</v>
      </c>
      <c r="I333" s="741"/>
      <c r="J333" s="741"/>
      <c r="K333" s="741"/>
      <c r="L333" s="741"/>
      <c r="M333" s="741"/>
    </row>
    <row r="334" ht="20" customHeight="1" spans="1:13">
      <c r="A334" s="731"/>
      <c r="B334" s="720">
        <v>28</v>
      </c>
      <c r="C334" s="721" t="s">
        <v>8479</v>
      </c>
      <c r="D334" s="722"/>
      <c r="E334" s="721" t="str">
        <f t="shared" si="7"/>
        <v>research_technology tech_weaver_bio_evasion_4</v>
      </c>
      <c r="F334" s="721" t="s">
        <v>7829</v>
      </c>
      <c r="G334" s="721" t="s">
        <v>8480</v>
      </c>
      <c r="H334" s="723" t="s">
        <v>1252</v>
      </c>
      <c r="I334" s="741"/>
      <c r="J334" s="741"/>
      <c r="K334" s="741"/>
      <c r="L334" s="741"/>
      <c r="M334" s="741"/>
    </row>
    <row r="335" ht="20" customHeight="1" spans="1:13">
      <c r="A335" s="731"/>
      <c r="B335" s="720">
        <v>29</v>
      </c>
      <c r="C335" s="721" t="s">
        <v>8481</v>
      </c>
      <c r="D335" s="722"/>
      <c r="E335" s="721" t="str">
        <f t="shared" si="7"/>
        <v>research_technology tech_weaver_bio_evasion_5</v>
      </c>
      <c r="F335" s="721" t="s">
        <v>7808</v>
      </c>
      <c r="G335" s="721" t="s">
        <v>8482</v>
      </c>
      <c r="H335" s="723" t="s">
        <v>1252</v>
      </c>
      <c r="I335" s="741"/>
      <c r="J335" s="741"/>
      <c r="K335" s="741"/>
      <c r="L335" s="741"/>
      <c r="M335" s="741"/>
    </row>
    <row r="336" ht="20" customHeight="1" spans="1:13">
      <c r="A336" s="731"/>
      <c r="B336" s="712">
        <v>30</v>
      </c>
      <c r="C336" s="713" t="s">
        <v>8483</v>
      </c>
      <c r="D336" s="714"/>
      <c r="E336" s="713" t="str">
        <f t="shared" si="7"/>
        <v>research_technology tech_weaver_bio_evasion_6</v>
      </c>
      <c r="F336" s="713" t="s">
        <v>7808</v>
      </c>
      <c r="G336" s="713" t="s">
        <v>8484</v>
      </c>
      <c r="H336" s="715" t="s">
        <v>3828</v>
      </c>
      <c r="I336" s="741"/>
      <c r="J336" s="741"/>
      <c r="K336" s="741"/>
      <c r="L336" s="741"/>
      <c r="M336" s="741"/>
    </row>
    <row r="337" ht="20" customHeight="1" spans="1:13">
      <c r="A337" s="731"/>
      <c r="B337" s="720">
        <v>31</v>
      </c>
      <c r="C337" s="721" t="s">
        <v>8485</v>
      </c>
      <c r="D337" s="722"/>
      <c r="E337" s="721" t="str">
        <f t="shared" si="7"/>
        <v>research_technology tech_weaver_bio_fire_rate_1</v>
      </c>
      <c r="F337" s="721" t="s">
        <v>7851</v>
      </c>
      <c r="G337" s="721" t="s">
        <v>8486</v>
      </c>
      <c r="H337" s="723" t="s">
        <v>1252</v>
      </c>
      <c r="I337" s="741"/>
      <c r="J337" s="741"/>
      <c r="K337" s="741"/>
      <c r="L337" s="741"/>
      <c r="M337" s="741"/>
    </row>
    <row r="338" ht="20" customHeight="1" spans="1:13">
      <c r="A338" s="731"/>
      <c r="B338" s="720">
        <v>32</v>
      </c>
      <c r="C338" s="721" t="s">
        <v>8487</v>
      </c>
      <c r="D338" s="722"/>
      <c r="E338" s="721" t="str">
        <f t="shared" si="7"/>
        <v>research_technology tech_weaver_bio_fire_rate_2</v>
      </c>
      <c r="F338" s="721" t="s">
        <v>7810</v>
      </c>
      <c r="G338" s="721" t="s">
        <v>8488</v>
      </c>
      <c r="H338" s="723" t="s">
        <v>1252</v>
      </c>
      <c r="I338" s="741"/>
      <c r="J338" s="741"/>
      <c r="K338" s="741"/>
      <c r="L338" s="741"/>
      <c r="M338" s="741"/>
    </row>
    <row r="339" ht="20" customHeight="1" spans="1:13">
      <c r="A339" s="731"/>
      <c r="B339" s="720">
        <v>33</v>
      </c>
      <c r="C339" s="721" t="s">
        <v>8489</v>
      </c>
      <c r="D339" s="722"/>
      <c r="E339" s="721" t="str">
        <f t="shared" si="7"/>
        <v>research_technology tech_weaver_bio_fire_rate_3</v>
      </c>
      <c r="F339" s="721" t="s">
        <v>7816</v>
      </c>
      <c r="G339" s="721" t="s">
        <v>8490</v>
      </c>
      <c r="H339" s="723" t="s">
        <v>1252</v>
      </c>
      <c r="I339" s="741"/>
      <c r="J339" s="741"/>
      <c r="K339" s="741"/>
      <c r="L339" s="741"/>
      <c r="M339" s="741"/>
    </row>
    <row r="340" ht="20" customHeight="1" spans="1:13">
      <c r="A340" s="731"/>
      <c r="B340" s="720">
        <v>34</v>
      </c>
      <c r="C340" s="721" t="s">
        <v>8491</v>
      </c>
      <c r="D340" s="722"/>
      <c r="E340" s="721" t="str">
        <f t="shared" si="7"/>
        <v>research_technology tech_weaver_bio_fire_rate_4</v>
      </c>
      <c r="F340" s="721" t="s">
        <v>7829</v>
      </c>
      <c r="G340" s="721" t="s">
        <v>8492</v>
      </c>
      <c r="H340" s="723" t="s">
        <v>1252</v>
      </c>
      <c r="I340" s="741"/>
      <c r="J340" s="741"/>
      <c r="K340" s="741"/>
      <c r="L340" s="741"/>
      <c r="M340" s="741"/>
    </row>
    <row r="341" ht="20" customHeight="1" spans="1:13">
      <c r="A341" s="731"/>
      <c r="B341" s="720">
        <v>35</v>
      </c>
      <c r="C341" s="721" t="s">
        <v>8493</v>
      </c>
      <c r="D341" s="722"/>
      <c r="E341" s="721" t="str">
        <f t="shared" si="7"/>
        <v>research_technology tech_weaver_bio_fire_rate_5</v>
      </c>
      <c r="F341" s="721" t="s">
        <v>7808</v>
      </c>
      <c r="G341" s="721" t="s">
        <v>8494</v>
      </c>
      <c r="H341" s="723" t="s">
        <v>1252</v>
      </c>
      <c r="I341" s="741"/>
      <c r="J341" s="741"/>
      <c r="K341" s="741"/>
      <c r="L341" s="741"/>
      <c r="M341" s="741"/>
    </row>
    <row r="342" ht="20" customHeight="1" spans="1:13">
      <c r="A342" s="731"/>
      <c r="B342" s="712">
        <v>36</v>
      </c>
      <c r="C342" s="713" t="s">
        <v>8495</v>
      </c>
      <c r="D342" s="714"/>
      <c r="E342" s="713" t="str">
        <f t="shared" si="7"/>
        <v>research_technology tech_weaver_bio_fire_rate_6</v>
      </c>
      <c r="F342" s="713" t="s">
        <v>7808</v>
      </c>
      <c r="G342" s="713" t="s">
        <v>8496</v>
      </c>
      <c r="H342" s="715" t="s">
        <v>3828</v>
      </c>
      <c r="I342" s="741"/>
      <c r="J342" s="741"/>
      <c r="K342" s="741"/>
      <c r="L342" s="741"/>
      <c r="M342" s="741"/>
    </row>
    <row r="343" ht="20" customHeight="1" spans="1:13">
      <c r="A343" s="731"/>
      <c r="B343" s="720">
        <v>37</v>
      </c>
      <c r="C343" s="721" t="s">
        <v>8497</v>
      </c>
      <c r="D343" s="722"/>
      <c r="E343" s="721" t="str">
        <f t="shared" si="7"/>
        <v>research_technology tech_weaver_bio_confuser_1</v>
      </c>
      <c r="F343" s="721" t="s">
        <v>7851</v>
      </c>
      <c r="G343" s="721" t="s">
        <v>8498</v>
      </c>
      <c r="H343" s="723" t="s">
        <v>1252</v>
      </c>
      <c r="I343" s="741"/>
      <c r="J343" s="741"/>
      <c r="K343" s="741"/>
      <c r="L343" s="741"/>
      <c r="M343" s="741"/>
    </row>
    <row r="344" ht="20" customHeight="1" spans="1:13">
      <c r="A344" s="731"/>
      <c r="B344" s="720">
        <v>38</v>
      </c>
      <c r="C344" s="721" t="s">
        <v>8499</v>
      </c>
      <c r="D344" s="722"/>
      <c r="E344" s="721" t="str">
        <f t="shared" si="7"/>
        <v>research_technology tech_weaver_bio_confuser_2</v>
      </c>
      <c r="F344" s="721" t="s">
        <v>7810</v>
      </c>
      <c r="G344" s="721" t="s">
        <v>8500</v>
      </c>
      <c r="H344" s="723" t="s">
        <v>1252</v>
      </c>
      <c r="I344" s="741"/>
      <c r="J344" s="741"/>
      <c r="K344" s="741"/>
      <c r="L344" s="741"/>
      <c r="M344" s="741"/>
    </row>
    <row r="345" ht="20" customHeight="1" spans="1:13">
      <c r="A345" s="731"/>
      <c r="B345" s="720">
        <v>39</v>
      </c>
      <c r="C345" s="721" t="s">
        <v>8501</v>
      </c>
      <c r="D345" s="722"/>
      <c r="E345" s="721" t="str">
        <f t="shared" si="7"/>
        <v>research_technology tech_weaver_bio_confuser_3</v>
      </c>
      <c r="F345" s="721" t="s">
        <v>7816</v>
      </c>
      <c r="G345" s="721" t="s">
        <v>8502</v>
      </c>
      <c r="H345" s="723" t="s">
        <v>1252</v>
      </c>
      <c r="I345" s="741"/>
      <c r="J345" s="741"/>
      <c r="K345" s="741"/>
      <c r="L345" s="741"/>
      <c r="M345" s="741"/>
    </row>
    <row r="346" ht="20" customHeight="1" spans="1:13">
      <c r="A346" s="731"/>
      <c r="B346" s="720">
        <v>40</v>
      </c>
      <c r="C346" s="721" t="s">
        <v>8503</v>
      </c>
      <c r="D346" s="722"/>
      <c r="E346" s="721" t="str">
        <f t="shared" si="7"/>
        <v>research_technology tech_weaver_bio_confuser_4</v>
      </c>
      <c r="F346" s="721" t="s">
        <v>7829</v>
      </c>
      <c r="G346" s="721" t="s">
        <v>8504</v>
      </c>
      <c r="H346" s="723" t="s">
        <v>1252</v>
      </c>
      <c r="I346" s="741"/>
      <c r="J346" s="741"/>
      <c r="K346" s="741"/>
      <c r="L346" s="741"/>
      <c r="M346" s="741"/>
    </row>
    <row r="347" ht="20" customHeight="1" spans="1:13">
      <c r="A347" s="731"/>
      <c r="B347" s="720">
        <v>41</v>
      </c>
      <c r="C347" s="721" t="s">
        <v>8505</v>
      </c>
      <c r="D347" s="722"/>
      <c r="E347" s="721" t="str">
        <f t="shared" si="7"/>
        <v>research_technology tech_weaver_bio_confuser_5</v>
      </c>
      <c r="F347" s="721" t="s">
        <v>7808</v>
      </c>
      <c r="G347" s="721" t="s">
        <v>8506</v>
      </c>
      <c r="H347" s="723" t="s">
        <v>1252</v>
      </c>
      <c r="I347" s="741"/>
      <c r="J347" s="741"/>
      <c r="K347" s="741"/>
      <c r="L347" s="741"/>
      <c r="M347" s="741"/>
    </row>
    <row r="348" ht="20" customHeight="1" spans="1:13">
      <c r="A348" s="731"/>
      <c r="B348" s="712">
        <v>42</v>
      </c>
      <c r="C348" s="713" t="s">
        <v>8507</v>
      </c>
      <c r="D348" s="714"/>
      <c r="E348" s="713" t="str">
        <f t="shared" si="7"/>
        <v>research_technology tech_weaver_bio_confuser_6</v>
      </c>
      <c r="F348" s="713" t="s">
        <v>7808</v>
      </c>
      <c r="G348" s="713" t="s">
        <v>8508</v>
      </c>
      <c r="H348" s="715" t="s">
        <v>3828</v>
      </c>
      <c r="I348" s="741"/>
      <c r="J348" s="741"/>
      <c r="K348" s="741"/>
      <c r="L348" s="741"/>
      <c r="M348" s="741"/>
    </row>
    <row r="349" ht="20" customHeight="1" spans="1:13">
      <c r="A349" s="731"/>
      <c r="B349" s="720">
        <v>43</v>
      </c>
      <c r="C349" s="721" t="s">
        <v>8509</v>
      </c>
      <c r="D349" s="722"/>
      <c r="E349" s="721" t="str">
        <f t="shared" si="7"/>
        <v>research_technology tech_weaver_bio_anti_evasion_1</v>
      </c>
      <c r="F349" s="721" t="s">
        <v>7851</v>
      </c>
      <c r="G349" s="721" t="s">
        <v>8510</v>
      </c>
      <c r="H349" s="723" t="s">
        <v>1252</v>
      </c>
      <c r="I349" s="741"/>
      <c r="J349" s="741"/>
      <c r="K349" s="741"/>
      <c r="L349" s="741"/>
      <c r="M349" s="741"/>
    </row>
    <row r="350" ht="20" customHeight="1" spans="1:13">
      <c r="A350" s="731"/>
      <c r="B350" s="720">
        <v>44</v>
      </c>
      <c r="C350" s="721" t="s">
        <v>8511</v>
      </c>
      <c r="D350" s="722"/>
      <c r="E350" s="721" t="str">
        <f t="shared" si="7"/>
        <v>research_technology tech_weaver_bio_anti_evasion_2</v>
      </c>
      <c r="F350" s="721" t="s">
        <v>7810</v>
      </c>
      <c r="G350" s="721" t="s">
        <v>8512</v>
      </c>
      <c r="H350" s="723" t="s">
        <v>1252</v>
      </c>
      <c r="I350" s="741"/>
      <c r="J350" s="741"/>
      <c r="K350" s="741"/>
      <c r="L350" s="741"/>
      <c r="M350" s="741"/>
    </row>
    <row r="351" ht="20" customHeight="1" spans="1:13">
      <c r="A351" s="731"/>
      <c r="B351" s="720">
        <v>45</v>
      </c>
      <c r="C351" s="721" t="s">
        <v>8513</v>
      </c>
      <c r="D351" s="722"/>
      <c r="E351" s="721" t="str">
        <f t="shared" si="7"/>
        <v>research_technology tech_weaver_bio_anti_evasion_3</v>
      </c>
      <c r="F351" s="721" t="s">
        <v>7816</v>
      </c>
      <c r="G351" s="721" t="s">
        <v>8514</v>
      </c>
      <c r="H351" s="723" t="s">
        <v>1252</v>
      </c>
      <c r="I351" s="741"/>
      <c r="J351" s="741"/>
      <c r="K351" s="741"/>
      <c r="L351" s="741"/>
      <c r="M351" s="741"/>
    </row>
    <row r="352" ht="20" customHeight="1" spans="1:13">
      <c r="A352" s="731"/>
      <c r="B352" s="720">
        <v>46</v>
      </c>
      <c r="C352" s="721" t="s">
        <v>8515</v>
      </c>
      <c r="D352" s="722"/>
      <c r="E352" s="721" t="str">
        <f t="shared" si="7"/>
        <v>research_technology tech_weaver_bio_anti_evasion_4</v>
      </c>
      <c r="F352" s="721" t="s">
        <v>7829</v>
      </c>
      <c r="G352" s="721" t="s">
        <v>8516</v>
      </c>
      <c r="H352" s="723" t="s">
        <v>1252</v>
      </c>
      <c r="I352" s="741"/>
      <c r="J352" s="741"/>
      <c r="K352" s="741"/>
      <c r="L352" s="741"/>
      <c r="M352" s="741"/>
    </row>
    <row r="353" ht="20" customHeight="1" spans="1:13">
      <c r="A353" s="731"/>
      <c r="B353" s="720">
        <v>47</v>
      </c>
      <c r="C353" s="721" t="s">
        <v>8517</v>
      </c>
      <c r="D353" s="722"/>
      <c r="E353" s="721" t="str">
        <f t="shared" si="7"/>
        <v>research_technology tech_weaver_bio_anti_evasion_5</v>
      </c>
      <c r="F353" s="721" t="s">
        <v>7808</v>
      </c>
      <c r="G353" s="721" t="s">
        <v>8518</v>
      </c>
      <c r="H353" s="723" t="s">
        <v>1252</v>
      </c>
      <c r="I353" s="741"/>
      <c r="J353" s="741"/>
      <c r="K353" s="741"/>
      <c r="L353" s="741"/>
      <c r="M353" s="741"/>
    </row>
    <row r="354" ht="20" customHeight="1" spans="1:13">
      <c r="A354" s="731"/>
      <c r="B354" s="712">
        <v>48</v>
      </c>
      <c r="C354" s="713" t="s">
        <v>8519</v>
      </c>
      <c r="D354" s="714"/>
      <c r="E354" s="713" t="str">
        <f t="shared" si="7"/>
        <v>research_technology tech_weaver_bio_anti_evasion_6</v>
      </c>
      <c r="F354" s="713" t="s">
        <v>7808</v>
      </c>
      <c r="G354" s="713" t="s">
        <v>8520</v>
      </c>
      <c r="H354" s="715" t="s">
        <v>3828</v>
      </c>
      <c r="I354" s="741"/>
      <c r="J354" s="741"/>
      <c r="K354" s="741"/>
      <c r="L354" s="741"/>
      <c r="M354" s="741"/>
    </row>
    <row r="355" ht="20" customHeight="1" spans="1:13">
      <c r="A355" s="731"/>
      <c r="B355" s="720">
        <v>49</v>
      </c>
      <c r="C355" s="721" t="s">
        <v>8521</v>
      </c>
      <c r="D355" s="722"/>
      <c r="E355" s="721" t="str">
        <f t="shared" si="7"/>
        <v>research_technology tech_weaver_bio_anti_fire_rate_1</v>
      </c>
      <c r="F355" s="721" t="s">
        <v>7851</v>
      </c>
      <c r="G355" s="721" t="s">
        <v>8522</v>
      </c>
      <c r="H355" s="723" t="s">
        <v>1252</v>
      </c>
      <c r="I355" s="741"/>
      <c r="J355" s="741"/>
      <c r="K355" s="741"/>
      <c r="L355" s="741"/>
      <c r="M355" s="741"/>
    </row>
    <row r="356" ht="20" customHeight="1" spans="1:13">
      <c r="A356" s="731"/>
      <c r="B356" s="720">
        <v>50</v>
      </c>
      <c r="C356" s="721" t="s">
        <v>8523</v>
      </c>
      <c r="D356" s="722"/>
      <c r="E356" s="721" t="str">
        <f t="shared" si="7"/>
        <v>research_technology tech_weaver_bio_anti_fire_rate_2</v>
      </c>
      <c r="F356" s="721" t="s">
        <v>7810</v>
      </c>
      <c r="G356" s="721" t="s">
        <v>8524</v>
      </c>
      <c r="H356" s="723" t="s">
        <v>1252</v>
      </c>
      <c r="I356" s="741"/>
      <c r="J356" s="741"/>
      <c r="K356" s="741"/>
      <c r="L356" s="741"/>
      <c r="M356" s="741"/>
    </row>
    <row r="357" ht="20" customHeight="1" spans="1:13">
      <c r="A357" s="731"/>
      <c r="B357" s="720">
        <v>51</v>
      </c>
      <c r="C357" s="721" t="s">
        <v>8525</v>
      </c>
      <c r="D357" s="722"/>
      <c r="E357" s="721" t="str">
        <f t="shared" si="7"/>
        <v>research_technology tech_weaver_bio_anti_fire_rate_3</v>
      </c>
      <c r="F357" s="721" t="s">
        <v>7816</v>
      </c>
      <c r="G357" s="721" t="s">
        <v>8526</v>
      </c>
      <c r="H357" s="723" t="s">
        <v>1252</v>
      </c>
      <c r="I357" s="741"/>
      <c r="J357" s="741"/>
      <c r="K357" s="741"/>
      <c r="L357" s="741"/>
      <c r="M357" s="741"/>
    </row>
    <row r="358" ht="20" customHeight="1" spans="1:13">
      <c r="A358" s="731"/>
      <c r="B358" s="720">
        <v>52</v>
      </c>
      <c r="C358" s="721" t="s">
        <v>8527</v>
      </c>
      <c r="D358" s="722"/>
      <c r="E358" s="721" t="str">
        <f t="shared" si="7"/>
        <v>research_technology tech_weaver_bio_anti_fire_rate_4</v>
      </c>
      <c r="F358" s="721" t="s">
        <v>7829</v>
      </c>
      <c r="G358" s="721" t="s">
        <v>8528</v>
      </c>
      <c r="H358" s="723" t="s">
        <v>1252</v>
      </c>
      <c r="I358" s="741"/>
      <c r="J358" s="741"/>
      <c r="K358" s="741"/>
      <c r="L358" s="741"/>
      <c r="M358" s="741"/>
    </row>
    <row r="359" ht="20" customHeight="1" spans="1:13">
      <c r="A359" s="731"/>
      <c r="B359" s="720">
        <v>53</v>
      </c>
      <c r="C359" s="721" t="s">
        <v>8529</v>
      </c>
      <c r="D359" s="722"/>
      <c r="E359" s="721" t="str">
        <f t="shared" si="7"/>
        <v>research_technology tech_weaver_bio_anti_fire_rate_5</v>
      </c>
      <c r="F359" s="721" t="s">
        <v>7808</v>
      </c>
      <c r="G359" s="721" t="s">
        <v>8530</v>
      </c>
      <c r="H359" s="723" t="s">
        <v>1252</v>
      </c>
      <c r="I359" s="741"/>
      <c r="J359" s="741"/>
      <c r="K359" s="741"/>
      <c r="L359" s="741"/>
      <c r="M359" s="741"/>
    </row>
    <row r="360" ht="20" customHeight="1" spans="1:13">
      <c r="A360" s="731"/>
      <c r="B360" s="712">
        <v>54</v>
      </c>
      <c r="C360" s="713" t="s">
        <v>8531</v>
      </c>
      <c r="D360" s="714"/>
      <c r="E360" s="713" t="str">
        <f t="shared" si="7"/>
        <v>research_technology tech_weaver_bio_anti_fire_rate_6</v>
      </c>
      <c r="F360" s="713" t="s">
        <v>7808</v>
      </c>
      <c r="G360" s="713" t="s">
        <v>8532</v>
      </c>
      <c r="H360" s="715" t="s">
        <v>3828</v>
      </c>
      <c r="I360" s="741"/>
      <c r="J360" s="741"/>
      <c r="K360" s="741"/>
      <c r="L360" s="741"/>
      <c r="M360" s="741"/>
    </row>
    <row r="361" ht="20" customHeight="1" spans="1:13">
      <c r="A361" s="731"/>
      <c r="B361" s="712">
        <v>55</v>
      </c>
      <c r="C361" s="713" t="s">
        <v>8533</v>
      </c>
      <c r="D361" s="714"/>
      <c r="E361" s="713" t="str">
        <f t="shared" si="7"/>
        <v>research_technology tech_gargantuan_evolution</v>
      </c>
      <c r="F361" s="713" t="s">
        <v>7851</v>
      </c>
      <c r="G361" s="713" t="s">
        <v>8534</v>
      </c>
      <c r="H361" s="715" t="s">
        <v>3828</v>
      </c>
      <c r="I361" s="741"/>
      <c r="J361" s="741"/>
      <c r="K361" s="741"/>
      <c r="L361" s="741"/>
      <c r="M361" s="741"/>
    </row>
    <row r="362" ht="20" customHeight="1" spans="1:13">
      <c r="A362" s="731"/>
      <c r="B362" s="712">
        <v>56</v>
      </c>
      <c r="C362" s="713" t="s">
        <v>8535</v>
      </c>
      <c r="D362" s="714"/>
      <c r="E362" s="713" t="str">
        <f t="shared" ref="E362:E425" si="8">_xlfn.CONCAT("research_technology"," ",G362)</f>
        <v>research_technology tech_neuroregeneration</v>
      </c>
      <c r="F362" s="713" t="s">
        <v>7829</v>
      </c>
      <c r="G362" s="713" t="s">
        <v>8536</v>
      </c>
      <c r="H362" s="715" t="s">
        <v>3828</v>
      </c>
      <c r="I362" s="741"/>
      <c r="J362" s="741"/>
      <c r="K362" s="741"/>
      <c r="L362" s="741"/>
      <c r="M362" s="741"/>
    </row>
    <row r="363" ht="20" customHeight="1" spans="1:13">
      <c r="A363" s="731"/>
      <c r="B363" s="712">
        <v>57</v>
      </c>
      <c r="C363" s="713" t="s">
        <v>7189</v>
      </c>
      <c r="D363" s="714"/>
      <c r="E363" s="713" t="str">
        <f t="shared" si="8"/>
        <v>research_technology tech_fe_nourishment_1</v>
      </c>
      <c r="F363" s="713" t="s">
        <v>7808</v>
      </c>
      <c r="G363" s="713" t="s">
        <v>8537</v>
      </c>
      <c r="H363" s="715" t="s">
        <v>3828</v>
      </c>
      <c r="I363" s="741"/>
      <c r="J363" s="741"/>
      <c r="K363" s="741"/>
      <c r="L363" s="741"/>
      <c r="M363" s="741"/>
    </row>
    <row r="364" ht="20" customHeight="1" spans="1:13">
      <c r="A364" s="731"/>
      <c r="B364" s="712">
        <v>58</v>
      </c>
      <c r="C364" s="713" t="s">
        <v>7193</v>
      </c>
      <c r="D364" s="714"/>
      <c r="E364" s="713" t="str">
        <f t="shared" si="8"/>
        <v>research_technology tech_fe_nourishment_2</v>
      </c>
      <c r="F364" s="713" t="s">
        <v>7808</v>
      </c>
      <c r="G364" s="713" t="s">
        <v>8538</v>
      </c>
      <c r="H364" s="715" t="s">
        <v>3828</v>
      </c>
      <c r="I364" s="741"/>
      <c r="J364" s="741"/>
      <c r="K364" s="741"/>
      <c r="L364" s="741"/>
      <c r="M364" s="741"/>
    </row>
    <row r="365" ht="20" customHeight="1" spans="1:13">
      <c r="A365" s="731"/>
      <c r="B365" s="712">
        <v>59</v>
      </c>
      <c r="C365" s="713" t="s">
        <v>7268</v>
      </c>
      <c r="D365" s="714"/>
      <c r="E365" s="713" t="str">
        <f t="shared" si="8"/>
        <v>research_technology tech_fe_clinic_1</v>
      </c>
      <c r="F365" s="713" t="s">
        <v>7808</v>
      </c>
      <c r="G365" s="713" t="s">
        <v>8539</v>
      </c>
      <c r="H365" s="715" t="s">
        <v>3828</v>
      </c>
      <c r="I365" s="741"/>
      <c r="J365" s="741"/>
      <c r="K365" s="741"/>
      <c r="L365" s="741"/>
      <c r="M365" s="741"/>
    </row>
    <row r="366" ht="20" customHeight="1" spans="1:13">
      <c r="A366" s="731"/>
      <c r="B366" s="712">
        <v>60</v>
      </c>
      <c r="C366" s="713" t="s">
        <v>7272</v>
      </c>
      <c r="D366" s="714"/>
      <c r="E366" s="713" t="str">
        <f t="shared" si="8"/>
        <v>research_technology tech_fe_clinic_2</v>
      </c>
      <c r="F366" s="713" t="s">
        <v>7808</v>
      </c>
      <c r="G366" s="713" t="s">
        <v>8540</v>
      </c>
      <c r="H366" s="715" t="s">
        <v>3828</v>
      </c>
      <c r="I366" s="741"/>
      <c r="J366" s="741"/>
      <c r="K366" s="741"/>
      <c r="L366" s="741"/>
      <c r="M366" s="741"/>
    </row>
    <row r="367" ht="20" customHeight="1" spans="1:13">
      <c r="A367" s="731"/>
      <c r="B367" s="712">
        <v>61</v>
      </c>
      <c r="C367" s="713" t="s">
        <v>8541</v>
      </c>
      <c r="D367" s="714"/>
      <c r="E367" s="713" t="str">
        <f t="shared" si="8"/>
        <v>research_technology tech_voidworm_immunity</v>
      </c>
      <c r="F367" s="713" t="s">
        <v>7816</v>
      </c>
      <c r="G367" s="713" t="s">
        <v>8542</v>
      </c>
      <c r="H367" s="715" t="s">
        <v>3828</v>
      </c>
      <c r="I367" s="741"/>
      <c r="J367" s="741"/>
      <c r="K367" s="741"/>
      <c r="L367" s="741"/>
      <c r="M367" s="741"/>
    </row>
    <row r="368" ht="20" customHeight="1" spans="1:13">
      <c r="A368" s="731"/>
      <c r="B368" s="720">
        <v>62</v>
      </c>
      <c r="C368" s="721" t="s">
        <v>8543</v>
      </c>
      <c r="D368" s="722"/>
      <c r="E368" s="721" t="str">
        <f t="shared" si="8"/>
        <v>research_technology tech_alien_cloning</v>
      </c>
      <c r="F368" s="721" t="s">
        <v>7810</v>
      </c>
      <c r="G368" s="721" t="s">
        <v>8544</v>
      </c>
      <c r="H368" s="723" t="s">
        <v>1252</v>
      </c>
      <c r="I368" s="741"/>
      <c r="J368" s="741"/>
      <c r="K368" s="741"/>
      <c r="L368" s="741"/>
      <c r="M368" s="741"/>
    </row>
    <row r="369" ht="20" customHeight="1" spans="1:13">
      <c r="A369" s="731"/>
      <c r="B369" s="720">
        <v>63</v>
      </c>
      <c r="C369" s="721" t="s">
        <v>8545</v>
      </c>
      <c r="D369" s="722"/>
      <c r="E369" s="721" t="str">
        <f t="shared" si="8"/>
        <v>research_technology tech_improved_incubators</v>
      </c>
      <c r="F369" s="721" t="s">
        <v>7810</v>
      </c>
      <c r="G369" s="721" t="s">
        <v>8546</v>
      </c>
      <c r="H369" s="723" t="s">
        <v>1252</v>
      </c>
      <c r="I369" s="741"/>
      <c r="J369" s="741"/>
      <c r="K369" s="741"/>
      <c r="L369" s="741"/>
      <c r="M369" s="741"/>
    </row>
    <row r="370" ht="20" customHeight="1" spans="1:13">
      <c r="A370" s="731"/>
      <c r="B370" s="720">
        <v>64</v>
      </c>
      <c r="C370" s="721" t="s">
        <v>8547</v>
      </c>
      <c r="D370" s="722"/>
      <c r="E370" s="721" t="str">
        <f t="shared" si="8"/>
        <v>research_technology tech_metabolic_gases</v>
      </c>
      <c r="F370" s="721" t="s">
        <v>7816</v>
      </c>
      <c r="G370" s="721" t="s">
        <v>8548</v>
      </c>
      <c r="H370" s="723" t="s">
        <v>1252</v>
      </c>
      <c r="I370" s="741"/>
      <c r="J370" s="741"/>
      <c r="K370" s="741"/>
      <c r="L370" s="741"/>
      <c r="M370" s="741"/>
    </row>
    <row r="371" ht="20" customHeight="1" spans="1:13">
      <c r="A371" s="731"/>
      <c r="B371" s="720">
        <v>65</v>
      </c>
      <c r="C371" s="721" t="s">
        <v>8549</v>
      </c>
      <c r="D371" s="722"/>
      <c r="E371" s="721" t="str">
        <f t="shared" si="8"/>
        <v>research_technology tech_controlled_mutations</v>
      </c>
      <c r="F371" s="721" t="s">
        <v>7810</v>
      </c>
      <c r="G371" s="721" t="s">
        <v>8550</v>
      </c>
      <c r="H371" s="723" t="s">
        <v>1252</v>
      </c>
      <c r="I371" s="741"/>
      <c r="J371" s="741"/>
      <c r="K371" s="741"/>
      <c r="L371" s="741"/>
      <c r="M371" s="741"/>
    </row>
    <row r="372" ht="20" customHeight="1" spans="1:13">
      <c r="A372" s="731"/>
      <c r="B372" s="720">
        <v>66</v>
      </c>
      <c r="C372" s="721" t="s">
        <v>8551</v>
      </c>
      <c r="D372" s="722"/>
      <c r="E372" s="721" t="str">
        <f t="shared" si="8"/>
        <v>research_technology tech_controlled_mutations_2</v>
      </c>
      <c r="F372" s="721" t="s">
        <v>7829</v>
      </c>
      <c r="G372" s="721" t="s">
        <v>8552</v>
      </c>
      <c r="H372" s="723" t="s">
        <v>1252</v>
      </c>
      <c r="I372" s="741"/>
      <c r="J372" s="741"/>
      <c r="K372" s="741"/>
      <c r="L372" s="741"/>
      <c r="M372" s="741"/>
    </row>
    <row r="373" ht="20" customHeight="1" spans="1:13">
      <c r="A373" s="731"/>
      <c r="B373" s="712">
        <v>67</v>
      </c>
      <c r="C373" s="713" t="s">
        <v>8553</v>
      </c>
      <c r="D373" s="714"/>
      <c r="E373" s="713" t="str">
        <f t="shared" si="8"/>
        <v>research_technology tech_unique_mutation_space_amoeba</v>
      </c>
      <c r="F373" s="713" t="s">
        <v>7816</v>
      </c>
      <c r="G373" s="713" t="s">
        <v>8554</v>
      </c>
      <c r="H373" s="715" t="s">
        <v>3828</v>
      </c>
      <c r="I373" s="741"/>
      <c r="J373" s="741"/>
      <c r="K373" s="741"/>
      <c r="L373" s="741"/>
      <c r="M373" s="741"/>
    </row>
    <row r="374" ht="20" customHeight="1" spans="1:13">
      <c r="A374" s="731"/>
      <c r="B374" s="712">
        <v>68</v>
      </c>
      <c r="C374" s="713" t="s">
        <v>8555</v>
      </c>
      <c r="D374" s="714"/>
      <c r="E374" s="713" t="str">
        <f t="shared" si="8"/>
        <v>research_technology tech_unique_mutation_tiyanki</v>
      </c>
      <c r="F374" s="713" t="s">
        <v>7816</v>
      </c>
      <c r="G374" s="713" t="s">
        <v>8556</v>
      </c>
      <c r="H374" s="715" t="s">
        <v>3828</v>
      </c>
      <c r="I374" s="741"/>
      <c r="J374" s="741"/>
      <c r="K374" s="741"/>
      <c r="L374" s="741"/>
      <c r="M374" s="741"/>
    </row>
    <row r="375" ht="20" customHeight="1" spans="1:13">
      <c r="A375" s="731"/>
      <c r="B375" s="712">
        <v>69</v>
      </c>
      <c r="C375" s="713" t="s">
        <v>8557</v>
      </c>
      <c r="D375" s="714"/>
      <c r="E375" s="713" t="str">
        <f t="shared" si="8"/>
        <v>research_technology tech_unique_mutation_voidworm</v>
      </c>
      <c r="F375" s="713" t="s">
        <v>7816</v>
      </c>
      <c r="G375" s="713" t="s">
        <v>8558</v>
      </c>
      <c r="H375" s="715" t="s">
        <v>3828</v>
      </c>
      <c r="I375" s="741"/>
      <c r="J375" s="741"/>
      <c r="K375" s="741"/>
      <c r="L375" s="741"/>
      <c r="M375" s="741"/>
    </row>
    <row r="376" ht="20" customHeight="1" spans="1:13">
      <c r="A376" s="731"/>
      <c r="B376" s="712">
        <v>70</v>
      </c>
      <c r="C376" s="713" t="s">
        <v>8559</v>
      </c>
      <c r="D376" s="714"/>
      <c r="E376" s="713" t="str">
        <f t="shared" si="8"/>
        <v>research_technology tech_unique_mutation_cutholoid</v>
      </c>
      <c r="F376" s="713" t="s">
        <v>7816</v>
      </c>
      <c r="G376" s="713" t="s">
        <v>8560</v>
      </c>
      <c r="H376" s="715" t="s">
        <v>3828</v>
      </c>
      <c r="I376" s="741"/>
      <c r="J376" s="741"/>
      <c r="K376" s="741"/>
      <c r="L376" s="741"/>
      <c r="M376" s="741"/>
    </row>
    <row r="377" ht="20" customHeight="1" spans="1:13">
      <c r="A377" s="731"/>
      <c r="B377" s="712">
        <v>71</v>
      </c>
      <c r="C377" s="713" t="s">
        <v>8561</v>
      </c>
      <c r="D377" s="714"/>
      <c r="E377" s="713" t="str">
        <f t="shared" si="8"/>
        <v>research_technology tech_unique_mutation_crystalline_entity</v>
      </c>
      <c r="F377" s="713" t="s">
        <v>7816</v>
      </c>
      <c r="G377" s="713" t="s">
        <v>8562</v>
      </c>
      <c r="H377" s="715" t="s">
        <v>3828</v>
      </c>
      <c r="I377" s="741"/>
      <c r="J377" s="741"/>
      <c r="K377" s="741"/>
      <c r="L377" s="741"/>
      <c r="M377" s="741"/>
    </row>
    <row r="378" ht="20" customHeight="1" spans="1:13">
      <c r="A378" s="731"/>
      <c r="B378" s="712">
        <v>72</v>
      </c>
      <c r="C378" s="713" t="s">
        <v>8563</v>
      </c>
      <c r="D378" s="714"/>
      <c r="E378" s="713" t="str">
        <f t="shared" si="8"/>
        <v>research_technology tech_unique_mutation_restorative_enzymes</v>
      </c>
      <c r="F378" s="713" t="s">
        <v>7829</v>
      </c>
      <c r="G378" s="713" t="s">
        <v>8564</v>
      </c>
      <c r="H378" s="715" t="s">
        <v>3828</v>
      </c>
      <c r="I378" s="741"/>
      <c r="J378" s="741"/>
      <c r="K378" s="741"/>
      <c r="L378" s="741"/>
      <c r="M378" s="741"/>
    </row>
    <row r="379" ht="20" customHeight="1" spans="1:13">
      <c r="A379" s="731"/>
      <c r="B379" s="712">
        <v>73</v>
      </c>
      <c r="C379" s="713" t="s">
        <v>8565</v>
      </c>
      <c r="D379" s="714"/>
      <c r="E379" s="713" t="str">
        <f t="shared" si="8"/>
        <v>research_technology tech_unique_mutation_starborne_biology</v>
      </c>
      <c r="F379" s="713" t="s">
        <v>7829</v>
      </c>
      <c r="G379" s="713" t="s">
        <v>8566</v>
      </c>
      <c r="H379" s="715" t="s">
        <v>3828</v>
      </c>
      <c r="I379" s="741"/>
      <c r="J379" s="741"/>
      <c r="K379" s="741"/>
      <c r="L379" s="741"/>
      <c r="M379" s="741"/>
    </row>
    <row r="380" ht="20" customHeight="1" spans="1:13">
      <c r="A380" s="731"/>
      <c r="B380" s="712">
        <v>74</v>
      </c>
      <c r="C380" s="713" t="s">
        <v>8567</v>
      </c>
      <c r="D380" s="714"/>
      <c r="E380" s="713" t="str">
        <f t="shared" si="8"/>
        <v>research_technology tech_cosmogenesis_weaver</v>
      </c>
      <c r="F380" s="713" t="s">
        <v>7808</v>
      </c>
      <c r="G380" s="742" t="s">
        <v>8568</v>
      </c>
      <c r="H380" s="715" t="s">
        <v>3828</v>
      </c>
      <c r="I380" s="741"/>
      <c r="J380" s="741"/>
      <c r="K380" s="741"/>
      <c r="L380" s="741"/>
      <c r="M380" s="741"/>
    </row>
    <row r="381" ht="20" customHeight="1" spans="1:13">
      <c r="A381" s="731"/>
      <c r="B381" s="712">
        <v>75</v>
      </c>
      <c r="C381" s="713" t="s">
        <v>8569</v>
      </c>
      <c r="D381" s="714"/>
      <c r="E381" s="713" t="str">
        <f t="shared" si="8"/>
        <v>research_technology tech_cosmogenesis_mauler</v>
      </c>
      <c r="F381" s="713" t="s">
        <v>7808</v>
      </c>
      <c r="G381" s="742" t="s">
        <v>8570</v>
      </c>
      <c r="H381" s="715" t="s">
        <v>3828</v>
      </c>
      <c r="I381" s="741"/>
      <c r="J381" s="741"/>
      <c r="K381" s="741"/>
      <c r="L381" s="741"/>
      <c r="M381" s="741"/>
    </row>
    <row r="382" ht="20" customHeight="1" spans="1:13">
      <c r="A382" s="731"/>
      <c r="B382" s="712">
        <v>76</v>
      </c>
      <c r="C382" s="713" t="s">
        <v>8571</v>
      </c>
      <c r="D382" s="714"/>
      <c r="E382" s="713" t="str">
        <f t="shared" si="8"/>
        <v>research_technology tech_cosmogenesis_harbinger</v>
      </c>
      <c r="F382" s="713" t="s">
        <v>7808</v>
      </c>
      <c r="G382" s="742" t="s">
        <v>8572</v>
      </c>
      <c r="H382" s="715" t="s">
        <v>3828</v>
      </c>
      <c r="I382" s="741"/>
      <c r="J382" s="741"/>
      <c r="K382" s="741"/>
      <c r="L382" s="741"/>
      <c r="M382" s="741"/>
    </row>
    <row r="383" ht="20" customHeight="1" spans="1:13">
      <c r="A383" s="731"/>
      <c r="B383" s="712">
        <v>77</v>
      </c>
      <c r="C383" s="713" t="s">
        <v>8573</v>
      </c>
      <c r="D383" s="714"/>
      <c r="E383" s="713" t="str">
        <f t="shared" si="8"/>
        <v>research_technology tech_cosmogenesis_stinger</v>
      </c>
      <c r="F383" s="713" t="s">
        <v>7808</v>
      </c>
      <c r="G383" s="742" t="s">
        <v>8574</v>
      </c>
      <c r="H383" s="715" t="s">
        <v>3828</v>
      </c>
      <c r="I383" s="741"/>
      <c r="J383" s="741"/>
      <c r="K383" s="741"/>
      <c r="L383" s="741"/>
      <c r="M383" s="741"/>
    </row>
    <row r="384" ht="20" customHeight="1" spans="1:13">
      <c r="A384" s="731"/>
      <c r="B384" s="712">
        <v>78</v>
      </c>
      <c r="C384" s="713" t="s">
        <v>7495</v>
      </c>
      <c r="D384" s="714"/>
      <c r="E384" s="713" t="str">
        <f t="shared" si="8"/>
        <v>research_technology tech_lathe_preserver</v>
      </c>
      <c r="F384" s="713" t="s">
        <v>7808</v>
      </c>
      <c r="G384" s="713" t="s">
        <v>8575</v>
      </c>
      <c r="H384" s="715" t="s">
        <v>3828</v>
      </c>
      <c r="I384" s="741"/>
      <c r="J384" s="741"/>
      <c r="K384" s="741"/>
      <c r="L384" s="741"/>
      <c r="M384" s="741"/>
    </row>
    <row r="385" ht="20" customHeight="1" spans="1:13">
      <c r="A385" s="731"/>
      <c r="B385" s="712">
        <v>79</v>
      </c>
      <c r="C385" s="713" t="s">
        <v>7503</v>
      </c>
      <c r="D385" s="714"/>
      <c r="E385" s="713" t="str">
        <f t="shared" si="8"/>
        <v>research_technology tech_lathe_life_support</v>
      </c>
      <c r="F385" s="713" t="s">
        <v>7808</v>
      </c>
      <c r="G385" s="713" t="s">
        <v>8576</v>
      </c>
      <c r="H385" s="715" t="s">
        <v>3828</v>
      </c>
      <c r="I385" s="741"/>
      <c r="J385" s="741"/>
      <c r="K385" s="741"/>
      <c r="L385" s="741"/>
      <c r="M385" s="741"/>
    </row>
    <row r="386" ht="20" customHeight="1" spans="1:13">
      <c r="A386" s="731"/>
      <c r="B386" s="712">
        <v>80</v>
      </c>
      <c r="C386" s="713" t="s">
        <v>8577</v>
      </c>
      <c r="D386" s="714"/>
      <c r="E386" s="713" t="str">
        <f t="shared" si="8"/>
        <v>research_technology tech_critter_feeder</v>
      </c>
      <c r="F386" s="713" t="s">
        <v>7858</v>
      </c>
      <c r="G386" s="713" t="s">
        <v>8578</v>
      </c>
      <c r="H386" s="715" t="s">
        <v>3828</v>
      </c>
      <c r="I386" s="741"/>
      <c r="J386" s="741"/>
      <c r="K386" s="741"/>
      <c r="L386" s="741"/>
      <c r="M386" s="741"/>
    </row>
    <row r="387" ht="20" customHeight="1" spans="1:13">
      <c r="A387" s="731"/>
      <c r="B387" s="720">
        <v>81</v>
      </c>
      <c r="C387" s="721" t="s">
        <v>8579</v>
      </c>
      <c r="D387" s="722"/>
      <c r="E387" s="721" t="str">
        <f t="shared" si="8"/>
        <v>research_technology tech_industrial_farming</v>
      </c>
      <c r="F387" s="721" t="s">
        <v>7858</v>
      </c>
      <c r="G387" s="721" t="s">
        <v>8580</v>
      </c>
      <c r="H387" s="723" t="s">
        <v>1252</v>
      </c>
      <c r="I387" s="741"/>
      <c r="J387" s="741"/>
      <c r="K387" s="741"/>
      <c r="L387" s="741"/>
      <c r="M387" s="741"/>
    </row>
    <row r="388" ht="20" customHeight="1" spans="1:13">
      <c r="A388" s="731"/>
      <c r="B388" s="720">
        <v>82</v>
      </c>
      <c r="C388" s="721" t="s">
        <v>8581</v>
      </c>
      <c r="D388" s="722"/>
      <c r="E388" s="721" t="str">
        <f t="shared" si="8"/>
        <v>research_technology tech_eco_simulation</v>
      </c>
      <c r="F388" s="721" t="s">
        <v>7851</v>
      </c>
      <c r="G388" s="721" t="s">
        <v>8582</v>
      </c>
      <c r="H388" s="723" t="s">
        <v>1252</v>
      </c>
      <c r="I388" s="741"/>
      <c r="J388" s="741"/>
      <c r="K388" s="741"/>
      <c r="L388" s="741"/>
      <c r="M388" s="741"/>
    </row>
    <row r="389" ht="20" customHeight="1" spans="1:13">
      <c r="A389" s="731"/>
      <c r="B389" s="720">
        <v>83</v>
      </c>
      <c r="C389" s="721" t="s">
        <v>8583</v>
      </c>
      <c r="D389" s="722"/>
      <c r="E389" s="721" t="str">
        <f t="shared" si="8"/>
        <v>research_technology tech_gene_crops</v>
      </c>
      <c r="F389" s="721" t="s">
        <v>7810</v>
      </c>
      <c r="G389" s="721" t="s">
        <v>8584</v>
      </c>
      <c r="H389" s="723" t="s">
        <v>1252</v>
      </c>
      <c r="I389" s="741"/>
      <c r="J389" s="741"/>
      <c r="K389" s="741"/>
      <c r="L389" s="741"/>
      <c r="M389" s="741"/>
    </row>
    <row r="390" ht="20" customHeight="1" spans="1:13">
      <c r="A390" s="731"/>
      <c r="B390" s="720">
        <v>84</v>
      </c>
      <c r="C390" s="721" t="s">
        <v>8585</v>
      </c>
      <c r="D390" s="722"/>
      <c r="E390" s="721" t="str">
        <f t="shared" si="8"/>
        <v>research_technology tech_nano_vitality_crops</v>
      </c>
      <c r="F390" s="721" t="s">
        <v>7816</v>
      </c>
      <c r="G390" s="721" t="s">
        <v>8586</v>
      </c>
      <c r="H390" s="723" t="s">
        <v>1252</v>
      </c>
      <c r="I390" s="741"/>
      <c r="J390" s="741"/>
      <c r="K390" s="741"/>
      <c r="L390" s="741"/>
      <c r="M390" s="741"/>
    </row>
    <row r="391" ht="20" customHeight="1" spans="1:13">
      <c r="A391" s="731"/>
      <c r="B391" s="716">
        <v>85</v>
      </c>
      <c r="C391" s="717" t="s">
        <v>8587</v>
      </c>
      <c r="D391" s="718"/>
      <c r="E391" s="717" t="str">
        <f t="shared" si="8"/>
        <v>research_technology tech_nutrient_replication</v>
      </c>
      <c r="F391" s="717" t="s">
        <v>7829</v>
      </c>
      <c r="G391" s="717" t="s">
        <v>8588</v>
      </c>
      <c r="H391" s="719" t="s">
        <v>7812</v>
      </c>
      <c r="I391" s="741"/>
      <c r="J391" s="741"/>
      <c r="K391" s="741"/>
      <c r="L391" s="741"/>
      <c r="M391" s="741"/>
    </row>
    <row r="392" ht="20" customHeight="1" spans="1:13">
      <c r="A392" s="731"/>
      <c r="B392" s="720">
        <v>86</v>
      </c>
      <c r="C392" s="721" t="s">
        <v>8589</v>
      </c>
      <c r="D392" s="722"/>
      <c r="E392" s="721" t="str">
        <f t="shared" si="8"/>
        <v>research_technology tech_hydroponics</v>
      </c>
      <c r="F392" s="721" t="s">
        <v>7851</v>
      </c>
      <c r="G392" s="721" t="s">
        <v>8590</v>
      </c>
      <c r="H392" s="723" t="s">
        <v>1252</v>
      </c>
      <c r="I392" s="741"/>
      <c r="J392" s="741"/>
      <c r="K392" s="741"/>
      <c r="L392" s="741"/>
      <c r="M392" s="741"/>
    </row>
    <row r="393" ht="20" customHeight="1" spans="1:13">
      <c r="A393" s="731"/>
      <c r="B393" s="720">
        <v>87</v>
      </c>
      <c r="C393" s="721" t="s">
        <v>8591</v>
      </c>
      <c r="D393" s="722"/>
      <c r="E393" s="721" t="str">
        <f t="shared" si="8"/>
        <v>research_technology tech_food_processing_1</v>
      </c>
      <c r="F393" s="721" t="s">
        <v>7851</v>
      </c>
      <c r="G393" s="721" t="s">
        <v>8592</v>
      </c>
      <c r="H393" s="723" t="s">
        <v>1252</v>
      </c>
      <c r="I393" s="741"/>
      <c r="J393" s="741"/>
      <c r="K393" s="741"/>
      <c r="L393" s="741"/>
      <c r="M393" s="741"/>
    </row>
    <row r="394" ht="20" customHeight="1" spans="1:13">
      <c r="A394" s="731"/>
      <c r="B394" s="720">
        <v>88</v>
      </c>
      <c r="C394" s="721" t="s">
        <v>8593</v>
      </c>
      <c r="D394" s="722"/>
      <c r="E394" s="721" t="str">
        <f t="shared" si="8"/>
        <v>research_technology tech_food_processing_2</v>
      </c>
      <c r="F394" s="721" t="s">
        <v>7816</v>
      </c>
      <c r="G394" s="721" t="s">
        <v>8594</v>
      </c>
      <c r="H394" s="723" t="s">
        <v>1252</v>
      </c>
      <c r="I394" s="741"/>
      <c r="J394" s="741"/>
      <c r="K394" s="741"/>
      <c r="L394" s="741"/>
      <c r="M394" s="741"/>
    </row>
    <row r="395" ht="20" customHeight="1" spans="1:13">
      <c r="A395" s="731"/>
      <c r="B395" s="720">
        <v>89</v>
      </c>
      <c r="C395" s="721" t="s">
        <v>8595</v>
      </c>
      <c r="D395" s="722"/>
      <c r="E395" s="721" t="str">
        <f t="shared" si="8"/>
        <v>research_technology tech_society_1</v>
      </c>
      <c r="F395" s="721" t="s">
        <v>7851</v>
      </c>
      <c r="G395" s="721" t="s">
        <v>8596</v>
      </c>
      <c r="H395" s="723" t="s">
        <v>1252</v>
      </c>
      <c r="I395" s="741"/>
      <c r="J395" s="741"/>
      <c r="K395" s="741"/>
      <c r="L395" s="741"/>
      <c r="M395" s="741"/>
    </row>
    <row r="396" ht="20" customHeight="1" spans="1:13">
      <c r="A396" s="731"/>
      <c r="B396" s="720">
        <v>90</v>
      </c>
      <c r="C396" s="721" t="s">
        <v>8597</v>
      </c>
      <c r="D396" s="722"/>
      <c r="E396" s="721" t="str">
        <f t="shared" si="8"/>
        <v>research_technology tech_society_2</v>
      </c>
      <c r="F396" s="721" t="s">
        <v>7810</v>
      </c>
      <c r="G396" s="721" t="s">
        <v>8598</v>
      </c>
      <c r="H396" s="723" t="s">
        <v>1252</v>
      </c>
      <c r="I396" s="741"/>
      <c r="J396" s="741"/>
      <c r="K396" s="741"/>
      <c r="L396" s="741"/>
      <c r="M396" s="741"/>
    </row>
    <row r="397" ht="20" customHeight="1" spans="1:13">
      <c r="A397" s="731"/>
      <c r="B397" s="720">
        <v>91</v>
      </c>
      <c r="C397" s="721" t="s">
        <v>8599</v>
      </c>
      <c r="D397" s="722"/>
      <c r="E397" s="721" t="str">
        <f t="shared" si="8"/>
        <v>research_technology tech_society_3</v>
      </c>
      <c r="F397" s="721" t="s">
        <v>7816</v>
      </c>
      <c r="G397" s="721" t="s">
        <v>8600</v>
      </c>
      <c r="H397" s="723" t="s">
        <v>1252</v>
      </c>
      <c r="I397" s="741"/>
      <c r="J397" s="741"/>
      <c r="K397" s="741"/>
      <c r="L397" s="741"/>
      <c r="M397" s="741"/>
    </row>
    <row r="398" ht="20" customHeight="1" spans="1:13">
      <c r="A398" s="731"/>
      <c r="B398" s="720">
        <v>92</v>
      </c>
      <c r="C398" s="721" t="s">
        <v>8601</v>
      </c>
      <c r="D398" s="722"/>
      <c r="E398" s="721" t="str">
        <f t="shared" si="8"/>
        <v>research_technology tech_alien_life_studies</v>
      </c>
      <c r="F398" s="721" t="s">
        <v>7851</v>
      </c>
      <c r="G398" s="721" t="s">
        <v>8602</v>
      </c>
      <c r="H398" s="723" t="s">
        <v>1252</v>
      </c>
      <c r="I398" s="741"/>
      <c r="J398" s="741"/>
      <c r="K398" s="741"/>
      <c r="L398" s="741"/>
      <c r="M398" s="741"/>
    </row>
    <row r="399" ht="20" customHeight="1" spans="1:13">
      <c r="A399" s="731"/>
      <c r="B399" s="720">
        <v>93</v>
      </c>
      <c r="C399" s="721" t="s">
        <v>8603</v>
      </c>
      <c r="D399" s="722"/>
      <c r="E399" s="721" t="str">
        <f t="shared" si="8"/>
        <v>research_technology tech_basic_health</v>
      </c>
      <c r="F399" s="721" t="s">
        <v>7858</v>
      </c>
      <c r="G399" s="721" t="s">
        <v>8604</v>
      </c>
      <c r="H399" s="723" t="s">
        <v>1252</v>
      </c>
      <c r="I399" s="741"/>
      <c r="J399" s="741"/>
      <c r="K399" s="741"/>
      <c r="L399" s="741"/>
      <c r="M399" s="741"/>
    </row>
    <row r="400" ht="20" customHeight="1" spans="1:13">
      <c r="A400" s="731"/>
      <c r="B400" s="720">
        <v>94</v>
      </c>
      <c r="C400" s="721" t="s">
        <v>8605</v>
      </c>
      <c r="D400" s="722"/>
      <c r="E400" s="721" t="str">
        <f t="shared" si="8"/>
        <v>research_technology tech_frontier_health</v>
      </c>
      <c r="F400" s="721" t="s">
        <v>7851</v>
      </c>
      <c r="G400" s="721" t="s">
        <v>8606</v>
      </c>
      <c r="H400" s="723" t="s">
        <v>1252</v>
      </c>
      <c r="I400" s="741"/>
      <c r="J400" s="741"/>
      <c r="K400" s="741"/>
      <c r="L400" s="741"/>
      <c r="M400" s="741"/>
    </row>
    <row r="401" ht="20" customHeight="1" spans="1:13">
      <c r="A401" s="731"/>
      <c r="B401" s="720">
        <v>95</v>
      </c>
      <c r="C401" s="721" t="s">
        <v>8607</v>
      </c>
      <c r="D401" s="722"/>
      <c r="E401" s="721" t="str">
        <f t="shared" si="8"/>
        <v>research_technology tech_frontier_hospital</v>
      </c>
      <c r="F401" s="721" t="s">
        <v>7810</v>
      </c>
      <c r="G401" s="721" t="s">
        <v>8608</v>
      </c>
      <c r="H401" s="723" t="s">
        <v>1252</v>
      </c>
      <c r="I401" s="741"/>
      <c r="J401" s="741"/>
      <c r="K401" s="741"/>
      <c r="L401" s="741"/>
      <c r="M401" s="741"/>
    </row>
    <row r="402" ht="20" customHeight="1" spans="1:13">
      <c r="A402" s="731"/>
      <c r="B402" s="720">
        <v>96</v>
      </c>
      <c r="C402" s="721" t="s">
        <v>8609</v>
      </c>
      <c r="D402" s="722"/>
      <c r="E402" s="721" t="str">
        <f t="shared" si="8"/>
        <v>research_technology tech_genome_mapping</v>
      </c>
      <c r="F402" s="721" t="s">
        <v>7851</v>
      </c>
      <c r="G402" s="721" t="s">
        <v>8610</v>
      </c>
      <c r="H402" s="723" t="s">
        <v>1252</v>
      </c>
      <c r="I402" s="741"/>
      <c r="J402" s="741"/>
      <c r="K402" s="741"/>
      <c r="L402" s="741"/>
      <c r="M402" s="741"/>
    </row>
    <row r="403" ht="20" customHeight="1" spans="1:13">
      <c r="A403" s="731"/>
      <c r="B403" s="720">
        <v>97</v>
      </c>
      <c r="C403" s="721" t="s">
        <v>8611</v>
      </c>
      <c r="D403" s="722"/>
      <c r="E403" s="721" t="str">
        <f t="shared" si="8"/>
        <v>research_technology tech_vitality_boosters</v>
      </c>
      <c r="F403" s="721" t="s">
        <v>7810</v>
      </c>
      <c r="G403" s="721" t="s">
        <v>8612</v>
      </c>
      <c r="H403" s="723" t="s">
        <v>1252</v>
      </c>
      <c r="I403" s="741"/>
      <c r="J403" s="741"/>
      <c r="K403" s="741"/>
      <c r="L403" s="741"/>
      <c r="M403" s="741"/>
    </row>
    <row r="404" ht="20" customHeight="1" spans="1:13">
      <c r="A404" s="731"/>
      <c r="B404" s="720">
        <v>98</v>
      </c>
      <c r="C404" s="721" t="s">
        <v>8613</v>
      </c>
      <c r="D404" s="722"/>
      <c r="E404" s="721" t="str">
        <f t="shared" si="8"/>
        <v>research_technology tech_epigenetic_triggers</v>
      </c>
      <c r="F404" s="721" t="s">
        <v>7810</v>
      </c>
      <c r="G404" s="721" t="s">
        <v>8614</v>
      </c>
      <c r="H404" s="723" t="s">
        <v>1252</v>
      </c>
      <c r="I404" s="741"/>
      <c r="J404" s="741"/>
      <c r="K404" s="741"/>
      <c r="L404" s="741"/>
      <c r="M404" s="741"/>
    </row>
    <row r="405" ht="20" customHeight="1" spans="1:13">
      <c r="A405" s="731"/>
      <c r="B405" s="720">
        <v>99</v>
      </c>
      <c r="C405" s="721" t="s">
        <v>693</v>
      </c>
      <c r="D405" s="722"/>
      <c r="E405" s="721" t="str">
        <f t="shared" si="8"/>
        <v>research_technology tech_cloning</v>
      </c>
      <c r="F405" s="721" t="s">
        <v>7810</v>
      </c>
      <c r="G405" s="721" t="s">
        <v>8615</v>
      </c>
      <c r="H405" s="723" t="s">
        <v>1252</v>
      </c>
      <c r="I405" s="741"/>
      <c r="J405" s="741"/>
      <c r="K405" s="741"/>
      <c r="L405" s="741"/>
      <c r="M405" s="741"/>
    </row>
    <row r="406" ht="20" customHeight="1" spans="1:13">
      <c r="A406" s="731"/>
      <c r="B406" s="716">
        <v>100</v>
      </c>
      <c r="C406" s="717" t="s">
        <v>8616</v>
      </c>
      <c r="D406" s="718"/>
      <c r="E406" s="717" t="str">
        <f t="shared" si="8"/>
        <v>research_technology tech_gene_banks</v>
      </c>
      <c r="F406" s="717" t="s">
        <v>7810</v>
      </c>
      <c r="G406" s="717" t="s">
        <v>8617</v>
      </c>
      <c r="H406" s="719" t="s">
        <v>7812</v>
      </c>
      <c r="I406" s="741"/>
      <c r="J406" s="741"/>
      <c r="K406" s="741"/>
      <c r="L406" s="741"/>
      <c r="M406" s="741"/>
    </row>
    <row r="407" ht="20" customHeight="1" spans="1:13">
      <c r="A407" s="731"/>
      <c r="B407" s="716">
        <v>101</v>
      </c>
      <c r="C407" s="717" t="s">
        <v>8618</v>
      </c>
      <c r="D407" s="718"/>
      <c r="E407" s="717" t="str">
        <f t="shared" si="8"/>
        <v>research_technology tech_gene_seed_purification</v>
      </c>
      <c r="F407" s="717" t="s">
        <v>7829</v>
      </c>
      <c r="G407" s="717" t="s">
        <v>8619</v>
      </c>
      <c r="H407" s="719" t="s">
        <v>7812</v>
      </c>
      <c r="I407" s="741"/>
      <c r="J407" s="741"/>
      <c r="K407" s="741"/>
      <c r="L407" s="741"/>
      <c r="M407" s="741"/>
    </row>
    <row r="408" ht="20" customHeight="1" spans="1:13">
      <c r="A408" s="731"/>
      <c r="B408" s="716">
        <v>102</v>
      </c>
      <c r="C408" s="717" t="s">
        <v>8620</v>
      </c>
      <c r="D408" s="718"/>
      <c r="E408" s="717" t="str">
        <f t="shared" si="8"/>
        <v>research_technology tech_morphogenetic_field_mastery</v>
      </c>
      <c r="F408" s="717" t="s">
        <v>7829</v>
      </c>
      <c r="G408" s="717" t="s">
        <v>8621</v>
      </c>
      <c r="H408" s="719" t="s">
        <v>7812</v>
      </c>
      <c r="I408" s="741"/>
      <c r="J408" s="741"/>
      <c r="K408" s="741"/>
      <c r="L408" s="741"/>
      <c r="M408" s="741"/>
    </row>
    <row r="409" ht="20" customHeight="1" spans="1:13">
      <c r="A409" s="731"/>
      <c r="B409" s="720">
        <v>103</v>
      </c>
      <c r="C409" s="721" t="s">
        <v>8622</v>
      </c>
      <c r="D409" s="722"/>
      <c r="E409" s="721" t="str">
        <f t="shared" si="8"/>
        <v>research_technology tech_gene_tailoring</v>
      </c>
      <c r="F409" s="721" t="s">
        <v>7816</v>
      </c>
      <c r="G409" s="721" t="s">
        <v>8623</v>
      </c>
      <c r="H409" s="723" t="s">
        <v>1252</v>
      </c>
      <c r="I409" s="741"/>
      <c r="J409" s="741"/>
      <c r="K409" s="741"/>
      <c r="L409" s="741"/>
      <c r="M409" s="741"/>
    </row>
    <row r="410" ht="20" customHeight="1" spans="1:13">
      <c r="A410" s="731"/>
      <c r="B410" s="720">
        <v>104</v>
      </c>
      <c r="C410" s="721" t="s">
        <v>8624</v>
      </c>
      <c r="D410" s="722"/>
      <c r="E410" s="721" t="str">
        <f t="shared" si="8"/>
        <v>research_technology tech_glandular_acclimation</v>
      </c>
      <c r="F410" s="721" t="s">
        <v>7816</v>
      </c>
      <c r="G410" s="721" t="s">
        <v>8625</v>
      </c>
      <c r="H410" s="723" t="s">
        <v>1252</v>
      </c>
      <c r="I410" s="741"/>
      <c r="J410" s="741"/>
      <c r="K410" s="741"/>
      <c r="L410" s="741"/>
      <c r="M410" s="741"/>
    </row>
    <row r="411" ht="20" customHeight="1" spans="1:13">
      <c r="A411" s="731"/>
      <c r="B411" s="716">
        <v>105</v>
      </c>
      <c r="C411" s="717" t="s">
        <v>8626</v>
      </c>
      <c r="D411" s="718"/>
      <c r="E411" s="717" t="str">
        <f t="shared" si="8"/>
        <v>research_technology tech_gene_expressions</v>
      </c>
      <c r="F411" s="717" t="s">
        <v>7816</v>
      </c>
      <c r="G411" s="717" t="s">
        <v>8627</v>
      </c>
      <c r="H411" s="719" t="s">
        <v>7812</v>
      </c>
      <c r="I411" s="741"/>
      <c r="J411" s="741"/>
      <c r="K411" s="741"/>
      <c r="L411" s="741"/>
      <c r="M411" s="741"/>
    </row>
    <row r="412" ht="20" customHeight="1" spans="1:13">
      <c r="A412" s="731"/>
      <c r="B412" s="716">
        <v>106</v>
      </c>
      <c r="C412" s="717" t="s">
        <v>8628</v>
      </c>
      <c r="D412" s="718"/>
      <c r="E412" s="717" t="str">
        <f t="shared" si="8"/>
        <v>research_technology tech_selected_lineages</v>
      </c>
      <c r="F412" s="717" t="s">
        <v>7816</v>
      </c>
      <c r="G412" s="717" t="s">
        <v>8629</v>
      </c>
      <c r="H412" s="719" t="s">
        <v>7812</v>
      </c>
      <c r="I412" s="741"/>
      <c r="J412" s="741"/>
      <c r="K412" s="741"/>
      <c r="L412" s="741"/>
      <c r="M412" s="741"/>
    </row>
    <row r="413" ht="20" customHeight="1" spans="1:13">
      <c r="A413" s="731"/>
      <c r="B413" s="716">
        <v>107</v>
      </c>
      <c r="C413" s="717" t="s">
        <v>8630</v>
      </c>
      <c r="D413" s="718"/>
      <c r="E413" s="717" t="str">
        <f t="shared" si="8"/>
        <v>research_technology tech_capacity_boosters</v>
      </c>
      <c r="F413" s="717" t="s">
        <v>7829</v>
      </c>
      <c r="G413" s="717" t="s">
        <v>8631</v>
      </c>
      <c r="H413" s="719" t="s">
        <v>7812</v>
      </c>
      <c r="I413" s="741"/>
      <c r="J413" s="741"/>
      <c r="K413" s="741"/>
      <c r="L413" s="741"/>
      <c r="M413" s="741"/>
    </row>
    <row r="414" ht="20" customHeight="1" spans="1:13">
      <c r="A414" s="731"/>
      <c r="B414" s="712">
        <v>108</v>
      </c>
      <c r="C414" s="713" t="s">
        <v>8632</v>
      </c>
      <c r="D414" s="714"/>
      <c r="E414" s="713" t="str">
        <f t="shared" si="8"/>
        <v>research_technology tech_regenerative_hull_tissue</v>
      </c>
      <c r="F414" s="713" t="s">
        <v>7816</v>
      </c>
      <c r="G414" s="713" t="s">
        <v>8633</v>
      </c>
      <c r="H414" s="715" t="s">
        <v>3828</v>
      </c>
      <c r="I414" s="741"/>
      <c r="J414" s="741"/>
      <c r="K414" s="741"/>
      <c r="L414" s="741"/>
      <c r="M414" s="741"/>
    </row>
    <row r="415" ht="20" customHeight="1" spans="1:13">
      <c r="A415" s="731"/>
      <c r="B415" s="716">
        <v>109</v>
      </c>
      <c r="C415" s="717" t="s">
        <v>8634</v>
      </c>
      <c r="D415" s="718"/>
      <c r="E415" s="717" t="str">
        <f t="shared" si="8"/>
        <v>research_technology tech_subdermal_stimulation</v>
      </c>
      <c r="F415" s="717" t="s">
        <v>7810</v>
      </c>
      <c r="G415" s="717" t="s">
        <v>8635</v>
      </c>
      <c r="H415" s="719" t="s">
        <v>7812</v>
      </c>
      <c r="I415" s="741"/>
      <c r="J415" s="741"/>
      <c r="K415" s="741"/>
      <c r="L415" s="741"/>
      <c r="M415" s="741"/>
    </row>
    <row r="416" ht="20" customHeight="1" spans="1:13">
      <c r="A416" s="731"/>
      <c r="B416" s="716">
        <v>110</v>
      </c>
      <c r="C416" s="717" t="s">
        <v>6638</v>
      </c>
      <c r="D416" s="718"/>
      <c r="E416" s="717" t="str">
        <f t="shared" si="8"/>
        <v>research_technology tech_bio_reactor</v>
      </c>
      <c r="F416" s="717" t="s">
        <v>7851</v>
      </c>
      <c r="G416" s="717" t="s">
        <v>8636</v>
      </c>
      <c r="H416" s="719" t="s">
        <v>7812</v>
      </c>
      <c r="I416" s="741"/>
      <c r="J416" s="741"/>
      <c r="K416" s="741"/>
      <c r="L416" s="741"/>
      <c r="M416" s="741"/>
    </row>
    <row r="417" ht="20" customHeight="1" spans="1:13">
      <c r="A417" s="731"/>
      <c r="B417" s="716">
        <v>111</v>
      </c>
      <c r="C417" s="717" t="s">
        <v>6642</v>
      </c>
      <c r="D417" s="718"/>
      <c r="E417" s="717" t="str">
        <f t="shared" si="8"/>
        <v>research_technology tech_bio_reactor_2</v>
      </c>
      <c r="F417" s="717" t="s">
        <v>7810</v>
      </c>
      <c r="G417" s="717" t="s">
        <v>8637</v>
      </c>
      <c r="H417" s="719" t="s">
        <v>7812</v>
      </c>
      <c r="I417" s="741"/>
      <c r="J417" s="741"/>
      <c r="K417" s="741"/>
      <c r="L417" s="741"/>
      <c r="M417" s="741"/>
    </row>
    <row r="418" ht="20" customHeight="1" spans="1:13">
      <c r="A418" s="731"/>
      <c r="B418" s="716">
        <v>112</v>
      </c>
      <c r="C418" s="717" t="s">
        <v>8583</v>
      </c>
      <c r="D418" s="718"/>
      <c r="E418" s="717" t="str">
        <f t="shared" si="8"/>
        <v>research_technology tech_repeatable_improved_tile_food_output</v>
      </c>
      <c r="F418" s="717" t="s">
        <v>7808</v>
      </c>
      <c r="G418" s="717" t="s">
        <v>8638</v>
      </c>
      <c r="H418" s="719" t="s">
        <v>7889</v>
      </c>
      <c r="I418" s="741"/>
      <c r="J418" s="741"/>
      <c r="K418" s="741"/>
      <c r="L418" s="741"/>
      <c r="M418" s="741"/>
    </row>
    <row r="419" ht="20" customHeight="1" spans="1:13">
      <c r="A419" s="731"/>
      <c r="B419" s="716">
        <v>113</v>
      </c>
      <c r="C419" s="717" t="s">
        <v>8639</v>
      </c>
      <c r="D419" s="718"/>
      <c r="E419" s="717" t="str">
        <f t="shared" si="8"/>
        <v>research_technology tech_repeatable_improved_leader_life_span</v>
      </c>
      <c r="F419" s="717" t="s">
        <v>7808</v>
      </c>
      <c r="G419" s="717" t="s">
        <v>8640</v>
      </c>
      <c r="H419" s="719" t="s">
        <v>7889</v>
      </c>
      <c r="I419" s="741"/>
      <c r="J419" s="741"/>
      <c r="K419" s="741"/>
      <c r="L419" s="741"/>
      <c r="M419" s="741"/>
    </row>
    <row r="420" ht="20" customHeight="1" spans="1:13">
      <c r="A420" s="731"/>
      <c r="B420" s="712">
        <v>114</v>
      </c>
      <c r="C420" s="713" t="s">
        <v>8641</v>
      </c>
      <c r="D420" s="714"/>
      <c r="E420" s="713" t="str">
        <f t="shared" si="8"/>
        <v>research_technology tech_amoeba_strike_craft_1</v>
      </c>
      <c r="F420" s="713" t="s">
        <v>7810</v>
      </c>
      <c r="G420" s="713" t="s">
        <v>8642</v>
      </c>
      <c r="H420" s="715" t="s">
        <v>3828</v>
      </c>
      <c r="I420" s="741"/>
      <c r="J420" s="741"/>
      <c r="K420" s="741"/>
      <c r="L420" s="741"/>
      <c r="M420" s="741"/>
    </row>
    <row r="421" ht="20" customHeight="1" spans="1:13">
      <c r="A421" s="731"/>
      <c r="B421" s="712">
        <v>115</v>
      </c>
      <c r="C421" s="713" t="s">
        <v>8643</v>
      </c>
      <c r="D421" s="714"/>
      <c r="E421" s="713" t="str">
        <f t="shared" si="8"/>
        <v>research_technology tech_swarm_strike_craft_1</v>
      </c>
      <c r="F421" s="713" t="s">
        <v>7808</v>
      </c>
      <c r="G421" s="713" t="s">
        <v>8644</v>
      </c>
      <c r="H421" s="715" t="s">
        <v>3828</v>
      </c>
      <c r="I421" s="741"/>
      <c r="J421" s="741"/>
      <c r="K421" s="741"/>
      <c r="L421" s="741"/>
      <c r="M421" s="741"/>
    </row>
    <row r="422" ht="20" customHeight="1" spans="1:13">
      <c r="A422" s="731"/>
      <c r="B422" s="712">
        <v>116</v>
      </c>
      <c r="C422" s="713" t="s">
        <v>8645</v>
      </c>
      <c r="D422" s="714"/>
      <c r="E422" s="713" t="str">
        <f t="shared" si="8"/>
        <v>research_technology tech_scourge_missile_1</v>
      </c>
      <c r="F422" s="713" t="s">
        <v>7808</v>
      </c>
      <c r="G422" s="713" t="s">
        <v>8646</v>
      </c>
      <c r="H422" s="715" t="s">
        <v>3828</v>
      </c>
      <c r="I422" s="741"/>
      <c r="J422" s="741"/>
      <c r="K422" s="741"/>
      <c r="L422" s="741"/>
      <c r="M422" s="741"/>
    </row>
    <row r="423" ht="20" customHeight="1" spans="1:13">
      <c r="A423" s="731"/>
      <c r="B423" s="712">
        <v>117</v>
      </c>
      <c r="C423" s="713" t="s">
        <v>8647</v>
      </c>
      <c r="D423" s="714"/>
      <c r="E423" s="713" t="str">
        <f t="shared" si="8"/>
        <v>research_technology tech_space_whale_weapon_1</v>
      </c>
      <c r="F423" s="713" t="s">
        <v>7851</v>
      </c>
      <c r="G423" s="713" t="s">
        <v>8648</v>
      </c>
      <c r="H423" s="715" t="s">
        <v>3828</v>
      </c>
      <c r="I423" s="741"/>
      <c r="J423" s="741"/>
      <c r="K423" s="741"/>
      <c r="L423" s="741"/>
      <c r="M423" s="741"/>
    </row>
    <row r="424" ht="20" customHeight="1" spans="1:13">
      <c r="A424" s="731"/>
      <c r="B424" s="712">
        <v>118</v>
      </c>
      <c r="C424" s="713" t="s">
        <v>8649</v>
      </c>
      <c r="D424" s="714"/>
      <c r="E424" s="713" t="str">
        <f t="shared" si="8"/>
        <v>research_technology tech_enhanced_cryosleep_sedatives</v>
      </c>
      <c r="F424" s="713" t="s">
        <v>7810</v>
      </c>
      <c r="G424" s="713" t="s">
        <v>8650</v>
      </c>
      <c r="H424" s="715" t="s">
        <v>3828</v>
      </c>
      <c r="I424" s="741"/>
      <c r="J424" s="741"/>
      <c r="K424" s="741"/>
      <c r="L424" s="741"/>
      <c r="M424" s="741"/>
    </row>
    <row r="425" ht="20" customHeight="1" spans="1:13">
      <c r="A425" s="731"/>
      <c r="B425" s="712">
        <v>119</v>
      </c>
      <c r="C425" s="713" t="s">
        <v>8651</v>
      </c>
      <c r="D425" s="714"/>
      <c r="E425" s="713" t="str">
        <f t="shared" si="8"/>
        <v>research_technology tech_universal_marcophage</v>
      </c>
      <c r="F425" s="713" t="s">
        <v>7816</v>
      </c>
      <c r="G425" s="713" t="s">
        <v>8652</v>
      </c>
      <c r="H425" s="715" t="s">
        <v>3828</v>
      </c>
      <c r="I425" s="741"/>
      <c r="J425" s="741"/>
      <c r="K425" s="741"/>
      <c r="L425" s="741"/>
      <c r="M425" s="741"/>
    </row>
    <row r="426" ht="20" customHeight="1" spans="1:13">
      <c r="A426" s="732"/>
      <c r="B426" s="733">
        <v>120</v>
      </c>
      <c r="C426" s="734" t="s">
        <v>8653</v>
      </c>
      <c r="D426" s="735"/>
      <c r="E426" s="734" t="str">
        <f t="shared" ref="E426:E464" si="9">_xlfn.CONCAT("research_technology"," ",G426)</f>
        <v>research_technology tech_biomechanics</v>
      </c>
      <c r="F426" s="734" t="s">
        <v>7829</v>
      </c>
      <c r="G426" s="734" t="s">
        <v>8654</v>
      </c>
      <c r="H426" s="736" t="s">
        <v>7812</v>
      </c>
      <c r="I426" s="741"/>
      <c r="J426" s="741"/>
      <c r="K426" s="741"/>
      <c r="L426" s="741"/>
      <c r="M426" s="741"/>
    </row>
    <row r="427" ht="20" customHeight="1" spans="1:13">
      <c r="A427" s="706" t="s">
        <v>8655</v>
      </c>
      <c r="B427" s="737">
        <v>1</v>
      </c>
      <c r="C427" s="738" t="s">
        <v>8656</v>
      </c>
      <c r="D427" s="739"/>
      <c r="E427" s="738" t="str">
        <f t="shared" si="9"/>
        <v>research_technology tech_pk_godray</v>
      </c>
      <c r="F427" s="738" t="s">
        <v>7808</v>
      </c>
      <c r="G427" s="738" t="s">
        <v>8657</v>
      </c>
      <c r="H427" s="740" t="s">
        <v>3828</v>
      </c>
      <c r="I427" s="741"/>
      <c r="J427" s="741"/>
      <c r="K427" s="741"/>
      <c r="L427" s="741"/>
      <c r="M427" s="741"/>
    </row>
    <row r="428" ht="20" customHeight="1" spans="1:13">
      <c r="A428" s="711"/>
      <c r="B428" s="712">
        <v>2</v>
      </c>
      <c r="C428" s="713" t="s">
        <v>8658</v>
      </c>
      <c r="D428" s="714"/>
      <c r="E428" s="713" t="str">
        <f t="shared" si="9"/>
        <v>research_technology tech_cloaking_psi</v>
      </c>
      <c r="F428" s="713" t="s">
        <v>7808</v>
      </c>
      <c r="G428" s="713" t="s">
        <v>8659</v>
      </c>
      <c r="H428" s="715" t="s">
        <v>3828</v>
      </c>
      <c r="I428" s="699"/>
      <c r="J428" s="304"/>
      <c r="K428" s="304"/>
      <c r="L428" s="304"/>
      <c r="M428" s="304"/>
    </row>
    <row r="429" ht="20" customHeight="1" spans="1:9">
      <c r="A429" s="711"/>
      <c r="B429" s="712">
        <v>3</v>
      </c>
      <c r="C429" s="713" t="s">
        <v>8655</v>
      </c>
      <c r="D429" s="714"/>
      <c r="E429" s="713" t="str">
        <f t="shared" si="9"/>
        <v>research_technology tech_psionic_theory</v>
      </c>
      <c r="F429" s="713" t="s">
        <v>7816</v>
      </c>
      <c r="G429" s="713" t="s">
        <v>8660</v>
      </c>
      <c r="H429" s="715" t="s">
        <v>3828</v>
      </c>
      <c r="I429" s="23"/>
    </row>
    <row r="430" ht="20" customHeight="1" spans="1:9">
      <c r="A430" s="711"/>
      <c r="B430" s="712">
        <v>4</v>
      </c>
      <c r="C430" s="713" t="s">
        <v>8661</v>
      </c>
      <c r="D430" s="714"/>
      <c r="E430" s="713" t="str">
        <f t="shared" si="9"/>
        <v>research_technology tech_telepathy</v>
      </c>
      <c r="F430" s="713" t="s">
        <v>7816</v>
      </c>
      <c r="G430" s="713" t="s">
        <v>8662</v>
      </c>
      <c r="H430" s="715" t="s">
        <v>3828</v>
      </c>
      <c r="I430" s="23"/>
    </row>
    <row r="431" ht="20" customHeight="1" spans="1:9">
      <c r="A431" s="711"/>
      <c r="B431" s="712">
        <v>5</v>
      </c>
      <c r="C431" s="713" t="s">
        <v>8663</v>
      </c>
      <c r="D431" s="714"/>
      <c r="E431" s="713" t="str">
        <f t="shared" si="9"/>
        <v>research_technology tech_precognition_interface</v>
      </c>
      <c r="F431" s="713" t="s">
        <v>7829</v>
      </c>
      <c r="G431" s="713" t="s">
        <v>8664</v>
      </c>
      <c r="H431" s="715" t="s">
        <v>3828</v>
      </c>
      <c r="I431" s="23"/>
    </row>
    <row r="432" ht="20" customHeight="1" spans="1:9">
      <c r="A432" s="711"/>
      <c r="B432" s="712">
        <v>6</v>
      </c>
      <c r="C432" s="713" t="s">
        <v>8665</v>
      </c>
      <c r="D432" s="714"/>
      <c r="E432" s="713" t="str">
        <f t="shared" si="9"/>
        <v>research_technology tech_thought_enforcement</v>
      </c>
      <c r="F432" s="713" t="s">
        <v>7829</v>
      </c>
      <c r="G432" s="713" t="s">
        <v>8666</v>
      </c>
      <c r="H432" s="715" t="s">
        <v>3828</v>
      </c>
      <c r="I432" s="23"/>
    </row>
    <row r="433" ht="20" customHeight="1" spans="1:9">
      <c r="A433" s="711"/>
      <c r="B433" s="712">
        <v>7</v>
      </c>
      <c r="C433" s="713" t="s">
        <v>8667</v>
      </c>
      <c r="D433" s="714" t="s">
        <v>8668</v>
      </c>
      <c r="E433" s="713" t="str">
        <f t="shared" si="9"/>
        <v>research_technology tech_psi_jump_drive_1</v>
      </c>
      <c r="F433" s="713" t="s">
        <v>7808</v>
      </c>
      <c r="G433" s="713" t="s">
        <v>8669</v>
      </c>
      <c r="H433" s="715" t="s">
        <v>3828</v>
      </c>
      <c r="I433" s="23"/>
    </row>
    <row r="434" ht="20" customHeight="1" spans="1:9">
      <c r="A434" s="711"/>
      <c r="B434" s="712">
        <v>8</v>
      </c>
      <c r="C434" s="713" t="s">
        <v>8670</v>
      </c>
      <c r="D434" s="714"/>
      <c r="E434" s="713" t="str">
        <f t="shared" si="9"/>
        <v>research_technology tech_psionic_barrier</v>
      </c>
      <c r="F434" s="713" t="s">
        <v>7816</v>
      </c>
      <c r="G434" s="713" t="s">
        <v>8671</v>
      </c>
      <c r="H434" s="715" t="s">
        <v>3828</v>
      </c>
      <c r="I434" s="23"/>
    </row>
    <row r="435" ht="20" customHeight="1" spans="1:9">
      <c r="A435" s="711"/>
      <c r="B435" s="712">
        <v>9</v>
      </c>
      <c r="C435" s="713" t="s">
        <v>8672</v>
      </c>
      <c r="D435" s="714"/>
      <c r="E435" s="713" t="str">
        <f t="shared" si="9"/>
        <v>research_technology tech_psionic_shield</v>
      </c>
      <c r="F435" s="713" t="s">
        <v>7808</v>
      </c>
      <c r="G435" s="713" t="s">
        <v>8673</v>
      </c>
      <c r="H435" s="715" t="s">
        <v>3828</v>
      </c>
      <c r="I435" s="23"/>
    </row>
    <row r="436" ht="20" customHeight="1" spans="1:9">
      <c r="A436" s="711"/>
      <c r="B436" s="712">
        <v>10</v>
      </c>
      <c r="C436" s="713" t="s">
        <v>8674</v>
      </c>
      <c r="D436" s="714"/>
      <c r="E436" s="713" t="str">
        <f t="shared" si="9"/>
        <v>research_technology tech_covenant_composer</v>
      </c>
      <c r="F436" s="713" t="s">
        <v>7808</v>
      </c>
      <c r="G436" s="713" t="s">
        <v>8675</v>
      </c>
      <c r="H436" s="715" t="s">
        <v>3828</v>
      </c>
      <c r="I436" s="23"/>
    </row>
    <row r="437" ht="20" customHeight="1" spans="1:9">
      <c r="A437" s="711"/>
      <c r="B437" s="712">
        <v>11</v>
      </c>
      <c r="C437" s="713" t="s">
        <v>8676</v>
      </c>
      <c r="D437" s="714"/>
      <c r="E437" s="713" t="str">
        <f t="shared" si="9"/>
        <v>research_technology tech_covenant_eater</v>
      </c>
      <c r="F437" s="713" t="s">
        <v>7808</v>
      </c>
      <c r="G437" s="713" t="s">
        <v>8677</v>
      </c>
      <c r="H437" s="715" t="s">
        <v>3828</v>
      </c>
      <c r="I437" s="23"/>
    </row>
    <row r="438" ht="20" customHeight="1" spans="1:9">
      <c r="A438" s="711"/>
      <c r="B438" s="712">
        <v>12</v>
      </c>
      <c r="C438" s="713" t="s">
        <v>8678</v>
      </c>
      <c r="D438" s="714"/>
      <c r="E438" s="713" t="str">
        <f t="shared" si="9"/>
        <v>research_technology tech_covenant_instrument</v>
      </c>
      <c r="F438" s="713" t="s">
        <v>7808</v>
      </c>
      <c r="G438" s="713" t="s">
        <v>8679</v>
      </c>
      <c r="H438" s="715" t="s">
        <v>3828</v>
      </c>
      <c r="I438" s="23"/>
    </row>
    <row r="439" ht="20" customHeight="1" spans="1:9">
      <c r="A439" s="711"/>
      <c r="B439" s="712">
        <v>13</v>
      </c>
      <c r="C439" s="713" t="s">
        <v>8680</v>
      </c>
      <c r="D439" s="714"/>
      <c r="E439" s="713" t="str">
        <f t="shared" si="9"/>
        <v>research_technology tech_covenant_whisperers</v>
      </c>
      <c r="F439" s="713" t="s">
        <v>7808</v>
      </c>
      <c r="G439" s="713" t="s">
        <v>8681</v>
      </c>
      <c r="H439" s="715" t="s">
        <v>3828</v>
      </c>
      <c r="I439" s="23"/>
    </row>
    <row r="440" ht="20" customHeight="1" spans="1:9">
      <c r="A440" s="724"/>
      <c r="B440" s="725">
        <v>14</v>
      </c>
      <c r="C440" s="726" t="s">
        <v>8682</v>
      </c>
      <c r="D440" s="727"/>
      <c r="E440" s="726" t="str">
        <f t="shared" si="9"/>
        <v>research_technology tech_mine_zro</v>
      </c>
      <c r="F440" s="726" t="s">
        <v>7816</v>
      </c>
      <c r="G440" s="726" t="s">
        <v>8683</v>
      </c>
      <c r="H440" s="728" t="s">
        <v>1252</v>
      </c>
      <c r="I440" s="23"/>
    </row>
    <row r="441" ht="20" customHeight="1" spans="1:9">
      <c r="A441" s="729" t="s">
        <v>8684</v>
      </c>
      <c r="B441" s="707">
        <v>1</v>
      </c>
      <c r="C441" s="743" t="s">
        <v>8685</v>
      </c>
      <c r="D441" s="744"/>
      <c r="E441" s="743" t="str">
        <f t="shared" si="9"/>
        <v>research_technology tech_arcane_deciphering</v>
      </c>
      <c r="F441" s="743" t="s">
        <v>7810</v>
      </c>
      <c r="G441" s="743" t="s">
        <v>8686</v>
      </c>
      <c r="H441" s="745" t="s">
        <v>7812</v>
      </c>
      <c r="I441" s="23"/>
    </row>
    <row r="442" ht="20" customHeight="1" spans="1:9">
      <c r="A442" s="731"/>
      <c r="B442" s="712">
        <v>2</v>
      </c>
      <c r="C442" s="713" t="s">
        <v>7953</v>
      </c>
      <c r="D442" s="714"/>
      <c r="E442" s="713" t="str">
        <f t="shared" si="9"/>
        <v>research_technology tech_archeology_lab_ancrel</v>
      </c>
      <c r="F442" s="713" t="s">
        <v>7810</v>
      </c>
      <c r="G442" s="713" t="s">
        <v>8687</v>
      </c>
      <c r="H442" s="715" t="s">
        <v>3828</v>
      </c>
      <c r="I442" s="23"/>
    </row>
    <row r="443" ht="20" customHeight="1" spans="1:9">
      <c r="A443" s="731"/>
      <c r="B443" s="716">
        <v>3</v>
      </c>
      <c r="C443" s="717" t="s">
        <v>8684</v>
      </c>
      <c r="D443" s="718"/>
      <c r="E443" s="717" t="str">
        <f t="shared" si="9"/>
        <v>research_technology tech_archaeostudies</v>
      </c>
      <c r="F443" s="717" t="s">
        <v>7810</v>
      </c>
      <c r="G443" s="717" t="s">
        <v>8688</v>
      </c>
      <c r="H443" s="719" t="s">
        <v>7812</v>
      </c>
      <c r="I443" s="23"/>
    </row>
    <row r="444" ht="20" customHeight="1" spans="1:9">
      <c r="A444" s="731"/>
      <c r="B444" s="712">
        <v>4</v>
      </c>
      <c r="C444" s="713" t="s">
        <v>8689</v>
      </c>
      <c r="D444" s="714"/>
      <c r="E444" s="713" t="str">
        <f t="shared" si="9"/>
        <v>research_technology tech_secrets_cybrex</v>
      </c>
      <c r="F444" s="713" t="s">
        <v>7829</v>
      </c>
      <c r="G444" s="713" t="s">
        <v>8690</v>
      </c>
      <c r="H444" s="715" t="s">
        <v>8691</v>
      </c>
      <c r="I444" s="23"/>
    </row>
    <row r="445" ht="20" customHeight="1" spans="1:9">
      <c r="A445" s="731"/>
      <c r="B445" s="712">
        <v>5</v>
      </c>
      <c r="C445" s="713" t="s">
        <v>6997</v>
      </c>
      <c r="D445" s="714"/>
      <c r="E445" s="713" t="str">
        <f t="shared" si="9"/>
        <v>research_technology tech_secrets_league</v>
      </c>
      <c r="F445" s="713" t="s">
        <v>7829</v>
      </c>
      <c r="G445" s="713" t="s">
        <v>8692</v>
      </c>
      <c r="H445" s="715" t="s">
        <v>8691</v>
      </c>
      <c r="I445" s="23"/>
    </row>
    <row r="446" ht="20" customHeight="1" spans="1:9">
      <c r="A446" s="731"/>
      <c r="B446" s="712">
        <v>6</v>
      </c>
      <c r="C446" s="713" t="s">
        <v>8693</v>
      </c>
      <c r="D446" s="714"/>
      <c r="E446" s="713" t="str">
        <f t="shared" si="9"/>
        <v>research_technology tech_secrets_irassian</v>
      </c>
      <c r="F446" s="713" t="s">
        <v>7829</v>
      </c>
      <c r="G446" s="713" t="s">
        <v>8694</v>
      </c>
      <c r="H446" s="715" t="s">
        <v>8691</v>
      </c>
      <c r="I446" s="23"/>
    </row>
    <row r="447" ht="20" customHeight="1" spans="1:9">
      <c r="A447" s="731"/>
      <c r="B447" s="712">
        <v>7</v>
      </c>
      <c r="C447" s="713" t="s">
        <v>6748</v>
      </c>
      <c r="D447" s="714"/>
      <c r="E447" s="713" t="str">
        <f t="shared" si="9"/>
        <v>research_technology tech_secrets_vultaum</v>
      </c>
      <c r="F447" s="713" t="s">
        <v>7829</v>
      </c>
      <c r="G447" s="713" t="s">
        <v>8695</v>
      </c>
      <c r="H447" s="715" t="s">
        <v>8691</v>
      </c>
      <c r="I447" s="23"/>
    </row>
    <row r="448" ht="20" customHeight="1" spans="1:9">
      <c r="A448" s="731"/>
      <c r="B448" s="712">
        <v>8</v>
      </c>
      <c r="C448" s="713" t="s">
        <v>8696</v>
      </c>
      <c r="D448" s="714"/>
      <c r="E448" s="713" t="str">
        <f t="shared" si="9"/>
        <v>research_technology tech_secrets_yuht</v>
      </c>
      <c r="F448" s="713" t="s">
        <v>7829</v>
      </c>
      <c r="G448" s="713" t="s">
        <v>8697</v>
      </c>
      <c r="H448" s="715" t="s">
        <v>8691</v>
      </c>
      <c r="I448" s="23"/>
    </row>
    <row r="449" ht="20" customHeight="1" spans="1:9">
      <c r="A449" s="731"/>
      <c r="B449" s="712">
        <v>9</v>
      </c>
      <c r="C449" s="713" t="s">
        <v>6573</v>
      </c>
      <c r="D449" s="714"/>
      <c r="E449" s="713" t="str">
        <f t="shared" si="9"/>
        <v>research_technology tech_secrets_baol</v>
      </c>
      <c r="F449" s="713" t="s">
        <v>7829</v>
      </c>
      <c r="G449" s="713" t="s">
        <v>8698</v>
      </c>
      <c r="H449" s="715" t="s">
        <v>8691</v>
      </c>
      <c r="I449" s="23"/>
    </row>
    <row r="450" ht="20" customHeight="1" spans="1:9">
      <c r="A450" s="731"/>
      <c r="B450" s="712">
        <v>10</v>
      </c>
      <c r="C450" s="713" t="s">
        <v>8699</v>
      </c>
      <c r="D450" s="714"/>
      <c r="E450" s="713" t="str">
        <f t="shared" si="9"/>
        <v>research_technology tech_secrets_zroni</v>
      </c>
      <c r="F450" s="713" t="s">
        <v>7829</v>
      </c>
      <c r="G450" s="713" t="s">
        <v>8700</v>
      </c>
      <c r="H450" s="715" t="s">
        <v>8691</v>
      </c>
      <c r="I450" s="23"/>
    </row>
    <row r="451" ht="20" customHeight="1" spans="1:9">
      <c r="A451" s="731"/>
      <c r="B451" s="716">
        <v>11</v>
      </c>
      <c r="C451" s="717" t="s">
        <v>8701</v>
      </c>
      <c r="D451" s="718"/>
      <c r="E451" s="717" t="str">
        <f t="shared" si="9"/>
        <v>research_technology tech_archaeoshield</v>
      </c>
      <c r="F451" s="717" t="s">
        <v>7816</v>
      </c>
      <c r="G451" s="717" t="s">
        <v>8702</v>
      </c>
      <c r="H451" s="719" t="s">
        <v>7812</v>
      </c>
      <c r="I451" s="23"/>
    </row>
    <row r="452" ht="20" customHeight="1" spans="1:9">
      <c r="A452" s="731"/>
      <c r="B452" s="716">
        <v>12</v>
      </c>
      <c r="C452" s="717" t="s">
        <v>8703</v>
      </c>
      <c r="D452" s="718"/>
      <c r="E452" s="717" t="str">
        <f t="shared" si="9"/>
        <v>research_technology tech_archaeoarmor</v>
      </c>
      <c r="F452" s="717" t="s">
        <v>7816</v>
      </c>
      <c r="G452" s="717" t="s">
        <v>8704</v>
      </c>
      <c r="H452" s="719" t="s">
        <v>7812</v>
      </c>
      <c r="I452" s="23"/>
    </row>
    <row r="453" ht="20" customHeight="1" spans="1:9">
      <c r="A453" s="731"/>
      <c r="B453" s="716">
        <v>13</v>
      </c>
      <c r="C453" s="717" t="s">
        <v>8705</v>
      </c>
      <c r="D453" s="718"/>
      <c r="E453" s="717" t="str">
        <f t="shared" si="9"/>
        <v>research_technology tech_archaeo_detection_scrambler</v>
      </c>
      <c r="F453" s="717" t="s">
        <v>7829</v>
      </c>
      <c r="G453" s="717" t="s">
        <v>8706</v>
      </c>
      <c r="H453" s="719" t="s">
        <v>7812</v>
      </c>
      <c r="I453" s="23"/>
    </row>
    <row r="454" ht="20" customHeight="1" spans="1:9">
      <c r="A454" s="731"/>
      <c r="B454" s="716">
        <v>14</v>
      </c>
      <c r="C454" s="717" t="s">
        <v>8707</v>
      </c>
      <c r="D454" s="718"/>
      <c r="E454" s="717" t="str">
        <f t="shared" si="9"/>
        <v>research_technology tech_archaeo_titan_beam</v>
      </c>
      <c r="F454" s="717" t="s">
        <v>7829</v>
      </c>
      <c r="G454" s="717" t="s">
        <v>8708</v>
      </c>
      <c r="H454" s="719" t="s">
        <v>7812</v>
      </c>
      <c r="I454" s="23"/>
    </row>
    <row r="455" ht="20" customHeight="1" spans="1:9">
      <c r="A455" s="731"/>
      <c r="B455" s="716">
        <v>15</v>
      </c>
      <c r="C455" s="717" t="s">
        <v>8709</v>
      </c>
      <c r="D455" s="718"/>
      <c r="E455" s="717" t="str">
        <f t="shared" si="9"/>
        <v>research_technology tech_archaeo_pk_devolving_beam</v>
      </c>
      <c r="F455" s="717" t="s">
        <v>7808</v>
      </c>
      <c r="G455" s="717" t="s">
        <v>8710</v>
      </c>
      <c r="H455" s="719" t="s">
        <v>7812</v>
      </c>
      <c r="I455" s="23"/>
    </row>
    <row r="456" ht="20" customHeight="1" spans="1:9">
      <c r="A456" s="731"/>
      <c r="B456" s="716">
        <v>16</v>
      </c>
      <c r="C456" s="717" t="s">
        <v>8711</v>
      </c>
      <c r="D456" s="718"/>
      <c r="E456" s="717" t="str">
        <f t="shared" si="9"/>
        <v>research_technology tech_archaeo_mass_drivers</v>
      </c>
      <c r="F456" s="717" t="s">
        <v>7816</v>
      </c>
      <c r="G456" s="717" t="s">
        <v>8712</v>
      </c>
      <c r="H456" s="719" t="s">
        <v>7812</v>
      </c>
      <c r="I456" s="23"/>
    </row>
    <row r="457" ht="20" customHeight="1" spans="1:9">
      <c r="A457" s="731"/>
      <c r="B457" s="716">
        <v>17</v>
      </c>
      <c r="C457" s="717" t="s">
        <v>8713</v>
      </c>
      <c r="D457" s="718"/>
      <c r="E457" s="717" t="str">
        <f t="shared" si="9"/>
        <v>research_technology tech_archaeo_lasers</v>
      </c>
      <c r="F457" s="717" t="s">
        <v>7816</v>
      </c>
      <c r="G457" s="717" t="s">
        <v>8714</v>
      </c>
      <c r="H457" s="719" t="s">
        <v>7812</v>
      </c>
      <c r="I457" s="23"/>
    </row>
    <row r="458" ht="20" customHeight="1" spans="1:9">
      <c r="A458" s="731"/>
      <c r="B458" s="716">
        <v>18</v>
      </c>
      <c r="C458" s="717" t="s">
        <v>8715</v>
      </c>
      <c r="D458" s="718" t="s">
        <v>8716</v>
      </c>
      <c r="E458" s="717" t="str">
        <f t="shared" si="9"/>
        <v>research_technology tech_archaeo_point_defence</v>
      </c>
      <c r="F458" s="717" t="s">
        <v>7816</v>
      </c>
      <c r="G458" s="717" t="s">
        <v>8717</v>
      </c>
      <c r="H458" s="719" t="s">
        <v>7812</v>
      </c>
      <c r="I458" s="23"/>
    </row>
    <row r="459" ht="20" customHeight="1" spans="1:9">
      <c r="A459" s="731"/>
      <c r="B459" s="716">
        <v>19</v>
      </c>
      <c r="C459" s="717" t="s">
        <v>8718</v>
      </c>
      <c r="D459" s="718"/>
      <c r="E459" s="717" t="str">
        <f t="shared" si="9"/>
        <v>research_technology tech_archaeo_missiles</v>
      </c>
      <c r="F459" s="717" t="s">
        <v>7816</v>
      </c>
      <c r="G459" s="717" t="s">
        <v>8719</v>
      </c>
      <c r="H459" s="719" t="s">
        <v>7812</v>
      </c>
      <c r="I459" s="23"/>
    </row>
    <row r="460" ht="20" customHeight="1" spans="1:9">
      <c r="A460" s="731"/>
      <c r="B460" s="716">
        <v>20</v>
      </c>
      <c r="C460" s="717" t="s">
        <v>8720</v>
      </c>
      <c r="D460" s="718" t="s">
        <v>8721</v>
      </c>
      <c r="E460" s="717" t="str">
        <f t="shared" si="9"/>
        <v>research_technology tech_archaeo_mass_accelerator</v>
      </c>
      <c r="F460" s="717" t="s">
        <v>7816</v>
      </c>
      <c r="G460" s="717" t="s">
        <v>8722</v>
      </c>
      <c r="H460" s="719" t="s">
        <v>7812</v>
      </c>
      <c r="I460" s="23"/>
    </row>
    <row r="461" ht="20" customHeight="1" spans="1:9">
      <c r="A461" s="731"/>
      <c r="B461" s="716">
        <v>21</v>
      </c>
      <c r="C461" s="717" t="s">
        <v>8723</v>
      </c>
      <c r="D461" s="718"/>
      <c r="E461" s="717" t="str">
        <f t="shared" si="9"/>
        <v>research_technology tech_archaeo_strike_crafts</v>
      </c>
      <c r="F461" s="717" t="s">
        <v>7816</v>
      </c>
      <c r="G461" s="717" t="s">
        <v>8724</v>
      </c>
      <c r="H461" s="719" t="s">
        <v>7812</v>
      </c>
      <c r="I461" s="23"/>
    </row>
    <row r="462" ht="20" customHeight="1" spans="1:9">
      <c r="A462" s="731"/>
      <c r="B462" s="716">
        <v>22</v>
      </c>
      <c r="C462" s="717" t="s">
        <v>8725</v>
      </c>
      <c r="D462" s="718"/>
      <c r="E462" s="717" t="str">
        <f t="shared" si="9"/>
        <v>research_technology tech_archaeo_rampart</v>
      </c>
      <c r="F462" s="717" t="s">
        <v>7816</v>
      </c>
      <c r="G462" s="717" t="s">
        <v>8726</v>
      </c>
      <c r="H462" s="719" t="s">
        <v>7812</v>
      </c>
      <c r="I462" s="23"/>
    </row>
    <row r="463" ht="20" customHeight="1" spans="1:9">
      <c r="A463" s="731"/>
      <c r="B463" s="716">
        <v>23</v>
      </c>
      <c r="C463" s="717" t="s">
        <v>8727</v>
      </c>
      <c r="D463" s="718"/>
      <c r="E463" s="717" t="str">
        <f t="shared" si="9"/>
        <v>research_technology tech_archaeo_overcharger</v>
      </c>
      <c r="F463" s="717" t="s">
        <v>7816</v>
      </c>
      <c r="G463" s="717" t="s">
        <v>8728</v>
      </c>
      <c r="H463" s="719" t="s">
        <v>7812</v>
      </c>
      <c r="I463" s="23"/>
    </row>
    <row r="464" ht="20" customHeight="1" spans="1:8">
      <c r="A464" s="732"/>
      <c r="B464" s="733">
        <v>24</v>
      </c>
      <c r="C464" s="734" t="s">
        <v>6703</v>
      </c>
      <c r="D464" s="735"/>
      <c r="E464" s="734" t="str">
        <f t="shared" si="9"/>
        <v>research_technology tech_archaeo_refinery</v>
      </c>
      <c r="F464" s="734" t="s">
        <v>7816</v>
      </c>
      <c r="G464" s="734" t="s">
        <v>8729</v>
      </c>
      <c r="H464" s="736" t="s">
        <v>7812</v>
      </c>
    </row>
    <row r="465" ht="30.75" spans="1:9">
      <c r="A465" s="746" t="s">
        <v>8730</v>
      </c>
      <c r="B465" s="747"/>
      <c r="C465" s="748"/>
      <c r="D465" s="748"/>
      <c r="E465" s="749"/>
      <c r="F465" s="749"/>
      <c r="G465" s="749"/>
      <c r="H465" s="750"/>
      <c r="I465" s="23"/>
    </row>
    <row r="466" ht="20" customHeight="1" spans="1:9">
      <c r="A466" s="751" t="s">
        <v>8731</v>
      </c>
      <c r="B466" s="752">
        <v>1</v>
      </c>
      <c r="C466" s="753" t="s">
        <v>8732</v>
      </c>
      <c r="D466" s="753" t="s">
        <v>8733</v>
      </c>
      <c r="E466" s="754" t="str">
        <f>_xlfn.CONCAT("research_technology"," ",G466)</f>
        <v>research_technology tech_nanite_autocannon</v>
      </c>
      <c r="F466" s="755" t="s">
        <v>7808</v>
      </c>
      <c r="G466" s="754" t="s">
        <v>8734</v>
      </c>
      <c r="H466" s="756" t="s">
        <v>3828</v>
      </c>
      <c r="I466" s="23"/>
    </row>
    <row r="467" ht="20" customHeight="1" spans="1:9">
      <c r="A467" s="757"/>
      <c r="B467" s="758">
        <v>2</v>
      </c>
      <c r="C467" s="759" t="s">
        <v>8735</v>
      </c>
      <c r="D467" s="759" t="s">
        <v>8736</v>
      </c>
      <c r="E467" s="760" t="str">
        <f t="shared" ref="E467:E498" si="10">_xlfn.CONCAT("research_technology"," ",G467)</f>
        <v>research_technology tech_nanite_flak_batteries</v>
      </c>
      <c r="F467" s="761" t="s">
        <v>7808</v>
      </c>
      <c r="G467" s="760" t="s">
        <v>8737</v>
      </c>
      <c r="H467" s="762" t="s">
        <v>3828</v>
      </c>
      <c r="I467" s="23"/>
    </row>
    <row r="468" ht="20" customHeight="1" spans="1:9">
      <c r="A468" s="757"/>
      <c r="B468" s="763">
        <v>3</v>
      </c>
      <c r="C468" s="764" t="s">
        <v>8738</v>
      </c>
      <c r="D468" s="764" t="s">
        <v>8739</v>
      </c>
      <c r="E468" s="765" t="str">
        <f t="shared" si="10"/>
        <v>research_technology tech_thrusters_1</v>
      </c>
      <c r="F468" s="766" t="s">
        <v>7858</v>
      </c>
      <c r="G468" s="765" t="s">
        <v>8740</v>
      </c>
      <c r="H468" s="767" t="s">
        <v>1252</v>
      </c>
      <c r="I468" s="23"/>
    </row>
    <row r="469" ht="20" customHeight="1" spans="1:9">
      <c r="A469" s="757"/>
      <c r="B469" s="763">
        <v>4</v>
      </c>
      <c r="C469" s="764" t="s">
        <v>8741</v>
      </c>
      <c r="D469" s="764" t="s">
        <v>8742</v>
      </c>
      <c r="E469" s="765" t="str">
        <f t="shared" si="10"/>
        <v>research_technology tech_thrusters_2</v>
      </c>
      <c r="F469" s="766" t="s">
        <v>7810</v>
      </c>
      <c r="G469" s="765" t="s">
        <v>8743</v>
      </c>
      <c r="H469" s="767" t="s">
        <v>1252</v>
      </c>
      <c r="I469" s="23"/>
    </row>
    <row r="470" ht="20" customHeight="1" spans="1:9">
      <c r="A470" s="757"/>
      <c r="B470" s="763">
        <v>5</v>
      </c>
      <c r="C470" s="764" t="s">
        <v>8744</v>
      </c>
      <c r="D470" s="764" t="s">
        <v>8745</v>
      </c>
      <c r="E470" s="765" t="str">
        <f t="shared" si="10"/>
        <v>research_technology tech_thrusters_3</v>
      </c>
      <c r="F470" s="766" t="s">
        <v>7816</v>
      </c>
      <c r="G470" s="765" t="s">
        <v>8746</v>
      </c>
      <c r="H470" s="767" t="s">
        <v>1252</v>
      </c>
      <c r="I470" s="23"/>
    </row>
    <row r="471" ht="20" customHeight="1" spans="1:9">
      <c r="A471" s="757"/>
      <c r="B471" s="763">
        <v>6</v>
      </c>
      <c r="C471" s="764" t="s">
        <v>8747</v>
      </c>
      <c r="D471" s="764" t="s">
        <v>8748</v>
      </c>
      <c r="E471" s="765" t="str">
        <f t="shared" si="10"/>
        <v>research_technology tech_thrusters_4</v>
      </c>
      <c r="F471" s="766" t="s">
        <v>7829</v>
      </c>
      <c r="G471" s="765" t="s">
        <v>8749</v>
      </c>
      <c r="H471" s="767" t="s">
        <v>1252</v>
      </c>
      <c r="I471" s="23"/>
    </row>
    <row r="472" ht="20" customHeight="1" spans="1:9">
      <c r="A472" s="757"/>
      <c r="B472" s="763">
        <v>7</v>
      </c>
      <c r="C472" s="764" t="s">
        <v>8750</v>
      </c>
      <c r="D472" s="764"/>
      <c r="E472" s="765" t="str">
        <f t="shared" si="10"/>
        <v>research_technology tech_afterburners_1</v>
      </c>
      <c r="F472" s="766" t="s">
        <v>7851</v>
      </c>
      <c r="G472" s="765" t="s">
        <v>8751</v>
      </c>
      <c r="H472" s="767" t="s">
        <v>1252</v>
      </c>
      <c r="I472" s="23"/>
    </row>
    <row r="473" ht="20" customHeight="1" spans="1:9">
      <c r="A473" s="757"/>
      <c r="B473" s="763">
        <v>8</v>
      </c>
      <c r="C473" s="764" t="s">
        <v>8752</v>
      </c>
      <c r="D473" s="764"/>
      <c r="E473" s="765" t="str">
        <f t="shared" si="10"/>
        <v>research_technology tech_afterburners_2</v>
      </c>
      <c r="F473" s="766" t="s">
        <v>7816</v>
      </c>
      <c r="G473" s="765" t="s">
        <v>8753</v>
      </c>
      <c r="H473" s="767" t="s">
        <v>1252</v>
      </c>
      <c r="I473" s="23"/>
    </row>
    <row r="474" ht="20" customHeight="1" spans="1:9">
      <c r="A474" s="757"/>
      <c r="B474" s="768">
        <v>9</v>
      </c>
      <c r="C474" s="769" t="s">
        <v>8754</v>
      </c>
      <c r="D474" s="769"/>
      <c r="E474" s="770" t="str">
        <f t="shared" si="10"/>
        <v>research_technology tech_repeatable_weapon_type_explosive_damage</v>
      </c>
      <c r="F474" s="771" t="s">
        <v>7808</v>
      </c>
      <c r="G474" s="770" t="s">
        <v>8755</v>
      </c>
      <c r="H474" s="772" t="s">
        <v>7889</v>
      </c>
      <c r="I474" s="23"/>
    </row>
    <row r="475" ht="20" customHeight="1" spans="1:9">
      <c r="A475" s="757"/>
      <c r="B475" s="768">
        <v>10</v>
      </c>
      <c r="C475" s="769" t="s">
        <v>8756</v>
      </c>
      <c r="D475" s="769"/>
      <c r="E475" s="770" t="str">
        <f t="shared" si="10"/>
        <v>research_technology tech_repeatable_weapon_type_explosive_fire_rate</v>
      </c>
      <c r="F475" s="771" t="s">
        <v>7808</v>
      </c>
      <c r="G475" s="770" t="s">
        <v>8757</v>
      </c>
      <c r="H475" s="772" t="s">
        <v>7889</v>
      </c>
      <c r="I475" s="23"/>
    </row>
    <row r="476" ht="20" customHeight="1" spans="1:9">
      <c r="A476" s="757"/>
      <c r="B476" s="768">
        <v>11</v>
      </c>
      <c r="C476" s="769" t="s">
        <v>8758</v>
      </c>
      <c r="D476" s="769"/>
      <c r="E476" s="770" t="str">
        <f t="shared" si="10"/>
        <v>research_technology tech_repeatable_weapon_type_kinetic_damage</v>
      </c>
      <c r="F476" s="771" t="s">
        <v>7808</v>
      </c>
      <c r="G476" s="770" t="s">
        <v>8759</v>
      </c>
      <c r="H476" s="772" t="s">
        <v>7889</v>
      </c>
      <c r="I476" s="23"/>
    </row>
    <row r="477" ht="20" customHeight="1" spans="1:9">
      <c r="A477" s="757"/>
      <c r="B477" s="768">
        <v>12</v>
      </c>
      <c r="C477" s="769" t="s">
        <v>8760</v>
      </c>
      <c r="D477" s="769"/>
      <c r="E477" s="770" t="str">
        <f t="shared" si="10"/>
        <v>research_technology tech_repeatable_weapon_type_kinetic_fire_rate</v>
      </c>
      <c r="F477" s="771" t="s">
        <v>7808</v>
      </c>
      <c r="G477" s="770" t="s">
        <v>8761</v>
      </c>
      <c r="H477" s="772" t="s">
        <v>7889</v>
      </c>
      <c r="I477" s="23"/>
    </row>
    <row r="478" ht="20" customHeight="1" spans="1:9">
      <c r="A478" s="757"/>
      <c r="B478" s="763">
        <v>13</v>
      </c>
      <c r="C478" s="764" t="s">
        <v>8762</v>
      </c>
      <c r="D478" s="764" t="s">
        <v>8763</v>
      </c>
      <c r="E478" s="765" t="str">
        <f t="shared" si="10"/>
        <v>research_technology tech_mass_drivers_1</v>
      </c>
      <c r="F478" s="766" t="s">
        <v>7858</v>
      </c>
      <c r="G478" s="765" t="s">
        <v>8764</v>
      </c>
      <c r="H478" s="767" t="s">
        <v>1252</v>
      </c>
      <c r="I478" s="23"/>
    </row>
    <row r="479" ht="20" customHeight="1" spans="1:9">
      <c r="A479" s="757"/>
      <c r="B479" s="763">
        <v>14</v>
      </c>
      <c r="C479" s="764" t="s">
        <v>8765</v>
      </c>
      <c r="D479" s="764" t="s">
        <v>8766</v>
      </c>
      <c r="E479" s="765" t="str">
        <f t="shared" si="10"/>
        <v>research_technology tech_mass_drivers_2</v>
      </c>
      <c r="F479" s="766" t="s">
        <v>7851</v>
      </c>
      <c r="G479" s="765" t="s">
        <v>8767</v>
      </c>
      <c r="H479" s="767" t="s">
        <v>1252</v>
      </c>
      <c r="I479" s="23"/>
    </row>
    <row r="480" ht="20" customHeight="1" spans="1:9">
      <c r="A480" s="757"/>
      <c r="B480" s="763">
        <v>15</v>
      </c>
      <c r="C480" s="764" t="s">
        <v>8768</v>
      </c>
      <c r="D480" s="764" t="s">
        <v>8769</v>
      </c>
      <c r="E480" s="765" t="str">
        <f t="shared" si="10"/>
        <v>research_technology tech_mass_drivers_3</v>
      </c>
      <c r="F480" s="766" t="s">
        <v>7810</v>
      </c>
      <c r="G480" s="765" t="s">
        <v>8770</v>
      </c>
      <c r="H480" s="767" t="s">
        <v>1252</v>
      </c>
      <c r="I480" s="23"/>
    </row>
    <row r="481" ht="20" customHeight="1" spans="1:9">
      <c r="A481" s="757"/>
      <c r="B481" s="763">
        <v>16</v>
      </c>
      <c r="C481" s="764" t="s">
        <v>8771</v>
      </c>
      <c r="D481" s="764" t="s">
        <v>8772</v>
      </c>
      <c r="E481" s="765" t="str">
        <f t="shared" si="10"/>
        <v>research_technology tech_mass_drivers_4</v>
      </c>
      <c r="F481" s="766" t="s">
        <v>7816</v>
      </c>
      <c r="G481" s="765" t="s">
        <v>8773</v>
      </c>
      <c r="H481" s="767" t="s">
        <v>1252</v>
      </c>
      <c r="I481" s="23"/>
    </row>
    <row r="482" ht="20" customHeight="1" spans="1:9">
      <c r="A482" s="757"/>
      <c r="B482" s="763">
        <v>17</v>
      </c>
      <c r="C482" s="764" t="s">
        <v>8774</v>
      </c>
      <c r="D482" s="764" t="s">
        <v>8775</v>
      </c>
      <c r="E482" s="765" t="str">
        <f t="shared" si="10"/>
        <v>research_technology tech_mass_drivers_5</v>
      </c>
      <c r="F482" s="766" t="s">
        <v>7829</v>
      </c>
      <c r="G482" s="765" t="s">
        <v>8776</v>
      </c>
      <c r="H482" s="767" t="s">
        <v>1252</v>
      </c>
      <c r="I482" s="23"/>
    </row>
    <row r="483" ht="20" customHeight="1" spans="1:9">
      <c r="A483" s="757"/>
      <c r="B483" s="763">
        <v>18</v>
      </c>
      <c r="C483" s="764" t="s">
        <v>8777</v>
      </c>
      <c r="D483" s="764" t="s">
        <v>8778</v>
      </c>
      <c r="E483" s="765" t="str">
        <f t="shared" si="10"/>
        <v>research_technology tech_kinetic_artillery_1</v>
      </c>
      <c r="F483" s="766" t="s">
        <v>7816</v>
      </c>
      <c r="G483" s="765" t="s">
        <v>8779</v>
      </c>
      <c r="H483" s="767" t="s">
        <v>1252</v>
      </c>
      <c r="I483" s="23"/>
    </row>
    <row r="484" ht="20" customHeight="1" spans="1:9">
      <c r="A484" s="757"/>
      <c r="B484" s="763">
        <v>19</v>
      </c>
      <c r="C484" s="764" t="s">
        <v>8780</v>
      </c>
      <c r="D484" s="764" t="s">
        <v>8781</v>
      </c>
      <c r="E484" s="765" t="str">
        <f t="shared" si="10"/>
        <v>research_technology tech_kinetic_artillery_2</v>
      </c>
      <c r="F484" s="766" t="s">
        <v>7829</v>
      </c>
      <c r="G484" s="765" t="s">
        <v>8782</v>
      </c>
      <c r="H484" s="767" t="s">
        <v>1252</v>
      </c>
      <c r="I484" s="23"/>
    </row>
    <row r="485" ht="20" customHeight="1" spans="1:9">
      <c r="A485" s="757"/>
      <c r="B485" s="763">
        <v>20</v>
      </c>
      <c r="C485" s="764" t="s">
        <v>8783</v>
      </c>
      <c r="D485" s="764"/>
      <c r="E485" s="765" t="str">
        <f t="shared" si="10"/>
        <v>research_technology tech_mass_accelerator_1</v>
      </c>
      <c r="F485" s="766" t="s">
        <v>7829</v>
      </c>
      <c r="G485" s="765" t="s">
        <v>8784</v>
      </c>
      <c r="H485" s="767" t="s">
        <v>1252</v>
      </c>
      <c r="I485" s="23"/>
    </row>
    <row r="486" ht="20" customHeight="1" spans="1:9">
      <c r="A486" s="757"/>
      <c r="B486" s="763">
        <v>21</v>
      </c>
      <c r="C486" s="764" t="s">
        <v>8785</v>
      </c>
      <c r="D486" s="764"/>
      <c r="E486" s="765" t="str">
        <f t="shared" si="10"/>
        <v>research_technology tech_mass_accelerator_2</v>
      </c>
      <c r="F486" s="766" t="s">
        <v>7829</v>
      </c>
      <c r="G486" s="765" t="s">
        <v>8786</v>
      </c>
      <c r="H486" s="767" t="s">
        <v>1252</v>
      </c>
      <c r="I486" s="23"/>
    </row>
    <row r="487" ht="20" customHeight="1" spans="1:9">
      <c r="A487" s="757"/>
      <c r="B487" s="763">
        <v>22</v>
      </c>
      <c r="C487" s="764" t="s">
        <v>8787</v>
      </c>
      <c r="D487" s="764" t="s">
        <v>8788</v>
      </c>
      <c r="E487" s="765" t="str">
        <f t="shared" si="10"/>
        <v>research_technology tech_autocannons_1</v>
      </c>
      <c r="F487" s="766" t="s">
        <v>7810</v>
      </c>
      <c r="G487" s="765" t="s">
        <v>8789</v>
      </c>
      <c r="H487" s="767" t="s">
        <v>1252</v>
      </c>
      <c r="I487" s="23"/>
    </row>
    <row r="488" ht="20" customHeight="1" spans="1:9">
      <c r="A488" s="757"/>
      <c r="B488" s="763">
        <v>23</v>
      </c>
      <c r="C488" s="764" t="s">
        <v>8790</v>
      </c>
      <c r="D488" s="764" t="s">
        <v>8791</v>
      </c>
      <c r="E488" s="765" t="str">
        <f t="shared" si="10"/>
        <v>research_technology tech_autocannons_2</v>
      </c>
      <c r="F488" s="766" t="s">
        <v>7816</v>
      </c>
      <c r="G488" s="765" t="s">
        <v>8792</v>
      </c>
      <c r="H488" s="767" t="s">
        <v>1252</v>
      </c>
      <c r="I488" s="23"/>
    </row>
    <row r="489" ht="20" customHeight="1" spans="1:9">
      <c r="A489" s="757"/>
      <c r="B489" s="763">
        <v>24</v>
      </c>
      <c r="C489" s="764" t="s">
        <v>8793</v>
      </c>
      <c r="D489" s="764" t="s">
        <v>8794</v>
      </c>
      <c r="E489" s="765" t="str">
        <f t="shared" si="10"/>
        <v>research_technology tech_autocannons_3</v>
      </c>
      <c r="F489" s="766" t="s">
        <v>7829</v>
      </c>
      <c r="G489" s="765" t="s">
        <v>8795</v>
      </c>
      <c r="H489" s="767" t="s">
        <v>1252</v>
      </c>
      <c r="I489" s="23"/>
    </row>
    <row r="490" ht="20" customHeight="1" spans="1:9">
      <c r="A490" s="757"/>
      <c r="B490" s="763">
        <v>25</v>
      </c>
      <c r="C490" s="764" t="s">
        <v>8796</v>
      </c>
      <c r="D490" s="764" t="s">
        <v>8797</v>
      </c>
      <c r="E490" s="765" t="str">
        <f t="shared" si="10"/>
        <v>research_technology tech_flak_batteries_1</v>
      </c>
      <c r="F490" s="766" t="s">
        <v>7858</v>
      </c>
      <c r="G490" s="765" t="s">
        <v>8798</v>
      </c>
      <c r="H490" s="767" t="s">
        <v>1252</v>
      </c>
      <c r="I490" s="23"/>
    </row>
    <row r="491" ht="20" customHeight="1" spans="1:9">
      <c r="A491" s="757"/>
      <c r="B491" s="763">
        <v>26</v>
      </c>
      <c r="C491" s="764" t="s">
        <v>8799</v>
      </c>
      <c r="D491" s="764" t="s">
        <v>8800</v>
      </c>
      <c r="E491" s="765" t="str">
        <f t="shared" si="10"/>
        <v>research_technology tech_flak_batteries_2</v>
      </c>
      <c r="F491" s="766" t="s">
        <v>7816</v>
      </c>
      <c r="G491" s="765" t="s">
        <v>8801</v>
      </c>
      <c r="H491" s="767" t="s">
        <v>1252</v>
      </c>
      <c r="I491" s="23"/>
    </row>
    <row r="492" ht="20" customHeight="1" spans="1:9">
      <c r="A492" s="757"/>
      <c r="B492" s="763">
        <v>27</v>
      </c>
      <c r="C492" s="764" t="s">
        <v>8802</v>
      </c>
      <c r="D492" s="764" t="s">
        <v>8803</v>
      </c>
      <c r="E492" s="765" t="str">
        <f t="shared" si="10"/>
        <v>research_technology tech_flak_batteries_3</v>
      </c>
      <c r="F492" s="766" t="s">
        <v>7829</v>
      </c>
      <c r="G492" s="765" t="s">
        <v>8804</v>
      </c>
      <c r="H492" s="767" t="s">
        <v>1252</v>
      </c>
      <c r="I492" s="23"/>
    </row>
    <row r="493" ht="20" customHeight="1" spans="1:9">
      <c r="A493" s="757"/>
      <c r="B493" s="763">
        <v>28</v>
      </c>
      <c r="C493" s="764" t="s">
        <v>8805</v>
      </c>
      <c r="D493" s="764"/>
      <c r="E493" s="765" t="str">
        <f t="shared" si="10"/>
        <v>research_technology tech_missiles_1</v>
      </c>
      <c r="F493" s="766" t="s">
        <v>7858</v>
      </c>
      <c r="G493" s="765" t="s">
        <v>8806</v>
      </c>
      <c r="H493" s="767" t="s">
        <v>1252</v>
      </c>
      <c r="I493" s="23"/>
    </row>
    <row r="494" ht="20" customHeight="1" spans="1:9">
      <c r="A494" s="757"/>
      <c r="B494" s="763">
        <v>29</v>
      </c>
      <c r="C494" s="764" t="s">
        <v>8807</v>
      </c>
      <c r="D494" s="764"/>
      <c r="E494" s="765" t="str">
        <f t="shared" si="10"/>
        <v>research_technology tech_missiles_2</v>
      </c>
      <c r="F494" s="766" t="s">
        <v>7851</v>
      </c>
      <c r="G494" s="765" t="s">
        <v>8808</v>
      </c>
      <c r="H494" s="767" t="s">
        <v>1252</v>
      </c>
      <c r="I494" s="23"/>
    </row>
    <row r="495" ht="20" customHeight="1" spans="1:9">
      <c r="A495" s="757"/>
      <c r="B495" s="763">
        <v>30</v>
      </c>
      <c r="C495" s="764" t="s">
        <v>8809</v>
      </c>
      <c r="D495" s="764"/>
      <c r="E495" s="765" t="str">
        <f t="shared" si="10"/>
        <v>research_technology tech_missiles_3</v>
      </c>
      <c r="F495" s="766" t="s">
        <v>7810</v>
      </c>
      <c r="G495" s="765" t="s">
        <v>8810</v>
      </c>
      <c r="H495" s="767" t="s">
        <v>1252</v>
      </c>
      <c r="I495" s="23"/>
    </row>
    <row r="496" ht="20" customHeight="1" spans="1:9">
      <c r="A496" s="757"/>
      <c r="B496" s="763">
        <v>31</v>
      </c>
      <c r="C496" s="764" t="s">
        <v>8811</v>
      </c>
      <c r="D496" s="764"/>
      <c r="E496" s="765" t="str">
        <f t="shared" si="10"/>
        <v>research_technology tech_missiles_4</v>
      </c>
      <c r="F496" s="766" t="s">
        <v>7816</v>
      </c>
      <c r="G496" s="765" t="s">
        <v>8812</v>
      </c>
      <c r="H496" s="767" t="s">
        <v>1252</v>
      </c>
      <c r="I496" s="23"/>
    </row>
    <row r="497" ht="20" customHeight="1" spans="1:9">
      <c r="A497" s="757"/>
      <c r="B497" s="763">
        <v>32</v>
      </c>
      <c r="C497" s="764" t="s">
        <v>8813</v>
      </c>
      <c r="D497" s="764"/>
      <c r="E497" s="765" t="str">
        <f t="shared" si="10"/>
        <v>research_technology tech_missiles_5</v>
      </c>
      <c r="F497" s="766" t="s">
        <v>7829</v>
      </c>
      <c r="G497" s="765" t="s">
        <v>8814</v>
      </c>
      <c r="H497" s="767" t="s">
        <v>1252</v>
      </c>
      <c r="I497" s="23"/>
    </row>
    <row r="498" ht="20" customHeight="1" spans="1:9">
      <c r="A498" s="757"/>
      <c r="B498" s="763">
        <v>33</v>
      </c>
      <c r="C498" s="764" t="s">
        <v>8815</v>
      </c>
      <c r="D498" s="764" t="s">
        <v>8816</v>
      </c>
      <c r="E498" s="765" t="str">
        <f t="shared" si="10"/>
        <v>research_technology tech_swarmer_missiles_1</v>
      </c>
      <c r="F498" s="766" t="s">
        <v>7810</v>
      </c>
      <c r="G498" s="765" t="s">
        <v>8817</v>
      </c>
      <c r="H498" s="767" t="s">
        <v>1252</v>
      </c>
      <c r="I498" s="23"/>
    </row>
    <row r="499" ht="20" customHeight="1" spans="1:9">
      <c r="A499" s="757"/>
      <c r="B499" s="763">
        <v>34</v>
      </c>
      <c r="C499" s="764" t="s">
        <v>8818</v>
      </c>
      <c r="D499" s="764" t="s">
        <v>8819</v>
      </c>
      <c r="E499" s="765" t="str">
        <f t="shared" ref="E499:E530" si="11">_xlfn.CONCAT("research_technology"," ",G499)</f>
        <v>research_technology tech_swarmer_missiles_2</v>
      </c>
      <c r="F499" s="766" t="s">
        <v>7829</v>
      </c>
      <c r="G499" s="765" t="s">
        <v>8820</v>
      </c>
      <c r="H499" s="767" t="s">
        <v>1252</v>
      </c>
      <c r="I499" s="23"/>
    </row>
    <row r="500" ht="20" customHeight="1" spans="1:9">
      <c r="A500" s="757"/>
      <c r="B500" s="763">
        <v>35</v>
      </c>
      <c r="C500" s="764" t="s">
        <v>8821</v>
      </c>
      <c r="D500" s="764"/>
      <c r="E500" s="765" t="str">
        <f t="shared" si="11"/>
        <v>research_technology tech_torpedoes_1</v>
      </c>
      <c r="F500" s="766" t="s">
        <v>7851</v>
      </c>
      <c r="G500" s="765" t="s">
        <v>8822</v>
      </c>
      <c r="H500" s="767" t="s">
        <v>1252</v>
      </c>
      <c r="I500" s="23"/>
    </row>
    <row r="501" ht="20" customHeight="1" spans="1:9">
      <c r="A501" s="757"/>
      <c r="B501" s="763">
        <v>36</v>
      </c>
      <c r="C501" s="764" t="s">
        <v>8823</v>
      </c>
      <c r="D501" s="764"/>
      <c r="E501" s="765" t="str">
        <f t="shared" si="11"/>
        <v>research_technology tech_torpedoes_2</v>
      </c>
      <c r="F501" s="766" t="s">
        <v>7816</v>
      </c>
      <c r="G501" s="765" t="s">
        <v>8824</v>
      </c>
      <c r="H501" s="767" t="s">
        <v>1252</v>
      </c>
      <c r="I501" s="23"/>
    </row>
    <row r="502" ht="20" customHeight="1" spans="1:9">
      <c r="A502" s="757"/>
      <c r="B502" s="763">
        <v>37</v>
      </c>
      <c r="C502" s="764" t="s">
        <v>8825</v>
      </c>
      <c r="D502" s="764"/>
      <c r="E502" s="765" t="str">
        <f t="shared" si="11"/>
        <v>research_technology tech_torpedoes_3</v>
      </c>
      <c r="F502" s="766" t="s">
        <v>7829</v>
      </c>
      <c r="G502" s="765" t="s">
        <v>8826</v>
      </c>
      <c r="H502" s="767" t="s">
        <v>1252</v>
      </c>
      <c r="I502" s="23"/>
    </row>
    <row r="503" ht="20" customHeight="1" spans="1:9">
      <c r="A503" s="757"/>
      <c r="B503" s="758">
        <v>38</v>
      </c>
      <c r="C503" s="759" t="s">
        <v>8827</v>
      </c>
      <c r="D503" s="759" t="s">
        <v>8828</v>
      </c>
      <c r="E503" s="760" t="str">
        <f t="shared" si="11"/>
        <v>research_technology tech_dark_matter_propulsion</v>
      </c>
      <c r="F503" s="761" t="s">
        <v>7808</v>
      </c>
      <c r="G503" s="760" t="s">
        <v>8829</v>
      </c>
      <c r="H503" s="762" t="s">
        <v>3828</v>
      </c>
      <c r="I503" s="23"/>
    </row>
    <row r="504" ht="20" customHeight="1" spans="1:9">
      <c r="A504" s="757"/>
      <c r="B504" s="758">
        <v>39</v>
      </c>
      <c r="C504" s="759" t="s">
        <v>8830</v>
      </c>
      <c r="D504" s="759"/>
      <c r="E504" s="760" t="str">
        <f t="shared" si="11"/>
        <v>research_technology tech_boarding_cables</v>
      </c>
      <c r="F504" s="761" t="s">
        <v>7851</v>
      </c>
      <c r="G504" s="760" t="s">
        <v>8831</v>
      </c>
      <c r="H504" s="762" t="s">
        <v>3828</v>
      </c>
      <c r="I504" s="23"/>
    </row>
    <row r="505" ht="20" customHeight="1" spans="1:9">
      <c r="A505" s="757"/>
      <c r="B505" s="758">
        <v>40</v>
      </c>
      <c r="C505" s="759" t="s">
        <v>8832</v>
      </c>
      <c r="D505" s="759"/>
      <c r="E505" s="760" t="str">
        <f t="shared" si="11"/>
        <v>research_technology tech_thrusters_bio_integration</v>
      </c>
      <c r="F505" s="761" t="s">
        <v>7810</v>
      </c>
      <c r="G505" s="760" t="s">
        <v>8833</v>
      </c>
      <c r="H505" s="762" t="s">
        <v>3828</v>
      </c>
      <c r="I505" s="23"/>
    </row>
    <row r="506" ht="20" customHeight="1" spans="1:9">
      <c r="A506" s="773"/>
      <c r="B506" s="774">
        <v>41</v>
      </c>
      <c r="C506" s="775" t="s">
        <v>8834</v>
      </c>
      <c r="D506" s="775"/>
      <c r="E506" s="776" t="str">
        <f t="shared" si="11"/>
        <v>research_technology tech_orbital_trash_dispersal</v>
      </c>
      <c r="F506" s="777" t="s">
        <v>7851</v>
      </c>
      <c r="G506" s="776" t="s">
        <v>8835</v>
      </c>
      <c r="H506" s="778" t="s">
        <v>3828</v>
      </c>
      <c r="I506" s="23"/>
    </row>
    <row r="507" ht="20" customHeight="1" spans="1:9">
      <c r="A507" s="779" t="s">
        <v>8836</v>
      </c>
      <c r="B507" s="752">
        <v>1</v>
      </c>
      <c r="C507" s="753" t="s">
        <v>8837</v>
      </c>
      <c r="D507" s="753"/>
      <c r="E507" s="754" t="str">
        <f t="shared" si="11"/>
        <v>research_technology tech_colossus</v>
      </c>
      <c r="F507" s="755" t="s">
        <v>7808</v>
      </c>
      <c r="G507" s="754" t="s">
        <v>8838</v>
      </c>
      <c r="H507" s="756" t="s">
        <v>3828</v>
      </c>
      <c r="I507" s="23"/>
    </row>
    <row r="508" ht="20" customHeight="1" spans="1:9">
      <c r="A508" s="780"/>
      <c r="B508" s="758">
        <v>2</v>
      </c>
      <c r="C508" s="759" t="s">
        <v>8839</v>
      </c>
      <c r="D508" s="759"/>
      <c r="E508" s="760" t="str">
        <f t="shared" si="11"/>
        <v>research_technology tech_pk_cracker</v>
      </c>
      <c r="F508" s="761" t="s">
        <v>7808</v>
      </c>
      <c r="G508" s="760" t="s">
        <v>8840</v>
      </c>
      <c r="H508" s="762" t="s">
        <v>3828</v>
      </c>
      <c r="I508" s="23"/>
    </row>
    <row r="509" ht="20" customHeight="1" spans="1:9">
      <c r="A509" s="780"/>
      <c r="B509" s="758">
        <v>3</v>
      </c>
      <c r="C509" s="759" t="s">
        <v>8841</v>
      </c>
      <c r="D509" s="759"/>
      <c r="E509" s="760" t="str">
        <f t="shared" si="11"/>
        <v>research_technology tech_pk_nanobots</v>
      </c>
      <c r="F509" s="761" t="s">
        <v>7808</v>
      </c>
      <c r="G509" s="760" t="s">
        <v>8842</v>
      </c>
      <c r="H509" s="762" t="s">
        <v>3828</v>
      </c>
      <c r="I509" s="23"/>
    </row>
    <row r="510" ht="20" customHeight="1" spans="1:9">
      <c r="A510" s="780"/>
      <c r="B510" s="758">
        <v>4</v>
      </c>
      <c r="C510" s="759" t="s">
        <v>8843</v>
      </c>
      <c r="D510" s="759"/>
      <c r="E510" s="760" t="str">
        <f t="shared" si="11"/>
        <v>research_technology tech_btc_1</v>
      </c>
      <c r="F510" s="761" t="s">
        <v>7808</v>
      </c>
      <c r="G510" s="760" t="s">
        <v>8844</v>
      </c>
      <c r="H510" s="762" t="s">
        <v>3828</v>
      </c>
      <c r="I510" s="23"/>
    </row>
    <row r="511" ht="20" customHeight="1" spans="1:9">
      <c r="A511" s="780"/>
      <c r="B511" s="758">
        <v>5</v>
      </c>
      <c r="C511" s="759" t="s">
        <v>8845</v>
      </c>
      <c r="D511" s="759"/>
      <c r="E511" s="760" t="str">
        <f t="shared" si="11"/>
        <v>research_technology tech_ship_storm_weapons_1</v>
      </c>
      <c r="F511" s="761" t="s">
        <v>7851</v>
      </c>
      <c r="G511" s="760" t="s">
        <v>8846</v>
      </c>
      <c r="H511" s="762" t="s">
        <v>3828</v>
      </c>
      <c r="I511" s="23"/>
    </row>
    <row r="512" ht="20" customHeight="1" spans="1:9">
      <c r="A512" s="780"/>
      <c r="B512" s="758">
        <v>6</v>
      </c>
      <c r="C512" s="759" t="s">
        <v>8847</v>
      </c>
      <c r="D512" s="759"/>
      <c r="E512" s="760" t="str">
        <f t="shared" si="11"/>
        <v>research_technology tech_ship_storm_weapons_2</v>
      </c>
      <c r="F512" s="761" t="s">
        <v>7810</v>
      </c>
      <c r="G512" s="760" t="s">
        <v>8848</v>
      </c>
      <c r="H512" s="762" t="s">
        <v>3828</v>
      </c>
      <c r="I512" s="23"/>
    </row>
    <row r="513" ht="20" customHeight="1" spans="1:9">
      <c r="A513" s="780"/>
      <c r="B513" s="758">
        <v>7</v>
      </c>
      <c r="C513" s="759" t="s">
        <v>8849</v>
      </c>
      <c r="D513" s="759"/>
      <c r="E513" s="760" t="str">
        <f t="shared" si="11"/>
        <v>research_technology tech_repeatable_lcluster_clue</v>
      </c>
      <c r="F513" s="761" t="s">
        <v>7810</v>
      </c>
      <c r="G513" s="760" t="s">
        <v>8850</v>
      </c>
      <c r="H513" s="762" t="s">
        <v>3828</v>
      </c>
      <c r="I513" s="23"/>
    </row>
    <row r="514" ht="20" customHeight="1" spans="1:9">
      <c r="A514" s="780"/>
      <c r="B514" s="758">
        <v>8</v>
      </c>
      <c r="C514" s="759" t="s">
        <v>8851</v>
      </c>
      <c r="D514" s="759"/>
      <c r="E514" s="760" t="str">
        <f t="shared" si="11"/>
        <v>research_technology tech_nanite_repair_system</v>
      </c>
      <c r="F514" s="761" t="s">
        <v>7808</v>
      </c>
      <c r="G514" s="760" t="s">
        <v>8852</v>
      </c>
      <c r="H514" s="762" t="s">
        <v>3828</v>
      </c>
      <c r="I514" s="23"/>
    </row>
    <row r="515" ht="20" customHeight="1" spans="1:9">
      <c r="A515" s="780"/>
      <c r="B515" s="763">
        <v>9</v>
      </c>
      <c r="C515" s="764" t="s">
        <v>8853</v>
      </c>
      <c r="D515" s="764"/>
      <c r="E515" s="765" t="str">
        <f t="shared" si="11"/>
        <v>research_technology tech_solar_panel_network</v>
      </c>
      <c r="F515" s="766" t="s">
        <v>7858</v>
      </c>
      <c r="G515" s="765" t="s">
        <v>8854</v>
      </c>
      <c r="H515" s="767" t="s">
        <v>1252</v>
      </c>
      <c r="I515" s="23"/>
    </row>
    <row r="516" ht="20" customHeight="1" spans="1:9">
      <c r="A516" s="780"/>
      <c r="B516" s="763">
        <v>10</v>
      </c>
      <c r="C516" s="764" t="s">
        <v>8855</v>
      </c>
      <c r="D516" s="764"/>
      <c r="E516" s="765" t="str">
        <f t="shared" si="11"/>
        <v>research_technology tech_space_exploration</v>
      </c>
      <c r="F516" s="766" t="s">
        <v>7858</v>
      </c>
      <c r="G516" s="765" t="s">
        <v>8856</v>
      </c>
      <c r="H516" s="767" t="s">
        <v>1252</v>
      </c>
      <c r="I516" s="23"/>
    </row>
    <row r="517" ht="20" customHeight="1" spans="1:9">
      <c r="A517" s="780"/>
      <c r="B517" s="763">
        <v>11</v>
      </c>
      <c r="C517" s="764" t="s">
        <v>8857</v>
      </c>
      <c r="D517" s="764"/>
      <c r="E517" s="765" t="str">
        <f t="shared" si="11"/>
        <v>research_technology tech_corvettes</v>
      </c>
      <c r="F517" s="766" t="s">
        <v>7858</v>
      </c>
      <c r="G517" s="765" t="s">
        <v>8858</v>
      </c>
      <c r="H517" s="767" t="s">
        <v>1252</v>
      </c>
      <c r="I517" s="23"/>
    </row>
    <row r="518" ht="20" customHeight="1" spans="1:9">
      <c r="A518" s="780"/>
      <c r="B518" s="763">
        <v>12</v>
      </c>
      <c r="C518" s="764" t="s">
        <v>8859</v>
      </c>
      <c r="D518" s="764"/>
      <c r="E518" s="765" t="str">
        <f t="shared" si="11"/>
        <v>research_technology tech_destroyers</v>
      </c>
      <c r="F518" s="766" t="s">
        <v>7810</v>
      </c>
      <c r="G518" s="765" t="s">
        <v>8860</v>
      </c>
      <c r="H518" s="767" t="s">
        <v>1252</v>
      </c>
      <c r="I518" s="23"/>
    </row>
    <row r="519" ht="20" customHeight="1" spans="1:9">
      <c r="A519" s="780"/>
      <c r="B519" s="763">
        <v>13</v>
      </c>
      <c r="C519" s="764" t="s">
        <v>8861</v>
      </c>
      <c r="D519" s="764"/>
      <c r="E519" s="765" t="str">
        <f t="shared" si="11"/>
        <v>research_technology tech_cruisers</v>
      </c>
      <c r="F519" s="766" t="s">
        <v>7816</v>
      </c>
      <c r="G519" s="765" t="s">
        <v>8862</v>
      </c>
      <c r="H519" s="767" t="s">
        <v>1252</v>
      </c>
      <c r="I519" s="23"/>
    </row>
    <row r="520" ht="20" customHeight="1" spans="1:9">
      <c r="A520" s="780"/>
      <c r="B520" s="763">
        <v>14</v>
      </c>
      <c r="C520" s="764" t="s">
        <v>8863</v>
      </c>
      <c r="D520" s="764"/>
      <c r="E520" s="765" t="str">
        <f t="shared" si="11"/>
        <v>research_technology tech_battleships</v>
      </c>
      <c r="F520" s="766" t="s">
        <v>7829</v>
      </c>
      <c r="G520" s="765" t="s">
        <v>8864</v>
      </c>
      <c r="H520" s="767" t="s">
        <v>1252</v>
      </c>
      <c r="I520" s="23"/>
    </row>
    <row r="521" ht="20" customHeight="1" spans="1:9">
      <c r="A521" s="780"/>
      <c r="B521" s="763">
        <v>15</v>
      </c>
      <c r="C521" s="764" t="s">
        <v>8865</v>
      </c>
      <c r="D521" s="764"/>
      <c r="E521" s="765" t="str">
        <f t="shared" si="11"/>
        <v>research_technology tech_titans</v>
      </c>
      <c r="F521" s="766" t="s">
        <v>7808</v>
      </c>
      <c r="G521" s="765" t="s">
        <v>8866</v>
      </c>
      <c r="H521" s="767" t="s">
        <v>1252</v>
      </c>
      <c r="I521" s="23"/>
    </row>
    <row r="522" ht="20" customHeight="1" spans="1:9">
      <c r="A522" s="780"/>
      <c r="B522" s="768">
        <v>16</v>
      </c>
      <c r="C522" s="769" t="s">
        <v>8867</v>
      </c>
      <c r="D522" s="769"/>
      <c r="E522" s="770" t="str">
        <f t="shared" si="11"/>
        <v>research_technology tech_juggernaut</v>
      </c>
      <c r="F522" s="771" t="s">
        <v>7808</v>
      </c>
      <c r="G522" s="770" t="s">
        <v>8868</v>
      </c>
      <c r="H522" s="772" t="s">
        <v>7812</v>
      </c>
      <c r="I522" s="23"/>
    </row>
    <row r="523" ht="20" customHeight="1" spans="1:9">
      <c r="A523" s="780"/>
      <c r="B523" s="763">
        <v>17</v>
      </c>
      <c r="C523" s="764" t="s">
        <v>8869</v>
      </c>
      <c r="D523" s="764" t="s">
        <v>8870</v>
      </c>
      <c r="E523" s="765" t="str">
        <f t="shared" si="11"/>
        <v>research_technology tech_corvette_build_speed</v>
      </c>
      <c r="F523" s="766" t="s">
        <v>7851</v>
      </c>
      <c r="G523" s="765" t="s">
        <v>8871</v>
      </c>
      <c r="H523" s="767" t="s">
        <v>1252</v>
      </c>
      <c r="I523" s="23"/>
    </row>
    <row r="524" ht="20" customHeight="1" spans="1:9">
      <c r="A524" s="780"/>
      <c r="B524" s="763">
        <v>18</v>
      </c>
      <c r="C524" s="764" t="s">
        <v>8872</v>
      </c>
      <c r="D524" s="764" t="s">
        <v>8873</v>
      </c>
      <c r="E524" s="765" t="str">
        <f t="shared" si="11"/>
        <v>research_technology tech_corvette_hull_1</v>
      </c>
      <c r="F524" s="766" t="s">
        <v>7851</v>
      </c>
      <c r="G524" s="765" t="s">
        <v>8874</v>
      </c>
      <c r="H524" s="767" t="s">
        <v>1252</v>
      </c>
      <c r="I524" s="23"/>
    </row>
    <row r="525" ht="20" customHeight="1" spans="1:9">
      <c r="A525" s="780"/>
      <c r="B525" s="768">
        <v>19</v>
      </c>
      <c r="C525" s="769" t="s">
        <v>8875</v>
      </c>
      <c r="D525" s="769" t="s">
        <v>8876</v>
      </c>
      <c r="E525" s="770" t="str">
        <f t="shared" si="11"/>
        <v>research_technology tech_corvette_hull_2</v>
      </c>
      <c r="F525" s="771" t="s">
        <v>7810</v>
      </c>
      <c r="G525" s="770" t="s">
        <v>8877</v>
      </c>
      <c r="H525" s="772" t="s">
        <v>7812</v>
      </c>
      <c r="I525" s="23"/>
    </row>
    <row r="526" ht="20" customHeight="1" spans="1:9">
      <c r="A526" s="780"/>
      <c r="B526" s="763">
        <v>20</v>
      </c>
      <c r="C526" s="764" t="s">
        <v>8878</v>
      </c>
      <c r="D526" s="764" t="s">
        <v>8879</v>
      </c>
      <c r="E526" s="765" t="str">
        <f t="shared" si="11"/>
        <v>research_technology tech_destroyer_build_speed</v>
      </c>
      <c r="F526" s="766" t="s">
        <v>7810</v>
      </c>
      <c r="G526" s="765" t="s">
        <v>8880</v>
      </c>
      <c r="H526" s="767" t="s">
        <v>1252</v>
      </c>
      <c r="I526" s="23"/>
    </row>
    <row r="527" ht="20" customHeight="1" spans="1:9">
      <c r="A527" s="780"/>
      <c r="B527" s="763">
        <v>21</v>
      </c>
      <c r="C527" s="764" t="s">
        <v>8881</v>
      </c>
      <c r="D527" s="764" t="s">
        <v>8882</v>
      </c>
      <c r="E527" s="765" t="str">
        <f t="shared" si="11"/>
        <v>research_technology tech_destroyer_hull_1</v>
      </c>
      <c r="F527" s="766" t="s">
        <v>7810</v>
      </c>
      <c r="G527" s="765" t="s">
        <v>8883</v>
      </c>
      <c r="H527" s="767" t="s">
        <v>1252</v>
      </c>
      <c r="I527" s="23"/>
    </row>
    <row r="528" ht="20" customHeight="1" spans="1:9">
      <c r="A528" s="780"/>
      <c r="B528" s="768">
        <v>22</v>
      </c>
      <c r="C528" s="769" t="s">
        <v>8884</v>
      </c>
      <c r="D528" s="769" t="s">
        <v>8885</v>
      </c>
      <c r="E528" s="770" t="str">
        <f t="shared" si="11"/>
        <v>research_technology tech_destroyer_hull_2</v>
      </c>
      <c r="F528" s="771" t="s">
        <v>7816</v>
      </c>
      <c r="G528" s="770" t="s">
        <v>8886</v>
      </c>
      <c r="H528" s="772" t="s">
        <v>7812</v>
      </c>
      <c r="I528" s="23"/>
    </row>
    <row r="529" ht="20" customHeight="1" spans="1:9">
      <c r="A529" s="780"/>
      <c r="B529" s="763">
        <v>23</v>
      </c>
      <c r="C529" s="764" t="s">
        <v>8887</v>
      </c>
      <c r="D529" s="764" t="s">
        <v>8888</v>
      </c>
      <c r="E529" s="765" t="str">
        <f t="shared" si="11"/>
        <v>research_technology tech_cruiser_build_speed</v>
      </c>
      <c r="F529" s="766" t="s">
        <v>7816</v>
      </c>
      <c r="G529" s="765" t="s">
        <v>8889</v>
      </c>
      <c r="H529" s="767" t="s">
        <v>1252</v>
      </c>
      <c r="I529" s="23"/>
    </row>
    <row r="530" ht="20" customHeight="1" spans="1:9">
      <c r="A530" s="780"/>
      <c r="B530" s="763">
        <v>24</v>
      </c>
      <c r="C530" s="764" t="s">
        <v>8890</v>
      </c>
      <c r="D530" s="764" t="s">
        <v>8891</v>
      </c>
      <c r="E530" s="765" t="str">
        <f t="shared" si="11"/>
        <v>research_technology tech_cruiser_hull_1</v>
      </c>
      <c r="F530" s="766" t="s">
        <v>7816</v>
      </c>
      <c r="G530" s="765" t="s">
        <v>8892</v>
      </c>
      <c r="H530" s="767" t="s">
        <v>1252</v>
      </c>
      <c r="I530" s="23"/>
    </row>
    <row r="531" ht="20" customHeight="1" spans="1:9">
      <c r="A531" s="780"/>
      <c r="B531" s="768">
        <v>25</v>
      </c>
      <c r="C531" s="769" t="s">
        <v>8893</v>
      </c>
      <c r="D531" s="769" t="s">
        <v>8894</v>
      </c>
      <c r="E531" s="770" t="str">
        <f t="shared" ref="E531:E562" si="12">_xlfn.CONCAT("research_technology"," ",G531)</f>
        <v>research_technology tech_cruiser_hull_2</v>
      </c>
      <c r="F531" s="771" t="s">
        <v>7829</v>
      </c>
      <c r="G531" s="770" t="s">
        <v>8895</v>
      </c>
      <c r="H531" s="772" t="s">
        <v>7812</v>
      </c>
      <c r="I531" s="23"/>
    </row>
    <row r="532" ht="20" customHeight="1" spans="1:9">
      <c r="A532" s="780"/>
      <c r="B532" s="763">
        <v>26</v>
      </c>
      <c r="C532" s="764" t="s">
        <v>8896</v>
      </c>
      <c r="D532" s="764" t="s">
        <v>8897</v>
      </c>
      <c r="E532" s="765" t="str">
        <f t="shared" si="12"/>
        <v>research_technology tech_battleship_build_speed</v>
      </c>
      <c r="F532" s="766" t="s">
        <v>7829</v>
      </c>
      <c r="G532" s="765" t="s">
        <v>8898</v>
      </c>
      <c r="H532" s="767" t="s">
        <v>1252</v>
      </c>
      <c r="I532" s="23"/>
    </row>
    <row r="533" ht="20" customHeight="1" spans="1:9">
      <c r="A533" s="780"/>
      <c r="B533" s="763">
        <v>27</v>
      </c>
      <c r="C533" s="764" t="s">
        <v>8899</v>
      </c>
      <c r="D533" s="764" t="s">
        <v>8900</v>
      </c>
      <c r="E533" s="765" t="str">
        <f t="shared" si="12"/>
        <v>research_technology tech_battleship_hull_1</v>
      </c>
      <c r="F533" s="766" t="s">
        <v>7829</v>
      </c>
      <c r="G533" s="765" t="s">
        <v>8901</v>
      </c>
      <c r="H533" s="767" t="s">
        <v>1252</v>
      </c>
      <c r="I533" s="23"/>
    </row>
    <row r="534" ht="20" customHeight="1" spans="1:9">
      <c r="A534" s="780"/>
      <c r="B534" s="763">
        <v>28</v>
      </c>
      <c r="C534" s="764" t="s">
        <v>8902</v>
      </c>
      <c r="D534" s="764" t="s">
        <v>8903</v>
      </c>
      <c r="E534" s="765" t="str">
        <f t="shared" si="12"/>
        <v>research_technology tech_battleship_hull_2</v>
      </c>
      <c r="F534" s="766" t="s">
        <v>7808</v>
      </c>
      <c r="G534" s="765" t="s">
        <v>8904</v>
      </c>
      <c r="H534" s="767" t="s">
        <v>1252</v>
      </c>
      <c r="I534" s="23"/>
    </row>
    <row r="535" ht="20" customHeight="1" spans="1:9">
      <c r="A535" s="780"/>
      <c r="B535" s="768">
        <v>29</v>
      </c>
      <c r="C535" s="769" t="s">
        <v>8905</v>
      </c>
      <c r="D535" s="769" t="s">
        <v>8906</v>
      </c>
      <c r="E535" s="770" t="str">
        <f t="shared" si="12"/>
        <v>research_technology tech_titan_hull_1</v>
      </c>
      <c r="F535" s="771" t="s">
        <v>7808</v>
      </c>
      <c r="G535" s="770" t="s">
        <v>8907</v>
      </c>
      <c r="H535" s="772" t="s">
        <v>7812</v>
      </c>
      <c r="I535" s="23"/>
    </row>
    <row r="536" ht="20" customHeight="1" spans="1:9">
      <c r="A536" s="780"/>
      <c r="B536" s="768">
        <v>30</v>
      </c>
      <c r="C536" s="769" t="s">
        <v>8908</v>
      </c>
      <c r="D536" s="769" t="s">
        <v>8909</v>
      </c>
      <c r="E536" s="770" t="str">
        <f t="shared" si="12"/>
        <v>research_technology tech_titan_hull_2</v>
      </c>
      <c r="F536" s="771" t="s">
        <v>7808</v>
      </c>
      <c r="G536" s="770" t="s">
        <v>8910</v>
      </c>
      <c r="H536" s="772" t="s">
        <v>7812</v>
      </c>
      <c r="I536" s="23"/>
    </row>
    <row r="537" ht="20" customHeight="1" spans="1:9">
      <c r="A537" s="780"/>
      <c r="B537" s="763">
        <v>31</v>
      </c>
      <c r="C537" s="764" t="s">
        <v>8911</v>
      </c>
      <c r="D537" s="764"/>
      <c r="E537" s="765" t="str">
        <f t="shared" si="12"/>
        <v>research_technology tech_starbase_1</v>
      </c>
      <c r="F537" s="766" t="s">
        <v>7858</v>
      </c>
      <c r="G537" s="765" t="s">
        <v>8912</v>
      </c>
      <c r="H537" s="767" t="s">
        <v>1252</v>
      </c>
      <c r="I537" s="23"/>
    </row>
    <row r="538" ht="20" customHeight="1" spans="1:9">
      <c r="A538" s="780"/>
      <c r="B538" s="763">
        <v>32</v>
      </c>
      <c r="C538" s="764" t="s">
        <v>8913</v>
      </c>
      <c r="D538" s="764"/>
      <c r="E538" s="765" t="str">
        <f t="shared" si="12"/>
        <v>research_technology tech_starbase_2</v>
      </c>
      <c r="F538" s="766" t="s">
        <v>7858</v>
      </c>
      <c r="G538" s="765" t="s">
        <v>8914</v>
      </c>
      <c r="H538" s="767" t="s">
        <v>1252</v>
      </c>
      <c r="I538" s="23"/>
    </row>
    <row r="539" ht="20" customHeight="1" spans="1:9">
      <c r="A539" s="780"/>
      <c r="B539" s="763">
        <v>33</v>
      </c>
      <c r="C539" s="764" t="s">
        <v>8915</v>
      </c>
      <c r="D539" s="764"/>
      <c r="E539" s="765" t="str">
        <f t="shared" si="12"/>
        <v>research_technology tech_starbase_3</v>
      </c>
      <c r="F539" s="766" t="s">
        <v>7810</v>
      </c>
      <c r="G539" s="765" t="s">
        <v>8916</v>
      </c>
      <c r="H539" s="767" t="s">
        <v>1252</v>
      </c>
      <c r="I539" s="23"/>
    </row>
    <row r="540" ht="20" customHeight="1" spans="1:9">
      <c r="A540" s="780"/>
      <c r="B540" s="763">
        <v>34</v>
      </c>
      <c r="C540" s="764" t="s">
        <v>8917</v>
      </c>
      <c r="D540" s="764"/>
      <c r="E540" s="765" t="str">
        <f t="shared" si="12"/>
        <v>research_technology tech_starbase_4</v>
      </c>
      <c r="F540" s="766" t="s">
        <v>7816</v>
      </c>
      <c r="G540" s="765" t="s">
        <v>8918</v>
      </c>
      <c r="H540" s="767" t="s">
        <v>1252</v>
      </c>
      <c r="I540" s="23"/>
    </row>
    <row r="541" ht="20" customHeight="1" spans="1:9">
      <c r="A541" s="780"/>
      <c r="B541" s="763">
        <v>35</v>
      </c>
      <c r="C541" s="764" t="s">
        <v>8919</v>
      </c>
      <c r="D541" s="764"/>
      <c r="E541" s="765" t="str">
        <f t="shared" si="12"/>
        <v>research_technology tech_starbase_5</v>
      </c>
      <c r="F541" s="766" t="s">
        <v>7829</v>
      </c>
      <c r="G541" s="765" t="s">
        <v>8920</v>
      </c>
      <c r="H541" s="767" t="s">
        <v>1252</v>
      </c>
      <c r="I541" s="23"/>
    </row>
    <row r="542" ht="20" customHeight="1" spans="1:9">
      <c r="A542" s="780"/>
      <c r="B542" s="763">
        <v>36</v>
      </c>
      <c r="C542" s="764" t="s">
        <v>6087</v>
      </c>
      <c r="D542" s="764"/>
      <c r="E542" s="765" t="str">
        <f t="shared" si="12"/>
        <v>research_technology tech_habitat_1</v>
      </c>
      <c r="F542" s="766" t="s">
        <v>7816</v>
      </c>
      <c r="G542" s="765" t="s">
        <v>8921</v>
      </c>
      <c r="H542" s="767" t="s">
        <v>1252</v>
      </c>
      <c r="I542" s="23"/>
    </row>
    <row r="543" ht="20" customHeight="1" spans="1:9">
      <c r="A543" s="780"/>
      <c r="B543" s="768">
        <v>37</v>
      </c>
      <c r="C543" s="769" t="s">
        <v>8922</v>
      </c>
      <c r="D543" s="769"/>
      <c r="E543" s="770" t="str">
        <f t="shared" si="12"/>
        <v>research_technology tech_habitat_2</v>
      </c>
      <c r="F543" s="771" t="s">
        <v>7829</v>
      </c>
      <c r="G543" s="770" t="s">
        <v>8923</v>
      </c>
      <c r="H543" s="772" t="s">
        <v>7812</v>
      </c>
      <c r="I543" s="23"/>
    </row>
    <row r="544" ht="20" customHeight="1" spans="1:9">
      <c r="A544" s="780"/>
      <c r="B544" s="768">
        <v>38</v>
      </c>
      <c r="C544" s="769" t="s">
        <v>8924</v>
      </c>
      <c r="D544" s="769"/>
      <c r="E544" s="770" t="str">
        <f t="shared" si="12"/>
        <v>research_technology tech_habitat_3</v>
      </c>
      <c r="F544" s="771" t="s">
        <v>7829</v>
      </c>
      <c r="G544" s="770" t="s">
        <v>8925</v>
      </c>
      <c r="H544" s="772" t="s">
        <v>7812</v>
      </c>
      <c r="I544" s="23"/>
    </row>
    <row r="545" ht="20" customHeight="1" spans="1:9">
      <c r="A545" s="780"/>
      <c r="B545" s="768">
        <v>39</v>
      </c>
      <c r="C545" s="769" t="s">
        <v>8926</v>
      </c>
      <c r="D545" s="769"/>
      <c r="E545" s="770" t="str">
        <f t="shared" si="12"/>
        <v>research_technology tech_modular_engineering</v>
      </c>
      <c r="F545" s="771" t="s">
        <v>7810</v>
      </c>
      <c r="G545" s="770" t="s">
        <v>8927</v>
      </c>
      <c r="H545" s="772" t="s">
        <v>7812</v>
      </c>
      <c r="I545" s="23"/>
    </row>
    <row r="546" ht="20" customHeight="1" spans="1:9">
      <c r="A546" s="780"/>
      <c r="B546" s="768">
        <v>40</v>
      </c>
      <c r="C546" s="769" t="s">
        <v>8928</v>
      </c>
      <c r="D546" s="769"/>
      <c r="E546" s="770" t="str">
        <f t="shared" si="12"/>
        <v>research_technology tech_space_defense_station_improvement</v>
      </c>
      <c r="F546" s="771" t="s">
        <v>7816</v>
      </c>
      <c r="G546" s="770" t="s">
        <v>8929</v>
      </c>
      <c r="H546" s="772" t="s">
        <v>7812</v>
      </c>
      <c r="I546" s="23"/>
    </row>
    <row r="547" ht="20" customHeight="1" spans="1:9">
      <c r="A547" s="780"/>
      <c r="B547" s="763">
        <v>41</v>
      </c>
      <c r="C547" s="764" t="s">
        <v>8930</v>
      </c>
      <c r="D547" s="764" t="s">
        <v>8931</v>
      </c>
      <c r="E547" s="765" t="str">
        <f t="shared" si="12"/>
        <v>research_technology tech_strike_craft_1</v>
      </c>
      <c r="F547" s="766" t="s">
        <v>7851</v>
      </c>
      <c r="G547" s="765" t="s">
        <v>8932</v>
      </c>
      <c r="H547" s="767" t="s">
        <v>1252</v>
      </c>
      <c r="I547" s="23"/>
    </row>
    <row r="548" ht="20" customHeight="1" spans="1:9">
      <c r="A548" s="780"/>
      <c r="B548" s="763">
        <v>42</v>
      </c>
      <c r="C548" s="764" t="s">
        <v>8933</v>
      </c>
      <c r="D548" s="764" t="s">
        <v>8934</v>
      </c>
      <c r="E548" s="765" t="str">
        <f t="shared" si="12"/>
        <v>research_technology tech_strike_craft_2</v>
      </c>
      <c r="F548" s="766" t="s">
        <v>7810</v>
      </c>
      <c r="G548" s="765" t="s">
        <v>8935</v>
      </c>
      <c r="H548" s="767" t="s">
        <v>1252</v>
      </c>
      <c r="I548" s="23"/>
    </row>
    <row r="549" ht="20" customHeight="1" spans="1:9">
      <c r="A549" s="780"/>
      <c r="B549" s="763">
        <v>43</v>
      </c>
      <c r="C549" s="764" t="s">
        <v>8936</v>
      </c>
      <c r="D549" s="764" t="s">
        <v>8937</v>
      </c>
      <c r="E549" s="765" t="str">
        <f t="shared" si="12"/>
        <v>research_technology tech_strike_craft_3</v>
      </c>
      <c r="F549" s="766" t="s">
        <v>7816</v>
      </c>
      <c r="G549" s="765" t="s">
        <v>8938</v>
      </c>
      <c r="H549" s="767" t="s">
        <v>1252</v>
      </c>
      <c r="I549" s="23"/>
    </row>
    <row r="550" ht="20" customHeight="1" spans="1:9">
      <c r="A550" s="780"/>
      <c r="B550" s="758">
        <v>44</v>
      </c>
      <c r="C550" s="759" t="s">
        <v>8939</v>
      </c>
      <c r="D550" s="759"/>
      <c r="E550" s="760" t="str">
        <f t="shared" si="12"/>
        <v>research_technology tech_strike_craft_skrand</v>
      </c>
      <c r="F550" s="761" t="s">
        <v>7829</v>
      </c>
      <c r="G550" s="760" t="s">
        <v>8940</v>
      </c>
      <c r="H550" s="762" t="s">
        <v>3828</v>
      </c>
      <c r="I550" s="23"/>
    </row>
    <row r="551" ht="20" customHeight="1" spans="1:9">
      <c r="A551" s="780"/>
      <c r="B551" s="763">
        <v>45</v>
      </c>
      <c r="C551" s="764" t="s">
        <v>8941</v>
      </c>
      <c r="D551" s="764"/>
      <c r="E551" s="765" t="str">
        <f t="shared" si="12"/>
        <v>research_technology tech_assault_armies</v>
      </c>
      <c r="F551" s="766" t="s">
        <v>7858</v>
      </c>
      <c r="G551" s="765" t="s">
        <v>8942</v>
      </c>
      <c r="H551" s="767" t="s">
        <v>1252</v>
      </c>
      <c r="I551" s="23"/>
    </row>
    <row r="552" ht="20" customHeight="1" spans="1:9">
      <c r="A552" s="780"/>
      <c r="B552" s="763">
        <v>46</v>
      </c>
      <c r="C552" s="764" t="s">
        <v>8943</v>
      </c>
      <c r="D552" s="764"/>
      <c r="E552" s="765" t="str">
        <f t="shared" si="12"/>
        <v>research_technology tech_space_defense_station_1</v>
      </c>
      <c r="F552" s="766" t="s">
        <v>7858</v>
      </c>
      <c r="G552" s="765" t="s">
        <v>8944</v>
      </c>
      <c r="H552" s="767" t="s">
        <v>1252</v>
      </c>
      <c r="I552" s="23"/>
    </row>
    <row r="553" ht="20" customHeight="1" spans="1:9">
      <c r="A553" s="780"/>
      <c r="B553" s="768">
        <v>47</v>
      </c>
      <c r="C553" s="769" t="s">
        <v>8945</v>
      </c>
      <c r="D553" s="769"/>
      <c r="E553" s="770" t="str">
        <f t="shared" si="12"/>
        <v>research_technology tech_defense_platform_hull_1</v>
      </c>
      <c r="F553" s="771" t="s">
        <v>7810</v>
      </c>
      <c r="G553" s="770" t="s">
        <v>8946</v>
      </c>
      <c r="H553" s="772" t="s">
        <v>7812</v>
      </c>
      <c r="I553" s="23"/>
    </row>
    <row r="554" ht="20" customHeight="1" spans="1:9">
      <c r="A554" s="780"/>
      <c r="B554" s="768">
        <v>48</v>
      </c>
      <c r="C554" s="769" t="s">
        <v>8947</v>
      </c>
      <c r="D554" s="769"/>
      <c r="E554" s="770" t="str">
        <f t="shared" si="12"/>
        <v>research_technology tech_repeatable_improved_military_station_damage</v>
      </c>
      <c r="F554" s="771" t="s">
        <v>7808</v>
      </c>
      <c r="G554" s="770" t="s">
        <v>8948</v>
      </c>
      <c r="H554" s="772" t="s">
        <v>7889</v>
      </c>
      <c r="I554" s="23"/>
    </row>
    <row r="555" ht="20" customHeight="1" spans="1:9">
      <c r="A555" s="780"/>
      <c r="B555" s="768">
        <v>49</v>
      </c>
      <c r="C555" s="769" t="s">
        <v>8949</v>
      </c>
      <c r="D555" s="769"/>
      <c r="E555" s="770" t="str">
        <f t="shared" si="12"/>
        <v>research_technology tech_repeatable_improved_military_station_health</v>
      </c>
      <c r="F555" s="771" t="s">
        <v>7808</v>
      </c>
      <c r="G555" s="770" t="s">
        <v>8950</v>
      </c>
      <c r="H555" s="772" t="s">
        <v>7889</v>
      </c>
      <c r="I555" s="23"/>
    </row>
    <row r="556" ht="20" customHeight="1" spans="1:9">
      <c r="A556" s="780"/>
      <c r="B556" s="758">
        <v>50</v>
      </c>
      <c r="C556" s="759" t="s">
        <v>8951</v>
      </c>
      <c r="D556" s="759"/>
      <c r="E556" s="760" t="str">
        <f t="shared" si="12"/>
        <v>research_technology tech_ordered_retreat</v>
      </c>
      <c r="F556" s="761" t="s">
        <v>7810</v>
      </c>
      <c r="G556" s="760" t="s">
        <v>8952</v>
      </c>
      <c r="H556" s="762" t="s">
        <v>7908</v>
      </c>
      <c r="I556" s="23"/>
    </row>
    <row r="557" ht="20" customHeight="1" spans="1:9">
      <c r="A557" s="780"/>
      <c r="B557" s="758">
        <v>51</v>
      </c>
      <c r="C557" s="759" t="s">
        <v>8953</v>
      </c>
      <c r="D557" s="759"/>
      <c r="E557" s="760" t="str">
        <f t="shared" si="12"/>
        <v>research_technology tech_temple_of_transportation</v>
      </c>
      <c r="F557" s="761" t="s">
        <v>7810</v>
      </c>
      <c r="G557" s="760" t="s">
        <v>8954</v>
      </c>
      <c r="H557" s="762" t="s">
        <v>7908</v>
      </c>
      <c r="I557" s="23"/>
    </row>
    <row r="558" ht="20" customHeight="1" spans="1:9">
      <c r="A558" s="780"/>
      <c r="B558" s="758">
        <v>52</v>
      </c>
      <c r="C558" s="759" t="s">
        <v>8955</v>
      </c>
      <c r="D558" s="759"/>
      <c r="E558" s="760" t="str">
        <f t="shared" si="12"/>
        <v>research_technology tech_cosmogenesis_escort</v>
      </c>
      <c r="F558" s="761" t="s">
        <v>7808</v>
      </c>
      <c r="G558" s="760" t="s">
        <v>8956</v>
      </c>
      <c r="H558" s="762" t="s">
        <v>3828</v>
      </c>
      <c r="I558" s="23"/>
    </row>
    <row r="559" ht="20" customHeight="1" spans="1:9">
      <c r="A559" s="780"/>
      <c r="B559" s="758">
        <v>53</v>
      </c>
      <c r="C559" s="759" t="s">
        <v>8957</v>
      </c>
      <c r="D559" s="759"/>
      <c r="E559" s="760" t="str">
        <f t="shared" si="12"/>
        <v>research_technology tech_cosmogenesis_battlecruiser</v>
      </c>
      <c r="F559" s="761" t="s">
        <v>7808</v>
      </c>
      <c r="G559" s="760" t="s">
        <v>8958</v>
      </c>
      <c r="H559" s="762" t="s">
        <v>3828</v>
      </c>
      <c r="I559" s="23"/>
    </row>
    <row r="560" ht="20" customHeight="1" spans="1:9">
      <c r="A560" s="780"/>
      <c r="B560" s="758">
        <v>54</v>
      </c>
      <c r="C560" s="759" t="s">
        <v>8959</v>
      </c>
      <c r="D560" s="759"/>
      <c r="E560" s="760" t="str">
        <f t="shared" si="12"/>
        <v>research_technology tech_cosmogenesis_FE_titan</v>
      </c>
      <c r="F560" s="761" t="s">
        <v>7808</v>
      </c>
      <c r="G560" s="760" t="s">
        <v>8960</v>
      </c>
      <c r="H560" s="762" t="s">
        <v>3828</v>
      </c>
      <c r="I560" s="23"/>
    </row>
    <row r="561" ht="20" customHeight="1" spans="1:9">
      <c r="A561" s="780"/>
      <c r="B561" s="768">
        <v>55</v>
      </c>
      <c r="C561" s="769" t="s">
        <v>8961</v>
      </c>
      <c r="D561" s="769"/>
      <c r="E561" s="770" t="str">
        <f t="shared" si="12"/>
        <v>research_technology tech_mega_engineering</v>
      </c>
      <c r="F561" s="771" t="s">
        <v>7808</v>
      </c>
      <c r="G561" s="770" t="s">
        <v>8962</v>
      </c>
      <c r="H561" s="772" t="s">
        <v>7812</v>
      </c>
      <c r="I561" s="23"/>
    </row>
    <row r="562" ht="20" customHeight="1" spans="1:9">
      <c r="A562" s="780"/>
      <c r="B562" s="768">
        <v>56</v>
      </c>
      <c r="C562" s="769" t="s">
        <v>8963</v>
      </c>
      <c r="D562" s="769"/>
      <c r="E562" s="770" t="str">
        <f t="shared" si="12"/>
        <v>research_technology tech_ring_world</v>
      </c>
      <c r="F562" s="771" t="s">
        <v>7808</v>
      </c>
      <c r="G562" s="770" t="s">
        <v>8964</v>
      </c>
      <c r="H562" s="772" t="s">
        <v>7812</v>
      </c>
      <c r="I562" s="23"/>
    </row>
    <row r="563" ht="20" customHeight="1" spans="1:9">
      <c r="A563" s="781"/>
      <c r="B563" s="782">
        <v>57</v>
      </c>
      <c r="C563" s="783" t="s">
        <v>8965</v>
      </c>
      <c r="D563" s="783"/>
      <c r="E563" s="784" t="str">
        <f t="shared" ref="E563:E594" si="13">_xlfn.CONCAT("research_technology"," ",G563)</f>
        <v>research_technology tech_orbital_ring_tier_1</v>
      </c>
      <c r="F563" s="785" t="s">
        <v>7816</v>
      </c>
      <c r="G563" s="784" t="s">
        <v>8966</v>
      </c>
      <c r="H563" s="786" t="s">
        <v>1252</v>
      </c>
      <c r="I563" s="23"/>
    </row>
    <row r="564" ht="20" customHeight="1" spans="1:9">
      <c r="A564" s="751" t="s">
        <v>8967</v>
      </c>
      <c r="B564" s="752">
        <v>1</v>
      </c>
      <c r="C564" s="753" t="s">
        <v>8968</v>
      </c>
      <c r="D564" s="753"/>
      <c r="E564" s="754" t="str">
        <f t="shared" si="13"/>
        <v>research_technology tech_industrial_storm_protection</v>
      </c>
      <c r="F564" s="755" t="s">
        <v>7851</v>
      </c>
      <c r="G564" s="754" t="s">
        <v>8969</v>
      </c>
      <c r="H564" s="756" t="s">
        <v>3828</v>
      </c>
      <c r="I564" s="23"/>
    </row>
    <row r="565" ht="20" customHeight="1" spans="1:9">
      <c r="A565" s="757"/>
      <c r="B565" s="758">
        <v>2</v>
      </c>
      <c r="C565" s="759" t="s">
        <v>8970</v>
      </c>
      <c r="D565" s="759"/>
      <c r="E565" s="760" t="str">
        <f t="shared" si="13"/>
        <v>research_technology tech_advanced_industrial_storm_protection</v>
      </c>
      <c r="F565" s="761" t="s">
        <v>7810</v>
      </c>
      <c r="G565" s="760" t="s">
        <v>8971</v>
      </c>
      <c r="H565" s="762" t="s">
        <v>3828</v>
      </c>
      <c r="I565" s="23"/>
    </row>
    <row r="566" ht="20" customHeight="1" spans="1:9">
      <c r="A566" s="757"/>
      <c r="B566" s="763">
        <v>3</v>
      </c>
      <c r="C566" s="764" t="s">
        <v>8972</v>
      </c>
      <c r="D566" s="764"/>
      <c r="E566" s="765" t="str">
        <f t="shared" si="13"/>
        <v>research_technology tech_basic_industry</v>
      </c>
      <c r="F566" s="766" t="s">
        <v>7858</v>
      </c>
      <c r="G566" s="765" t="s">
        <v>8973</v>
      </c>
      <c r="H566" s="767" t="s">
        <v>1252</v>
      </c>
      <c r="I566" s="23"/>
    </row>
    <row r="567" ht="20" customHeight="1" spans="1:9">
      <c r="A567" s="757"/>
      <c r="B567" s="763">
        <v>4</v>
      </c>
      <c r="C567" s="764" t="s">
        <v>8974</v>
      </c>
      <c r="D567" s="764"/>
      <c r="E567" s="765" t="str">
        <f t="shared" si="13"/>
        <v>research_technology tech_mechanized_mining</v>
      </c>
      <c r="F567" s="766" t="s">
        <v>7858</v>
      </c>
      <c r="G567" s="765" t="s">
        <v>8975</v>
      </c>
      <c r="H567" s="767" t="s">
        <v>1252</v>
      </c>
      <c r="I567" s="23"/>
    </row>
    <row r="568" ht="20" customHeight="1" spans="1:9">
      <c r="A568" s="757"/>
      <c r="B568" s="763">
        <v>5</v>
      </c>
      <c r="C568" s="764" t="s">
        <v>8976</v>
      </c>
      <c r="D568" s="764"/>
      <c r="E568" s="765" t="str">
        <f t="shared" si="13"/>
        <v>research_technology tech_powered_exoskeletons</v>
      </c>
      <c r="F568" s="766" t="s">
        <v>7851</v>
      </c>
      <c r="G568" s="765" t="s">
        <v>8977</v>
      </c>
      <c r="H568" s="767" t="s">
        <v>1252</v>
      </c>
      <c r="I568" s="23"/>
    </row>
    <row r="569" ht="20" customHeight="1" spans="1:9">
      <c r="A569" s="757"/>
      <c r="B569" s="763">
        <v>6</v>
      </c>
      <c r="C569" s="764" t="s">
        <v>8978</v>
      </c>
      <c r="D569" s="764"/>
      <c r="E569" s="765" t="str">
        <f t="shared" si="13"/>
        <v>research_technology tech_space_mining_1</v>
      </c>
      <c r="F569" s="766" t="s">
        <v>7851</v>
      </c>
      <c r="G569" s="765" t="s">
        <v>8979</v>
      </c>
      <c r="H569" s="767" t="s">
        <v>1252</v>
      </c>
      <c r="I569" s="23"/>
    </row>
    <row r="570" ht="20" customHeight="1" spans="1:9">
      <c r="A570" s="757"/>
      <c r="B570" s="763">
        <v>7</v>
      </c>
      <c r="C570" s="764" t="s">
        <v>8980</v>
      </c>
      <c r="D570" s="764"/>
      <c r="E570" s="765" t="str">
        <f t="shared" si="13"/>
        <v>research_technology tech_space_mining_2</v>
      </c>
      <c r="F570" s="766" t="s">
        <v>7851</v>
      </c>
      <c r="G570" s="765" t="s">
        <v>8981</v>
      </c>
      <c r="H570" s="767" t="s">
        <v>1252</v>
      </c>
      <c r="I570" s="23"/>
    </row>
    <row r="571" ht="20" customHeight="1" spans="1:9">
      <c r="A571" s="757"/>
      <c r="B571" s="763">
        <v>8</v>
      </c>
      <c r="C571" s="764" t="s">
        <v>8982</v>
      </c>
      <c r="D571" s="764"/>
      <c r="E571" s="765" t="str">
        <f t="shared" si="13"/>
        <v>research_technology tech_space_mining_3</v>
      </c>
      <c r="F571" s="766" t="s">
        <v>7810</v>
      </c>
      <c r="G571" s="765" t="s">
        <v>8983</v>
      </c>
      <c r="H571" s="767" t="s">
        <v>1252</v>
      </c>
      <c r="I571" s="23"/>
    </row>
    <row r="572" ht="20" customHeight="1" spans="1:9">
      <c r="A572" s="757"/>
      <c r="B572" s="763">
        <v>9</v>
      </c>
      <c r="C572" s="764" t="s">
        <v>8984</v>
      </c>
      <c r="D572" s="764"/>
      <c r="E572" s="765" t="str">
        <f t="shared" si="13"/>
        <v>research_technology tech_space_mining_4</v>
      </c>
      <c r="F572" s="766" t="s">
        <v>7810</v>
      </c>
      <c r="G572" s="765" t="s">
        <v>8985</v>
      </c>
      <c r="H572" s="767" t="s">
        <v>1252</v>
      </c>
      <c r="I572" s="23"/>
    </row>
    <row r="573" ht="20" customHeight="1" spans="1:9">
      <c r="A573" s="757"/>
      <c r="B573" s="763">
        <v>10</v>
      </c>
      <c r="C573" s="764" t="s">
        <v>8986</v>
      </c>
      <c r="D573" s="764"/>
      <c r="E573" s="765" t="str">
        <f t="shared" si="13"/>
        <v>research_technology tech_space_mining_5</v>
      </c>
      <c r="F573" s="766" t="s">
        <v>7816</v>
      </c>
      <c r="G573" s="765" t="s">
        <v>8987</v>
      </c>
      <c r="H573" s="767" t="s">
        <v>1252</v>
      </c>
      <c r="I573" s="23"/>
    </row>
    <row r="574" ht="20" customHeight="1" spans="1:9">
      <c r="A574" s="757"/>
      <c r="B574" s="763">
        <v>11</v>
      </c>
      <c r="C574" s="764" t="s">
        <v>8988</v>
      </c>
      <c r="D574" s="764"/>
      <c r="E574" s="765" t="str">
        <f t="shared" si="13"/>
        <v>research_technology tech_mining_1</v>
      </c>
      <c r="F574" s="766" t="s">
        <v>7851</v>
      </c>
      <c r="G574" s="765" t="s">
        <v>8989</v>
      </c>
      <c r="H574" s="767" t="s">
        <v>1252</v>
      </c>
      <c r="I574" s="23"/>
    </row>
    <row r="575" ht="20" customHeight="1" spans="1:9">
      <c r="A575" s="757"/>
      <c r="B575" s="763">
        <v>12</v>
      </c>
      <c r="C575" s="764" t="s">
        <v>8990</v>
      </c>
      <c r="D575" s="764"/>
      <c r="E575" s="765" t="str">
        <f t="shared" si="13"/>
        <v>research_technology tech_mining_2</v>
      </c>
      <c r="F575" s="766" t="s">
        <v>7810</v>
      </c>
      <c r="G575" s="765" t="s">
        <v>8991</v>
      </c>
      <c r="H575" s="767" t="s">
        <v>1252</v>
      </c>
      <c r="I575" s="23"/>
    </row>
    <row r="576" ht="20" customHeight="1" spans="1:9">
      <c r="A576" s="757"/>
      <c r="B576" s="763">
        <v>13</v>
      </c>
      <c r="C576" s="764" t="s">
        <v>8992</v>
      </c>
      <c r="D576" s="764"/>
      <c r="E576" s="765" t="str">
        <f t="shared" si="13"/>
        <v>research_technology tech_mining_3</v>
      </c>
      <c r="F576" s="766" t="s">
        <v>7816</v>
      </c>
      <c r="G576" s="765" t="s">
        <v>8993</v>
      </c>
      <c r="H576" s="767" t="s">
        <v>1252</v>
      </c>
      <c r="I576" s="23"/>
    </row>
    <row r="577" ht="20" customHeight="1" spans="1:9">
      <c r="A577" s="757"/>
      <c r="B577" s="763">
        <v>14</v>
      </c>
      <c r="C577" s="764" t="s">
        <v>8994</v>
      </c>
      <c r="D577" s="764"/>
      <c r="E577" s="765" t="str">
        <f t="shared" si="13"/>
        <v>research_technology tech_mineral_purification_1</v>
      </c>
      <c r="F577" s="766" t="s">
        <v>7851</v>
      </c>
      <c r="G577" s="765" t="s">
        <v>8995</v>
      </c>
      <c r="H577" s="767" t="s">
        <v>1252</v>
      </c>
      <c r="I577" s="23"/>
    </row>
    <row r="578" ht="20" customHeight="1" spans="1:9">
      <c r="A578" s="757"/>
      <c r="B578" s="763">
        <v>15</v>
      </c>
      <c r="C578" s="764" t="s">
        <v>8996</v>
      </c>
      <c r="D578" s="764"/>
      <c r="E578" s="765" t="str">
        <f t="shared" si="13"/>
        <v>research_technology tech_mineral_purification_2</v>
      </c>
      <c r="F578" s="766" t="s">
        <v>7810</v>
      </c>
      <c r="G578" s="765" t="s">
        <v>8997</v>
      </c>
      <c r="H578" s="767" t="s">
        <v>1252</v>
      </c>
      <c r="I578" s="23"/>
    </row>
    <row r="579" ht="20" customHeight="1" spans="1:9">
      <c r="A579" s="757"/>
      <c r="B579" s="763">
        <v>16</v>
      </c>
      <c r="C579" s="764" t="s">
        <v>8998</v>
      </c>
      <c r="D579" s="764"/>
      <c r="E579" s="765" t="str">
        <f t="shared" si="13"/>
        <v>research_technology tech_robotic_workers</v>
      </c>
      <c r="F579" s="766" t="s">
        <v>7851</v>
      </c>
      <c r="G579" s="765" t="s">
        <v>8999</v>
      </c>
      <c r="H579" s="767" t="s">
        <v>1252</v>
      </c>
      <c r="I579" s="23"/>
    </row>
    <row r="580" ht="20" customHeight="1" spans="1:9">
      <c r="A580" s="757"/>
      <c r="B580" s="763">
        <v>17</v>
      </c>
      <c r="C580" s="764" t="s">
        <v>9000</v>
      </c>
      <c r="D580" s="764"/>
      <c r="E580" s="765" t="str">
        <f t="shared" si="13"/>
        <v>research_technology tech_droid_workers</v>
      </c>
      <c r="F580" s="766" t="s">
        <v>7810</v>
      </c>
      <c r="G580" s="765" t="s">
        <v>9001</v>
      </c>
      <c r="H580" s="767" t="s">
        <v>1252</v>
      </c>
      <c r="I580" s="23"/>
    </row>
    <row r="581" ht="20" customHeight="1" spans="1:9">
      <c r="A581" s="757"/>
      <c r="B581" s="768">
        <v>18</v>
      </c>
      <c r="C581" s="769" t="s">
        <v>9002</v>
      </c>
      <c r="D581" s="769"/>
      <c r="E581" s="770" t="str">
        <f t="shared" si="13"/>
        <v>research_technology tech_synthetic_workers</v>
      </c>
      <c r="F581" s="771" t="s">
        <v>7829</v>
      </c>
      <c r="G581" s="770" t="s">
        <v>9003</v>
      </c>
      <c r="H581" s="772" t="s">
        <v>7833</v>
      </c>
      <c r="I581" s="23"/>
    </row>
    <row r="582" ht="20" customHeight="1" spans="1:9">
      <c r="A582" s="757"/>
      <c r="B582" s="763">
        <v>19</v>
      </c>
      <c r="C582" s="764" t="s">
        <v>9004</v>
      </c>
      <c r="D582" s="764"/>
      <c r="E582" s="765" t="str">
        <f t="shared" si="13"/>
        <v>research_technology tech_synthetic_leaders</v>
      </c>
      <c r="F582" s="766" t="s">
        <v>7829</v>
      </c>
      <c r="G582" s="765" t="s">
        <v>9005</v>
      </c>
      <c r="H582" s="767" t="s">
        <v>1252</v>
      </c>
      <c r="I582" s="23"/>
    </row>
    <row r="583" ht="20" customHeight="1" spans="1:9">
      <c r="A583" s="757"/>
      <c r="B583" s="768">
        <v>20</v>
      </c>
      <c r="C583" s="769" t="s">
        <v>9006</v>
      </c>
      <c r="D583" s="769"/>
      <c r="E583" s="770" t="str">
        <f t="shared" si="13"/>
        <v>research_technology tech_robot_assembly_complex</v>
      </c>
      <c r="F583" s="771" t="s">
        <v>7829</v>
      </c>
      <c r="G583" s="770" t="s">
        <v>9007</v>
      </c>
      <c r="H583" s="772" t="s">
        <v>7812</v>
      </c>
      <c r="I583" s="23"/>
    </row>
    <row r="584" ht="20" customHeight="1" spans="1:9">
      <c r="A584" s="757"/>
      <c r="B584" s="763">
        <v>21</v>
      </c>
      <c r="C584" s="764" t="s">
        <v>9008</v>
      </c>
      <c r="D584" s="764"/>
      <c r="E584" s="765" t="str">
        <f t="shared" si="13"/>
        <v>research_technology tech_integrated_cybernetics</v>
      </c>
      <c r="F584" s="766" t="s">
        <v>7810</v>
      </c>
      <c r="G584" s="765" t="s">
        <v>9009</v>
      </c>
      <c r="H584" s="767" t="s">
        <v>1252</v>
      </c>
      <c r="I584" s="23"/>
    </row>
    <row r="585" ht="20" customHeight="1" spans="1:9">
      <c r="A585" s="757"/>
      <c r="B585" s="763">
        <v>22</v>
      </c>
      <c r="C585" s="764" t="s">
        <v>9010</v>
      </c>
      <c r="D585" s="764"/>
      <c r="E585" s="765" t="str">
        <f t="shared" si="13"/>
        <v>research_technology tech_space_construction</v>
      </c>
      <c r="F585" s="766" t="s">
        <v>7858</v>
      </c>
      <c r="G585" s="765" t="s">
        <v>9011</v>
      </c>
      <c r="H585" s="767" t="s">
        <v>1252</v>
      </c>
      <c r="I585" s="23"/>
    </row>
    <row r="586" ht="20" customHeight="1" spans="1:9">
      <c r="A586" s="757"/>
      <c r="B586" s="763">
        <v>23</v>
      </c>
      <c r="C586" s="764" t="s">
        <v>9012</v>
      </c>
      <c r="D586" s="764"/>
      <c r="E586" s="765" t="str">
        <f t="shared" si="13"/>
        <v>research_technology tech_assembly_pattern</v>
      </c>
      <c r="F586" s="766" t="s">
        <v>7851</v>
      </c>
      <c r="G586" s="765" t="s">
        <v>9013</v>
      </c>
      <c r="H586" s="767" t="s">
        <v>1252</v>
      </c>
      <c r="I586" s="23"/>
    </row>
    <row r="587" ht="20" customHeight="1" spans="1:9">
      <c r="A587" s="757"/>
      <c r="B587" s="768">
        <v>24</v>
      </c>
      <c r="C587" s="769" t="s">
        <v>9014</v>
      </c>
      <c r="D587" s="769"/>
      <c r="E587" s="770" t="str">
        <f t="shared" si="13"/>
        <v>research_technology tech_construction_templates</v>
      </c>
      <c r="F587" s="771" t="s">
        <v>7816</v>
      </c>
      <c r="G587" s="770" t="s">
        <v>9015</v>
      </c>
      <c r="H587" s="772" t="s">
        <v>7812</v>
      </c>
      <c r="I587" s="23"/>
    </row>
    <row r="588" ht="20" customHeight="1" spans="1:9">
      <c r="A588" s="757"/>
      <c r="B588" s="763">
        <v>25</v>
      </c>
      <c r="C588" s="764" t="s">
        <v>9016</v>
      </c>
      <c r="D588" s="764"/>
      <c r="E588" s="765" t="str">
        <f t="shared" si="13"/>
        <v>research_technology tech_housing_1</v>
      </c>
      <c r="F588" s="766" t="s">
        <v>7810</v>
      </c>
      <c r="G588" s="765" t="s">
        <v>9017</v>
      </c>
      <c r="H588" s="767" t="s">
        <v>1252</v>
      </c>
      <c r="I588" s="23"/>
    </row>
    <row r="589" ht="20" customHeight="1" spans="1:9">
      <c r="A589" s="757"/>
      <c r="B589" s="763">
        <v>26</v>
      </c>
      <c r="C589" s="764" t="s">
        <v>9018</v>
      </c>
      <c r="D589" s="764"/>
      <c r="E589" s="765" t="str">
        <f t="shared" si="13"/>
        <v>research_technology tech_housing_2</v>
      </c>
      <c r="F589" s="766" t="s">
        <v>7816</v>
      </c>
      <c r="G589" s="765" t="s">
        <v>9019</v>
      </c>
      <c r="H589" s="767" t="s">
        <v>1252</v>
      </c>
      <c r="I589" s="23"/>
    </row>
    <row r="590" ht="20" customHeight="1" spans="1:9">
      <c r="A590" s="757"/>
      <c r="B590" s="758">
        <v>27</v>
      </c>
      <c r="C590" s="759" t="s">
        <v>9020</v>
      </c>
      <c r="D590" s="759"/>
      <c r="E590" s="760" t="str">
        <f t="shared" si="13"/>
        <v>research_technology tech_leviathan_techgenesis</v>
      </c>
      <c r="F590" s="761" t="s">
        <v>7808</v>
      </c>
      <c r="G590" s="760" t="s">
        <v>9021</v>
      </c>
      <c r="H590" s="762" t="s">
        <v>3828</v>
      </c>
      <c r="I590" s="23"/>
    </row>
    <row r="591" ht="20" customHeight="1" spans="1:9">
      <c r="A591" s="757"/>
      <c r="B591" s="768">
        <v>28</v>
      </c>
      <c r="C591" s="769" t="s">
        <v>9022</v>
      </c>
      <c r="D591" s="769"/>
      <c r="E591" s="770" t="str">
        <f t="shared" si="13"/>
        <v>research_technology tech_repeatable_improved_tile_mineral_output</v>
      </c>
      <c r="F591" s="771" t="s">
        <v>7808</v>
      </c>
      <c r="G591" s="770" t="s">
        <v>9023</v>
      </c>
      <c r="H591" s="772" t="s">
        <v>7889</v>
      </c>
      <c r="I591" s="23"/>
    </row>
    <row r="592" ht="20" customHeight="1" spans="1:9">
      <c r="A592" s="757"/>
      <c r="B592" s="768">
        <v>29</v>
      </c>
      <c r="C592" s="769" t="s">
        <v>9024</v>
      </c>
      <c r="D592" s="769"/>
      <c r="E592" s="770" t="str">
        <f t="shared" si="13"/>
        <v>research_technology tech_repeatable_reduced_building_time</v>
      </c>
      <c r="F592" s="771" t="s">
        <v>7808</v>
      </c>
      <c r="G592" s="770" t="s">
        <v>9025</v>
      </c>
      <c r="H592" s="772" t="s">
        <v>7889</v>
      </c>
      <c r="I592" s="23"/>
    </row>
    <row r="593" ht="20" customHeight="1" spans="1:9">
      <c r="A593" s="757"/>
      <c r="B593" s="758">
        <v>30</v>
      </c>
      <c r="C593" s="759" t="s">
        <v>7181</v>
      </c>
      <c r="D593" s="759"/>
      <c r="E593" s="760" t="str">
        <f t="shared" si="13"/>
        <v>research_technology tech_fe_affluence_1</v>
      </c>
      <c r="F593" s="761" t="s">
        <v>7808</v>
      </c>
      <c r="G593" s="760" t="s">
        <v>9026</v>
      </c>
      <c r="H593" s="762" t="s">
        <v>3828</v>
      </c>
      <c r="I593" s="23"/>
    </row>
    <row r="594" ht="20" customHeight="1" spans="1:9">
      <c r="A594" s="757"/>
      <c r="B594" s="758">
        <v>31</v>
      </c>
      <c r="C594" s="759" t="s">
        <v>7185</v>
      </c>
      <c r="D594" s="759"/>
      <c r="E594" s="760" t="str">
        <f t="shared" si="13"/>
        <v>research_technology tech_fe_affluence_2</v>
      </c>
      <c r="F594" s="761" t="s">
        <v>7808</v>
      </c>
      <c r="G594" s="760" t="s">
        <v>9027</v>
      </c>
      <c r="H594" s="762" t="s">
        <v>3828</v>
      </c>
      <c r="I594" s="23"/>
    </row>
    <row r="595" ht="20" customHeight="1" spans="1:9">
      <c r="A595" s="757"/>
      <c r="B595" s="758">
        <v>32</v>
      </c>
      <c r="C595" s="759" t="s">
        <v>7210</v>
      </c>
      <c r="D595" s="759"/>
      <c r="E595" s="760" t="str">
        <f t="shared" ref="E595:E626" si="14">_xlfn.CONCAT("research_technology"," ",G595)</f>
        <v>research_technology tech_fe_forge_1</v>
      </c>
      <c r="F595" s="761" t="s">
        <v>7808</v>
      </c>
      <c r="G595" s="760" t="s">
        <v>9028</v>
      </c>
      <c r="H595" s="762" t="s">
        <v>3828</v>
      </c>
      <c r="I595" s="23"/>
    </row>
    <row r="596" ht="20" customHeight="1" spans="1:9">
      <c r="A596" s="757"/>
      <c r="B596" s="758">
        <v>33</v>
      </c>
      <c r="C596" s="759" t="s">
        <v>7213</v>
      </c>
      <c r="D596" s="759"/>
      <c r="E596" s="760" t="str">
        <f t="shared" si="14"/>
        <v>research_technology tech_fe_forge_2</v>
      </c>
      <c r="F596" s="761" t="s">
        <v>7808</v>
      </c>
      <c r="G596" s="760" t="s">
        <v>9029</v>
      </c>
      <c r="H596" s="762" t="s">
        <v>3828</v>
      </c>
      <c r="I596" s="23"/>
    </row>
    <row r="597" ht="20" customHeight="1" spans="1:9">
      <c r="A597" s="757"/>
      <c r="B597" s="758">
        <v>34</v>
      </c>
      <c r="C597" s="759" t="s">
        <v>7260</v>
      </c>
      <c r="D597" s="759"/>
      <c r="E597" s="760" t="str">
        <f t="shared" si="14"/>
        <v>research_technology tech_fe_assembly_1</v>
      </c>
      <c r="F597" s="761" t="s">
        <v>7808</v>
      </c>
      <c r="G597" s="760" t="s">
        <v>9030</v>
      </c>
      <c r="H597" s="762" t="s">
        <v>3828</v>
      </c>
      <c r="I597" s="23"/>
    </row>
    <row r="598" ht="20" customHeight="1" spans="1:9">
      <c r="A598" s="757"/>
      <c r="B598" s="758">
        <v>35</v>
      </c>
      <c r="C598" s="759" t="s">
        <v>7264</v>
      </c>
      <c r="D598" s="759"/>
      <c r="E598" s="760" t="str">
        <f t="shared" si="14"/>
        <v>research_technology tech_fe_assembly_2</v>
      </c>
      <c r="F598" s="761" t="s">
        <v>7808</v>
      </c>
      <c r="G598" s="760" t="s">
        <v>9031</v>
      </c>
      <c r="H598" s="762" t="s">
        <v>3828</v>
      </c>
      <c r="I598" s="23"/>
    </row>
    <row r="599" ht="20" customHeight="1" spans="1:9">
      <c r="A599" s="757"/>
      <c r="B599" s="758">
        <v>36</v>
      </c>
      <c r="C599" s="759" t="s">
        <v>9032</v>
      </c>
      <c r="D599" s="759"/>
      <c r="E599" s="760" t="str">
        <f t="shared" si="14"/>
        <v>research_technology tech_lost_building_methods</v>
      </c>
      <c r="F599" s="761" t="s">
        <v>7810</v>
      </c>
      <c r="G599" s="760" t="s">
        <v>9033</v>
      </c>
      <c r="H599" s="762" t="s">
        <v>7908</v>
      </c>
      <c r="I599" s="23"/>
    </row>
    <row r="600" ht="20" customHeight="1" spans="1:9">
      <c r="A600" s="757"/>
      <c r="B600" s="758">
        <v>37</v>
      </c>
      <c r="C600" s="759" t="s">
        <v>9034</v>
      </c>
      <c r="D600" s="759"/>
      <c r="E600" s="760" t="str">
        <f t="shared" si="14"/>
        <v>research_technology tech_identity_copy</v>
      </c>
      <c r="F600" s="761" t="s">
        <v>7829</v>
      </c>
      <c r="G600" s="760" t="s">
        <v>9035</v>
      </c>
      <c r="H600" s="762" t="s">
        <v>3828</v>
      </c>
      <c r="I600" s="23"/>
    </row>
    <row r="601" ht="20" customHeight="1" spans="1:9">
      <c r="A601" s="757"/>
      <c r="B601" s="758">
        <v>38</v>
      </c>
      <c r="C601" s="759" t="s">
        <v>9036</v>
      </c>
      <c r="D601" s="759"/>
      <c r="E601" s="760" t="str">
        <f t="shared" si="14"/>
        <v>research_technology tech_identity_fusion</v>
      </c>
      <c r="F601" s="761" t="s">
        <v>7829</v>
      </c>
      <c r="G601" s="760" t="s">
        <v>9037</v>
      </c>
      <c r="H601" s="762" t="s">
        <v>3828</v>
      </c>
      <c r="I601" s="23"/>
    </row>
    <row r="602" ht="20" customHeight="1" spans="1:9">
      <c r="A602" s="757"/>
      <c r="B602" s="758">
        <v>39</v>
      </c>
      <c r="C602" s="759" t="s">
        <v>9038</v>
      </c>
      <c r="D602" s="759"/>
      <c r="E602" s="760" t="str">
        <f t="shared" si="14"/>
        <v>research_technology tech_identity_initialization</v>
      </c>
      <c r="F602" s="761" t="s">
        <v>7829</v>
      </c>
      <c r="G602" s="760" t="s">
        <v>9039</v>
      </c>
      <c r="H602" s="762" t="s">
        <v>3828</v>
      </c>
      <c r="I602" s="23"/>
    </row>
    <row r="603" ht="20" customHeight="1" spans="1:9">
      <c r="A603" s="757"/>
      <c r="B603" s="763">
        <v>40</v>
      </c>
      <c r="C603" s="764" t="s">
        <v>9040</v>
      </c>
      <c r="D603" s="764"/>
      <c r="E603" s="765" t="str">
        <f t="shared" si="14"/>
        <v>research_technology tech_robomodding_m</v>
      </c>
      <c r="F603" s="766" t="s">
        <v>7851</v>
      </c>
      <c r="G603" s="765" t="s">
        <v>9041</v>
      </c>
      <c r="H603" s="767" t="s">
        <v>1252</v>
      </c>
      <c r="I603" s="23"/>
    </row>
    <row r="604" ht="20" customHeight="1" spans="1:9">
      <c r="A604" s="757"/>
      <c r="B604" s="763">
        <v>41</v>
      </c>
      <c r="C604" s="764" t="s">
        <v>9040</v>
      </c>
      <c r="D604" s="764"/>
      <c r="E604" s="765" t="str">
        <f t="shared" si="14"/>
        <v>research_technology tech_robomodding</v>
      </c>
      <c r="F604" s="766" t="s">
        <v>7851</v>
      </c>
      <c r="G604" s="765" t="s">
        <v>9042</v>
      </c>
      <c r="H604" s="767" t="s">
        <v>1252</v>
      </c>
      <c r="I604" s="23"/>
    </row>
    <row r="605" ht="20" customHeight="1" spans="1:9">
      <c r="A605" s="757"/>
      <c r="B605" s="763">
        <v>42</v>
      </c>
      <c r="C605" s="764" t="s">
        <v>9043</v>
      </c>
      <c r="D605" s="764"/>
      <c r="E605" s="765" t="str">
        <f t="shared" si="14"/>
        <v>research_technology tech_robomodding_points_1</v>
      </c>
      <c r="F605" s="766" t="s">
        <v>7810</v>
      </c>
      <c r="G605" s="765" t="s">
        <v>9044</v>
      </c>
      <c r="H605" s="767" t="s">
        <v>1252</v>
      </c>
      <c r="I605" s="23"/>
    </row>
    <row r="606" ht="20" customHeight="1" spans="1:9">
      <c r="A606" s="757"/>
      <c r="B606" s="768">
        <v>43</v>
      </c>
      <c r="C606" s="769" t="s">
        <v>9045</v>
      </c>
      <c r="D606" s="769"/>
      <c r="E606" s="770" t="str">
        <f t="shared" si="14"/>
        <v>research_technology tech_robomodding_points_2</v>
      </c>
      <c r="F606" s="771" t="s">
        <v>7829</v>
      </c>
      <c r="G606" s="770" t="s">
        <v>9046</v>
      </c>
      <c r="H606" s="772" t="s">
        <v>7812</v>
      </c>
      <c r="I606" s="23"/>
    </row>
    <row r="607" ht="20" customHeight="1" spans="1:9">
      <c r="A607" s="757"/>
      <c r="B607" s="763">
        <v>44</v>
      </c>
      <c r="C607" s="764" t="s">
        <v>9047</v>
      </c>
      <c r="D607" s="764"/>
      <c r="E607" s="765" t="str">
        <f t="shared" si="14"/>
        <v>research_technology tech_binary_motivators</v>
      </c>
      <c r="F607" s="766" t="s">
        <v>7816</v>
      </c>
      <c r="G607" s="765" t="s">
        <v>9048</v>
      </c>
      <c r="H607" s="767" t="s">
        <v>1252</v>
      </c>
      <c r="I607" s="23"/>
    </row>
    <row r="608" ht="20" customHeight="1" spans="1:9">
      <c r="A608" s="757"/>
      <c r="B608" s="768">
        <v>45</v>
      </c>
      <c r="C608" s="769" t="s">
        <v>9049</v>
      </c>
      <c r="D608" s="769"/>
      <c r="E608" s="770" t="str">
        <f t="shared" si="14"/>
        <v>research_technology tech_nanite_assemblers</v>
      </c>
      <c r="F608" s="771" t="s">
        <v>7829</v>
      </c>
      <c r="G608" s="770" t="s">
        <v>9050</v>
      </c>
      <c r="H608" s="772" t="s">
        <v>7812</v>
      </c>
      <c r="I608" s="23"/>
    </row>
    <row r="609" ht="20" customHeight="1" spans="1:9">
      <c r="A609" s="757"/>
      <c r="B609" s="768">
        <v>46</v>
      </c>
      <c r="C609" s="769" t="s">
        <v>9051</v>
      </c>
      <c r="D609" s="769"/>
      <c r="E609" s="770" t="str">
        <f t="shared" si="14"/>
        <v>research_technology tech_mega_assembly</v>
      </c>
      <c r="F609" s="771" t="s">
        <v>7829</v>
      </c>
      <c r="G609" s="770" t="s">
        <v>9052</v>
      </c>
      <c r="H609" s="772" t="s">
        <v>7812</v>
      </c>
      <c r="I609" s="23"/>
    </row>
    <row r="610" ht="20" customHeight="1" spans="1:9">
      <c r="A610" s="757"/>
      <c r="B610" s="763">
        <v>47</v>
      </c>
      <c r="C610" s="764" t="s">
        <v>9053</v>
      </c>
      <c r="D610" s="764"/>
      <c r="E610" s="765" t="str">
        <f t="shared" si="14"/>
        <v>research_technology tech_micro_replicators</v>
      </c>
      <c r="F610" s="766" t="s">
        <v>7810</v>
      </c>
      <c r="G610" s="765" t="s">
        <v>9054</v>
      </c>
      <c r="H610" s="767" t="s">
        <v>1252</v>
      </c>
      <c r="I610" s="23"/>
    </row>
    <row r="611" ht="20" customHeight="1" spans="1:9">
      <c r="A611" s="773"/>
      <c r="B611" s="782">
        <v>48</v>
      </c>
      <c r="C611" s="783" t="s">
        <v>9055</v>
      </c>
      <c r="D611" s="783"/>
      <c r="E611" s="784" t="str">
        <f t="shared" si="14"/>
        <v>research_technology tech_self_assembling_components</v>
      </c>
      <c r="F611" s="785" t="s">
        <v>7816</v>
      </c>
      <c r="G611" s="784" t="s">
        <v>9056</v>
      </c>
      <c r="H611" s="786" t="s">
        <v>1252</v>
      </c>
      <c r="I611" s="23"/>
    </row>
    <row r="612" ht="20" customHeight="1" spans="1:9">
      <c r="A612" s="779" t="s">
        <v>9057</v>
      </c>
      <c r="B612" s="787">
        <v>1</v>
      </c>
      <c r="C612" s="788" t="s">
        <v>9058</v>
      </c>
      <c r="D612" s="788"/>
      <c r="E612" s="789" t="str">
        <f t="shared" si="14"/>
        <v>research_technology tech_mandibles_2</v>
      </c>
      <c r="F612" s="790" t="s">
        <v>7816</v>
      </c>
      <c r="G612" s="789" t="s">
        <v>9059</v>
      </c>
      <c r="H612" s="791" t="s">
        <v>1252</v>
      </c>
      <c r="I612" s="23"/>
    </row>
    <row r="613" ht="20" customHeight="1" spans="1:9">
      <c r="A613" s="780"/>
      <c r="B613" s="763">
        <v>2</v>
      </c>
      <c r="C613" s="764" t="s">
        <v>9060</v>
      </c>
      <c r="D613" s="764"/>
      <c r="E613" s="765" t="str">
        <f t="shared" si="14"/>
        <v>research_technology tech_mandibles_3</v>
      </c>
      <c r="F613" s="766" t="s">
        <v>7829</v>
      </c>
      <c r="G613" s="765" t="s">
        <v>9061</v>
      </c>
      <c r="H613" s="767" t="s">
        <v>1252</v>
      </c>
      <c r="I613" s="23"/>
    </row>
    <row r="614" ht="20" customHeight="1" spans="1:9">
      <c r="A614" s="780"/>
      <c r="B614" s="758">
        <v>3</v>
      </c>
      <c r="C614" s="759" t="s">
        <v>9062</v>
      </c>
      <c r="D614" s="759"/>
      <c r="E614" s="760" t="str">
        <f t="shared" si="14"/>
        <v>research_technology tech_ship_hull_storm_breaker_1</v>
      </c>
      <c r="F614" s="761" t="s">
        <v>7851</v>
      </c>
      <c r="G614" s="760" t="s">
        <v>9063</v>
      </c>
      <c r="H614" s="762" t="s">
        <v>3828</v>
      </c>
      <c r="I614" s="23"/>
    </row>
    <row r="615" ht="20" customHeight="1" spans="1:9">
      <c r="A615" s="780"/>
      <c r="B615" s="758">
        <v>4</v>
      </c>
      <c r="C615" s="759" t="s">
        <v>9064</v>
      </c>
      <c r="D615" s="759"/>
      <c r="E615" s="760" t="str">
        <f t="shared" si="14"/>
        <v>research_technology tech_ship_hull_storm_breaker_2</v>
      </c>
      <c r="F615" s="761" t="s">
        <v>7810</v>
      </c>
      <c r="G615" s="760" t="s">
        <v>9065</v>
      </c>
      <c r="H615" s="762" t="s">
        <v>3828</v>
      </c>
      <c r="I615" s="23"/>
    </row>
    <row r="616" ht="20" customHeight="1" spans="1:9">
      <c r="A616" s="780"/>
      <c r="B616" s="763">
        <v>5</v>
      </c>
      <c r="C616" s="764" t="s">
        <v>9066</v>
      </c>
      <c r="D616" s="764"/>
      <c r="E616" s="765" t="str">
        <f t="shared" si="14"/>
        <v>research_technology tech_ship_armor_1</v>
      </c>
      <c r="F616" s="766" t="s">
        <v>7858</v>
      </c>
      <c r="G616" s="765" t="s">
        <v>9067</v>
      </c>
      <c r="H616" s="767" t="s">
        <v>1252</v>
      </c>
      <c r="I616" s="23"/>
    </row>
    <row r="617" ht="20" customHeight="1" spans="1:9">
      <c r="A617" s="780"/>
      <c r="B617" s="763">
        <v>6</v>
      </c>
      <c r="C617" s="764" t="s">
        <v>9068</v>
      </c>
      <c r="D617" s="764"/>
      <c r="E617" s="765" t="str">
        <f t="shared" si="14"/>
        <v>research_technology tech_ship_armor_2</v>
      </c>
      <c r="F617" s="766" t="s">
        <v>7851</v>
      </c>
      <c r="G617" s="765" t="s">
        <v>9069</v>
      </c>
      <c r="H617" s="767" t="s">
        <v>1252</v>
      </c>
      <c r="I617" s="23"/>
    </row>
    <row r="618" ht="20" customHeight="1" spans="1:9">
      <c r="A618" s="780"/>
      <c r="B618" s="763">
        <v>7</v>
      </c>
      <c r="C618" s="764" t="s">
        <v>9070</v>
      </c>
      <c r="D618" s="764"/>
      <c r="E618" s="765" t="str">
        <f t="shared" si="14"/>
        <v>research_technology tech_ship_armor_3</v>
      </c>
      <c r="F618" s="766" t="s">
        <v>7810</v>
      </c>
      <c r="G618" s="765" t="s">
        <v>9071</v>
      </c>
      <c r="H618" s="767" t="s">
        <v>1252</v>
      </c>
      <c r="I618" s="23"/>
    </row>
    <row r="619" ht="20" customHeight="1" spans="1:9">
      <c r="A619" s="780"/>
      <c r="B619" s="763">
        <v>8</v>
      </c>
      <c r="C619" s="764" t="s">
        <v>9072</v>
      </c>
      <c r="D619" s="764"/>
      <c r="E619" s="765" t="str">
        <f t="shared" si="14"/>
        <v>research_technology tech_ship_armor_4</v>
      </c>
      <c r="F619" s="766" t="s">
        <v>7816</v>
      </c>
      <c r="G619" s="765" t="s">
        <v>9073</v>
      </c>
      <c r="H619" s="767" t="s">
        <v>1252</v>
      </c>
      <c r="I619" s="23"/>
    </row>
    <row r="620" ht="20" customHeight="1" spans="1:9">
      <c r="A620" s="780"/>
      <c r="B620" s="763">
        <v>9</v>
      </c>
      <c r="C620" s="764" t="s">
        <v>9074</v>
      </c>
      <c r="D620" s="764"/>
      <c r="E620" s="765" t="str">
        <f t="shared" si="14"/>
        <v>research_technology tech_ship_armor_5</v>
      </c>
      <c r="F620" s="766" t="s">
        <v>7829</v>
      </c>
      <c r="G620" s="765" t="s">
        <v>9075</v>
      </c>
      <c r="H620" s="767" t="s">
        <v>1252</v>
      </c>
      <c r="I620" s="23"/>
    </row>
    <row r="621" ht="20" customHeight="1" spans="1:9">
      <c r="A621" s="780"/>
      <c r="B621" s="758">
        <v>10</v>
      </c>
      <c r="C621" s="759" t="s">
        <v>9076</v>
      </c>
      <c r="D621" s="759"/>
      <c r="E621" s="760" t="str">
        <f t="shared" si="14"/>
        <v>research_technology tech_crystal_armor_1</v>
      </c>
      <c r="F621" s="761" t="s">
        <v>7810</v>
      </c>
      <c r="G621" s="760" t="s">
        <v>9077</v>
      </c>
      <c r="H621" s="762" t="s">
        <v>3828</v>
      </c>
      <c r="I621" s="23"/>
    </row>
    <row r="622" ht="20" customHeight="1" spans="1:8">
      <c r="A622" s="780"/>
      <c r="B622" s="758">
        <v>11</v>
      </c>
      <c r="C622" s="759" t="s">
        <v>9078</v>
      </c>
      <c r="D622" s="759"/>
      <c r="E622" s="760" t="str">
        <f t="shared" si="14"/>
        <v>research_technology tech_crystal_armor_2</v>
      </c>
      <c r="F622" s="761" t="s">
        <v>7829</v>
      </c>
      <c r="G622" s="760" t="s">
        <v>9079</v>
      </c>
      <c r="H622" s="762" t="s">
        <v>3828</v>
      </c>
    </row>
    <row r="623" ht="20" customHeight="1" spans="1:8">
      <c r="A623" s="780"/>
      <c r="B623" s="763">
        <v>12</v>
      </c>
      <c r="C623" s="764" t="s">
        <v>736</v>
      </c>
      <c r="D623" s="764"/>
      <c r="E623" s="765" t="str">
        <f t="shared" si="14"/>
        <v>research_technology tech_armor_hardeners_1</v>
      </c>
      <c r="F623" s="766" t="s">
        <v>7810</v>
      </c>
      <c r="G623" s="765" t="s">
        <v>9080</v>
      </c>
      <c r="H623" s="767" t="s">
        <v>1252</v>
      </c>
    </row>
    <row r="624" ht="20" customHeight="1" spans="1:9">
      <c r="A624" s="780"/>
      <c r="B624" s="763">
        <v>13</v>
      </c>
      <c r="C624" s="764" t="s">
        <v>9081</v>
      </c>
      <c r="D624" s="764"/>
      <c r="E624" s="765" t="str">
        <f t="shared" si="14"/>
        <v>research_technology tech_armor_hardeners_2</v>
      </c>
      <c r="F624" s="766" t="s">
        <v>7808</v>
      </c>
      <c r="G624" s="765" t="s">
        <v>9082</v>
      </c>
      <c r="H624" s="767" t="s">
        <v>1252</v>
      </c>
      <c r="I624" s="23"/>
    </row>
    <row r="625" ht="20" customHeight="1" spans="1:9">
      <c r="A625" s="780"/>
      <c r="B625" s="763">
        <v>14</v>
      </c>
      <c r="C625" s="764" t="s">
        <v>9083</v>
      </c>
      <c r="D625" s="764"/>
      <c r="E625" s="765" t="str">
        <f t="shared" si="14"/>
        <v>research_technology tech_alloys_1</v>
      </c>
      <c r="F625" s="766" t="s">
        <v>7851</v>
      </c>
      <c r="G625" s="765" t="s">
        <v>9084</v>
      </c>
      <c r="H625" s="767" t="s">
        <v>1252</v>
      </c>
      <c r="I625" s="23"/>
    </row>
    <row r="626" ht="20" customHeight="1" spans="1:9">
      <c r="A626" s="780"/>
      <c r="B626" s="763">
        <v>15</v>
      </c>
      <c r="C626" s="764" t="s">
        <v>9085</v>
      </c>
      <c r="D626" s="764"/>
      <c r="E626" s="765" t="str">
        <f t="shared" si="14"/>
        <v>research_technology tech_alloys_2</v>
      </c>
      <c r="F626" s="766" t="s">
        <v>7816</v>
      </c>
      <c r="G626" s="765" t="s">
        <v>9086</v>
      </c>
      <c r="H626" s="767" t="s">
        <v>1252</v>
      </c>
      <c r="I626" s="23"/>
    </row>
    <row r="627" ht="20" customHeight="1" spans="1:9">
      <c r="A627" s="780"/>
      <c r="B627" s="763">
        <v>16</v>
      </c>
      <c r="C627" s="764" t="s">
        <v>9087</v>
      </c>
      <c r="D627" s="764"/>
      <c r="E627" s="765" t="str">
        <f t="shared" ref="E627:E651" si="15">_xlfn.CONCAT("research_technology"," ",G627)</f>
        <v>research_technology tech_advanced_metallurgy_1</v>
      </c>
      <c r="F627" s="766" t="s">
        <v>7810</v>
      </c>
      <c r="G627" s="765" t="s">
        <v>9088</v>
      </c>
      <c r="H627" s="767" t="s">
        <v>1252</v>
      </c>
      <c r="I627" s="23"/>
    </row>
    <row r="628" ht="20" customHeight="1" spans="1:9">
      <c r="A628" s="780"/>
      <c r="B628" s="763">
        <v>17</v>
      </c>
      <c r="C628" s="764" t="s">
        <v>9089</v>
      </c>
      <c r="D628" s="764"/>
      <c r="E628" s="765" t="str">
        <f t="shared" si="15"/>
        <v>research_technology tech_advanced_metallurgy_2</v>
      </c>
      <c r="F628" s="766" t="s">
        <v>7829</v>
      </c>
      <c r="G628" s="765" t="s">
        <v>9090</v>
      </c>
      <c r="H628" s="767" t="s">
        <v>1252</v>
      </c>
      <c r="I628" s="23"/>
    </row>
    <row r="629" ht="20" customHeight="1" spans="1:9">
      <c r="A629" s="780"/>
      <c r="B629" s="763">
        <v>18</v>
      </c>
      <c r="C629" s="764" t="s">
        <v>9091</v>
      </c>
      <c r="D629" s="764"/>
      <c r="E629" s="765" t="str">
        <f t="shared" si="15"/>
        <v>research_technology tech_luxuries_1</v>
      </c>
      <c r="F629" s="766" t="s">
        <v>7851</v>
      </c>
      <c r="G629" s="765" t="s">
        <v>9092</v>
      </c>
      <c r="H629" s="767" t="s">
        <v>1252</v>
      </c>
      <c r="I629" s="23"/>
    </row>
    <row r="630" ht="20" customHeight="1" spans="1:9">
      <c r="A630" s="780"/>
      <c r="B630" s="763">
        <v>19</v>
      </c>
      <c r="C630" s="764" t="s">
        <v>9093</v>
      </c>
      <c r="D630" s="764"/>
      <c r="E630" s="765" t="str">
        <f t="shared" si="15"/>
        <v>research_technology tech_luxuries_2</v>
      </c>
      <c r="F630" s="766" t="s">
        <v>7816</v>
      </c>
      <c r="G630" s="765" t="s">
        <v>9094</v>
      </c>
      <c r="H630" s="767" t="s">
        <v>1252</v>
      </c>
      <c r="I630" s="23"/>
    </row>
    <row r="631" ht="20" customHeight="1" spans="1:9">
      <c r="A631" s="780"/>
      <c r="B631" s="763">
        <v>20</v>
      </c>
      <c r="C631" s="764" t="s">
        <v>9095</v>
      </c>
      <c r="D631" s="764"/>
      <c r="E631" s="765" t="str">
        <f t="shared" si="15"/>
        <v>research_technology tech_engineering_1</v>
      </c>
      <c r="F631" s="766" t="s">
        <v>7851</v>
      </c>
      <c r="G631" s="765" t="s">
        <v>9096</v>
      </c>
      <c r="H631" s="767" t="s">
        <v>1252</v>
      </c>
      <c r="I631" s="23"/>
    </row>
    <row r="632" ht="20" customHeight="1" spans="1:9">
      <c r="A632" s="780"/>
      <c r="B632" s="763">
        <v>21</v>
      </c>
      <c r="C632" s="764" t="s">
        <v>9097</v>
      </c>
      <c r="D632" s="764"/>
      <c r="E632" s="765" t="str">
        <f t="shared" si="15"/>
        <v>research_technology tech_engineering_2</v>
      </c>
      <c r="F632" s="766" t="s">
        <v>7810</v>
      </c>
      <c r="G632" s="765" t="s">
        <v>9098</v>
      </c>
      <c r="H632" s="767" t="s">
        <v>1252</v>
      </c>
      <c r="I632" s="23"/>
    </row>
    <row r="633" ht="20" customHeight="1" spans="1:9">
      <c r="A633" s="780"/>
      <c r="B633" s="763">
        <v>22</v>
      </c>
      <c r="C633" s="764" t="s">
        <v>9099</v>
      </c>
      <c r="D633" s="764"/>
      <c r="E633" s="765" t="str">
        <f t="shared" si="15"/>
        <v>research_technology tech_engineering_3</v>
      </c>
      <c r="F633" s="766" t="s">
        <v>7816</v>
      </c>
      <c r="G633" s="765" t="s">
        <v>9100</v>
      </c>
      <c r="H633" s="767" t="s">
        <v>1252</v>
      </c>
      <c r="I633" s="23"/>
    </row>
    <row r="634" ht="20" customHeight="1" spans="1:9">
      <c r="A634" s="780"/>
      <c r="B634" s="768">
        <v>23</v>
      </c>
      <c r="C634" s="769" t="s">
        <v>9101</v>
      </c>
      <c r="D634" s="769"/>
      <c r="E634" s="770" t="str">
        <f t="shared" si="15"/>
        <v>research_technology tech_repeatable_improved_armor_output</v>
      </c>
      <c r="F634" s="771" t="s">
        <v>7808</v>
      </c>
      <c r="G634" s="770" t="s">
        <v>9102</v>
      </c>
      <c r="H634" s="772" t="s">
        <v>7889</v>
      </c>
      <c r="I634" s="23"/>
    </row>
    <row r="635" ht="20" customHeight="1" spans="1:9">
      <c r="A635" s="780"/>
      <c r="B635" s="758">
        <v>24</v>
      </c>
      <c r="C635" s="759" t="s">
        <v>7198</v>
      </c>
      <c r="D635" s="759"/>
      <c r="E635" s="760" t="str">
        <f t="shared" si="15"/>
        <v>research_technology tech_fe_fabricator_1</v>
      </c>
      <c r="F635" s="761" t="s">
        <v>7808</v>
      </c>
      <c r="G635" s="760" t="s">
        <v>9103</v>
      </c>
      <c r="H635" s="762" t="s">
        <v>3828</v>
      </c>
      <c r="I635" s="23"/>
    </row>
    <row r="636" ht="20" customHeight="1" spans="1:9">
      <c r="A636" s="780"/>
      <c r="B636" s="758">
        <v>25</v>
      </c>
      <c r="C636" s="759" t="s">
        <v>7201</v>
      </c>
      <c r="D636" s="759"/>
      <c r="E636" s="760" t="str">
        <f t="shared" si="15"/>
        <v>research_technology tech_fe_fabricator_2</v>
      </c>
      <c r="F636" s="761" t="s">
        <v>7808</v>
      </c>
      <c r="G636" s="760" t="s">
        <v>9104</v>
      </c>
      <c r="H636" s="762" t="s">
        <v>3828</v>
      </c>
      <c r="I636" s="23"/>
    </row>
    <row r="637" ht="20" customHeight="1" spans="1:9">
      <c r="A637" s="780"/>
      <c r="B637" s="758">
        <v>26</v>
      </c>
      <c r="C637" s="759" t="s">
        <v>7316</v>
      </c>
      <c r="D637" s="759"/>
      <c r="E637" s="760" t="str">
        <f t="shared" si="15"/>
        <v>research_technology tech_fe_mine_1</v>
      </c>
      <c r="F637" s="761" t="s">
        <v>7808</v>
      </c>
      <c r="G637" s="760" t="s">
        <v>9105</v>
      </c>
      <c r="H637" s="762" t="s">
        <v>3828</v>
      </c>
      <c r="I637" s="23"/>
    </row>
    <row r="638" ht="20" customHeight="1" spans="1:9">
      <c r="A638" s="780"/>
      <c r="B638" s="758">
        <v>27</v>
      </c>
      <c r="C638" s="759" t="s">
        <v>7320</v>
      </c>
      <c r="D638" s="759"/>
      <c r="E638" s="760" t="str">
        <f t="shared" si="15"/>
        <v>research_technology tech_fe_mine_2</v>
      </c>
      <c r="F638" s="761" t="s">
        <v>7808</v>
      </c>
      <c r="G638" s="760" t="s">
        <v>9106</v>
      </c>
      <c r="H638" s="762" t="s">
        <v>3828</v>
      </c>
      <c r="I638" s="23"/>
    </row>
    <row r="639" ht="20" customHeight="1" spans="1:9">
      <c r="A639" s="780"/>
      <c r="B639" s="758">
        <v>28</v>
      </c>
      <c r="C639" s="759" t="s">
        <v>9107</v>
      </c>
      <c r="D639" s="759"/>
      <c r="E639" s="760" t="str">
        <f t="shared" si="15"/>
        <v>research_technology tech_supreme_alloy</v>
      </c>
      <c r="F639" s="761" t="s">
        <v>7810</v>
      </c>
      <c r="G639" s="760" t="s">
        <v>9108</v>
      </c>
      <c r="H639" s="762" t="s">
        <v>7908</v>
      </c>
      <c r="I639" s="23"/>
    </row>
    <row r="640" ht="20" customHeight="1" spans="1:9">
      <c r="A640" s="780"/>
      <c r="B640" s="758">
        <v>29</v>
      </c>
      <c r="C640" s="759" t="s">
        <v>9109</v>
      </c>
      <c r="D640" s="759"/>
      <c r="E640" s="760" t="str">
        <f t="shared" si="15"/>
        <v>research_technology tech_asteroidal_carapace</v>
      </c>
      <c r="F640" s="761" t="s">
        <v>7816</v>
      </c>
      <c r="G640" s="760" t="s">
        <v>9110</v>
      </c>
      <c r="H640" s="762" t="s">
        <v>3828</v>
      </c>
      <c r="I640" s="23"/>
    </row>
    <row r="641" ht="20" customHeight="1" spans="1:9">
      <c r="A641" s="780"/>
      <c r="B641" s="758">
        <v>30</v>
      </c>
      <c r="C641" s="759" t="s">
        <v>9111</v>
      </c>
      <c r="D641" s="759"/>
      <c r="E641" s="760" t="str">
        <f t="shared" si="15"/>
        <v>research_technology tech_dragon_armor</v>
      </c>
      <c r="F641" s="761" t="s">
        <v>7808</v>
      </c>
      <c r="G641" s="760" t="s">
        <v>9112</v>
      </c>
      <c r="H641" s="762" t="s">
        <v>3828</v>
      </c>
      <c r="I641" s="23"/>
    </row>
    <row r="642" ht="20" customHeight="1" spans="1:9">
      <c r="A642" s="780"/>
      <c r="B642" s="758">
        <v>31</v>
      </c>
      <c r="C642" s="759" t="s">
        <v>9113</v>
      </c>
      <c r="D642" s="759"/>
      <c r="E642" s="760" t="str">
        <f t="shared" si="15"/>
        <v>research_technology tech_cosmogenesis_world</v>
      </c>
      <c r="F642" s="761" t="s">
        <v>7808</v>
      </c>
      <c r="G642" s="760" t="s">
        <v>9114</v>
      </c>
      <c r="H642" s="762" t="s">
        <v>3828</v>
      </c>
      <c r="I642" s="23"/>
    </row>
    <row r="643" ht="20" customHeight="1" spans="1:9">
      <c r="A643" s="780"/>
      <c r="B643" s="768">
        <v>32</v>
      </c>
      <c r="C643" s="769" t="s">
        <v>9115</v>
      </c>
      <c r="D643" s="769"/>
      <c r="E643" s="770" t="str">
        <f t="shared" si="15"/>
        <v>research_technology tech_orbital_arc_furnace</v>
      </c>
      <c r="F643" s="771" t="s">
        <v>7810</v>
      </c>
      <c r="G643" s="770" t="s">
        <v>9116</v>
      </c>
      <c r="H643" s="772" t="s">
        <v>7812</v>
      </c>
      <c r="I643" s="23"/>
    </row>
    <row r="644" ht="20" customHeight="1" spans="1:9">
      <c r="A644" s="780"/>
      <c r="B644" s="758">
        <v>33</v>
      </c>
      <c r="C644" s="759" t="s">
        <v>9117</v>
      </c>
      <c r="D644" s="759"/>
      <c r="E644" s="760" t="str">
        <f t="shared" si="15"/>
        <v>research_technology tech_nanite_repair_system_synth_queen</v>
      </c>
      <c r="F644" s="761" t="s">
        <v>7808</v>
      </c>
      <c r="G644" s="760" t="s">
        <v>9118</v>
      </c>
      <c r="H644" s="762" t="s">
        <v>3828</v>
      </c>
      <c r="I644" s="23"/>
    </row>
    <row r="645" ht="20" customHeight="1" spans="1:9">
      <c r="A645" s="780"/>
      <c r="B645" s="758">
        <v>34</v>
      </c>
      <c r="C645" s="759" t="s">
        <v>100</v>
      </c>
      <c r="D645" s="759"/>
      <c r="E645" s="760" t="str">
        <f t="shared" si="15"/>
        <v>research_technology tech_mine_living_metal</v>
      </c>
      <c r="F645" s="761" t="s">
        <v>7808</v>
      </c>
      <c r="G645" s="760" t="s">
        <v>9119</v>
      </c>
      <c r="H645" s="762" t="s">
        <v>3828</v>
      </c>
      <c r="I645" s="23"/>
    </row>
    <row r="646" ht="20" customHeight="1" spans="1:8">
      <c r="A646" s="780"/>
      <c r="B646" s="763">
        <v>35</v>
      </c>
      <c r="C646" s="764" t="s">
        <v>9120</v>
      </c>
      <c r="D646" s="764"/>
      <c r="E646" s="765" t="str">
        <f t="shared" si="15"/>
        <v>research_technology tech_mine_betharian</v>
      </c>
      <c r="F646" s="766" t="s">
        <v>7810</v>
      </c>
      <c r="G646" s="765" t="s">
        <v>9121</v>
      </c>
      <c r="H646" s="767" t="s">
        <v>1252</v>
      </c>
    </row>
    <row r="647" ht="20" customHeight="1" spans="1:8">
      <c r="A647" s="780"/>
      <c r="B647" s="763">
        <v>36</v>
      </c>
      <c r="C647" s="764" t="s">
        <v>9122</v>
      </c>
      <c r="D647" s="764"/>
      <c r="E647" s="765" t="str">
        <f t="shared" si="15"/>
        <v>research_technology tech_mine_exotic_gases</v>
      </c>
      <c r="F647" s="766" t="s">
        <v>7810</v>
      </c>
      <c r="G647" s="765" t="s">
        <v>9123</v>
      </c>
      <c r="H647" s="767" t="s">
        <v>1252</v>
      </c>
    </row>
    <row r="648" ht="20" customHeight="1" spans="1:8">
      <c r="A648" s="780"/>
      <c r="B648" s="763">
        <v>37</v>
      </c>
      <c r="C648" s="764" t="s">
        <v>9124</v>
      </c>
      <c r="D648" s="764"/>
      <c r="E648" s="765" t="str">
        <f t="shared" si="15"/>
        <v>research_technology tech_exotic_gases</v>
      </c>
      <c r="F648" s="766" t="s">
        <v>7810</v>
      </c>
      <c r="G648" s="765" t="s">
        <v>9125</v>
      </c>
      <c r="H648" s="767" t="s">
        <v>1252</v>
      </c>
    </row>
    <row r="649" ht="20" customHeight="1" spans="1:8">
      <c r="A649" s="780"/>
      <c r="B649" s="763">
        <v>38</v>
      </c>
      <c r="C649" s="764" t="s">
        <v>9126</v>
      </c>
      <c r="D649" s="764"/>
      <c r="E649" s="765" t="str">
        <f t="shared" si="15"/>
        <v>research_technology tech_mine_rare_crystals</v>
      </c>
      <c r="F649" s="766" t="s">
        <v>7810</v>
      </c>
      <c r="G649" s="765" t="s">
        <v>9127</v>
      </c>
      <c r="H649" s="767" t="s">
        <v>1252</v>
      </c>
    </row>
    <row r="650" ht="20" customHeight="1" spans="1:8">
      <c r="A650" s="780"/>
      <c r="B650" s="763">
        <v>39</v>
      </c>
      <c r="C650" s="764" t="s">
        <v>9128</v>
      </c>
      <c r="D650" s="764"/>
      <c r="E650" s="765" t="str">
        <f t="shared" si="15"/>
        <v>research_technology tech_rare_crystals</v>
      </c>
      <c r="F650" s="766" t="s">
        <v>7810</v>
      </c>
      <c r="G650" s="765" t="s">
        <v>9129</v>
      </c>
      <c r="H650" s="767" t="s">
        <v>1252</v>
      </c>
    </row>
    <row r="651" ht="20" customHeight="1" spans="1:8">
      <c r="A651" s="781"/>
      <c r="B651" s="792">
        <v>40</v>
      </c>
      <c r="C651" s="793" t="s">
        <v>9130</v>
      </c>
      <c r="D651" s="793"/>
      <c r="E651" s="794" t="str">
        <f t="shared" si="15"/>
        <v>research_technology tech_nanite_transmutation</v>
      </c>
      <c r="F651" s="795" t="s">
        <v>7810</v>
      </c>
      <c r="G651" s="794" t="s">
        <v>9131</v>
      </c>
      <c r="H651" s="796" t="s">
        <v>7812</v>
      </c>
    </row>
  </sheetData>
  <autoFilter xmlns:etc="http://www.wps.cn/officeDocument/2017/etCustomData" ref="A5:H651" etc:filterBottomFollowUsedRange="0">
    <extLst/>
  </autoFilter>
  <mergeCells count="22">
    <mergeCell ref="A1:H1"/>
    <mergeCell ref="A2:C2"/>
    <mergeCell ref="E2:H2"/>
    <mergeCell ref="A3:C3"/>
    <mergeCell ref="E3:H3"/>
    <mergeCell ref="A4:C4"/>
    <mergeCell ref="A6:H6"/>
    <mergeCell ref="A168:H168"/>
    <mergeCell ref="A465:H465"/>
    <mergeCell ref="A7:A47"/>
    <mergeCell ref="A48:A113"/>
    <mergeCell ref="A114:A167"/>
    <mergeCell ref="A169:A202"/>
    <mergeCell ref="A203:A229"/>
    <mergeCell ref="A230:A306"/>
    <mergeCell ref="A307:A426"/>
    <mergeCell ref="A427:A440"/>
    <mergeCell ref="A441:A464"/>
    <mergeCell ref="A466:A506"/>
    <mergeCell ref="A507:A563"/>
    <mergeCell ref="A564:A611"/>
    <mergeCell ref="A612:A651"/>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82"/>
  <sheetViews>
    <sheetView workbookViewId="0">
      <pane ySplit="2" topLeftCell="A3" activePane="bottomLeft" state="frozen"/>
      <selection/>
      <selection pane="bottomLeft" activeCell="F4" sqref="F4"/>
    </sheetView>
  </sheetViews>
  <sheetFormatPr defaultColWidth="9" defaultRowHeight="13.5" outlineLevelCol="5"/>
  <cols>
    <col min="1" max="1" width="7.60833333333333" customWidth="1"/>
    <col min="2" max="2" width="28.6916666666667" customWidth="1"/>
    <col min="3" max="3" width="7.925" customWidth="1"/>
    <col min="4" max="4" width="40.65" customWidth="1"/>
    <col min="5" max="5" width="69.45" customWidth="1"/>
    <col min="6" max="6" width="45.1083333333333" customWidth="1"/>
  </cols>
  <sheetData>
    <row r="1" ht="50" customHeight="1" spans="1:6">
      <c r="A1" s="628" t="s">
        <v>9132</v>
      </c>
      <c r="B1" s="629"/>
      <c r="C1" s="629"/>
      <c r="D1" s="629"/>
      <c r="E1" s="629"/>
      <c r="F1" s="629"/>
    </row>
    <row r="2" ht="30" customHeight="1" spans="1:6">
      <c r="A2" s="630" t="s">
        <v>1589</v>
      </c>
      <c r="B2" s="630"/>
      <c r="C2" s="630" t="s">
        <v>3829</v>
      </c>
      <c r="D2" s="630" t="s">
        <v>9133</v>
      </c>
      <c r="E2" s="630" t="s">
        <v>1721</v>
      </c>
      <c r="F2" s="630" t="s">
        <v>197</v>
      </c>
    </row>
    <row r="3" ht="19.5" spans="1:6">
      <c r="A3" s="631">
        <v>1</v>
      </c>
      <c r="B3" s="632" t="s">
        <v>9134</v>
      </c>
      <c r="C3" s="633">
        <v>3</v>
      </c>
      <c r="D3" s="632" t="s">
        <v>9135</v>
      </c>
      <c r="E3" s="632" t="s">
        <v>9136</v>
      </c>
      <c r="F3" s="632"/>
    </row>
    <row r="4" ht="19.5" spans="1:6">
      <c r="A4" s="631">
        <v>2</v>
      </c>
      <c r="B4" s="632" t="s">
        <v>9137</v>
      </c>
      <c r="C4" s="633">
        <v>1</v>
      </c>
      <c r="D4" s="632" t="s">
        <v>9135</v>
      </c>
      <c r="E4" s="632" t="s">
        <v>9138</v>
      </c>
      <c r="F4" s="634" t="s">
        <v>9139</v>
      </c>
    </row>
    <row r="5" ht="19.5" spans="1:6">
      <c r="A5" s="631">
        <v>3</v>
      </c>
      <c r="B5" s="632" t="s">
        <v>9140</v>
      </c>
      <c r="C5" s="633">
        <v>3</v>
      </c>
      <c r="D5" s="632" t="s">
        <v>9135</v>
      </c>
      <c r="E5" s="632" t="s">
        <v>9141</v>
      </c>
      <c r="F5" s="632" t="s">
        <v>9142</v>
      </c>
    </row>
    <row r="6" ht="19.5" spans="1:6">
      <c r="A6" s="631">
        <v>4</v>
      </c>
      <c r="B6" s="632" t="s">
        <v>9143</v>
      </c>
      <c r="C6" s="633">
        <v>1</v>
      </c>
      <c r="D6" s="632" t="s">
        <v>9135</v>
      </c>
      <c r="E6" s="632" t="s">
        <v>9144</v>
      </c>
      <c r="F6" s="634"/>
    </row>
    <row r="7" ht="19.5" spans="1:6">
      <c r="A7" s="631">
        <v>5</v>
      </c>
      <c r="B7" s="632" t="s">
        <v>9145</v>
      </c>
      <c r="C7" s="633">
        <v>3</v>
      </c>
      <c r="D7" s="632" t="s">
        <v>9135</v>
      </c>
      <c r="E7" s="632" t="s">
        <v>9146</v>
      </c>
      <c r="F7" s="632"/>
    </row>
    <row r="8" ht="19.5" spans="1:6">
      <c r="A8" s="631">
        <v>6</v>
      </c>
      <c r="B8" s="632" t="s">
        <v>9147</v>
      </c>
      <c r="C8" s="633">
        <v>1</v>
      </c>
      <c r="D8" s="632" t="s">
        <v>9135</v>
      </c>
      <c r="E8" s="632" t="s">
        <v>9148</v>
      </c>
      <c r="F8" s="634" t="s">
        <v>9149</v>
      </c>
    </row>
    <row r="9" ht="39" spans="1:6">
      <c r="A9" s="631">
        <v>7</v>
      </c>
      <c r="B9" s="632" t="s">
        <v>9150</v>
      </c>
      <c r="C9" s="633">
        <v>3</v>
      </c>
      <c r="D9" s="632" t="s">
        <v>9135</v>
      </c>
      <c r="E9" s="632" t="s">
        <v>9151</v>
      </c>
      <c r="F9" s="634" t="s">
        <v>9152</v>
      </c>
    </row>
    <row r="10" ht="19.5" spans="1:6">
      <c r="A10" s="631">
        <v>8</v>
      </c>
      <c r="B10" s="632" t="s">
        <v>9153</v>
      </c>
      <c r="C10" s="633">
        <v>2</v>
      </c>
      <c r="D10" s="632" t="s">
        <v>9135</v>
      </c>
      <c r="E10" s="632" t="s">
        <v>9154</v>
      </c>
      <c r="F10" s="635" t="s">
        <v>9155</v>
      </c>
    </row>
    <row r="11" ht="19.5" spans="1:6">
      <c r="A11" s="631">
        <v>9</v>
      </c>
      <c r="B11" s="632" t="s">
        <v>9156</v>
      </c>
      <c r="C11" s="633">
        <v>4</v>
      </c>
      <c r="D11" s="632" t="s">
        <v>5868</v>
      </c>
      <c r="E11" s="632" t="s">
        <v>9157</v>
      </c>
      <c r="F11" s="635"/>
    </row>
    <row r="12" ht="19.5" spans="1:6">
      <c r="A12" s="631">
        <v>10</v>
      </c>
      <c r="B12" s="632" t="s">
        <v>9158</v>
      </c>
      <c r="C12" s="633">
        <v>1</v>
      </c>
      <c r="D12" s="632" t="s">
        <v>5868</v>
      </c>
      <c r="E12" s="632" t="s">
        <v>9159</v>
      </c>
      <c r="F12" s="635"/>
    </row>
    <row r="13" ht="19.5" spans="1:6">
      <c r="A13" s="631">
        <v>11</v>
      </c>
      <c r="B13" s="632" t="s">
        <v>9153</v>
      </c>
      <c r="C13" s="633">
        <v>2</v>
      </c>
      <c r="D13" s="632" t="s">
        <v>5868</v>
      </c>
      <c r="E13" s="632" t="s">
        <v>9160</v>
      </c>
      <c r="F13" s="632"/>
    </row>
    <row r="14" ht="19.5" spans="1:6">
      <c r="A14" s="631">
        <v>12</v>
      </c>
      <c r="B14" s="632" t="s">
        <v>9161</v>
      </c>
      <c r="C14" s="633">
        <v>1</v>
      </c>
      <c r="D14" s="632" t="s">
        <v>5868</v>
      </c>
      <c r="E14" s="632" t="s">
        <v>9162</v>
      </c>
      <c r="F14" s="632" t="s">
        <v>9163</v>
      </c>
    </row>
    <row r="15" ht="19.5" spans="1:6">
      <c r="A15" s="631">
        <v>13</v>
      </c>
      <c r="B15" s="632" t="s">
        <v>9164</v>
      </c>
      <c r="C15" s="633">
        <v>1</v>
      </c>
      <c r="D15" s="632" t="s">
        <v>5868</v>
      </c>
      <c r="E15" s="632" t="s">
        <v>9165</v>
      </c>
      <c r="F15" s="632"/>
    </row>
    <row r="16" ht="19.5" spans="1:6">
      <c r="A16" s="631">
        <v>14</v>
      </c>
      <c r="B16" s="632" t="s">
        <v>9166</v>
      </c>
      <c r="C16" s="633">
        <v>1</v>
      </c>
      <c r="D16" s="632" t="s">
        <v>5868</v>
      </c>
      <c r="E16" s="632" t="s">
        <v>9167</v>
      </c>
      <c r="F16" s="632" t="s">
        <v>9168</v>
      </c>
    </row>
    <row r="17" ht="19.5" spans="1:6">
      <c r="A17" s="631">
        <v>15</v>
      </c>
      <c r="B17" s="632" t="s">
        <v>9169</v>
      </c>
      <c r="C17" s="633">
        <v>1</v>
      </c>
      <c r="D17" s="632" t="s">
        <v>5868</v>
      </c>
      <c r="E17" s="632" t="s">
        <v>9170</v>
      </c>
      <c r="F17" s="632" t="s">
        <v>9171</v>
      </c>
    </row>
    <row r="18" ht="19.5" spans="1:6">
      <c r="A18" s="631">
        <v>16</v>
      </c>
      <c r="B18" s="634" t="s">
        <v>9172</v>
      </c>
      <c r="C18" s="636">
        <v>2</v>
      </c>
      <c r="D18" s="634" t="s">
        <v>9173</v>
      </c>
      <c r="E18" s="634" t="s">
        <v>9174</v>
      </c>
      <c r="F18" s="634"/>
    </row>
    <row r="19" ht="19.5" spans="1:6">
      <c r="A19" s="631">
        <v>17</v>
      </c>
      <c r="B19" s="632" t="s">
        <v>9175</v>
      </c>
      <c r="C19" s="633">
        <v>2</v>
      </c>
      <c r="D19" s="632" t="s">
        <v>9173</v>
      </c>
      <c r="E19" s="632" t="s">
        <v>9176</v>
      </c>
      <c r="F19" s="632" t="s">
        <v>9177</v>
      </c>
    </row>
    <row r="20" ht="19.5" spans="1:6">
      <c r="A20" s="631">
        <v>18</v>
      </c>
      <c r="B20" s="632" t="s">
        <v>9178</v>
      </c>
      <c r="C20" s="633">
        <v>2</v>
      </c>
      <c r="D20" s="632" t="s">
        <v>9173</v>
      </c>
      <c r="E20" s="632" t="s">
        <v>9179</v>
      </c>
      <c r="F20" s="632"/>
    </row>
    <row r="21" ht="19.5" spans="1:6">
      <c r="A21" s="631">
        <v>19</v>
      </c>
      <c r="B21" s="634" t="s">
        <v>9180</v>
      </c>
      <c r="C21" s="636">
        <v>1</v>
      </c>
      <c r="D21" s="634" t="s">
        <v>9181</v>
      </c>
      <c r="E21" s="634" t="s">
        <v>9182</v>
      </c>
      <c r="F21" s="634" t="s">
        <v>9183</v>
      </c>
    </row>
    <row r="22" ht="19.5" spans="1:6">
      <c r="A22" s="631">
        <v>20</v>
      </c>
      <c r="B22" s="634" t="s">
        <v>9184</v>
      </c>
      <c r="C22" s="636">
        <v>2</v>
      </c>
      <c r="D22" s="634" t="s">
        <v>9173</v>
      </c>
      <c r="E22" s="634" t="s">
        <v>9185</v>
      </c>
      <c r="F22" s="634" t="s">
        <v>9186</v>
      </c>
    </row>
    <row r="23" ht="19.5" spans="1:6">
      <c r="A23" s="631">
        <v>21</v>
      </c>
      <c r="B23" s="632" t="s">
        <v>9153</v>
      </c>
      <c r="C23" s="633">
        <v>2</v>
      </c>
      <c r="D23" s="632" t="s">
        <v>6155</v>
      </c>
      <c r="E23" s="632" t="s">
        <v>9187</v>
      </c>
      <c r="F23" s="632" t="s">
        <v>9188</v>
      </c>
    </row>
    <row r="24" ht="19.5" spans="1:6">
      <c r="A24" s="631">
        <v>22</v>
      </c>
      <c r="B24" s="632" t="s">
        <v>9153</v>
      </c>
      <c r="C24" s="633">
        <v>2</v>
      </c>
      <c r="D24" s="632" t="s">
        <v>6161</v>
      </c>
      <c r="E24" s="632" t="s">
        <v>9189</v>
      </c>
      <c r="F24" s="632" t="s">
        <v>9190</v>
      </c>
    </row>
    <row r="25" ht="19.5" spans="1:6">
      <c r="A25" s="631">
        <v>23</v>
      </c>
      <c r="B25" s="632" t="s">
        <v>9153</v>
      </c>
      <c r="C25" s="633">
        <v>2</v>
      </c>
      <c r="D25" s="632" t="s">
        <v>6147</v>
      </c>
      <c r="E25" s="632" t="s">
        <v>9191</v>
      </c>
      <c r="F25" s="632" t="s">
        <v>9192</v>
      </c>
    </row>
    <row r="26" ht="19.5" spans="1:6">
      <c r="A26" s="631">
        <v>24</v>
      </c>
      <c r="B26" s="632" t="s">
        <v>9193</v>
      </c>
      <c r="C26" s="633">
        <v>4</v>
      </c>
      <c r="D26" s="632" t="s">
        <v>9173</v>
      </c>
      <c r="E26" s="632" t="s">
        <v>9194</v>
      </c>
      <c r="F26" s="632"/>
    </row>
    <row r="27" ht="19.5" spans="1:6">
      <c r="A27" s="631">
        <v>25</v>
      </c>
      <c r="B27" s="632" t="s">
        <v>9195</v>
      </c>
      <c r="C27" s="633">
        <v>4</v>
      </c>
      <c r="D27" s="632" t="s">
        <v>9173</v>
      </c>
      <c r="E27" s="632" t="s">
        <v>9196</v>
      </c>
      <c r="F27" s="632"/>
    </row>
    <row r="28" ht="19.5" spans="1:6">
      <c r="A28" s="631">
        <v>26</v>
      </c>
      <c r="B28" s="632" t="s">
        <v>9197</v>
      </c>
      <c r="C28" s="633">
        <v>1</v>
      </c>
      <c r="D28" s="632" t="s">
        <v>6155</v>
      </c>
      <c r="E28" s="632" t="s">
        <v>9198</v>
      </c>
      <c r="F28" s="632"/>
    </row>
    <row r="29" ht="19.5" spans="1:6">
      <c r="A29" s="631">
        <v>27</v>
      </c>
      <c r="B29" s="632" t="s">
        <v>9199</v>
      </c>
      <c r="C29" s="633">
        <v>2</v>
      </c>
      <c r="D29" s="632" t="s">
        <v>9173</v>
      </c>
      <c r="E29" s="632" t="s">
        <v>9200</v>
      </c>
      <c r="F29" s="632" t="s">
        <v>9201</v>
      </c>
    </row>
    <row r="30" ht="19.5" spans="1:6">
      <c r="A30" s="631">
        <v>28</v>
      </c>
      <c r="B30" s="632" t="s">
        <v>9202</v>
      </c>
      <c r="C30" s="633">
        <v>1</v>
      </c>
      <c r="D30" s="632" t="s">
        <v>9173</v>
      </c>
      <c r="E30" s="632" t="s">
        <v>9203</v>
      </c>
      <c r="F30" s="632" t="s">
        <v>9204</v>
      </c>
    </row>
    <row r="31" ht="39" spans="1:6">
      <c r="A31" s="631">
        <v>29</v>
      </c>
      <c r="B31" s="632" t="s">
        <v>9205</v>
      </c>
      <c r="C31" s="633">
        <v>3</v>
      </c>
      <c r="D31" s="632" t="s">
        <v>9173</v>
      </c>
      <c r="E31" s="632" t="s">
        <v>9206</v>
      </c>
      <c r="F31" s="632" t="s">
        <v>9207</v>
      </c>
    </row>
    <row r="32" ht="19.5" spans="1:6">
      <c r="A32" s="631">
        <v>30</v>
      </c>
      <c r="B32" s="632" t="s">
        <v>9208</v>
      </c>
      <c r="C32" s="633">
        <v>2</v>
      </c>
      <c r="D32" s="632" t="s">
        <v>9173</v>
      </c>
      <c r="E32" s="632" t="s">
        <v>9209</v>
      </c>
      <c r="F32" s="632" t="s">
        <v>9210</v>
      </c>
    </row>
    <row r="33" ht="19.5" spans="1:6">
      <c r="A33" s="631">
        <v>31</v>
      </c>
      <c r="B33" s="632" t="s">
        <v>9211</v>
      </c>
      <c r="C33" s="633">
        <v>5</v>
      </c>
      <c r="D33" s="632" t="s">
        <v>5868</v>
      </c>
      <c r="E33" s="632" t="s">
        <v>9212</v>
      </c>
      <c r="F33" s="632" t="s">
        <v>9213</v>
      </c>
    </row>
    <row r="34" ht="19.5" spans="1:6">
      <c r="A34" s="631">
        <v>32</v>
      </c>
      <c r="B34" s="632" t="s">
        <v>9214</v>
      </c>
      <c r="C34" s="633">
        <v>5</v>
      </c>
      <c r="D34" s="632" t="s">
        <v>5868</v>
      </c>
      <c r="E34" s="632" t="s">
        <v>9215</v>
      </c>
      <c r="F34" s="632"/>
    </row>
    <row r="35" ht="19.5" spans="1:6">
      <c r="A35" s="631">
        <v>33</v>
      </c>
      <c r="B35" s="632" t="s">
        <v>9216</v>
      </c>
      <c r="C35" s="633">
        <v>5</v>
      </c>
      <c r="D35" s="632" t="s">
        <v>5868</v>
      </c>
      <c r="E35" s="632" t="s">
        <v>9217</v>
      </c>
      <c r="F35" s="632"/>
    </row>
    <row r="36" ht="19.5" spans="1:6">
      <c r="A36" s="631">
        <v>34</v>
      </c>
      <c r="B36" s="632" t="s">
        <v>9218</v>
      </c>
      <c r="C36" s="633">
        <v>1</v>
      </c>
      <c r="D36" s="632" t="s">
        <v>6037</v>
      </c>
      <c r="E36" s="632" t="s">
        <v>9219</v>
      </c>
      <c r="F36" s="632"/>
    </row>
    <row r="37" ht="19.5" spans="1:6">
      <c r="A37" s="631">
        <v>35</v>
      </c>
      <c r="B37" s="632" t="s">
        <v>9220</v>
      </c>
      <c r="C37" s="633">
        <v>7</v>
      </c>
      <c r="D37" s="632" t="s">
        <v>9221</v>
      </c>
      <c r="E37" s="632" t="s">
        <v>9222</v>
      </c>
      <c r="F37" s="632" t="s">
        <v>9190</v>
      </c>
    </row>
    <row r="38" ht="39" spans="1:6">
      <c r="A38" s="631">
        <v>36</v>
      </c>
      <c r="B38" s="632" t="s">
        <v>9223</v>
      </c>
      <c r="C38" s="633">
        <v>3</v>
      </c>
      <c r="D38" s="632" t="s">
        <v>9224</v>
      </c>
      <c r="E38" s="632" t="s">
        <v>9225</v>
      </c>
      <c r="F38" s="632" t="s">
        <v>9226</v>
      </c>
    </row>
    <row r="39" ht="39" spans="1:6">
      <c r="A39" s="631">
        <v>37</v>
      </c>
      <c r="B39" s="632" t="s">
        <v>9227</v>
      </c>
      <c r="C39" s="633">
        <v>4</v>
      </c>
      <c r="D39" s="632" t="s">
        <v>9228</v>
      </c>
      <c r="E39" s="632" t="s">
        <v>9229</v>
      </c>
      <c r="F39" s="632" t="s">
        <v>9230</v>
      </c>
    </row>
    <row r="40" ht="19.5" spans="1:6">
      <c r="A40" s="631">
        <v>38</v>
      </c>
      <c r="B40" s="632" t="s">
        <v>9231</v>
      </c>
      <c r="C40" s="633">
        <v>2</v>
      </c>
      <c r="D40" s="632" t="s">
        <v>9135</v>
      </c>
      <c r="E40" s="632" t="s">
        <v>9232</v>
      </c>
      <c r="F40" s="632" t="s">
        <v>9233</v>
      </c>
    </row>
    <row r="41" ht="19.5" spans="1:6">
      <c r="A41" s="631">
        <v>39</v>
      </c>
      <c r="B41" s="632" t="s">
        <v>9234</v>
      </c>
      <c r="C41" s="633">
        <v>2</v>
      </c>
      <c r="D41" s="632" t="s">
        <v>9235</v>
      </c>
      <c r="E41" s="632" t="s">
        <v>9236</v>
      </c>
      <c r="F41" s="632" t="s">
        <v>9237</v>
      </c>
    </row>
    <row r="42" ht="19.5" spans="1:6">
      <c r="A42" s="631">
        <v>40</v>
      </c>
      <c r="B42" s="632" t="s">
        <v>9238</v>
      </c>
      <c r="C42" s="633">
        <v>2</v>
      </c>
      <c r="D42" s="632" t="s">
        <v>9135</v>
      </c>
      <c r="E42" s="632" t="s">
        <v>9239</v>
      </c>
      <c r="F42" s="632" t="s">
        <v>9240</v>
      </c>
    </row>
    <row r="43" ht="39" spans="1:6">
      <c r="A43" s="631">
        <v>41</v>
      </c>
      <c r="B43" s="632" t="s">
        <v>9241</v>
      </c>
      <c r="C43" s="633">
        <v>1</v>
      </c>
      <c r="D43" s="632" t="s">
        <v>9135</v>
      </c>
      <c r="E43" s="632" t="s">
        <v>9242</v>
      </c>
      <c r="F43" s="632" t="s">
        <v>9243</v>
      </c>
    </row>
    <row r="44" ht="19.5" spans="1:6">
      <c r="A44" s="631">
        <v>42</v>
      </c>
      <c r="B44" s="632" t="s">
        <v>9244</v>
      </c>
      <c r="C44" s="633">
        <v>3</v>
      </c>
      <c r="D44" s="632" t="s">
        <v>9245</v>
      </c>
      <c r="E44" s="632" t="s">
        <v>9246</v>
      </c>
      <c r="F44" s="632" t="s">
        <v>9247</v>
      </c>
    </row>
    <row r="45" ht="19.5" spans="1:6">
      <c r="A45" s="631">
        <v>43</v>
      </c>
      <c r="B45" s="632" t="s">
        <v>9248</v>
      </c>
      <c r="C45" s="633">
        <v>4</v>
      </c>
      <c r="D45" s="632" t="s">
        <v>9249</v>
      </c>
      <c r="E45" s="632" t="s">
        <v>9250</v>
      </c>
      <c r="F45" s="632" t="s">
        <v>9251</v>
      </c>
    </row>
    <row r="46" ht="39" spans="1:6">
      <c r="A46" s="631">
        <v>44</v>
      </c>
      <c r="B46" s="632" t="s">
        <v>9252</v>
      </c>
      <c r="C46" s="633">
        <v>3</v>
      </c>
      <c r="D46" s="632" t="s">
        <v>9253</v>
      </c>
      <c r="E46" s="632" t="s">
        <v>9254</v>
      </c>
      <c r="F46" s="632" t="s">
        <v>9255</v>
      </c>
    </row>
    <row r="47" ht="39" spans="1:6">
      <c r="A47" s="631">
        <v>45</v>
      </c>
      <c r="B47" s="632" t="s">
        <v>9256</v>
      </c>
      <c r="C47" s="633">
        <v>3</v>
      </c>
      <c r="D47" s="632" t="s">
        <v>9257</v>
      </c>
      <c r="E47" s="632" t="s">
        <v>9258</v>
      </c>
      <c r="F47" s="632" t="s">
        <v>9259</v>
      </c>
    </row>
    <row r="48" ht="58.5" spans="1:6">
      <c r="A48" s="631">
        <v>46</v>
      </c>
      <c r="B48" s="632" t="s">
        <v>9260</v>
      </c>
      <c r="C48" s="633">
        <v>3</v>
      </c>
      <c r="D48" s="632" t="s">
        <v>9261</v>
      </c>
      <c r="E48" s="632" t="s">
        <v>9262</v>
      </c>
      <c r="F48" s="632" t="s">
        <v>9263</v>
      </c>
    </row>
    <row r="49" ht="39" spans="1:6">
      <c r="A49" s="631">
        <v>47</v>
      </c>
      <c r="B49" s="632" t="s">
        <v>9264</v>
      </c>
      <c r="C49" s="633">
        <v>5</v>
      </c>
      <c r="D49" s="632" t="s">
        <v>9265</v>
      </c>
      <c r="E49" s="632" t="s">
        <v>9266</v>
      </c>
      <c r="F49" s="632" t="s">
        <v>9267</v>
      </c>
    </row>
    <row r="50" ht="19.5" spans="1:6">
      <c r="A50" s="631">
        <v>48</v>
      </c>
      <c r="B50" s="632" t="s">
        <v>9268</v>
      </c>
      <c r="C50" s="633">
        <v>6</v>
      </c>
      <c r="D50" s="632" t="s">
        <v>9269</v>
      </c>
      <c r="E50" s="632" t="s">
        <v>9270</v>
      </c>
      <c r="F50" s="632"/>
    </row>
    <row r="51" ht="19.5" spans="1:6">
      <c r="A51" s="631">
        <v>49</v>
      </c>
      <c r="B51" s="632" t="s">
        <v>9271</v>
      </c>
      <c r="C51" s="633">
        <v>7</v>
      </c>
      <c r="D51" s="632" t="s">
        <v>9135</v>
      </c>
      <c r="E51" s="632" t="s">
        <v>9272</v>
      </c>
      <c r="F51" s="632" t="s">
        <v>9273</v>
      </c>
    </row>
    <row r="52" ht="19.5" spans="1:6">
      <c r="A52" s="631">
        <v>50</v>
      </c>
      <c r="B52" s="632" t="s">
        <v>9274</v>
      </c>
      <c r="C52" s="633">
        <v>7</v>
      </c>
      <c r="D52" s="632" t="s">
        <v>9275</v>
      </c>
      <c r="E52" s="632" t="s">
        <v>9276</v>
      </c>
      <c r="F52" s="632" t="s">
        <v>9277</v>
      </c>
    </row>
    <row r="53" ht="19.5" spans="1:6">
      <c r="A53" s="631">
        <v>51</v>
      </c>
      <c r="B53" s="632" t="s">
        <v>9278</v>
      </c>
      <c r="C53" s="633">
        <v>2</v>
      </c>
      <c r="D53" s="632" t="s">
        <v>9279</v>
      </c>
      <c r="E53" s="632" t="s">
        <v>9280</v>
      </c>
      <c r="F53" s="632" t="s">
        <v>9281</v>
      </c>
    </row>
    <row r="54" ht="19.5" spans="1:6">
      <c r="A54" s="631">
        <v>52</v>
      </c>
      <c r="B54" s="632" t="s">
        <v>9282</v>
      </c>
      <c r="C54" s="633">
        <v>3</v>
      </c>
      <c r="D54" s="632" t="s">
        <v>6001</v>
      </c>
      <c r="E54" s="632" t="s">
        <v>9283</v>
      </c>
      <c r="F54" s="632" t="s">
        <v>9284</v>
      </c>
    </row>
    <row r="55" ht="19.5" spans="1:6">
      <c r="A55" s="631">
        <v>53</v>
      </c>
      <c r="B55" s="632" t="s">
        <v>9285</v>
      </c>
      <c r="C55" s="633">
        <v>5</v>
      </c>
      <c r="D55" s="632" t="s">
        <v>9286</v>
      </c>
      <c r="E55" s="632" t="s">
        <v>9287</v>
      </c>
      <c r="F55" s="632" t="s">
        <v>9288</v>
      </c>
    </row>
    <row r="56" ht="19.5" spans="1:6">
      <c r="A56" s="631">
        <v>54</v>
      </c>
      <c r="B56" s="632" t="s">
        <v>9289</v>
      </c>
      <c r="C56" s="633">
        <v>3</v>
      </c>
      <c r="D56" s="632" t="s">
        <v>9290</v>
      </c>
      <c r="E56" s="632" t="s">
        <v>9291</v>
      </c>
      <c r="F56" s="632"/>
    </row>
    <row r="57" ht="19.5" spans="1:6">
      <c r="A57" s="631">
        <v>55</v>
      </c>
      <c r="B57" s="632" t="s">
        <v>9292</v>
      </c>
      <c r="C57" s="633">
        <v>2</v>
      </c>
      <c r="D57" s="632" t="s">
        <v>6011</v>
      </c>
      <c r="E57" s="632" t="s">
        <v>9293</v>
      </c>
      <c r="F57" s="632" t="s">
        <v>9294</v>
      </c>
    </row>
    <row r="58" ht="19.5" spans="1:6">
      <c r="A58" s="631">
        <v>56</v>
      </c>
      <c r="B58" s="632" t="s">
        <v>9295</v>
      </c>
      <c r="C58" s="633">
        <v>2</v>
      </c>
      <c r="D58" s="632" t="s">
        <v>5889</v>
      </c>
      <c r="E58" s="632" t="s">
        <v>9296</v>
      </c>
      <c r="F58" s="632"/>
    </row>
    <row r="59" ht="19.5" spans="1:6">
      <c r="A59" s="631">
        <v>57</v>
      </c>
      <c r="B59" s="632" t="s">
        <v>9297</v>
      </c>
      <c r="C59" s="633">
        <v>1</v>
      </c>
      <c r="D59" s="632" t="s">
        <v>9265</v>
      </c>
      <c r="E59" s="632" t="s">
        <v>9298</v>
      </c>
      <c r="F59" s="632"/>
    </row>
    <row r="60" ht="19.5" spans="1:6">
      <c r="A60" s="631">
        <v>58</v>
      </c>
      <c r="B60" s="632" t="s">
        <v>9299</v>
      </c>
      <c r="C60" s="633">
        <v>6</v>
      </c>
      <c r="D60" s="632" t="s">
        <v>9135</v>
      </c>
      <c r="E60" s="632" t="s">
        <v>9300</v>
      </c>
      <c r="F60" s="632" t="s">
        <v>9301</v>
      </c>
    </row>
    <row r="61" ht="19.5" spans="1:6">
      <c r="A61" s="631">
        <v>59</v>
      </c>
      <c r="B61" s="632" t="s">
        <v>9302</v>
      </c>
      <c r="C61" s="633">
        <v>4</v>
      </c>
      <c r="D61" s="632" t="s">
        <v>9303</v>
      </c>
      <c r="E61" s="632" t="s">
        <v>9304</v>
      </c>
      <c r="F61" s="632" t="s">
        <v>9305</v>
      </c>
    </row>
    <row r="62" ht="19.5" spans="1:6">
      <c r="A62" s="631">
        <v>60</v>
      </c>
      <c r="B62" s="632" t="s">
        <v>9306</v>
      </c>
      <c r="C62" s="633">
        <v>4</v>
      </c>
      <c r="D62" s="632" t="s">
        <v>9307</v>
      </c>
      <c r="E62" s="632" t="s">
        <v>9308</v>
      </c>
      <c r="F62" s="632"/>
    </row>
    <row r="63" ht="39" spans="1:6">
      <c r="A63" s="631">
        <v>61</v>
      </c>
      <c r="B63" s="632" t="s">
        <v>9309</v>
      </c>
      <c r="C63" s="633">
        <v>3</v>
      </c>
      <c r="D63" s="632" t="s">
        <v>9310</v>
      </c>
      <c r="E63" s="632" t="s">
        <v>9311</v>
      </c>
      <c r="F63" s="632"/>
    </row>
    <row r="64" ht="19.5" spans="1:6">
      <c r="A64" s="631">
        <v>62</v>
      </c>
      <c r="B64" s="632" t="s">
        <v>9312</v>
      </c>
      <c r="C64" s="633">
        <v>5</v>
      </c>
      <c r="D64" s="632" t="s">
        <v>9313</v>
      </c>
      <c r="E64" s="632" t="s">
        <v>9314</v>
      </c>
      <c r="F64" s="632"/>
    </row>
    <row r="65" ht="19.5" spans="1:6">
      <c r="A65" s="631">
        <v>63</v>
      </c>
      <c r="B65" s="632" t="s">
        <v>9315</v>
      </c>
      <c r="C65" s="633">
        <v>3</v>
      </c>
      <c r="D65" s="632" t="s">
        <v>9316</v>
      </c>
      <c r="E65" s="632" t="s">
        <v>9317</v>
      </c>
      <c r="F65" s="632"/>
    </row>
    <row r="66" ht="19.5" spans="1:6">
      <c r="A66" s="631">
        <v>64</v>
      </c>
      <c r="B66" s="632" t="s">
        <v>9318</v>
      </c>
      <c r="C66" s="633">
        <v>1</v>
      </c>
      <c r="D66" s="632" t="s">
        <v>5868</v>
      </c>
      <c r="E66" s="632" t="s">
        <v>9319</v>
      </c>
      <c r="F66" s="632"/>
    </row>
    <row r="67" ht="19.5" spans="1:6">
      <c r="A67" s="631">
        <v>65</v>
      </c>
      <c r="B67" s="632" t="s">
        <v>9320</v>
      </c>
      <c r="C67" s="633">
        <v>3</v>
      </c>
      <c r="D67" s="632" t="s">
        <v>6055</v>
      </c>
      <c r="E67" s="632" t="s">
        <v>9321</v>
      </c>
      <c r="F67" s="632"/>
    </row>
    <row r="68" ht="19.5" spans="1:6">
      <c r="A68" s="631">
        <v>66</v>
      </c>
      <c r="B68" s="632" t="s">
        <v>9322</v>
      </c>
      <c r="C68" s="633">
        <v>2</v>
      </c>
      <c r="D68" s="632" t="s">
        <v>6161</v>
      </c>
      <c r="E68" s="632" t="s">
        <v>9323</v>
      </c>
      <c r="F68" s="632" t="s">
        <v>9324</v>
      </c>
    </row>
    <row r="69" ht="39" spans="1:6">
      <c r="A69" s="631">
        <v>67</v>
      </c>
      <c r="B69" s="632" t="s">
        <v>9325</v>
      </c>
      <c r="C69" s="633">
        <v>4</v>
      </c>
      <c r="D69" s="632" t="s">
        <v>9326</v>
      </c>
      <c r="E69" s="632" t="s">
        <v>9327</v>
      </c>
      <c r="F69" s="632" t="s">
        <v>9328</v>
      </c>
    </row>
    <row r="70" ht="19.5" spans="1:6">
      <c r="A70" s="631">
        <v>68</v>
      </c>
      <c r="B70" s="632" t="s">
        <v>9329</v>
      </c>
      <c r="C70" s="633">
        <v>4</v>
      </c>
      <c r="D70" s="632" t="s">
        <v>6023</v>
      </c>
      <c r="E70" s="632" t="s">
        <v>9330</v>
      </c>
      <c r="F70" s="632"/>
    </row>
    <row r="71" ht="19.5" spans="1:6">
      <c r="A71" s="631">
        <v>69</v>
      </c>
      <c r="B71" s="632" t="s">
        <v>9331</v>
      </c>
      <c r="C71" s="633">
        <v>1</v>
      </c>
      <c r="D71" s="632" t="s">
        <v>9135</v>
      </c>
      <c r="E71" s="632" t="s">
        <v>9332</v>
      </c>
      <c r="F71" s="632" t="s">
        <v>9333</v>
      </c>
    </row>
    <row r="72" ht="19.5" spans="1:6">
      <c r="A72" s="631">
        <v>70</v>
      </c>
      <c r="B72" s="632" t="s">
        <v>9334</v>
      </c>
      <c r="C72" s="633">
        <v>6</v>
      </c>
      <c r="D72" s="632" t="s">
        <v>6147</v>
      </c>
      <c r="E72" s="632" t="s">
        <v>9335</v>
      </c>
      <c r="F72" s="632"/>
    </row>
    <row r="73" ht="19.5" spans="1:6">
      <c r="A73" s="631">
        <v>71</v>
      </c>
      <c r="B73" s="632" t="s">
        <v>9336</v>
      </c>
      <c r="C73" s="633">
        <v>2</v>
      </c>
      <c r="D73" s="632" t="s">
        <v>6155</v>
      </c>
      <c r="E73" s="632" t="s">
        <v>9337</v>
      </c>
      <c r="F73" s="632" t="s">
        <v>9338</v>
      </c>
    </row>
    <row r="74" ht="19.5" spans="1:6">
      <c r="A74" s="631">
        <v>72</v>
      </c>
      <c r="B74" s="632" t="s">
        <v>9339</v>
      </c>
      <c r="C74" s="633">
        <v>3</v>
      </c>
      <c r="D74" s="632" t="s">
        <v>9135</v>
      </c>
      <c r="E74" s="632" t="s">
        <v>9340</v>
      </c>
      <c r="F74" s="632" t="s">
        <v>9341</v>
      </c>
    </row>
    <row r="75" ht="19.5" spans="1:6">
      <c r="A75" s="631">
        <v>73</v>
      </c>
      <c r="B75" s="632" t="s">
        <v>9342</v>
      </c>
      <c r="C75" s="633">
        <v>2</v>
      </c>
      <c r="D75" s="632" t="s">
        <v>6055</v>
      </c>
      <c r="E75" s="632" t="s">
        <v>9343</v>
      </c>
      <c r="F75" s="632" t="s">
        <v>9344</v>
      </c>
    </row>
    <row r="76" ht="19.5" spans="1:6">
      <c r="A76" s="631">
        <v>74</v>
      </c>
      <c r="B76" s="632" t="s">
        <v>9345</v>
      </c>
      <c r="C76" s="633">
        <v>8</v>
      </c>
      <c r="D76" s="632" t="s">
        <v>9346</v>
      </c>
      <c r="E76" s="632" t="s">
        <v>9347</v>
      </c>
      <c r="F76" s="632"/>
    </row>
    <row r="77" ht="19.5" spans="1:6">
      <c r="A77" s="631">
        <v>75</v>
      </c>
      <c r="B77" s="632" t="s">
        <v>9348</v>
      </c>
      <c r="C77" s="633">
        <v>3</v>
      </c>
      <c r="D77" s="632" t="s">
        <v>5981</v>
      </c>
      <c r="E77" s="632" t="s">
        <v>9349</v>
      </c>
      <c r="F77" s="632" t="s">
        <v>9350</v>
      </c>
    </row>
    <row r="78" ht="19.5" spans="1:6">
      <c r="A78" s="631">
        <v>76</v>
      </c>
      <c r="B78" s="632" t="s">
        <v>9351</v>
      </c>
      <c r="C78" s="633">
        <v>8</v>
      </c>
      <c r="D78" s="632" t="s">
        <v>6155</v>
      </c>
      <c r="E78" s="632" t="s">
        <v>9352</v>
      </c>
      <c r="F78" s="632"/>
    </row>
    <row r="79" ht="19.5" spans="1:6">
      <c r="A79" s="631">
        <v>77</v>
      </c>
      <c r="B79" s="632" t="s">
        <v>9353</v>
      </c>
      <c r="C79" s="633">
        <v>3</v>
      </c>
      <c r="D79" s="632" t="s">
        <v>6001</v>
      </c>
      <c r="E79" s="632" t="s">
        <v>9354</v>
      </c>
      <c r="F79" s="632"/>
    </row>
    <row r="80" ht="19.5" spans="1:6">
      <c r="A80" s="631">
        <v>78</v>
      </c>
      <c r="B80" s="632" t="s">
        <v>9355</v>
      </c>
      <c r="C80" s="633">
        <v>5</v>
      </c>
      <c r="D80" s="632" t="s">
        <v>6028</v>
      </c>
      <c r="E80" s="632" t="s">
        <v>9356</v>
      </c>
      <c r="F80" s="632" t="s">
        <v>9357</v>
      </c>
    </row>
    <row r="81" ht="19.5" spans="1:6">
      <c r="A81" s="631">
        <v>79</v>
      </c>
      <c r="B81" s="632" t="s">
        <v>9358</v>
      </c>
      <c r="C81" s="633">
        <v>3</v>
      </c>
      <c r="D81" s="632" t="s">
        <v>9359</v>
      </c>
      <c r="E81" s="632" t="s">
        <v>9360</v>
      </c>
      <c r="F81" s="632" t="s">
        <v>9361</v>
      </c>
    </row>
    <row r="82" ht="19.5" spans="1:6">
      <c r="A82" s="631">
        <v>80</v>
      </c>
      <c r="B82" s="632" t="s">
        <v>9362</v>
      </c>
      <c r="C82" s="633">
        <v>7</v>
      </c>
      <c r="D82" s="632" t="s">
        <v>9363</v>
      </c>
      <c r="E82" s="632" t="s">
        <v>9364</v>
      </c>
      <c r="F82" s="632" t="s">
        <v>9365</v>
      </c>
    </row>
    <row r="83" ht="19.5" spans="1:6">
      <c r="A83" s="631">
        <v>81</v>
      </c>
      <c r="B83" s="632" t="s">
        <v>9366</v>
      </c>
      <c r="C83" s="633">
        <v>3</v>
      </c>
      <c r="D83" s="632" t="s">
        <v>9367</v>
      </c>
      <c r="E83" s="632" t="s">
        <v>9368</v>
      </c>
      <c r="F83" s="632" t="s">
        <v>9369</v>
      </c>
    </row>
    <row r="84" ht="19.5" spans="1:6">
      <c r="A84" s="631">
        <v>82</v>
      </c>
      <c r="B84" s="632" t="s">
        <v>9370</v>
      </c>
      <c r="C84" s="633">
        <v>3</v>
      </c>
      <c r="D84" s="632" t="s">
        <v>6001</v>
      </c>
      <c r="E84" s="632" t="s">
        <v>9371</v>
      </c>
      <c r="F84" s="632" t="s">
        <v>9372</v>
      </c>
    </row>
    <row r="85" ht="19.5" spans="1:6">
      <c r="A85" s="631">
        <v>83</v>
      </c>
      <c r="B85" s="632" t="s">
        <v>9373</v>
      </c>
      <c r="C85" s="633">
        <v>2</v>
      </c>
      <c r="D85" s="632" t="s">
        <v>9135</v>
      </c>
      <c r="E85" s="632" t="s">
        <v>9374</v>
      </c>
      <c r="F85" s="632"/>
    </row>
    <row r="86" ht="19.5" spans="1:6">
      <c r="A86" s="631">
        <v>84</v>
      </c>
      <c r="B86" s="632" t="s">
        <v>9375</v>
      </c>
      <c r="C86" s="633">
        <v>2</v>
      </c>
      <c r="D86" s="632" t="s">
        <v>9376</v>
      </c>
      <c r="E86" s="632" t="s">
        <v>9377</v>
      </c>
      <c r="F86" s="632"/>
    </row>
    <row r="87" ht="39" spans="1:6">
      <c r="A87" s="631">
        <v>85</v>
      </c>
      <c r="B87" s="632" t="s">
        <v>9378</v>
      </c>
      <c r="C87" s="633">
        <v>6</v>
      </c>
      <c r="D87" s="632" t="s">
        <v>9135</v>
      </c>
      <c r="E87" s="632" t="s">
        <v>9379</v>
      </c>
      <c r="F87" s="632" t="s">
        <v>9380</v>
      </c>
    </row>
    <row r="88" ht="39" spans="1:6">
      <c r="A88" s="631">
        <v>86</v>
      </c>
      <c r="B88" s="632" t="s">
        <v>9381</v>
      </c>
      <c r="C88" s="633">
        <v>2</v>
      </c>
      <c r="D88" s="632" t="s">
        <v>9382</v>
      </c>
      <c r="E88" s="632" t="s">
        <v>9383</v>
      </c>
      <c r="F88" s="632" t="s">
        <v>9384</v>
      </c>
    </row>
    <row r="89" ht="19.5" spans="1:6">
      <c r="A89" s="631">
        <v>87</v>
      </c>
      <c r="B89" s="632" t="s">
        <v>9385</v>
      </c>
      <c r="C89" s="633">
        <v>4</v>
      </c>
      <c r="D89" s="632" t="s">
        <v>5981</v>
      </c>
      <c r="E89" s="632" t="s">
        <v>9386</v>
      </c>
      <c r="F89" s="632" t="s">
        <v>9387</v>
      </c>
    </row>
    <row r="90" ht="19.5" spans="1:6">
      <c r="A90" s="631">
        <v>88</v>
      </c>
      <c r="B90" s="632" t="s">
        <v>9388</v>
      </c>
      <c r="C90" s="633">
        <v>5</v>
      </c>
      <c r="D90" s="632" t="s">
        <v>9389</v>
      </c>
      <c r="E90" s="632" t="s">
        <v>9390</v>
      </c>
      <c r="F90" s="632" t="s">
        <v>9391</v>
      </c>
    </row>
    <row r="91" ht="19.5" spans="1:6">
      <c r="A91" s="631">
        <v>89</v>
      </c>
      <c r="B91" s="632" t="s">
        <v>9392</v>
      </c>
      <c r="C91" s="633">
        <v>3</v>
      </c>
      <c r="D91" s="632" t="s">
        <v>9393</v>
      </c>
      <c r="E91" s="632" t="s">
        <v>9394</v>
      </c>
      <c r="F91" s="632"/>
    </row>
    <row r="92" ht="39" spans="1:6">
      <c r="A92" s="631">
        <v>90</v>
      </c>
      <c r="B92" s="632" t="s">
        <v>9395</v>
      </c>
      <c r="C92" s="633">
        <v>3</v>
      </c>
      <c r="D92" s="632" t="s">
        <v>9396</v>
      </c>
      <c r="E92" s="632" t="s">
        <v>9397</v>
      </c>
      <c r="F92" s="632" t="s">
        <v>9398</v>
      </c>
    </row>
    <row r="93" ht="19.5" spans="1:6">
      <c r="A93" s="631">
        <v>91</v>
      </c>
      <c r="B93" s="632" t="s">
        <v>9399</v>
      </c>
      <c r="C93" s="633">
        <v>5</v>
      </c>
      <c r="D93" s="632" t="s">
        <v>9400</v>
      </c>
      <c r="E93" s="632" t="s">
        <v>9401</v>
      </c>
      <c r="F93" s="632" t="s">
        <v>9402</v>
      </c>
    </row>
    <row r="94" ht="19.5" spans="1:6">
      <c r="A94" s="631">
        <v>92</v>
      </c>
      <c r="B94" s="632" t="s">
        <v>9403</v>
      </c>
      <c r="C94" s="633">
        <v>6</v>
      </c>
      <c r="D94" s="632" t="s">
        <v>9135</v>
      </c>
      <c r="E94" s="632" t="s">
        <v>9404</v>
      </c>
      <c r="F94" s="632"/>
    </row>
    <row r="95" ht="19.5" spans="1:6">
      <c r="A95" s="631">
        <v>93</v>
      </c>
      <c r="B95" s="632" t="s">
        <v>9405</v>
      </c>
      <c r="C95" s="633">
        <v>3</v>
      </c>
      <c r="D95" s="632" t="s">
        <v>9406</v>
      </c>
      <c r="E95" s="632" t="s">
        <v>9407</v>
      </c>
      <c r="F95" s="632" t="s">
        <v>9408</v>
      </c>
    </row>
    <row r="96" ht="19.5" spans="1:6">
      <c r="A96" s="631">
        <v>94</v>
      </c>
      <c r="B96" s="632" t="s">
        <v>9409</v>
      </c>
      <c r="C96" s="633">
        <v>6</v>
      </c>
      <c r="D96" s="632" t="s">
        <v>5989</v>
      </c>
      <c r="E96" s="632" t="s">
        <v>9410</v>
      </c>
      <c r="F96" s="632" t="s">
        <v>9411</v>
      </c>
    </row>
    <row r="97" ht="39" spans="1:6">
      <c r="A97" s="631">
        <v>95</v>
      </c>
      <c r="B97" s="632" t="s">
        <v>9412</v>
      </c>
      <c r="C97" s="633">
        <v>1</v>
      </c>
      <c r="D97" s="632" t="s">
        <v>6006</v>
      </c>
      <c r="E97" s="632" t="s">
        <v>9413</v>
      </c>
      <c r="F97" s="632" t="s">
        <v>9414</v>
      </c>
    </row>
    <row r="98" ht="19.5" spans="1:6">
      <c r="A98" s="631">
        <v>96</v>
      </c>
      <c r="B98" s="632" t="s">
        <v>9415</v>
      </c>
      <c r="C98" s="633">
        <v>3</v>
      </c>
      <c r="D98" s="632" t="s">
        <v>6155</v>
      </c>
      <c r="E98" s="632" t="s">
        <v>9416</v>
      </c>
      <c r="F98" s="632" t="s">
        <v>9417</v>
      </c>
    </row>
    <row r="99" ht="19.5" spans="1:6">
      <c r="A99" s="631">
        <v>97</v>
      </c>
      <c r="B99" s="632" t="s">
        <v>9418</v>
      </c>
      <c r="C99" s="633">
        <v>1</v>
      </c>
      <c r="D99" s="632" t="s">
        <v>5981</v>
      </c>
      <c r="E99" s="632" t="s">
        <v>9419</v>
      </c>
      <c r="F99" s="632"/>
    </row>
    <row r="100" ht="19.5" spans="1:6">
      <c r="A100" s="631">
        <v>98</v>
      </c>
      <c r="B100" s="632" t="s">
        <v>9420</v>
      </c>
      <c r="C100" s="633">
        <v>7</v>
      </c>
      <c r="D100" s="632" t="s">
        <v>9421</v>
      </c>
      <c r="E100" s="632" t="s">
        <v>9422</v>
      </c>
      <c r="F100" s="632" t="s">
        <v>9423</v>
      </c>
    </row>
    <row r="101" ht="19.5" spans="1:6">
      <c r="A101" s="631">
        <v>99</v>
      </c>
      <c r="B101" s="632" t="s">
        <v>9424</v>
      </c>
      <c r="C101" s="633">
        <v>5</v>
      </c>
      <c r="D101" s="632" t="s">
        <v>9425</v>
      </c>
      <c r="E101" s="632" t="s">
        <v>9426</v>
      </c>
      <c r="F101" s="632" t="s">
        <v>9427</v>
      </c>
    </row>
    <row r="102" ht="19.5" spans="1:6">
      <c r="A102" s="631">
        <v>100</v>
      </c>
      <c r="B102" s="632" t="s">
        <v>9428</v>
      </c>
      <c r="C102" s="633">
        <v>2</v>
      </c>
      <c r="D102" s="632" t="s">
        <v>6037</v>
      </c>
      <c r="E102" s="632" t="s">
        <v>9429</v>
      </c>
      <c r="F102" s="632"/>
    </row>
    <row r="103" ht="19.5" spans="1:6">
      <c r="A103" s="631">
        <v>101</v>
      </c>
      <c r="B103" s="632" t="s">
        <v>9430</v>
      </c>
      <c r="C103" s="633">
        <v>3</v>
      </c>
      <c r="D103" s="632" t="s">
        <v>5989</v>
      </c>
      <c r="E103" s="632" t="s">
        <v>9431</v>
      </c>
      <c r="F103" s="632"/>
    </row>
    <row r="104" ht="19.5" spans="1:6">
      <c r="A104" s="631">
        <v>102</v>
      </c>
      <c r="B104" s="632" t="s">
        <v>9432</v>
      </c>
      <c r="C104" s="633">
        <v>6</v>
      </c>
      <c r="D104" s="632" t="s">
        <v>9433</v>
      </c>
      <c r="E104" s="632" t="s">
        <v>9434</v>
      </c>
      <c r="F104" s="632" t="s">
        <v>9435</v>
      </c>
    </row>
    <row r="105" ht="19.5" spans="1:6">
      <c r="A105" s="631">
        <v>103</v>
      </c>
      <c r="B105" s="632" t="s">
        <v>9436</v>
      </c>
      <c r="C105" s="633">
        <v>2</v>
      </c>
      <c r="D105" s="632" t="s">
        <v>9400</v>
      </c>
      <c r="E105" s="632" t="s">
        <v>9437</v>
      </c>
      <c r="F105" s="632" t="s">
        <v>9438</v>
      </c>
    </row>
    <row r="106" ht="19.5" spans="1:6">
      <c r="A106" s="631">
        <v>104</v>
      </c>
      <c r="B106" s="632" t="s">
        <v>9439</v>
      </c>
      <c r="C106" s="633">
        <v>1</v>
      </c>
      <c r="D106" s="632" t="s">
        <v>9440</v>
      </c>
      <c r="E106" s="632" t="s">
        <v>9441</v>
      </c>
      <c r="F106" s="632"/>
    </row>
    <row r="107" ht="19.5" spans="1:6">
      <c r="A107" s="631">
        <v>105</v>
      </c>
      <c r="B107" s="632" t="s">
        <v>9442</v>
      </c>
      <c r="C107" s="633">
        <v>5</v>
      </c>
      <c r="D107" s="632" t="s">
        <v>9135</v>
      </c>
      <c r="E107" s="632" t="s">
        <v>9443</v>
      </c>
      <c r="F107" s="632"/>
    </row>
    <row r="108" ht="19.5" spans="1:6">
      <c r="A108" s="631">
        <v>106</v>
      </c>
      <c r="B108" s="632" t="s">
        <v>9444</v>
      </c>
      <c r="C108" s="633">
        <v>3</v>
      </c>
      <c r="D108" s="632" t="s">
        <v>9135</v>
      </c>
      <c r="E108" s="632" t="s">
        <v>9445</v>
      </c>
      <c r="F108" s="632" t="s">
        <v>9446</v>
      </c>
    </row>
    <row r="109" ht="19.5" spans="1:6">
      <c r="A109" s="631">
        <v>107</v>
      </c>
      <c r="B109" s="632" t="s">
        <v>9447</v>
      </c>
      <c r="C109" s="633">
        <v>3</v>
      </c>
      <c r="D109" s="632" t="s">
        <v>9448</v>
      </c>
      <c r="E109" s="632" t="s">
        <v>9449</v>
      </c>
      <c r="F109" s="632"/>
    </row>
    <row r="110" ht="19.5" spans="1:6">
      <c r="A110" s="631">
        <v>108</v>
      </c>
      <c r="B110" s="632" t="s">
        <v>9450</v>
      </c>
      <c r="C110" s="633">
        <v>3</v>
      </c>
      <c r="D110" s="632" t="s">
        <v>9451</v>
      </c>
      <c r="E110" s="632" t="s">
        <v>9452</v>
      </c>
      <c r="F110" s="632"/>
    </row>
    <row r="111" ht="19.5" spans="1:6">
      <c r="A111" s="631">
        <v>109</v>
      </c>
      <c r="B111" s="632" t="s">
        <v>9453</v>
      </c>
      <c r="C111" s="633">
        <v>5</v>
      </c>
      <c r="D111" s="632" t="s">
        <v>9454</v>
      </c>
      <c r="E111" s="632" t="s">
        <v>9455</v>
      </c>
      <c r="F111" s="632" t="s">
        <v>9456</v>
      </c>
    </row>
    <row r="112" ht="19.5" spans="1:6">
      <c r="A112" s="631">
        <v>110</v>
      </c>
      <c r="B112" s="632" t="s">
        <v>9457</v>
      </c>
      <c r="C112" s="633">
        <v>7</v>
      </c>
      <c r="D112" s="632" t="s">
        <v>9173</v>
      </c>
      <c r="E112" s="632" t="s">
        <v>9458</v>
      </c>
      <c r="F112" s="632"/>
    </row>
    <row r="113" ht="19.5" spans="1:6">
      <c r="A113" s="631">
        <v>111</v>
      </c>
      <c r="B113" s="632" t="s">
        <v>9459</v>
      </c>
      <c r="C113" s="633">
        <v>2</v>
      </c>
      <c r="D113" s="632" t="s">
        <v>6161</v>
      </c>
      <c r="E113" s="632" t="s">
        <v>9460</v>
      </c>
      <c r="F113" s="632"/>
    </row>
    <row r="114" ht="19.5" spans="1:6">
      <c r="A114" s="631">
        <v>112</v>
      </c>
      <c r="B114" s="632" t="s">
        <v>9461</v>
      </c>
      <c r="C114" s="633">
        <v>7</v>
      </c>
      <c r="D114" s="632" t="s">
        <v>9462</v>
      </c>
      <c r="E114" s="632" t="s">
        <v>9463</v>
      </c>
      <c r="F114" s="632" t="s">
        <v>9464</v>
      </c>
    </row>
    <row r="115" ht="19.5" spans="1:6">
      <c r="A115" s="631">
        <v>113</v>
      </c>
      <c r="B115" s="632" t="s">
        <v>9465</v>
      </c>
      <c r="C115" s="633">
        <v>4</v>
      </c>
      <c r="D115" s="632" t="s">
        <v>9279</v>
      </c>
      <c r="E115" s="632" t="s">
        <v>9466</v>
      </c>
      <c r="F115" s="632"/>
    </row>
    <row r="116" ht="19.5" spans="1:6">
      <c r="A116" s="631">
        <v>114</v>
      </c>
      <c r="B116" s="632" t="s">
        <v>9467</v>
      </c>
      <c r="C116" s="633">
        <v>2</v>
      </c>
      <c r="D116" s="632" t="s">
        <v>9468</v>
      </c>
      <c r="E116" s="632" t="s">
        <v>9469</v>
      </c>
      <c r="F116" s="632" t="s">
        <v>9470</v>
      </c>
    </row>
    <row r="117" ht="19.5" spans="1:6">
      <c r="A117" s="631">
        <v>115</v>
      </c>
      <c r="B117" s="632" t="s">
        <v>9471</v>
      </c>
      <c r="C117" s="633">
        <v>1</v>
      </c>
      <c r="D117" s="632" t="s">
        <v>9472</v>
      </c>
      <c r="E117" s="632" t="s">
        <v>9473</v>
      </c>
      <c r="F117" s="632"/>
    </row>
    <row r="118" ht="19.5" spans="1:6">
      <c r="A118" s="631">
        <v>116</v>
      </c>
      <c r="B118" s="632" t="s">
        <v>9474</v>
      </c>
      <c r="C118" s="633">
        <v>1</v>
      </c>
      <c r="D118" s="632" t="s">
        <v>9475</v>
      </c>
      <c r="E118" s="632" t="s">
        <v>9476</v>
      </c>
      <c r="F118" s="632"/>
    </row>
    <row r="119" ht="19.5" spans="1:6">
      <c r="A119" s="631">
        <v>117</v>
      </c>
      <c r="B119" s="635" t="s">
        <v>9477</v>
      </c>
      <c r="C119" s="633">
        <v>5</v>
      </c>
      <c r="D119" s="632"/>
      <c r="E119" s="632" t="s">
        <v>9478</v>
      </c>
      <c r="F119" s="632"/>
    </row>
    <row r="120" ht="19.5" spans="1:6">
      <c r="A120" s="631">
        <v>118</v>
      </c>
      <c r="B120" s="637" t="s">
        <v>9479</v>
      </c>
      <c r="C120" s="638">
        <v>2</v>
      </c>
      <c r="D120" s="632" t="s">
        <v>9480</v>
      </c>
      <c r="E120" s="632" t="s">
        <v>9481</v>
      </c>
      <c r="F120" s="632"/>
    </row>
    <row r="121" ht="19.5" spans="1:6">
      <c r="A121" s="631">
        <v>119</v>
      </c>
      <c r="B121" s="639" t="s">
        <v>9482</v>
      </c>
      <c r="C121" s="633">
        <v>3</v>
      </c>
      <c r="D121" s="632" t="s">
        <v>9483</v>
      </c>
      <c r="E121" s="632" t="s">
        <v>9484</v>
      </c>
      <c r="F121" s="632"/>
    </row>
    <row r="122" ht="19.5" spans="1:6">
      <c r="A122" s="631">
        <v>120</v>
      </c>
      <c r="B122" s="632" t="s">
        <v>9485</v>
      </c>
      <c r="C122" s="633">
        <v>4</v>
      </c>
      <c r="D122" s="632" t="s">
        <v>9486</v>
      </c>
      <c r="E122" s="632" t="s">
        <v>9487</v>
      </c>
      <c r="F122" s="632"/>
    </row>
    <row r="123" ht="19.5" spans="1:6">
      <c r="A123" s="631">
        <v>121</v>
      </c>
      <c r="B123" s="632" t="s">
        <v>9488</v>
      </c>
      <c r="C123" s="633">
        <v>4</v>
      </c>
      <c r="D123" s="632"/>
      <c r="E123" s="632" t="s">
        <v>9489</v>
      </c>
      <c r="F123" s="632" t="s">
        <v>9490</v>
      </c>
    </row>
    <row r="124" ht="19.5" spans="1:6">
      <c r="A124" s="631">
        <v>122</v>
      </c>
      <c r="B124" s="632" t="s">
        <v>9491</v>
      </c>
      <c r="C124" s="633">
        <v>3</v>
      </c>
      <c r="D124" s="632"/>
      <c r="E124" s="632" t="s">
        <v>9492</v>
      </c>
      <c r="F124" s="632" t="s">
        <v>9493</v>
      </c>
    </row>
    <row r="125" ht="19.5" spans="1:6">
      <c r="A125" s="631">
        <v>123</v>
      </c>
      <c r="B125" s="632" t="s">
        <v>9494</v>
      </c>
      <c r="C125" s="633">
        <v>5</v>
      </c>
      <c r="D125" s="632" t="s">
        <v>9495</v>
      </c>
      <c r="E125" s="632" t="s">
        <v>9496</v>
      </c>
      <c r="F125" s="632" t="s">
        <v>9497</v>
      </c>
    </row>
    <row r="126" ht="19.5" spans="1:6">
      <c r="A126" s="631">
        <v>124</v>
      </c>
      <c r="B126" s="632" t="s">
        <v>9498</v>
      </c>
      <c r="C126" s="633">
        <v>2</v>
      </c>
      <c r="D126" s="632" t="s">
        <v>9499</v>
      </c>
      <c r="E126" s="632" t="s">
        <v>9500</v>
      </c>
      <c r="F126" s="632"/>
    </row>
    <row r="127" ht="19.5" spans="1:6">
      <c r="A127" s="631">
        <v>125</v>
      </c>
      <c r="B127" s="632" t="s">
        <v>9501</v>
      </c>
      <c r="C127" s="633">
        <v>1</v>
      </c>
      <c r="D127" s="632" t="s">
        <v>9495</v>
      </c>
      <c r="E127" s="632" t="s">
        <v>9502</v>
      </c>
      <c r="F127" s="632" t="s">
        <v>9503</v>
      </c>
    </row>
    <row r="128" ht="19.5" spans="1:6">
      <c r="A128" s="631">
        <v>126</v>
      </c>
      <c r="B128" s="632" t="s">
        <v>9504</v>
      </c>
      <c r="C128" s="633">
        <v>4</v>
      </c>
      <c r="D128" s="632" t="s">
        <v>6028</v>
      </c>
      <c r="E128" s="632" t="s">
        <v>9505</v>
      </c>
      <c r="F128" s="632" t="s">
        <v>9506</v>
      </c>
    </row>
    <row r="129" ht="19.5" spans="1:6">
      <c r="A129" s="631">
        <v>127</v>
      </c>
      <c r="B129" s="632" t="s">
        <v>9507</v>
      </c>
      <c r="C129" s="633">
        <v>4</v>
      </c>
      <c r="D129" s="632" t="s">
        <v>6028</v>
      </c>
      <c r="E129" s="632" t="s">
        <v>9508</v>
      </c>
      <c r="F129" s="632" t="s">
        <v>9509</v>
      </c>
    </row>
    <row r="130" ht="19.5" spans="1:6">
      <c r="A130" s="631">
        <v>128</v>
      </c>
      <c r="B130" s="632" t="s">
        <v>9510</v>
      </c>
      <c r="C130" s="633">
        <v>1</v>
      </c>
      <c r="D130" s="632" t="s">
        <v>9495</v>
      </c>
      <c r="E130" s="632" t="s">
        <v>9511</v>
      </c>
      <c r="F130" s="632"/>
    </row>
    <row r="131" ht="39" spans="1:6">
      <c r="A131" s="631">
        <v>129</v>
      </c>
      <c r="B131" s="632" t="s">
        <v>9512</v>
      </c>
      <c r="C131" s="633">
        <v>4</v>
      </c>
      <c r="D131" s="632" t="s">
        <v>9513</v>
      </c>
      <c r="E131" s="632" t="s">
        <v>9514</v>
      </c>
      <c r="F131" s="632" t="s">
        <v>9515</v>
      </c>
    </row>
    <row r="132" ht="19.5" spans="1:6">
      <c r="A132" s="631">
        <v>130</v>
      </c>
      <c r="B132" s="632" t="s">
        <v>9516</v>
      </c>
      <c r="C132" s="633">
        <v>2</v>
      </c>
      <c r="D132" s="632" t="s">
        <v>9517</v>
      </c>
      <c r="E132" s="632" t="s">
        <v>9518</v>
      </c>
      <c r="F132" s="632" t="s">
        <v>9519</v>
      </c>
    </row>
    <row r="133" ht="19.5" spans="1:6">
      <c r="A133" s="631">
        <v>131</v>
      </c>
      <c r="B133" s="632" t="s">
        <v>9520</v>
      </c>
      <c r="C133" s="633">
        <v>2</v>
      </c>
      <c r="D133" s="632" t="s">
        <v>5868</v>
      </c>
      <c r="E133" s="632" t="s">
        <v>9521</v>
      </c>
      <c r="F133" s="632" t="s">
        <v>9522</v>
      </c>
    </row>
    <row r="134" ht="19.5" spans="1:6">
      <c r="A134" s="631">
        <v>132</v>
      </c>
      <c r="B134" s="632" t="s">
        <v>9523</v>
      </c>
      <c r="C134" s="633">
        <v>1</v>
      </c>
      <c r="D134" s="632" t="s">
        <v>9524</v>
      </c>
      <c r="E134" s="632" t="s">
        <v>9525</v>
      </c>
      <c r="F134" s="632"/>
    </row>
    <row r="135" ht="19.5" spans="1:6">
      <c r="A135" s="631">
        <v>133</v>
      </c>
      <c r="B135" s="632" t="s">
        <v>9526</v>
      </c>
      <c r="C135" s="633">
        <v>6</v>
      </c>
      <c r="D135" s="632" t="s">
        <v>1649</v>
      </c>
      <c r="E135" s="632" t="s">
        <v>9527</v>
      </c>
      <c r="F135" s="632"/>
    </row>
    <row r="136" ht="19.5" spans="1:6">
      <c r="A136" s="631">
        <v>134</v>
      </c>
      <c r="B136" s="632" t="s">
        <v>9528</v>
      </c>
      <c r="C136" s="633">
        <v>5</v>
      </c>
      <c r="D136" s="632" t="s">
        <v>9135</v>
      </c>
      <c r="E136" s="632" t="s">
        <v>9529</v>
      </c>
      <c r="F136" s="632"/>
    </row>
    <row r="137" ht="19.5" spans="1:6">
      <c r="A137" s="631">
        <v>135</v>
      </c>
      <c r="B137" s="632" t="s">
        <v>9530</v>
      </c>
      <c r="C137" s="633">
        <v>2</v>
      </c>
      <c r="D137" s="632" t="s">
        <v>9531</v>
      </c>
      <c r="E137" s="632" t="s">
        <v>9532</v>
      </c>
      <c r="F137" s="632"/>
    </row>
    <row r="138" ht="19.5" spans="1:6">
      <c r="A138" s="631">
        <v>136</v>
      </c>
      <c r="B138" s="632" t="s">
        <v>9533</v>
      </c>
      <c r="C138" s="633">
        <v>2</v>
      </c>
      <c r="D138" s="632" t="s">
        <v>9534</v>
      </c>
      <c r="E138" s="632" t="s">
        <v>9535</v>
      </c>
      <c r="F138" s="632" t="s">
        <v>9536</v>
      </c>
    </row>
    <row r="139" ht="19.5" spans="1:6">
      <c r="A139" s="631">
        <v>137</v>
      </c>
      <c r="B139" s="632" t="s">
        <v>9537</v>
      </c>
      <c r="C139" s="633">
        <v>2</v>
      </c>
      <c r="D139" s="632" t="s">
        <v>9538</v>
      </c>
      <c r="E139" s="632" t="s">
        <v>9539</v>
      </c>
      <c r="F139" s="632"/>
    </row>
    <row r="140" ht="19.5" spans="1:6">
      <c r="A140" s="631">
        <v>138</v>
      </c>
      <c r="B140" s="632" t="s">
        <v>9540</v>
      </c>
      <c r="C140" s="633">
        <v>1</v>
      </c>
      <c r="D140" s="632" t="s">
        <v>9541</v>
      </c>
      <c r="E140" s="632" t="s">
        <v>9542</v>
      </c>
      <c r="F140" s="632" t="s">
        <v>9543</v>
      </c>
    </row>
    <row r="141" ht="19.5" spans="1:6">
      <c r="A141" s="631">
        <v>139</v>
      </c>
      <c r="B141" s="632" t="s">
        <v>9544</v>
      </c>
      <c r="C141" s="633">
        <v>1</v>
      </c>
      <c r="D141" s="632" t="s">
        <v>9545</v>
      </c>
      <c r="E141" s="632" t="s">
        <v>9546</v>
      </c>
      <c r="F141" s="632"/>
    </row>
    <row r="142" ht="19.5" spans="1:6">
      <c r="A142" s="631">
        <v>140</v>
      </c>
      <c r="B142" s="632" t="s">
        <v>9547</v>
      </c>
      <c r="C142" s="633">
        <v>1</v>
      </c>
      <c r="D142" s="632" t="s">
        <v>9548</v>
      </c>
      <c r="E142" s="632" t="s">
        <v>9549</v>
      </c>
      <c r="F142" s="632" t="s">
        <v>9550</v>
      </c>
    </row>
    <row r="143" ht="19.5" spans="1:6">
      <c r="A143" s="631">
        <v>141</v>
      </c>
      <c r="B143" s="632" t="s">
        <v>9551</v>
      </c>
      <c r="C143" s="633">
        <v>1</v>
      </c>
      <c r="D143" s="632" t="s">
        <v>6161</v>
      </c>
      <c r="E143" s="632" t="s">
        <v>9552</v>
      </c>
      <c r="F143" s="632" t="s">
        <v>9553</v>
      </c>
    </row>
    <row r="144" ht="19.5" spans="1:6">
      <c r="A144" s="631">
        <v>142</v>
      </c>
      <c r="B144" s="632" t="s">
        <v>9554</v>
      </c>
      <c r="C144" s="633">
        <v>1</v>
      </c>
      <c r="D144" s="632" t="s">
        <v>6155</v>
      </c>
      <c r="E144" s="632" t="s">
        <v>9555</v>
      </c>
      <c r="F144" s="632" t="s">
        <v>9556</v>
      </c>
    </row>
    <row r="145" ht="19.5" spans="1:6">
      <c r="A145" s="631">
        <v>143</v>
      </c>
      <c r="B145" s="632" t="s">
        <v>9557</v>
      </c>
      <c r="C145" s="633">
        <v>1</v>
      </c>
      <c r="D145" s="632" t="s">
        <v>6011</v>
      </c>
      <c r="E145" s="632" t="s">
        <v>9558</v>
      </c>
      <c r="F145" s="632" t="s">
        <v>9559</v>
      </c>
    </row>
    <row r="146" ht="19.5" spans="1:6">
      <c r="A146" s="631">
        <v>144</v>
      </c>
      <c r="B146" s="632" t="s">
        <v>9560</v>
      </c>
      <c r="C146" s="633">
        <v>6</v>
      </c>
      <c r="D146" s="632" t="s">
        <v>9495</v>
      </c>
      <c r="E146" s="632" t="s">
        <v>9561</v>
      </c>
      <c r="F146" s="632" t="s">
        <v>9562</v>
      </c>
    </row>
    <row r="147" ht="19.5" spans="1:6">
      <c r="A147" s="631">
        <v>145</v>
      </c>
      <c r="B147" s="632" t="s">
        <v>9563</v>
      </c>
      <c r="C147" s="633">
        <v>3</v>
      </c>
      <c r="D147" s="632" t="s">
        <v>9495</v>
      </c>
      <c r="E147" s="632" t="s">
        <v>9564</v>
      </c>
      <c r="F147" s="632"/>
    </row>
    <row r="148" ht="19.5" spans="1:6">
      <c r="A148" s="631">
        <v>146</v>
      </c>
      <c r="B148" s="632" t="s">
        <v>9565</v>
      </c>
      <c r="C148" s="633">
        <v>2</v>
      </c>
      <c r="D148" s="632" t="s">
        <v>9566</v>
      </c>
      <c r="E148" s="632" t="s">
        <v>9567</v>
      </c>
      <c r="F148" s="632" t="s">
        <v>9568</v>
      </c>
    </row>
    <row r="149" ht="19.5" spans="1:6">
      <c r="A149" s="631">
        <v>147</v>
      </c>
      <c r="B149" s="632" t="s">
        <v>9569</v>
      </c>
      <c r="C149" s="633">
        <v>1</v>
      </c>
      <c r="D149" s="632" t="s">
        <v>5889</v>
      </c>
      <c r="E149" s="632" t="s">
        <v>9570</v>
      </c>
      <c r="F149" s="632"/>
    </row>
    <row r="150" ht="19.5" spans="1:6">
      <c r="A150" s="631">
        <v>148</v>
      </c>
      <c r="B150" s="632" t="s">
        <v>9571</v>
      </c>
      <c r="C150" s="633">
        <v>7</v>
      </c>
      <c r="D150" s="632" t="s">
        <v>9173</v>
      </c>
      <c r="E150" s="632" t="s">
        <v>9572</v>
      </c>
      <c r="F150" s="632" t="s">
        <v>9573</v>
      </c>
    </row>
    <row r="151" ht="19.5" spans="1:6">
      <c r="A151" s="631">
        <v>149</v>
      </c>
      <c r="B151" s="632" t="s">
        <v>9574</v>
      </c>
      <c r="C151" s="633">
        <v>5</v>
      </c>
      <c r="D151" s="632" t="s">
        <v>6155</v>
      </c>
      <c r="E151" s="632" t="s">
        <v>9575</v>
      </c>
      <c r="F151" s="632" t="s">
        <v>9576</v>
      </c>
    </row>
    <row r="152" ht="39" spans="1:6">
      <c r="A152" s="631">
        <v>150</v>
      </c>
      <c r="B152" s="632" t="s">
        <v>9577</v>
      </c>
      <c r="C152" s="633">
        <v>4</v>
      </c>
      <c r="D152" s="632" t="s">
        <v>9578</v>
      </c>
      <c r="E152" s="632" t="s">
        <v>9579</v>
      </c>
      <c r="F152" s="632" t="s">
        <v>9580</v>
      </c>
    </row>
    <row r="153" ht="19.5" spans="1:6">
      <c r="A153" s="631">
        <v>151</v>
      </c>
      <c r="B153" s="632" t="s">
        <v>9581</v>
      </c>
      <c r="C153" s="633">
        <v>1</v>
      </c>
      <c r="D153" s="632" t="s">
        <v>6147</v>
      </c>
      <c r="E153" s="632" t="s">
        <v>9582</v>
      </c>
      <c r="F153" s="632"/>
    </row>
    <row r="154" ht="39" spans="1:6">
      <c r="A154" s="631">
        <v>152</v>
      </c>
      <c r="B154" s="632" t="s">
        <v>9583</v>
      </c>
      <c r="C154" s="633">
        <v>1</v>
      </c>
      <c r="D154" s="632" t="s">
        <v>9584</v>
      </c>
      <c r="E154" s="632" t="s">
        <v>9585</v>
      </c>
      <c r="F154" s="632" t="s">
        <v>9586</v>
      </c>
    </row>
    <row r="155" ht="19.5" spans="1:6">
      <c r="A155" s="631">
        <v>153</v>
      </c>
      <c r="B155" s="632" t="s">
        <v>9587</v>
      </c>
      <c r="C155" s="633">
        <v>5</v>
      </c>
      <c r="D155" s="632" t="s">
        <v>9495</v>
      </c>
      <c r="E155" s="632" t="s">
        <v>9588</v>
      </c>
      <c r="F155" s="632" t="s">
        <v>9589</v>
      </c>
    </row>
    <row r="156" ht="19.5" spans="1:6">
      <c r="A156" s="631">
        <v>154</v>
      </c>
      <c r="B156" s="632" t="s">
        <v>9590</v>
      </c>
      <c r="C156" s="633">
        <v>2</v>
      </c>
      <c r="D156" s="632" t="s">
        <v>9265</v>
      </c>
      <c r="E156" s="632" t="s">
        <v>9591</v>
      </c>
      <c r="F156" s="632" t="s">
        <v>9592</v>
      </c>
    </row>
    <row r="157" ht="19.5" spans="1:6">
      <c r="A157" s="631">
        <v>155</v>
      </c>
      <c r="B157" s="632" t="s">
        <v>9593</v>
      </c>
      <c r="C157" s="633">
        <v>2</v>
      </c>
      <c r="D157" s="632" t="s">
        <v>9594</v>
      </c>
      <c r="E157" s="632" t="s">
        <v>9595</v>
      </c>
      <c r="F157" s="632"/>
    </row>
    <row r="158" ht="19.5" spans="1:6">
      <c r="A158" s="631">
        <v>156</v>
      </c>
      <c r="B158" s="632" t="s">
        <v>9596</v>
      </c>
      <c r="C158" s="633">
        <v>5</v>
      </c>
      <c r="D158" s="632" t="s">
        <v>9495</v>
      </c>
      <c r="E158" s="632" t="s">
        <v>9597</v>
      </c>
      <c r="F158" s="632" t="s">
        <v>9598</v>
      </c>
    </row>
    <row r="159" ht="39" spans="1:6">
      <c r="A159" s="631">
        <v>157</v>
      </c>
      <c r="B159" s="632" t="s">
        <v>9599</v>
      </c>
      <c r="C159" s="633">
        <v>3</v>
      </c>
      <c r="D159" s="632" t="s">
        <v>9600</v>
      </c>
      <c r="E159" s="632" t="s">
        <v>9601</v>
      </c>
      <c r="F159" s="632" t="s">
        <v>9602</v>
      </c>
    </row>
    <row r="160" ht="39" spans="1:6">
      <c r="A160" s="631">
        <v>158</v>
      </c>
      <c r="B160" s="632" t="s">
        <v>9603</v>
      </c>
      <c r="C160" s="633">
        <v>10</v>
      </c>
      <c r="D160" s="632" t="s">
        <v>9604</v>
      </c>
      <c r="E160" s="632" t="s">
        <v>9605</v>
      </c>
      <c r="F160" s="632"/>
    </row>
    <row r="161" ht="39" spans="1:6">
      <c r="A161" s="631">
        <v>159</v>
      </c>
      <c r="B161" s="632" t="s">
        <v>9606</v>
      </c>
      <c r="C161" s="633">
        <v>6</v>
      </c>
      <c r="D161" s="632" t="s">
        <v>9607</v>
      </c>
      <c r="E161" s="632" t="s">
        <v>9608</v>
      </c>
      <c r="F161" s="632"/>
    </row>
    <row r="162" ht="19.5" spans="1:6">
      <c r="A162" s="631">
        <v>160</v>
      </c>
      <c r="B162" s="632" t="s">
        <v>9609</v>
      </c>
      <c r="C162" s="633">
        <v>1</v>
      </c>
      <c r="D162" s="632" t="s">
        <v>9235</v>
      </c>
      <c r="E162" s="632" t="s">
        <v>9610</v>
      </c>
      <c r="F162" s="632"/>
    </row>
    <row r="163" ht="19.5" spans="1:6">
      <c r="A163" s="631">
        <v>161</v>
      </c>
      <c r="B163" s="632" t="s">
        <v>9611</v>
      </c>
      <c r="C163" s="633">
        <v>1</v>
      </c>
      <c r="D163" s="632" t="s">
        <v>9135</v>
      </c>
      <c r="E163" s="632" t="s">
        <v>9612</v>
      </c>
      <c r="F163" s="632" t="s">
        <v>9613</v>
      </c>
    </row>
    <row r="164" ht="19.5" spans="1:6">
      <c r="A164" s="631">
        <v>162</v>
      </c>
      <c r="B164" s="632" t="s">
        <v>9614</v>
      </c>
      <c r="C164" s="633">
        <v>2</v>
      </c>
      <c r="D164" s="632" t="s">
        <v>9615</v>
      </c>
      <c r="E164" s="632" t="s">
        <v>9616</v>
      </c>
      <c r="F164" s="632" t="s">
        <v>9617</v>
      </c>
    </row>
    <row r="165" ht="19.5" spans="1:6">
      <c r="A165" s="631">
        <v>163</v>
      </c>
      <c r="B165" s="632" t="s">
        <v>9618</v>
      </c>
      <c r="C165" s="633">
        <v>2</v>
      </c>
      <c r="D165" s="632" t="s">
        <v>9619</v>
      </c>
      <c r="E165" s="632" t="s">
        <v>9620</v>
      </c>
      <c r="F165" s="632" t="s">
        <v>9617</v>
      </c>
    </row>
    <row r="166" ht="19.5" spans="1:6">
      <c r="A166" s="631">
        <v>164</v>
      </c>
      <c r="B166" s="632" t="s">
        <v>9621</v>
      </c>
      <c r="C166" s="633">
        <v>3</v>
      </c>
      <c r="D166" s="632" t="s">
        <v>9622</v>
      </c>
      <c r="E166" s="632" t="s">
        <v>9623</v>
      </c>
      <c r="F166" s="632" t="s">
        <v>9617</v>
      </c>
    </row>
    <row r="167" ht="19.5" spans="1:6">
      <c r="A167" s="631">
        <v>165</v>
      </c>
      <c r="B167" s="632" t="s">
        <v>9624</v>
      </c>
      <c r="C167" s="633">
        <v>6</v>
      </c>
      <c r="D167" s="632" t="s">
        <v>5868</v>
      </c>
      <c r="E167" s="632" t="s">
        <v>9625</v>
      </c>
      <c r="F167" s="632" t="s">
        <v>9626</v>
      </c>
    </row>
    <row r="168" ht="19.5" spans="1:6">
      <c r="A168" s="631">
        <v>166</v>
      </c>
      <c r="B168" s="632" t="s">
        <v>9627</v>
      </c>
      <c r="C168" s="633">
        <v>4</v>
      </c>
      <c r="D168" s="632" t="s">
        <v>9495</v>
      </c>
      <c r="E168" s="632" t="s">
        <v>9628</v>
      </c>
      <c r="F168" s="632" t="s">
        <v>9629</v>
      </c>
    </row>
    <row r="169" ht="19.5" spans="1:6">
      <c r="A169" s="631">
        <v>167</v>
      </c>
      <c r="B169" s="632" t="s">
        <v>9630</v>
      </c>
      <c r="C169" s="633">
        <v>4</v>
      </c>
      <c r="D169" s="632" t="s">
        <v>9495</v>
      </c>
      <c r="E169" s="632" t="s">
        <v>9631</v>
      </c>
      <c r="F169" s="632"/>
    </row>
    <row r="170" ht="19.5" spans="1:6">
      <c r="A170" s="631">
        <v>168</v>
      </c>
      <c r="B170" s="632" t="s">
        <v>9244</v>
      </c>
      <c r="C170" s="633">
        <v>3</v>
      </c>
      <c r="D170" s="632" t="s">
        <v>9135</v>
      </c>
      <c r="E170" s="632" t="s">
        <v>9632</v>
      </c>
      <c r="F170" s="632" t="s">
        <v>9633</v>
      </c>
    </row>
    <row r="171" ht="19.5" spans="1:6">
      <c r="A171" s="631">
        <v>169</v>
      </c>
      <c r="B171" s="632" t="s">
        <v>9244</v>
      </c>
      <c r="C171" s="633">
        <v>3</v>
      </c>
      <c r="D171" s="632" t="s">
        <v>9634</v>
      </c>
      <c r="E171" s="632" t="s">
        <v>9635</v>
      </c>
      <c r="F171" s="632" t="s">
        <v>9636</v>
      </c>
    </row>
    <row r="172" ht="19.5" spans="1:6">
      <c r="A172" s="631">
        <v>170</v>
      </c>
      <c r="B172" s="632" t="s">
        <v>9637</v>
      </c>
      <c r="C172" s="633">
        <v>3</v>
      </c>
      <c r="D172" s="632" t="s">
        <v>6055</v>
      </c>
      <c r="E172" s="632" t="s">
        <v>9638</v>
      </c>
      <c r="F172" s="632"/>
    </row>
    <row r="173" ht="19.5" spans="1:6">
      <c r="A173" s="631">
        <v>171</v>
      </c>
      <c r="B173" s="632" t="s">
        <v>9639</v>
      </c>
      <c r="C173" s="633">
        <v>4</v>
      </c>
      <c r="D173" s="632" t="s">
        <v>9265</v>
      </c>
      <c r="E173" s="632" t="s">
        <v>9640</v>
      </c>
      <c r="F173" s="632"/>
    </row>
    <row r="174" ht="19.5" spans="1:6">
      <c r="A174" s="631">
        <v>172</v>
      </c>
      <c r="B174" s="632" t="s">
        <v>9641</v>
      </c>
      <c r="C174" s="633">
        <v>4</v>
      </c>
      <c r="D174" s="632" t="s">
        <v>9642</v>
      </c>
      <c r="E174" s="632" t="s">
        <v>9643</v>
      </c>
      <c r="F174" s="632"/>
    </row>
    <row r="175" ht="39" spans="1:6">
      <c r="A175" s="631">
        <v>173</v>
      </c>
      <c r="B175" s="632" t="s">
        <v>9644</v>
      </c>
      <c r="C175" s="633">
        <v>3</v>
      </c>
      <c r="D175" s="632" t="s">
        <v>9645</v>
      </c>
      <c r="E175" s="632" t="s">
        <v>9646</v>
      </c>
      <c r="F175" s="632"/>
    </row>
    <row r="176" ht="19.5" spans="1:6">
      <c r="A176" s="631">
        <v>174</v>
      </c>
      <c r="B176" s="632" t="s">
        <v>6037</v>
      </c>
      <c r="C176" s="633">
        <v>4</v>
      </c>
      <c r="D176" s="632" t="s">
        <v>9647</v>
      </c>
      <c r="E176" s="632" t="s">
        <v>9648</v>
      </c>
      <c r="F176" s="632" t="s">
        <v>9649</v>
      </c>
    </row>
    <row r="177" ht="19.5" spans="1:6">
      <c r="A177" s="631">
        <v>175</v>
      </c>
      <c r="B177" s="632" t="s">
        <v>9650</v>
      </c>
      <c r="C177" s="633">
        <v>3</v>
      </c>
      <c r="D177" s="632" t="s">
        <v>9265</v>
      </c>
      <c r="E177" s="632" t="s">
        <v>9651</v>
      </c>
      <c r="F177" s="632"/>
    </row>
    <row r="178" ht="19.5" spans="1:6">
      <c r="A178" s="631">
        <v>176</v>
      </c>
      <c r="B178" s="632" t="s">
        <v>9652</v>
      </c>
      <c r="C178" s="633">
        <v>3</v>
      </c>
      <c r="D178" s="632" t="s">
        <v>9653</v>
      </c>
      <c r="E178" s="632" t="s">
        <v>9654</v>
      </c>
      <c r="F178" s="632"/>
    </row>
    <row r="179" ht="19.5" spans="1:6">
      <c r="A179" s="631">
        <v>177</v>
      </c>
      <c r="B179" s="632" t="s">
        <v>6173</v>
      </c>
      <c r="C179" s="633">
        <v>4</v>
      </c>
      <c r="D179" s="632" t="s">
        <v>9655</v>
      </c>
      <c r="E179" s="632" t="s">
        <v>9656</v>
      </c>
      <c r="F179" s="632" t="s">
        <v>9657</v>
      </c>
    </row>
    <row r="180" ht="19.5" spans="1:6">
      <c r="A180" s="631">
        <v>178</v>
      </c>
      <c r="B180" s="632" t="s">
        <v>9658</v>
      </c>
      <c r="C180" s="633">
        <v>3</v>
      </c>
      <c r="D180" s="632" t="s">
        <v>9135</v>
      </c>
      <c r="E180" s="632" t="s">
        <v>9659</v>
      </c>
      <c r="F180" s="632"/>
    </row>
    <row r="181" ht="39" spans="1:6">
      <c r="A181" s="631">
        <v>179</v>
      </c>
      <c r="B181" s="632" t="s">
        <v>9660</v>
      </c>
      <c r="C181" s="633">
        <v>2</v>
      </c>
      <c r="D181" s="632" t="s">
        <v>9661</v>
      </c>
      <c r="E181" s="632" t="s">
        <v>9662</v>
      </c>
      <c r="F181" s="632" t="s">
        <v>9617</v>
      </c>
    </row>
    <row r="182" ht="19.5" spans="1:6">
      <c r="A182" s="631">
        <v>180</v>
      </c>
      <c r="B182" s="632" t="s">
        <v>9663</v>
      </c>
      <c r="C182" s="633">
        <v>3</v>
      </c>
      <c r="D182" s="632" t="s">
        <v>9664</v>
      </c>
      <c r="E182" s="632" t="s">
        <v>9665</v>
      </c>
      <c r="F182" s="632"/>
    </row>
    <row r="183" ht="19.5" spans="1:6">
      <c r="A183" s="631">
        <v>181</v>
      </c>
      <c r="B183" s="632" t="s">
        <v>9666</v>
      </c>
      <c r="C183" s="633">
        <v>6</v>
      </c>
      <c r="D183" s="632" t="s">
        <v>6155</v>
      </c>
      <c r="E183" s="632" t="s">
        <v>9667</v>
      </c>
      <c r="F183" s="632" t="s">
        <v>9668</v>
      </c>
    </row>
    <row r="184" ht="39" spans="1:6">
      <c r="A184" s="631">
        <v>182</v>
      </c>
      <c r="B184" s="632" t="s">
        <v>9669</v>
      </c>
      <c r="C184" s="633">
        <v>4</v>
      </c>
      <c r="D184" s="632" t="s">
        <v>9670</v>
      </c>
      <c r="E184" s="632" t="s">
        <v>9671</v>
      </c>
      <c r="F184" s="632" t="s">
        <v>9672</v>
      </c>
    </row>
    <row r="185" ht="58.5" spans="1:6">
      <c r="A185" s="631">
        <v>183</v>
      </c>
      <c r="B185" s="632" t="s">
        <v>9673</v>
      </c>
      <c r="C185" s="633">
        <v>3</v>
      </c>
      <c r="D185" s="632" t="s">
        <v>9674</v>
      </c>
      <c r="E185" s="632" t="s">
        <v>9675</v>
      </c>
      <c r="F185" s="632" t="s">
        <v>9676</v>
      </c>
    </row>
    <row r="186" ht="19.5" spans="1:6">
      <c r="A186" s="631">
        <v>184</v>
      </c>
      <c r="B186" s="632" t="s">
        <v>9677</v>
      </c>
      <c r="C186" s="633">
        <v>3</v>
      </c>
      <c r="D186" s="632" t="s">
        <v>9135</v>
      </c>
      <c r="E186" s="632" t="s">
        <v>9678</v>
      </c>
      <c r="F186" s="632"/>
    </row>
    <row r="187" ht="39" spans="1:6">
      <c r="A187" s="631">
        <v>185</v>
      </c>
      <c r="B187" s="632" t="s">
        <v>9679</v>
      </c>
      <c r="C187" s="633">
        <v>4</v>
      </c>
      <c r="D187" s="632" t="s">
        <v>9664</v>
      </c>
      <c r="E187" s="632" t="s">
        <v>9680</v>
      </c>
      <c r="F187" s="632" t="s">
        <v>9681</v>
      </c>
    </row>
    <row r="188" ht="19.5" spans="1:6">
      <c r="A188" s="631">
        <v>186</v>
      </c>
      <c r="B188" s="632" t="s">
        <v>9682</v>
      </c>
      <c r="C188" s="633">
        <v>3</v>
      </c>
      <c r="D188" s="632" t="s">
        <v>9683</v>
      </c>
      <c r="E188" s="632" t="s">
        <v>9684</v>
      </c>
      <c r="F188" s="632"/>
    </row>
    <row r="189" ht="19.5" spans="1:6">
      <c r="A189" s="631">
        <v>187</v>
      </c>
      <c r="B189" s="632" t="s">
        <v>9685</v>
      </c>
      <c r="C189" s="633">
        <v>3</v>
      </c>
      <c r="D189" s="632" t="s">
        <v>6068</v>
      </c>
      <c r="E189" s="632" t="s">
        <v>9686</v>
      </c>
      <c r="F189" s="632" t="s">
        <v>5155</v>
      </c>
    </row>
    <row r="190" ht="19.5" spans="1:6">
      <c r="A190" s="631">
        <v>188</v>
      </c>
      <c r="B190" s="632" t="s">
        <v>9687</v>
      </c>
      <c r="C190" s="633">
        <v>1</v>
      </c>
      <c r="D190" s="632"/>
      <c r="E190" s="632" t="s">
        <v>9688</v>
      </c>
      <c r="F190" s="632"/>
    </row>
    <row r="191" ht="19.5" spans="1:6">
      <c r="A191" s="631">
        <v>189</v>
      </c>
      <c r="B191" s="632" t="s">
        <v>9689</v>
      </c>
      <c r="C191" s="633">
        <v>1</v>
      </c>
      <c r="D191" s="632"/>
      <c r="E191" s="632" t="s">
        <v>9690</v>
      </c>
      <c r="F191" s="632"/>
    </row>
    <row r="192" ht="19.5" spans="1:6">
      <c r="A192" s="631">
        <v>190</v>
      </c>
      <c r="B192" s="632" t="s">
        <v>9691</v>
      </c>
      <c r="C192" s="633">
        <v>1</v>
      </c>
      <c r="D192" s="632"/>
      <c r="E192" s="632" t="s">
        <v>9692</v>
      </c>
      <c r="F192" s="632"/>
    </row>
    <row r="193" ht="19.5" spans="1:6">
      <c r="A193" s="631">
        <v>191</v>
      </c>
      <c r="B193" s="632" t="s">
        <v>9691</v>
      </c>
      <c r="C193" s="633">
        <v>2</v>
      </c>
      <c r="D193" s="632"/>
      <c r="E193" s="632" t="s">
        <v>9693</v>
      </c>
      <c r="F193" s="632"/>
    </row>
    <row r="194" ht="19.5" spans="1:6">
      <c r="A194" s="631">
        <v>192</v>
      </c>
      <c r="B194" s="632" t="s">
        <v>8849</v>
      </c>
      <c r="C194" s="633">
        <v>5</v>
      </c>
      <c r="D194" s="632"/>
      <c r="E194" s="632" t="s">
        <v>9694</v>
      </c>
      <c r="F194" s="632"/>
    </row>
    <row r="195" ht="19.5" spans="1:6">
      <c r="A195" s="631">
        <v>193</v>
      </c>
      <c r="B195" s="632" t="s">
        <v>9695</v>
      </c>
      <c r="C195" s="633">
        <v>2</v>
      </c>
      <c r="D195" s="632" t="s">
        <v>9634</v>
      </c>
      <c r="E195" s="632" t="s">
        <v>9696</v>
      </c>
      <c r="F195" s="632" t="s">
        <v>5270</v>
      </c>
    </row>
    <row r="196" ht="39" spans="1:6">
      <c r="A196" s="631">
        <v>194</v>
      </c>
      <c r="B196" s="632" t="s">
        <v>6138</v>
      </c>
      <c r="C196" s="633">
        <v>6</v>
      </c>
      <c r="D196" s="632" t="s">
        <v>9697</v>
      </c>
      <c r="E196" s="632" t="s">
        <v>9698</v>
      </c>
      <c r="F196" s="632"/>
    </row>
    <row r="197" ht="39" spans="1:6">
      <c r="A197" s="631">
        <v>195</v>
      </c>
      <c r="B197" s="632" t="s">
        <v>9699</v>
      </c>
      <c r="C197" s="633">
        <v>2</v>
      </c>
      <c r="D197" s="632" t="s">
        <v>9697</v>
      </c>
      <c r="E197" s="632" t="s">
        <v>9700</v>
      </c>
      <c r="F197" s="632" t="s">
        <v>9701</v>
      </c>
    </row>
    <row r="198" ht="39" spans="1:6">
      <c r="A198" s="631">
        <v>196</v>
      </c>
      <c r="B198" s="632" t="s">
        <v>9702</v>
      </c>
      <c r="C198" s="633">
        <v>5</v>
      </c>
      <c r="D198" s="632" t="s">
        <v>9697</v>
      </c>
      <c r="E198" s="632" t="s">
        <v>9703</v>
      </c>
      <c r="F198" s="632"/>
    </row>
    <row r="199" ht="39" spans="1:6">
      <c r="A199" s="631">
        <v>197</v>
      </c>
      <c r="B199" s="632" t="s">
        <v>9704</v>
      </c>
      <c r="C199" s="633">
        <v>3</v>
      </c>
      <c r="D199" s="632" t="s">
        <v>9697</v>
      </c>
      <c r="E199" s="632" t="s">
        <v>9705</v>
      </c>
      <c r="F199" s="632" t="s">
        <v>5454</v>
      </c>
    </row>
    <row r="200" ht="19.5" spans="1:6">
      <c r="A200" s="631">
        <v>198</v>
      </c>
      <c r="B200" s="632" t="s">
        <v>9706</v>
      </c>
      <c r="C200" s="633">
        <v>3</v>
      </c>
      <c r="D200" s="632"/>
      <c r="E200" s="632" t="s">
        <v>9707</v>
      </c>
      <c r="F200" s="632"/>
    </row>
    <row r="201" ht="19.5" spans="1:6">
      <c r="A201" s="631">
        <v>199</v>
      </c>
      <c r="B201" s="632" t="s">
        <v>9708</v>
      </c>
      <c r="C201" s="633">
        <v>3</v>
      </c>
      <c r="D201" s="632" t="s">
        <v>9173</v>
      </c>
      <c r="E201" s="632" t="s">
        <v>9709</v>
      </c>
      <c r="F201" s="632"/>
    </row>
    <row r="202" ht="19.5" spans="1:6">
      <c r="A202" s="631">
        <v>200</v>
      </c>
      <c r="B202" s="632" t="s">
        <v>9710</v>
      </c>
      <c r="C202" s="633">
        <v>5</v>
      </c>
      <c r="D202" s="632" t="s">
        <v>9173</v>
      </c>
      <c r="E202" s="632" t="s">
        <v>9711</v>
      </c>
      <c r="F202" s="632"/>
    </row>
    <row r="203" ht="19.5" spans="1:6">
      <c r="A203" s="631">
        <v>201</v>
      </c>
      <c r="B203" s="632" t="s">
        <v>9712</v>
      </c>
      <c r="C203" s="633">
        <v>3</v>
      </c>
      <c r="D203" s="632" t="s">
        <v>9173</v>
      </c>
      <c r="E203" s="632" t="s">
        <v>9713</v>
      </c>
      <c r="F203" s="632"/>
    </row>
    <row r="204" ht="39" spans="1:6">
      <c r="A204" s="631">
        <v>202</v>
      </c>
      <c r="B204" s="632" t="s">
        <v>9714</v>
      </c>
      <c r="C204" s="633">
        <v>2</v>
      </c>
      <c r="D204" s="632" t="s">
        <v>9265</v>
      </c>
      <c r="E204" s="632" t="s">
        <v>9715</v>
      </c>
      <c r="F204" s="632" t="s">
        <v>9716</v>
      </c>
    </row>
    <row r="205" ht="19.5" spans="1:6">
      <c r="A205" s="631">
        <v>203</v>
      </c>
      <c r="B205" s="632" t="s">
        <v>9717</v>
      </c>
      <c r="C205" s="633">
        <v>3</v>
      </c>
      <c r="D205" s="632" t="s">
        <v>9173</v>
      </c>
      <c r="E205" s="632" t="s">
        <v>9718</v>
      </c>
      <c r="F205" s="632"/>
    </row>
    <row r="206" ht="19.5" spans="1:6">
      <c r="A206" s="631">
        <v>204</v>
      </c>
      <c r="B206" s="632" t="s">
        <v>9719</v>
      </c>
      <c r="C206" s="633">
        <v>3</v>
      </c>
      <c r="D206" s="632" t="s">
        <v>9173</v>
      </c>
      <c r="E206" s="632" t="s">
        <v>9720</v>
      </c>
      <c r="F206" s="632" t="s">
        <v>9721</v>
      </c>
    </row>
    <row r="207" ht="19.5" spans="1:6">
      <c r="A207" s="631">
        <v>205</v>
      </c>
      <c r="B207" s="632" t="s">
        <v>9722</v>
      </c>
      <c r="C207" s="633">
        <v>2</v>
      </c>
      <c r="D207" s="632"/>
      <c r="E207" s="632" t="s">
        <v>9723</v>
      </c>
      <c r="F207" s="632"/>
    </row>
    <row r="208" ht="19.5" spans="1:6">
      <c r="A208" s="631">
        <v>206</v>
      </c>
      <c r="B208" s="632" t="s">
        <v>9724</v>
      </c>
      <c r="C208" s="633">
        <v>2</v>
      </c>
      <c r="D208" s="632" t="s">
        <v>9135</v>
      </c>
      <c r="E208" s="632" t="s">
        <v>9725</v>
      </c>
      <c r="F208" s="632"/>
    </row>
    <row r="209" ht="19.5" spans="1:6">
      <c r="A209" s="631">
        <v>207</v>
      </c>
      <c r="B209" s="632" t="s">
        <v>9726</v>
      </c>
      <c r="C209" s="633">
        <v>2</v>
      </c>
      <c r="D209" s="632"/>
      <c r="E209" s="632" t="s">
        <v>9727</v>
      </c>
      <c r="F209" s="632"/>
    </row>
    <row r="210" ht="19.5" spans="1:6">
      <c r="A210" s="631">
        <v>208</v>
      </c>
      <c r="B210" s="632" t="s">
        <v>9728</v>
      </c>
      <c r="C210" s="633">
        <v>2</v>
      </c>
      <c r="D210" s="632"/>
      <c r="E210" s="632" t="s">
        <v>9729</v>
      </c>
      <c r="F210" s="632" t="s">
        <v>9730</v>
      </c>
    </row>
    <row r="211" ht="19.5" spans="1:6">
      <c r="A211" s="631">
        <v>209</v>
      </c>
      <c r="B211" s="632" t="s">
        <v>9731</v>
      </c>
      <c r="C211" s="633">
        <v>2</v>
      </c>
      <c r="D211" s="632"/>
      <c r="E211" s="632" t="s">
        <v>9732</v>
      </c>
      <c r="F211" s="632" t="s">
        <v>9730</v>
      </c>
    </row>
    <row r="212" ht="19.5" spans="1:6">
      <c r="A212" s="631">
        <v>210</v>
      </c>
      <c r="B212" s="632" t="s">
        <v>9733</v>
      </c>
      <c r="C212" s="633">
        <v>2</v>
      </c>
      <c r="D212" s="632"/>
      <c r="E212" s="632" t="s">
        <v>9734</v>
      </c>
      <c r="F212" s="632" t="s">
        <v>9735</v>
      </c>
    </row>
    <row r="213" ht="19.5" spans="1:6">
      <c r="A213" s="631">
        <v>211</v>
      </c>
      <c r="B213" s="632" t="s">
        <v>9736</v>
      </c>
      <c r="C213" s="633">
        <v>3</v>
      </c>
      <c r="D213" s="632"/>
      <c r="E213" s="632" t="s">
        <v>9737</v>
      </c>
      <c r="F213" s="632"/>
    </row>
    <row r="214" ht="19.5" spans="1:6">
      <c r="A214" s="631">
        <v>212</v>
      </c>
      <c r="B214" s="640" t="s">
        <v>9738</v>
      </c>
      <c r="C214" s="641">
        <v>1</v>
      </c>
      <c r="D214" s="642" t="s">
        <v>9739</v>
      </c>
      <c r="E214" s="640" t="s">
        <v>9740</v>
      </c>
      <c r="F214" s="643"/>
    </row>
    <row r="215" ht="19.5" spans="1:6">
      <c r="A215" s="631">
        <v>213</v>
      </c>
      <c r="B215" s="644" t="s">
        <v>9738</v>
      </c>
      <c r="C215" s="645">
        <v>1</v>
      </c>
      <c r="D215" s="642" t="s">
        <v>9739</v>
      </c>
      <c r="E215" s="644" t="s">
        <v>9741</v>
      </c>
      <c r="F215" s="646"/>
    </row>
    <row r="216" ht="19.5" spans="1:6">
      <c r="A216" s="631">
        <v>214</v>
      </c>
      <c r="B216" s="644" t="s">
        <v>9742</v>
      </c>
      <c r="C216" s="645">
        <v>1</v>
      </c>
      <c r="D216" s="642" t="s">
        <v>9739</v>
      </c>
      <c r="E216" s="644" t="s">
        <v>9743</v>
      </c>
      <c r="F216" s="646"/>
    </row>
    <row r="217" ht="19.5" spans="1:6">
      <c r="A217" s="631">
        <v>215</v>
      </c>
      <c r="B217" s="644" t="s">
        <v>9744</v>
      </c>
      <c r="C217" s="645">
        <v>3</v>
      </c>
      <c r="D217" s="642" t="s">
        <v>9739</v>
      </c>
      <c r="E217" s="644" t="s">
        <v>9745</v>
      </c>
      <c r="F217" s="646"/>
    </row>
    <row r="219" spans="3:3">
      <c r="C219" s="59"/>
    </row>
    <row r="220" ht="25.5" spans="1:6">
      <c r="A220" s="647" t="s">
        <v>9746</v>
      </c>
      <c r="B220" s="648"/>
      <c r="C220" s="648"/>
      <c r="D220" s="648"/>
      <c r="E220" s="648"/>
      <c r="F220" s="648"/>
    </row>
    <row r="221" ht="19.5" spans="1:6">
      <c r="A221" s="631">
        <v>1</v>
      </c>
      <c r="B221" s="632" t="s">
        <v>9747</v>
      </c>
      <c r="C221" s="633">
        <v>5</v>
      </c>
      <c r="D221" s="632"/>
      <c r="E221" s="632" t="s">
        <v>9748</v>
      </c>
      <c r="F221" s="632" t="s">
        <v>9749</v>
      </c>
    </row>
    <row r="222" ht="19.5" spans="1:6">
      <c r="A222" s="631">
        <v>2</v>
      </c>
      <c r="B222" s="632" t="s">
        <v>9750</v>
      </c>
      <c r="C222" s="633">
        <v>6</v>
      </c>
      <c r="D222" s="632"/>
      <c r="E222" s="632" t="s">
        <v>9751</v>
      </c>
      <c r="F222" s="632" t="s">
        <v>9752</v>
      </c>
    </row>
    <row r="223" ht="19.5" spans="1:6">
      <c r="A223" s="631">
        <v>3</v>
      </c>
      <c r="B223" s="632" t="s">
        <v>9753</v>
      </c>
      <c r="C223" s="633">
        <v>6</v>
      </c>
      <c r="D223" s="632"/>
      <c r="E223" s="632" t="s">
        <v>9754</v>
      </c>
      <c r="F223" s="632" t="s">
        <v>9755</v>
      </c>
    </row>
    <row r="224" ht="19.5" spans="1:6">
      <c r="A224" s="631">
        <v>4</v>
      </c>
      <c r="B224" s="632" t="s">
        <v>9753</v>
      </c>
      <c r="C224" s="633">
        <v>6</v>
      </c>
      <c r="D224" s="632"/>
      <c r="E224" s="632" t="s">
        <v>9756</v>
      </c>
      <c r="F224" s="632" t="s">
        <v>9755</v>
      </c>
    </row>
    <row r="225" ht="19.5" spans="1:6">
      <c r="A225" s="631">
        <v>5</v>
      </c>
      <c r="B225" s="632" t="s">
        <v>9753</v>
      </c>
      <c r="C225" s="633">
        <v>8</v>
      </c>
      <c r="D225" s="632"/>
      <c r="E225" s="632" t="s">
        <v>9757</v>
      </c>
      <c r="F225" s="632" t="s">
        <v>9755</v>
      </c>
    </row>
    <row r="226" ht="19.5" spans="1:6">
      <c r="A226" s="631">
        <v>6</v>
      </c>
      <c r="B226" s="632" t="s">
        <v>9753</v>
      </c>
      <c r="C226" s="633">
        <v>8</v>
      </c>
      <c r="D226" s="632"/>
      <c r="E226" s="632" t="s">
        <v>9758</v>
      </c>
      <c r="F226" s="632" t="s">
        <v>9755</v>
      </c>
    </row>
    <row r="227" ht="19.5" spans="1:6">
      <c r="A227" s="631">
        <v>7</v>
      </c>
      <c r="B227" s="632" t="s">
        <v>9753</v>
      </c>
      <c r="C227" s="633">
        <v>8</v>
      </c>
      <c r="D227" s="632"/>
      <c r="E227" s="632" t="s">
        <v>9759</v>
      </c>
      <c r="F227" s="632" t="s">
        <v>9755</v>
      </c>
    </row>
    <row r="228" ht="19.5" spans="1:6">
      <c r="A228" s="631">
        <v>8</v>
      </c>
      <c r="B228" s="632" t="s">
        <v>9753</v>
      </c>
      <c r="C228" s="633">
        <v>10</v>
      </c>
      <c r="D228" s="632"/>
      <c r="E228" s="632" t="s">
        <v>9760</v>
      </c>
      <c r="F228" s="632" t="s">
        <v>9755</v>
      </c>
    </row>
    <row r="229" ht="19.5" spans="1:6">
      <c r="A229" s="631">
        <v>9</v>
      </c>
      <c r="B229" s="632" t="s">
        <v>9753</v>
      </c>
      <c r="C229" s="633">
        <v>8</v>
      </c>
      <c r="D229" s="632"/>
      <c r="E229" s="632" t="s">
        <v>9761</v>
      </c>
      <c r="F229" s="632" t="s">
        <v>9755</v>
      </c>
    </row>
    <row r="230" ht="19.5" spans="1:6">
      <c r="A230" s="631">
        <v>10</v>
      </c>
      <c r="B230" s="632" t="s">
        <v>9753</v>
      </c>
      <c r="C230" s="633">
        <v>8</v>
      </c>
      <c r="D230" s="632"/>
      <c r="E230" s="632" t="s">
        <v>9762</v>
      </c>
      <c r="F230" s="632" t="s">
        <v>9755</v>
      </c>
    </row>
    <row r="231" ht="19.5" spans="1:6">
      <c r="A231" s="631">
        <v>11</v>
      </c>
      <c r="B231" s="632" t="s">
        <v>9753</v>
      </c>
      <c r="C231" s="633">
        <v>8</v>
      </c>
      <c r="D231" s="632"/>
      <c r="E231" s="632" t="s">
        <v>9763</v>
      </c>
      <c r="F231" s="632" t="s">
        <v>9755</v>
      </c>
    </row>
    <row r="232" ht="19.5" spans="1:6">
      <c r="A232" s="631">
        <v>12</v>
      </c>
      <c r="B232" s="632" t="s">
        <v>9753</v>
      </c>
      <c r="C232" s="633">
        <v>8</v>
      </c>
      <c r="D232" s="632"/>
      <c r="E232" s="632" t="s">
        <v>9764</v>
      </c>
      <c r="F232" s="632" t="s">
        <v>9755</v>
      </c>
    </row>
    <row r="233" ht="19.5" spans="1:6">
      <c r="A233" s="631">
        <v>13</v>
      </c>
      <c r="B233" s="632" t="s">
        <v>9753</v>
      </c>
      <c r="C233" s="633">
        <v>10</v>
      </c>
      <c r="D233" s="632"/>
      <c r="E233" s="632" t="s">
        <v>9765</v>
      </c>
      <c r="F233" s="632" t="s">
        <v>9755</v>
      </c>
    </row>
    <row r="234" ht="19.5" spans="1:6">
      <c r="A234" s="631">
        <v>14</v>
      </c>
      <c r="B234" s="632" t="s">
        <v>9753</v>
      </c>
      <c r="C234" s="633">
        <v>6</v>
      </c>
      <c r="D234" s="632"/>
      <c r="E234" s="632" t="s">
        <v>9766</v>
      </c>
      <c r="F234" s="632" t="s">
        <v>9767</v>
      </c>
    </row>
    <row r="235" ht="19.5" spans="1:6">
      <c r="A235" s="631">
        <v>15</v>
      </c>
      <c r="B235" s="632" t="s">
        <v>9753</v>
      </c>
      <c r="C235" s="633">
        <v>6</v>
      </c>
      <c r="D235" s="632"/>
      <c r="E235" s="632" t="s">
        <v>9768</v>
      </c>
      <c r="F235" s="632" t="s">
        <v>9767</v>
      </c>
    </row>
    <row r="236" ht="19.5" spans="1:6">
      <c r="A236" s="631">
        <v>16</v>
      </c>
      <c r="B236" s="632" t="s">
        <v>9753</v>
      </c>
      <c r="C236" s="633">
        <v>8</v>
      </c>
      <c r="D236" s="632"/>
      <c r="E236" s="632" t="s">
        <v>9769</v>
      </c>
      <c r="F236" s="632" t="s">
        <v>9767</v>
      </c>
    </row>
    <row r="237" ht="19.5" spans="1:6">
      <c r="A237" s="631">
        <v>17</v>
      </c>
      <c r="B237" s="632" t="s">
        <v>9753</v>
      </c>
      <c r="C237" s="633">
        <v>8</v>
      </c>
      <c r="D237" s="632"/>
      <c r="E237" s="632" t="s">
        <v>9770</v>
      </c>
      <c r="F237" s="632" t="s">
        <v>9767</v>
      </c>
    </row>
    <row r="238" ht="19.5" spans="1:6">
      <c r="A238" s="631">
        <v>18</v>
      </c>
      <c r="B238" s="632" t="s">
        <v>9753</v>
      </c>
      <c r="C238" s="633">
        <v>8</v>
      </c>
      <c r="D238" s="632"/>
      <c r="E238" s="632" t="s">
        <v>9771</v>
      </c>
      <c r="F238" s="632" t="s">
        <v>9767</v>
      </c>
    </row>
    <row r="239" ht="19.5" spans="1:6">
      <c r="A239" s="631">
        <v>19</v>
      </c>
      <c r="B239" s="632" t="s">
        <v>9753</v>
      </c>
      <c r="C239" s="633">
        <v>10</v>
      </c>
      <c r="D239" s="632"/>
      <c r="E239" s="632" t="s">
        <v>9772</v>
      </c>
      <c r="F239" s="632" t="s">
        <v>9767</v>
      </c>
    </row>
    <row r="240" ht="19.5" spans="1:6">
      <c r="A240" s="631">
        <v>20</v>
      </c>
      <c r="B240" s="632" t="s">
        <v>9753</v>
      </c>
      <c r="C240" s="633">
        <v>8</v>
      </c>
      <c r="D240" s="632"/>
      <c r="E240" s="632" t="s">
        <v>9773</v>
      </c>
      <c r="F240" s="632" t="s">
        <v>9767</v>
      </c>
    </row>
    <row r="241" ht="19.5" spans="1:6">
      <c r="A241" s="631">
        <v>21</v>
      </c>
      <c r="B241" s="632" t="s">
        <v>9753</v>
      </c>
      <c r="C241" s="633">
        <v>8</v>
      </c>
      <c r="D241" s="632"/>
      <c r="E241" s="632" t="s">
        <v>9774</v>
      </c>
      <c r="F241" s="632" t="s">
        <v>9767</v>
      </c>
    </row>
    <row r="242" ht="19.5" spans="1:6">
      <c r="A242" s="631">
        <v>22</v>
      </c>
      <c r="B242" s="632" t="s">
        <v>9753</v>
      </c>
      <c r="C242" s="633">
        <v>10</v>
      </c>
      <c r="D242" s="632"/>
      <c r="E242" s="632" t="s">
        <v>9775</v>
      </c>
      <c r="F242" s="632" t="s">
        <v>9767</v>
      </c>
    </row>
    <row r="243" ht="19.5" spans="1:6">
      <c r="A243" s="631">
        <v>23</v>
      </c>
      <c r="B243" s="632" t="s">
        <v>9753</v>
      </c>
      <c r="C243" s="633">
        <v>6</v>
      </c>
      <c r="D243" s="632"/>
      <c r="E243" s="632" t="s">
        <v>9776</v>
      </c>
      <c r="F243" s="632" t="s">
        <v>9777</v>
      </c>
    </row>
    <row r="244" ht="19.5" spans="1:6">
      <c r="A244" s="631">
        <v>24</v>
      </c>
      <c r="B244" s="632" t="s">
        <v>9753</v>
      </c>
      <c r="C244" s="633">
        <v>6</v>
      </c>
      <c r="D244" s="632"/>
      <c r="E244" s="632" t="s">
        <v>9778</v>
      </c>
      <c r="F244" s="632" t="s">
        <v>9777</v>
      </c>
    </row>
    <row r="245" ht="19.5" spans="1:6">
      <c r="A245" s="631">
        <v>25</v>
      </c>
      <c r="B245" s="632" t="s">
        <v>9753</v>
      </c>
      <c r="C245" s="633">
        <v>8</v>
      </c>
      <c r="D245" s="632"/>
      <c r="E245" s="632" t="s">
        <v>9779</v>
      </c>
      <c r="F245" s="632" t="s">
        <v>9777</v>
      </c>
    </row>
    <row r="246" ht="19.5" spans="1:6">
      <c r="A246" s="631">
        <v>26</v>
      </c>
      <c r="B246" s="632" t="s">
        <v>9753</v>
      </c>
      <c r="C246" s="633">
        <v>8</v>
      </c>
      <c r="D246" s="632"/>
      <c r="E246" s="632" t="s">
        <v>9780</v>
      </c>
      <c r="F246" s="632" t="s">
        <v>9777</v>
      </c>
    </row>
    <row r="247" ht="19.5" spans="1:6">
      <c r="A247" s="631">
        <v>27</v>
      </c>
      <c r="B247" s="632" t="s">
        <v>9753</v>
      </c>
      <c r="C247" s="633">
        <v>8</v>
      </c>
      <c r="D247" s="632"/>
      <c r="E247" s="632" t="s">
        <v>9781</v>
      </c>
      <c r="F247" s="632" t="s">
        <v>9777</v>
      </c>
    </row>
    <row r="248" ht="19.5" spans="1:6">
      <c r="A248" s="631">
        <v>28</v>
      </c>
      <c r="B248" s="632" t="s">
        <v>9753</v>
      </c>
      <c r="C248" s="633">
        <v>8</v>
      </c>
      <c r="D248" s="632"/>
      <c r="E248" s="632" t="s">
        <v>9782</v>
      </c>
      <c r="F248" s="632" t="s">
        <v>9777</v>
      </c>
    </row>
    <row r="249" ht="19.5" spans="1:6">
      <c r="A249" s="631">
        <v>29</v>
      </c>
      <c r="B249" s="632" t="s">
        <v>9753</v>
      </c>
      <c r="C249" s="633">
        <v>8</v>
      </c>
      <c r="D249" s="632"/>
      <c r="E249" s="632" t="s">
        <v>9783</v>
      </c>
      <c r="F249" s="632" t="s">
        <v>9777</v>
      </c>
    </row>
    <row r="250" ht="19.5" spans="1:6">
      <c r="A250" s="631">
        <v>30</v>
      </c>
      <c r="B250" s="632" t="s">
        <v>9753</v>
      </c>
      <c r="C250" s="633">
        <v>8</v>
      </c>
      <c r="D250" s="632"/>
      <c r="E250" s="632" t="s">
        <v>9784</v>
      </c>
      <c r="F250" s="632" t="s">
        <v>9777</v>
      </c>
    </row>
    <row r="251" ht="19.5" spans="1:6">
      <c r="A251" s="631">
        <v>31</v>
      </c>
      <c r="B251" s="632" t="s">
        <v>9753</v>
      </c>
      <c r="C251" s="633">
        <v>8</v>
      </c>
      <c r="D251" s="632"/>
      <c r="E251" s="632" t="s">
        <v>9785</v>
      </c>
      <c r="F251" s="632" t="s">
        <v>9777</v>
      </c>
    </row>
    <row r="252" ht="19.5" spans="1:6">
      <c r="A252" s="631">
        <v>32</v>
      </c>
      <c r="B252" s="632" t="s">
        <v>9753</v>
      </c>
      <c r="C252" s="633">
        <v>8</v>
      </c>
      <c r="D252" s="632"/>
      <c r="E252" s="632" t="s">
        <v>9786</v>
      </c>
      <c r="F252" s="632" t="s">
        <v>9777</v>
      </c>
    </row>
    <row r="253" ht="19.5" spans="1:6">
      <c r="A253" s="631">
        <v>33</v>
      </c>
      <c r="B253" s="632" t="s">
        <v>9753</v>
      </c>
      <c r="C253" s="633">
        <v>8</v>
      </c>
      <c r="D253" s="632"/>
      <c r="E253" s="632" t="s">
        <v>9787</v>
      </c>
      <c r="F253" s="632" t="s">
        <v>9777</v>
      </c>
    </row>
    <row r="254" ht="19.5" spans="1:6">
      <c r="A254" s="631">
        <v>34</v>
      </c>
      <c r="B254" s="632" t="s">
        <v>9753</v>
      </c>
      <c r="C254" s="633">
        <v>8</v>
      </c>
      <c r="D254" s="632"/>
      <c r="E254" s="632" t="s">
        <v>9788</v>
      </c>
      <c r="F254" s="632" t="s">
        <v>9777</v>
      </c>
    </row>
    <row r="255" ht="19.5" spans="1:6">
      <c r="A255" s="631">
        <v>35</v>
      </c>
      <c r="B255" s="632" t="s">
        <v>9753</v>
      </c>
      <c r="C255" s="633">
        <v>8</v>
      </c>
      <c r="D255" s="632"/>
      <c r="E255" s="632" t="s">
        <v>9789</v>
      </c>
      <c r="F255" s="632" t="s">
        <v>9777</v>
      </c>
    </row>
    <row r="256" ht="19.5" spans="1:6">
      <c r="A256" s="631">
        <v>36</v>
      </c>
      <c r="B256" s="632" t="s">
        <v>9753</v>
      </c>
      <c r="C256" s="633">
        <v>10</v>
      </c>
      <c r="D256" s="632"/>
      <c r="E256" s="632" t="s">
        <v>9790</v>
      </c>
      <c r="F256" s="632" t="s">
        <v>9777</v>
      </c>
    </row>
    <row r="257" ht="19.5" spans="1:6">
      <c r="A257" s="631">
        <v>37</v>
      </c>
      <c r="B257" s="632" t="s">
        <v>9753</v>
      </c>
      <c r="C257" s="633">
        <v>6</v>
      </c>
      <c r="D257" s="632"/>
      <c r="E257" s="632" t="s">
        <v>9791</v>
      </c>
      <c r="F257" s="632" t="s">
        <v>9792</v>
      </c>
    </row>
    <row r="258" ht="19.5" spans="1:6">
      <c r="A258" s="631">
        <v>38</v>
      </c>
      <c r="B258" s="632" t="s">
        <v>9753</v>
      </c>
      <c r="C258" s="633">
        <v>6</v>
      </c>
      <c r="D258" s="632"/>
      <c r="E258" s="632" t="s">
        <v>9793</v>
      </c>
      <c r="F258" s="632" t="s">
        <v>9792</v>
      </c>
    </row>
    <row r="259" ht="19.5" spans="1:6">
      <c r="A259" s="631">
        <v>39</v>
      </c>
      <c r="B259" s="632" t="s">
        <v>9753</v>
      </c>
      <c r="C259" s="633">
        <v>8</v>
      </c>
      <c r="D259" s="632"/>
      <c r="E259" s="632" t="s">
        <v>9794</v>
      </c>
      <c r="F259" s="632" t="s">
        <v>9792</v>
      </c>
    </row>
    <row r="260" ht="19.5" spans="1:6">
      <c r="A260" s="631">
        <v>40</v>
      </c>
      <c r="B260" s="632" t="s">
        <v>9753</v>
      </c>
      <c r="C260" s="633">
        <v>8</v>
      </c>
      <c r="D260" s="632"/>
      <c r="E260" s="632" t="s">
        <v>9795</v>
      </c>
      <c r="F260" s="632" t="s">
        <v>9792</v>
      </c>
    </row>
    <row r="261" ht="19.5" spans="1:6">
      <c r="A261" s="631">
        <v>41</v>
      </c>
      <c r="B261" s="632" t="s">
        <v>9753</v>
      </c>
      <c r="C261" s="633">
        <v>8</v>
      </c>
      <c r="D261" s="632"/>
      <c r="E261" s="632" t="s">
        <v>9796</v>
      </c>
      <c r="F261" s="632" t="s">
        <v>9792</v>
      </c>
    </row>
    <row r="262" ht="19.5" spans="1:6">
      <c r="A262" s="631">
        <v>42</v>
      </c>
      <c r="B262" s="632" t="s">
        <v>9753</v>
      </c>
      <c r="C262" s="633">
        <v>8</v>
      </c>
      <c r="D262" s="632"/>
      <c r="E262" s="632" t="s">
        <v>9797</v>
      </c>
      <c r="F262" s="632" t="s">
        <v>9792</v>
      </c>
    </row>
    <row r="263" ht="19.5" spans="1:6">
      <c r="A263" s="631">
        <v>43</v>
      </c>
      <c r="B263" s="632" t="s">
        <v>9753</v>
      </c>
      <c r="C263" s="633">
        <v>8</v>
      </c>
      <c r="D263" s="632"/>
      <c r="E263" s="632" t="s">
        <v>9798</v>
      </c>
      <c r="F263" s="632" t="s">
        <v>9792</v>
      </c>
    </row>
    <row r="264" ht="19.5" spans="1:6">
      <c r="A264" s="631">
        <v>44</v>
      </c>
      <c r="B264" s="632" t="s">
        <v>9753</v>
      </c>
      <c r="C264" s="633">
        <v>8</v>
      </c>
      <c r="D264" s="632"/>
      <c r="E264" s="632" t="s">
        <v>9799</v>
      </c>
      <c r="F264" s="632" t="s">
        <v>9792</v>
      </c>
    </row>
    <row r="265" ht="19.5" spans="1:6">
      <c r="A265" s="631">
        <v>45</v>
      </c>
      <c r="B265" s="632" t="s">
        <v>9753</v>
      </c>
      <c r="C265" s="633">
        <v>8</v>
      </c>
      <c r="D265" s="632"/>
      <c r="E265" s="632" t="s">
        <v>9800</v>
      </c>
      <c r="F265" s="632" t="s">
        <v>9792</v>
      </c>
    </row>
    <row r="266" ht="19.5" spans="1:6">
      <c r="A266" s="631">
        <v>46</v>
      </c>
      <c r="B266" s="632" t="s">
        <v>9753</v>
      </c>
      <c r="C266" s="633">
        <v>10</v>
      </c>
      <c r="D266" s="632"/>
      <c r="E266" s="632" t="s">
        <v>9801</v>
      </c>
      <c r="F266" s="632" t="s">
        <v>9792</v>
      </c>
    </row>
    <row r="267" ht="19.5" spans="1:6">
      <c r="A267" s="631">
        <v>47</v>
      </c>
      <c r="B267" s="632" t="s">
        <v>9753</v>
      </c>
      <c r="C267" s="633">
        <v>10</v>
      </c>
      <c r="D267" s="632"/>
      <c r="E267" s="632" t="s">
        <v>9802</v>
      </c>
      <c r="F267" s="632" t="s">
        <v>9792</v>
      </c>
    </row>
    <row r="268" ht="19.5" spans="1:6">
      <c r="A268" s="631">
        <v>48</v>
      </c>
      <c r="B268" s="632" t="s">
        <v>9753</v>
      </c>
      <c r="C268" s="633">
        <v>6</v>
      </c>
      <c r="D268" s="632"/>
      <c r="E268" s="632" t="s">
        <v>9803</v>
      </c>
      <c r="F268" s="632" t="s">
        <v>9804</v>
      </c>
    </row>
    <row r="269" ht="19.5" spans="1:6">
      <c r="A269" s="631">
        <v>49</v>
      </c>
      <c r="B269" s="632" t="s">
        <v>9753</v>
      </c>
      <c r="C269" s="633">
        <v>6</v>
      </c>
      <c r="D269" s="632"/>
      <c r="E269" s="632" t="s">
        <v>9805</v>
      </c>
      <c r="F269" s="632" t="s">
        <v>9804</v>
      </c>
    </row>
    <row r="270" ht="19.5" spans="1:6">
      <c r="A270" s="631">
        <v>50</v>
      </c>
      <c r="B270" s="632" t="s">
        <v>9753</v>
      </c>
      <c r="C270" s="633">
        <v>8</v>
      </c>
      <c r="D270" s="632"/>
      <c r="E270" s="632" t="s">
        <v>9806</v>
      </c>
      <c r="F270" s="632" t="s">
        <v>9804</v>
      </c>
    </row>
    <row r="271" ht="19.5" spans="1:6">
      <c r="A271" s="631">
        <v>51</v>
      </c>
      <c r="B271" s="632" t="s">
        <v>9753</v>
      </c>
      <c r="C271" s="633">
        <v>8</v>
      </c>
      <c r="D271" s="632"/>
      <c r="E271" s="632" t="s">
        <v>9807</v>
      </c>
      <c r="F271" s="632" t="s">
        <v>9804</v>
      </c>
    </row>
    <row r="272" ht="19.5" spans="1:6">
      <c r="A272" s="631">
        <v>52</v>
      </c>
      <c r="B272" s="632" t="s">
        <v>9753</v>
      </c>
      <c r="C272" s="633">
        <v>8</v>
      </c>
      <c r="D272" s="632"/>
      <c r="E272" s="632" t="s">
        <v>9808</v>
      </c>
      <c r="F272" s="632" t="s">
        <v>9804</v>
      </c>
    </row>
    <row r="273" ht="19.5" spans="1:6">
      <c r="A273" s="631">
        <v>53</v>
      </c>
      <c r="B273" s="632" t="s">
        <v>9753</v>
      </c>
      <c r="C273" s="633">
        <v>10</v>
      </c>
      <c r="D273" s="632"/>
      <c r="E273" s="632" t="s">
        <v>9809</v>
      </c>
      <c r="F273" s="632" t="s">
        <v>9804</v>
      </c>
    </row>
    <row r="274" ht="19.5" spans="1:6">
      <c r="A274" s="631">
        <v>54</v>
      </c>
      <c r="B274" s="632" t="s">
        <v>9753</v>
      </c>
      <c r="C274" s="633">
        <v>10</v>
      </c>
      <c r="D274" s="632"/>
      <c r="E274" s="632" t="s">
        <v>9810</v>
      </c>
      <c r="F274" s="632" t="s">
        <v>9804</v>
      </c>
    </row>
    <row r="275" ht="19.5" spans="1:6">
      <c r="A275" s="631">
        <v>55</v>
      </c>
      <c r="B275" s="632" t="s">
        <v>9753</v>
      </c>
      <c r="C275" s="633">
        <v>8</v>
      </c>
      <c r="D275" s="632"/>
      <c r="E275" s="632" t="s">
        <v>9811</v>
      </c>
      <c r="F275" s="632" t="s">
        <v>9804</v>
      </c>
    </row>
    <row r="276" ht="19.5" spans="1:6">
      <c r="A276" s="631">
        <v>56</v>
      </c>
      <c r="B276" s="632" t="s">
        <v>9753</v>
      </c>
      <c r="C276" s="633">
        <v>8</v>
      </c>
      <c r="D276" s="632"/>
      <c r="E276" s="632" t="s">
        <v>9812</v>
      </c>
      <c r="F276" s="632" t="s">
        <v>9804</v>
      </c>
    </row>
    <row r="277" ht="19.5" spans="1:6">
      <c r="A277" s="631">
        <v>57</v>
      </c>
      <c r="B277" s="632" t="s">
        <v>9753</v>
      </c>
      <c r="C277" s="633">
        <v>8</v>
      </c>
      <c r="D277" s="632"/>
      <c r="E277" s="632" t="s">
        <v>9813</v>
      </c>
      <c r="F277" s="632" t="s">
        <v>9804</v>
      </c>
    </row>
    <row r="278" ht="19.5" spans="1:6">
      <c r="A278" s="631">
        <v>58</v>
      </c>
      <c r="B278" s="632" t="s">
        <v>9753</v>
      </c>
      <c r="C278" s="633">
        <v>8</v>
      </c>
      <c r="D278" s="632"/>
      <c r="E278" s="632" t="s">
        <v>9814</v>
      </c>
      <c r="F278" s="632" t="s">
        <v>9804</v>
      </c>
    </row>
    <row r="279" ht="19.5" spans="1:6">
      <c r="A279" s="631">
        <v>59</v>
      </c>
      <c r="B279" s="632" t="s">
        <v>9815</v>
      </c>
      <c r="C279" s="633">
        <v>8</v>
      </c>
      <c r="D279" s="632"/>
      <c r="E279" s="632" t="s">
        <v>9816</v>
      </c>
      <c r="F279" s="632"/>
    </row>
    <row r="280" ht="19.5" spans="1:6">
      <c r="A280" s="631">
        <v>60</v>
      </c>
      <c r="B280" s="632" t="s">
        <v>9817</v>
      </c>
      <c r="C280" s="633">
        <v>8</v>
      </c>
      <c r="D280" s="632"/>
      <c r="E280" s="632" t="s">
        <v>9818</v>
      </c>
      <c r="F280" s="632"/>
    </row>
    <row r="281" ht="19.5" spans="1:6">
      <c r="A281" s="631">
        <v>61</v>
      </c>
      <c r="B281" s="632" t="s">
        <v>9819</v>
      </c>
      <c r="C281" s="633">
        <v>8</v>
      </c>
      <c r="D281" s="632"/>
      <c r="E281" s="632" t="s">
        <v>9820</v>
      </c>
      <c r="F281" s="632"/>
    </row>
    <row r="282" ht="19.5" spans="1:6">
      <c r="A282" s="631">
        <v>62</v>
      </c>
      <c r="B282" s="632" t="s">
        <v>9821</v>
      </c>
      <c r="C282" s="633">
        <v>8</v>
      </c>
      <c r="D282" s="632"/>
      <c r="E282" s="632" t="s">
        <v>9822</v>
      </c>
      <c r="F282" s="632"/>
    </row>
  </sheetData>
  <mergeCells count="2">
    <mergeCell ref="A1:F1"/>
    <mergeCell ref="A220:F220"/>
  </mergeCells>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6"/>
  <sheetViews>
    <sheetView workbookViewId="0">
      <pane ySplit="8" topLeftCell="A9" activePane="bottomLeft" state="frozen"/>
      <selection/>
      <selection pane="bottomLeft" activeCell="L13" sqref="L13"/>
    </sheetView>
  </sheetViews>
  <sheetFormatPr defaultColWidth="9" defaultRowHeight="13.5"/>
  <cols>
    <col min="1" max="1" width="15.625" style="59" customWidth="1"/>
    <col min="2" max="7" width="30.625" customWidth="1"/>
  </cols>
  <sheetData>
    <row r="1" ht="50" customHeight="1" spans="1:7">
      <c r="A1" s="576" t="s">
        <v>9823</v>
      </c>
      <c r="B1" s="577"/>
      <c r="C1" s="577"/>
      <c r="D1" s="577"/>
      <c r="E1" s="577"/>
      <c r="F1" s="577"/>
      <c r="G1" s="578"/>
    </row>
    <row r="2" ht="36" customHeight="1" spans="1:7">
      <c r="A2" s="579" t="s">
        <v>9824</v>
      </c>
      <c r="B2" s="580" t="str" cm="1">
        <f t="array" ref="B2">HYPERLINK("#"&amp;ADDRESS(MATCH("航道类巨构生成代码",A:A,0),COLUMN(B:B)),"航道类巨构")</f>
        <v>航道类巨构</v>
      </c>
      <c r="C2" s="580" t="str" cm="1">
        <f t="array" ref="C2">HYPERLINK("#"&amp;ADDRESS(MATCH("殖民地类巨构生成代码",A:A,0),COLUMN(A:A)),"殖民地类巨构")</f>
        <v>殖民地类巨构</v>
      </c>
      <c r="D2" s="580" t="str" cm="1">
        <f t="array" ref="D2">HYPERLINK("#"&amp;ADDRESS(MATCH("恒星基地类巨构生成代码",A:A,0),COLUMN(A:A)),"恒星基地类巨构")</f>
        <v>恒星基地类巨构</v>
      </c>
      <c r="E2" s="580" t="str" cm="1">
        <f t="array" ref="E2">HYPERLINK("#"&amp;ADDRESS(MATCH("其他巨构生成代码",A:A,0),COLUMN(A:A)),"其他巨构")</f>
        <v>其他巨构</v>
      </c>
      <c r="F2" s="581" t="s">
        <v>9825</v>
      </c>
      <c r="G2" s="582"/>
    </row>
    <row r="3" ht="15" customHeight="1" spans="1:7">
      <c r="A3" s="579" t="s">
        <v>9826</v>
      </c>
      <c r="B3" s="579" t="s">
        <v>9827</v>
      </c>
      <c r="C3" s="579"/>
      <c r="D3" s="579" t="s">
        <v>9828</v>
      </c>
      <c r="E3" s="579"/>
      <c r="F3" s="582"/>
      <c r="G3" s="582"/>
    </row>
    <row r="4" ht="15" customHeight="1" spans="1:7">
      <c r="A4" s="579"/>
      <c r="B4" s="583" t="s">
        <v>9829</v>
      </c>
      <c r="C4" s="583"/>
      <c r="D4" s="583" t="s">
        <v>9830</v>
      </c>
      <c r="E4" s="583"/>
      <c r="F4" s="582"/>
      <c r="G4" s="582"/>
    </row>
    <row r="5" ht="15" customHeight="1" spans="1:7">
      <c r="A5" s="579"/>
      <c r="B5" s="579" t="s">
        <v>9831</v>
      </c>
      <c r="C5" s="579"/>
      <c r="D5" s="579" t="s">
        <v>9832</v>
      </c>
      <c r="E5" s="579"/>
      <c r="F5" s="579" t="s">
        <v>9833</v>
      </c>
      <c r="G5" s="579"/>
    </row>
    <row r="6" ht="15" customHeight="1" spans="1:7">
      <c r="A6" s="579"/>
      <c r="B6" s="584" t="s">
        <v>9834</v>
      </c>
      <c r="C6" s="585"/>
      <c r="D6" s="583" t="s">
        <v>9835</v>
      </c>
      <c r="E6" s="583"/>
      <c r="F6" s="583" t="s">
        <v>9836</v>
      </c>
      <c r="G6" s="586"/>
    </row>
    <row r="7" ht="37" customHeight="1" spans="1:7">
      <c r="A7" s="587" t="s">
        <v>5876</v>
      </c>
      <c r="B7" s="588" t="s">
        <v>5893</v>
      </c>
      <c r="C7" s="589">
        <v>0</v>
      </c>
      <c r="D7" s="588" t="s">
        <v>5894</v>
      </c>
      <c r="E7" s="589">
        <v>0</v>
      </c>
      <c r="F7" s="588" t="s">
        <v>5877</v>
      </c>
      <c r="G7" s="590" t="s">
        <v>1335</v>
      </c>
    </row>
    <row r="8" ht="33" customHeight="1" spans="1:7">
      <c r="A8" s="587" t="s">
        <v>9837</v>
      </c>
      <c r="B8" s="587" t="s">
        <v>9838</v>
      </c>
      <c r="C8" s="587" t="s">
        <v>9839</v>
      </c>
      <c r="D8" s="587"/>
      <c r="E8" s="587"/>
      <c r="F8" s="587"/>
      <c r="G8" s="587" t="s">
        <v>1723</v>
      </c>
    </row>
    <row r="9" s="73" customFormat="1" ht="30" customHeight="1" spans="1:8">
      <c r="A9" s="591" t="s">
        <v>9840</v>
      </c>
      <c r="B9" s="592"/>
      <c r="C9" s="592"/>
      <c r="D9" s="592"/>
      <c r="E9" s="592"/>
      <c r="F9" s="592"/>
      <c r="G9" s="592"/>
      <c r="H9" s="593"/>
    </row>
    <row r="10" s="73" customFormat="1" ht="30" customHeight="1" spans="1:8">
      <c r="A10" s="594" t="s">
        <v>9841</v>
      </c>
      <c r="B10" s="594"/>
      <c r="C10" s="594"/>
      <c r="D10" s="594"/>
      <c r="E10" s="594"/>
      <c r="F10" s="594"/>
      <c r="G10" s="594"/>
      <c r="H10" s="593"/>
    </row>
    <row r="11" s="73" customFormat="1" ht="30" customHeight="1" spans="1:8">
      <c r="A11" s="47"/>
      <c r="B11" s="595" t="s">
        <v>9842</v>
      </c>
      <c r="C11" s="595" t="s">
        <v>9843</v>
      </c>
      <c r="D11" s="595"/>
      <c r="E11" s="595"/>
      <c r="F11" s="595"/>
      <c r="G11" s="595"/>
      <c r="H11" s="593"/>
    </row>
    <row r="12" s="73" customFormat="1" ht="30" customHeight="1" spans="1:7">
      <c r="A12" s="596" t="s">
        <v>9844</v>
      </c>
      <c r="B12" s="597" t="s">
        <v>8056</v>
      </c>
      <c r="C12" s="597" t="str">
        <f>_xlfn.CONCAT("effect = { solar_system = { spawn_megastructure = { type = ",G12," orbit_angle = ",$E$7," orbit_distance = ",$C$7," random_pos = yes graphical_culture = ",_xlfn.XLOOKUP($G$7,扩展代码!$B$670:$B$686,扩展代码!$C$670:$C$686)," }}}")</f>
        <v>effect = { solar_system = { spawn_megastructure = { type = hyper_relay orbit_angle = 0 orbit_distance = 0 random_pos = yes graphical_culture = humanoid_01 }}}</v>
      </c>
      <c r="D12" s="597"/>
      <c r="E12" s="597"/>
      <c r="F12" s="597"/>
      <c r="G12" s="597" t="s">
        <v>9845</v>
      </c>
    </row>
    <row r="13" s="73" customFormat="1" ht="30" customHeight="1" spans="1:7">
      <c r="A13" s="596"/>
      <c r="B13" s="597" t="s">
        <v>9846</v>
      </c>
      <c r="C13" s="597" t="str">
        <f>_xlfn.CONCAT("effect = { solar_system = { spawn_megastructure = { type = ",G13," orbit_angle = ",$E$7," orbit_distance = ",$C$7," random_pos = yes graphical_culture = ",_xlfn.XLOOKUP($G$7,扩展代码!$B$670:$B$686,扩展代码!$C$670:$C$686)," }}}")</f>
        <v>effect = { solar_system = { spawn_megastructure = { type = hyper_relay_ruined orbit_angle = 0 orbit_distance = 0 random_pos = yes graphical_culture = humanoid_01 }}}</v>
      </c>
      <c r="D13" s="597"/>
      <c r="E13" s="597"/>
      <c r="F13" s="597"/>
      <c r="G13" s="598" t="s">
        <v>9847</v>
      </c>
    </row>
    <row r="14" s="73" customFormat="1" ht="30" customHeight="1" spans="1:7">
      <c r="A14" s="596"/>
      <c r="B14" s="597" t="s">
        <v>9848</v>
      </c>
      <c r="C14" s="597" t="str">
        <f>_xlfn.CONCAT("effect = { solar_system = { spawn_megastructure = { type = ",G14," orbit_angle = ",$E$7," orbit_distance = ",$C$7," random_pos = yes graphical_culture = ",_xlfn.XLOOKUP($G$7,扩展代码!$B$670:$B$686,扩展代码!$C$670:$C$686)," }}}")</f>
        <v>effect = { solar_system = { spawn_megastructure = { type = hyper_relay_restored orbit_angle = 0 orbit_distance = 0 random_pos = yes graphical_culture = humanoid_01 }}}</v>
      </c>
      <c r="D14" s="597"/>
      <c r="E14" s="597"/>
      <c r="F14" s="597"/>
      <c r="G14" s="598" t="s">
        <v>9849</v>
      </c>
    </row>
    <row r="15" s="73" customFormat="1" ht="30" customHeight="1" spans="1:7">
      <c r="A15" s="599" t="s">
        <v>9850</v>
      </c>
      <c r="B15" s="600" t="s">
        <v>9851</v>
      </c>
      <c r="C15" s="600" t="str">
        <f>_xlfn.CONCAT("effect = { solar_system = { spawn_megastructure = { type = ",G15," orbit_angle = ",$E$7," orbit_distance = ",$C$7," random_pos = yes graphical_culture = ",_xlfn.XLOOKUP($G$7,扩展代码!$B$670:$B$686,扩展代码!$C$670:$C$686)," }}}")</f>
        <v>effect = { solar_system = { spawn_megastructure = { type = gateway_0 orbit_angle = 0 orbit_distance = 0 random_pos = yes graphical_culture = humanoid_01 }}}</v>
      </c>
      <c r="D15" s="600"/>
      <c r="E15" s="600"/>
      <c r="F15" s="600"/>
      <c r="G15" s="601" t="s">
        <v>9852</v>
      </c>
    </row>
    <row r="16" s="73" customFormat="1" ht="30" customHeight="1" spans="1:7">
      <c r="A16" s="599"/>
      <c r="B16" s="600" t="s">
        <v>9850</v>
      </c>
      <c r="C16" s="600" t="str">
        <f>_xlfn.CONCAT("effect = { solar_system = { spawn_megastructure = { type = ",G16," orbit_angle = ",$E$7," orbit_distance = ",$C$7," random_pos = yes graphical_culture = ",_xlfn.XLOOKUP($G$7,扩展代码!$B$670:$B$686,扩展代码!$C$670:$C$686)," }}}")</f>
        <v>effect = { solar_system = { spawn_megastructure = { type = gateway_final orbit_angle = 0 orbit_distance = 0 random_pos = yes graphical_culture = humanoid_01 }}}</v>
      </c>
      <c r="D16" s="600"/>
      <c r="E16" s="600"/>
      <c r="F16" s="600"/>
      <c r="G16" s="601" t="s">
        <v>9853</v>
      </c>
    </row>
    <row r="17" s="73" customFormat="1" ht="30" customHeight="1" spans="1:7">
      <c r="A17" s="599"/>
      <c r="B17" s="600" t="s">
        <v>9854</v>
      </c>
      <c r="C17" s="600" t="str">
        <f>_xlfn.CONCAT("effect = { solar_system = { spawn_megastructure = { type = ",G17," orbit_angle = ",$E$7," orbit_distance = ",$C$7," random_pos = yes graphical_culture = ",_xlfn.XLOOKUP($G$7,扩展代码!$B$670:$B$686,扩展代码!$C$670:$C$686)," }}}")</f>
        <v>effect = { solar_system = { spawn_megastructure = { type = gateway_ruined orbit_angle = 0 orbit_distance = 0 random_pos = yes graphical_culture = humanoid_01 }}}</v>
      </c>
      <c r="D17" s="600"/>
      <c r="E17" s="600"/>
      <c r="F17" s="600"/>
      <c r="G17" s="601" t="s">
        <v>9855</v>
      </c>
    </row>
    <row r="18" s="73" customFormat="1" ht="30" customHeight="1" spans="1:7">
      <c r="A18" s="599"/>
      <c r="B18" s="600" t="s">
        <v>9850</v>
      </c>
      <c r="C18" s="600" t="str">
        <f>_xlfn.CONCAT("effect = { solar_system = { spawn_megastructure = { type = ",G18," orbit_angle = ",$E$7," orbit_distance = ",$C$7," random_pos = yes graphical_culture = ",_xlfn.XLOOKUP($G$7,扩展代码!$B$670:$B$686,扩展代码!$C$670:$C$686)," }}}")</f>
        <v>effect = { solar_system = { spawn_megastructure = { type = gateway_restored orbit_angle = 0 orbit_distance = 0 random_pos = yes graphical_culture = humanoid_01 }}}</v>
      </c>
      <c r="D18" s="600"/>
      <c r="E18" s="600"/>
      <c r="F18" s="600"/>
      <c r="G18" s="601" t="s">
        <v>9856</v>
      </c>
    </row>
    <row r="19" s="73" customFormat="1" ht="30" customHeight="1" spans="1:7">
      <c r="A19" s="599"/>
      <c r="B19" s="600" t="s">
        <v>9857</v>
      </c>
      <c r="C19" s="600" t="str">
        <f>_xlfn.CONCAT("effect = { solar_system = { spawn_megastructure = { type = ",G19," orbit_angle = ",$E$7," orbit_distance = ",$C$7," random_pos = yes graphical_culture = ",_xlfn.XLOOKUP($G$7,扩展代码!$B$670:$B$686,扩展代码!$C$670:$C$686)," }}}")</f>
        <v>effect = { solar_system = { spawn_megastructure = { type = gateway_derelict orbit_angle = 0 orbit_distance = 0 random_pos = yes graphical_culture = humanoid_01 }}}</v>
      </c>
      <c r="D19" s="600"/>
      <c r="E19" s="600"/>
      <c r="F19" s="600"/>
      <c r="G19" s="601" t="s">
        <v>9858</v>
      </c>
    </row>
    <row r="20" s="73" customFormat="1" ht="30" customHeight="1" spans="1:7">
      <c r="A20" s="599"/>
      <c r="B20" s="600" t="s">
        <v>9859</v>
      </c>
      <c r="C20" s="600" t="str">
        <f>_xlfn.CONCAT("effect = { solar_system = { spawn_megastructure = { type = ",G20," orbit_angle = ",$E$7," orbit_distance = ",$C$7," random_pos = yes graphical_culture = ",_xlfn.XLOOKUP($G$7,扩展代码!$B$670:$B$686,扩展代码!$C$670:$C$686)," }}}")</f>
        <v>effect = { solar_system = { spawn_megastructure = { type = gateway_ness_ruined orbit_angle = 0 orbit_distance = 0 random_pos = yes graphical_culture = humanoid_01 }}}</v>
      </c>
      <c r="D20" s="600"/>
      <c r="E20" s="600"/>
      <c r="F20" s="600"/>
      <c r="G20" s="601" t="s">
        <v>9860</v>
      </c>
    </row>
    <row r="21" s="73" customFormat="1" ht="30" customHeight="1" spans="1:7">
      <c r="A21" s="599"/>
      <c r="B21" s="600" t="s">
        <v>9861</v>
      </c>
      <c r="C21" s="600" t="str">
        <f>_xlfn.CONCAT("effect = { solar_system = { spawn_megastructure = { type = ",G21," orbit_angle = ",$E$7," orbit_distance = ",$C$7," random_pos = yes graphical_culture = ",_xlfn.XLOOKUP($G$7,扩展代码!$B$670:$B$686,扩展代码!$C$670:$C$686)," }}}")</f>
        <v>effect = { solar_system = { spawn_megastructure = { type = gateway_ness_restored orbit_angle = 0 orbit_distance = 0 random_pos = yes graphical_culture = humanoid_01 }}}</v>
      </c>
      <c r="D21" s="600"/>
      <c r="E21" s="600"/>
      <c r="F21" s="600"/>
      <c r="G21" s="601" t="s">
        <v>9862</v>
      </c>
    </row>
    <row r="22" s="73" customFormat="1" ht="30" customHeight="1" spans="1:7">
      <c r="A22" s="602" t="s">
        <v>907</v>
      </c>
      <c r="B22" s="303" t="s">
        <v>9863</v>
      </c>
      <c r="C22" s="303"/>
      <c r="D22" s="303"/>
      <c r="E22" s="303"/>
      <c r="F22" s="303"/>
      <c r="G22" s="303"/>
    </row>
    <row r="23" s="73" customFormat="1" ht="30" customHeight="1" spans="1:8">
      <c r="A23" s="602"/>
      <c r="B23" s="603" t="s">
        <v>9864</v>
      </c>
      <c r="C23" s="603" t="str">
        <f>_xlfn.CONCAT("effect = { solar_system = { set_star_flag = lgate spawn_megastructure = { type = ",G23," orbit_angle = ",$E$7," orbit_distance = ",$C$7," random_pos = no owner = owner }}}")</f>
        <v>effect = { solar_system = { set_star_flag = lgate spawn_megastructure = { type = lgate_base orbit_angle = 0 orbit_distance = 0 random_pos = no owner = owner }}}</v>
      </c>
      <c r="D23" s="603"/>
      <c r="E23" s="603"/>
      <c r="F23" s="603"/>
      <c r="G23" s="603" t="s">
        <v>9865</v>
      </c>
      <c r="H23" s="604" t="s">
        <v>9866</v>
      </c>
    </row>
    <row r="24" s="73" customFormat="1" ht="30" customHeight="1" spans="1:8">
      <c r="A24" s="602"/>
      <c r="B24" s="603" t="s">
        <v>9867</v>
      </c>
      <c r="C24" s="603" t="str">
        <f>_xlfn.CONCAT("effect = { solar_system = { set_star_flag = lcluster1 spawn_megastructure = { type = ",G24," orbit_angle = ",$E$7," orbit_distance = ",$C$7," random_pos = no owner = owner }}}")</f>
        <v>effect = { solar_system = { set_star_flag = lcluster1 spawn_megastructure = { type = lgate_base orbit_angle = 0 orbit_distance = 0 random_pos = no owner = owner }}}</v>
      </c>
      <c r="D24" s="603"/>
      <c r="E24" s="603"/>
      <c r="F24" s="603"/>
      <c r="G24" s="603" t="s">
        <v>9865</v>
      </c>
      <c r="H24" s="604" t="s">
        <v>9868</v>
      </c>
    </row>
    <row r="25" s="73" customFormat="1" ht="30" customHeight="1" spans="1:7">
      <c r="A25" s="602"/>
      <c r="B25" s="603" t="s">
        <v>9869</v>
      </c>
      <c r="C25" s="603" t="s">
        <v>9870</v>
      </c>
      <c r="D25" s="603"/>
      <c r="E25" s="603"/>
      <c r="F25" s="603"/>
      <c r="G25" s="603"/>
    </row>
    <row r="26" s="73" customFormat="1" ht="30" customHeight="1" spans="1:7">
      <c r="A26" s="602"/>
      <c r="B26" s="603" t="s">
        <v>9871</v>
      </c>
      <c r="C26" s="603" t="s">
        <v>9872</v>
      </c>
      <c r="D26" s="603"/>
      <c r="E26" s="603"/>
      <c r="F26" s="603"/>
      <c r="G26" s="603"/>
    </row>
    <row r="27" s="73" customFormat="1" ht="30" customHeight="1" spans="1:7">
      <c r="A27" s="591" t="s">
        <v>9873</v>
      </c>
      <c r="B27" s="592"/>
      <c r="C27" s="592"/>
      <c r="D27" s="592"/>
      <c r="E27" s="592"/>
      <c r="F27" s="592"/>
      <c r="G27" s="592"/>
    </row>
    <row r="28" s="73" customFormat="1" ht="30" customHeight="1" spans="1:7">
      <c r="A28" s="594" t="s">
        <v>9874</v>
      </c>
      <c r="B28" s="594"/>
      <c r="C28" s="594"/>
      <c r="D28" s="594"/>
      <c r="E28" s="594"/>
      <c r="F28" s="594"/>
      <c r="G28" s="594"/>
    </row>
    <row r="29" s="73" customFormat="1" ht="30" customHeight="1" spans="1:10">
      <c r="A29" s="605" t="s">
        <v>5922</v>
      </c>
      <c r="B29" s="597" t="s">
        <v>9875</v>
      </c>
      <c r="C29" s="597"/>
      <c r="D29" s="597"/>
      <c r="E29" s="597"/>
      <c r="F29" s="597"/>
      <c r="G29" s="597"/>
      <c r="J29" s="611"/>
    </row>
    <row r="30" s="73" customFormat="1" ht="30" customHeight="1" spans="1:10">
      <c r="A30" s="605"/>
      <c r="B30" s="597" t="s">
        <v>9876</v>
      </c>
      <c r="C30" s="597" t="s">
        <v>5929</v>
      </c>
      <c r="D30" s="597"/>
      <c r="E30" s="597"/>
      <c r="F30" s="597"/>
      <c r="G30" s="597"/>
      <c r="J30" s="611"/>
    </row>
    <row r="31" s="73" customFormat="1" ht="30" customHeight="1" spans="1:10">
      <c r="A31" s="605"/>
      <c r="B31" s="597" t="s">
        <v>9877</v>
      </c>
      <c r="C31" s="597" t="s">
        <v>9878</v>
      </c>
      <c r="D31" s="597"/>
      <c r="E31" s="597"/>
      <c r="F31" s="597"/>
      <c r="G31" s="597" t="s">
        <v>9879</v>
      </c>
      <c r="J31" s="611"/>
    </row>
    <row r="32" s="73" customFormat="1" ht="30" customHeight="1" spans="1:7">
      <c r="A32" s="605"/>
      <c r="B32" s="597" t="s">
        <v>9880</v>
      </c>
      <c r="C32" s="597" t="s">
        <v>9881</v>
      </c>
      <c r="D32" s="597"/>
      <c r="E32" s="597"/>
      <c r="F32" s="597"/>
      <c r="G32" s="597" t="s">
        <v>9882</v>
      </c>
    </row>
    <row r="33" s="73" customFormat="1" ht="30" customHeight="1" spans="1:7">
      <c r="A33" s="605"/>
      <c r="B33" s="597" t="s">
        <v>9883</v>
      </c>
      <c r="C33" s="597" t="s">
        <v>9884</v>
      </c>
      <c r="D33" s="597"/>
      <c r="E33" s="597"/>
      <c r="F33" s="597"/>
      <c r="G33" s="597" t="s">
        <v>9885</v>
      </c>
    </row>
    <row r="34" s="73" customFormat="1" ht="30" customHeight="1" spans="1:7">
      <c r="A34" s="605"/>
      <c r="B34" s="597" t="s">
        <v>9886</v>
      </c>
      <c r="C34" s="597" t="s">
        <v>9887</v>
      </c>
      <c r="D34" s="597"/>
      <c r="E34" s="597"/>
      <c r="F34" s="597"/>
      <c r="G34" s="597" t="s">
        <v>9888</v>
      </c>
    </row>
    <row r="35" s="73" customFormat="1" ht="30" customHeight="1" spans="1:7">
      <c r="A35" s="605"/>
      <c r="B35" s="606" t="s">
        <v>9889</v>
      </c>
      <c r="C35" s="606"/>
      <c r="D35" s="606"/>
      <c r="E35" s="606"/>
      <c r="F35" s="606"/>
      <c r="G35" s="606"/>
    </row>
    <row r="36" s="73" customFormat="1" ht="30" customHeight="1" spans="1:7">
      <c r="A36" s="605"/>
      <c r="B36" s="606" t="s">
        <v>9890</v>
      </c>
      <c r="C36" s="606" t="str">
        <f>_xlfn.CONCAT("effect = { solar_system = { spawn_megastructure = { type = ",G36," orbit_angle = ",$E$7," orbit_distance = ",$C$7," random_pos = no planet = from graphical_culture = ",_xlfn.XLOOKUP($G$7,扩展代码!$B$670:$B$686,扩展代码!$C$670:$C$686)," }}}")</f>
        <v>effect = { solar_system = { spawn_megastructure = { type = ring_world_1 orbit_angle = 0 orbit_distance = 0 random_pos = no planet = from graphical_culture = humanoid_01 }}}</v>
      </c>
      <c r="D36" s="606"/>
      <c r="E36" s="606"/>
      <c r="F36" s="606"/>
      <c r="G36" s="606" t="s">
        <v>9891</v>
      </c>
    </row>
    <row r="37" s="73" customFormat="1" ht="30" customHeight="1" spans="1:7">
      <c r="A37" s="605"/>
      <c r="B37" s="606" t="s">
        <v>9880</v>
      </c>
      <c r="C37" s="606" t="str">
        <f>_xlfn.CONCAT("effect = { solar_system = { spawn_megastructure = { type = ",G37," orbit_angle = ",$E$7," orbit_distance = ",$C$7," random_pos = no planet = from graphical_culture = ",_xlfn.XLOOKUP($G$7,扩展代码!$B$670:$B$686,扩展代码!$C$670:$C$686)," }}}")</f>
        <v>effect = { solar_system = { spawn_megastructure = { type = ring_world_2 orbit_angle = 0 orbit_distance = 0 random_pos = no planet = from graphical_culture = humanoid_01 }}}</v>
      </c>
      <c r="D37" s="606"/>
      <c r="E37" s="606"/>
      <c r="F37" s="606"/>
      <c r="G37" s="606" t="s">
        <v>9882</v>
      </c>
    </row>
    <row r="38" s="73" customFormat="1" ht="30" customHeight="1" spans="1:7">
      <c r="A38" s="605"/>
      <c r="B38" s="606" t="s">
        <v>9883</v>
      </c>
      <c r="C38" s="606" t="str">
        <f>_xlfn.CONCAT("effect = { solar_system = { spawn_megastructure = { type = ",G38," orbit_angle = ",$E$7," orbit_distance = ",$C$7," random_pos = no planet = from graphical_culture = ",_xlfn.XLOOKUP($G$7,扩展代码!$B$670:$B$686,扩展代码!$C$670:$C$686)," }}}")</f>
        <v>effect = { solar_system = { spawn_megastructure = { type = ring_world_3_intermediate orbit_angle = 0 orbit_distance = 0 random_pos = no planet = from graphical_culture = humanoid_01 }}}</v>
      </c>
      <c r="D38" s="606"/>
      <c r="E38" s="606"/>
      <c r="F38" s="606"/>
      <c r="G38" s="606" t="s">
        <v>9885</v>
      </c>
    </row>
    <row r="39" s="73" customFormat="1" ht="30" customHeight="1" spans="1:7">
      <c r="A39" s="605"/>
      <c r="B39" s="606" t="s">
        <v>9877</v>
      </c>
      <c r="C39" s="606" t="str">
        <f>_xlfn.CONCAT("effect = { solar_system = { spawn_megastructure = { type = ",G39," orbit_angle = ",$E$7," orbit_distance = ",$C$7," random_pos = no planet = from graphical_culture = ",_xlfn.XLOOKUP($G$7,扩展代码!$B$670:$B$686,扩展代码!$C$670:$C$686)," }}}")</f>
        <v>effect = { solar_system = { spawn_megastructure = { type = ring_world_ruined orbit_angle = 0 orbit_distance = 0 random_pos = no planet = from graphical_culture = humanoid_01 }}}</v>
      </c>
      <c r="D39" s="606"/>
      <c r="E39" s="606"/>
      <c r="F39" s="606"/>
      <c r="G39" s="606" t="s">
        <v>9879</v>
      </c>
    </row>
    <row r="40" s="73" customFormat="1" ht="30" customHeight="1" spans="1:7">
      <c r="A40" s="605"/>
      <c r="B40" s="606" t="s">
        <v>9886</v>
      </c>
      <c r="C40" s="606" t="str">
        <f>_xlfn.CONCAT("effect = { solar_system = { spawn_megastructure = { type = ",G40," orbit_angle = ",$E$7," orbit_distance = ",$C$7," random_pos = no planet = from graphical_culture = ",_xlfn.XLOOKUP($G$7,扩展代码!$B$670:$B$686,扩展代码!$C$670:$C$686)," }}}")</f>
        <v>effect = { solar_system = { spawn_megastructure = { type = ring_world_restored orbit_angle = 0 orbit_distance = 0 random_pos = no planet = from graphical_culture = humanoid_01 }}}</v>
      </c>
      <c r="D40" s="606"/>
      <c r="E40" s="606"/>
      <c r="F40" s="606"/>
      <c r="G40" s="606" t="s">
        <v>9888</v>
      </c>
    </row>
    <row r="41" s="73" customFormat="1" ht="30" customHeight="1" spans="1:7">
      <c r="A41" s="599" t="s">
        <v>6475</v>
      </c>
      <c r="B41" s="600" t="s">
        <v>9892</v>
      </c>
      <c r="C41" s="600" t="s">
        <v>9893</v>
      </c>
      <c r="D41" s="600"/>
      <c r="E41" s="600" t="s">
        <v>9894</v>
      </c>
      <c r="F41" s="600"/>
      <c r="G41" s="600"/>
    </row>
    <row r="42" s="73" customFormat="1" ht="30" customHeight="1" spans="1:7">
      <c r="A42" s="599"/>
      <c r="B42" s="600" t="s">
        <v>9895</v>
      </c>
      <c r="C42" s="600" t="str">
        <f>_xlfn.CONCAT("effect = { solar_system = { spawn_megastructure = { type = ",G42," orbit_angle = ",$E$7," orbit_distance = ",$C$7," random_pos = no planet = from graphical_culture = ",_xlfn.XLOOKUP($G$7,扩展代码!$B$670:$B$686,扩展代码!$C$670:$C$686)," }}}")</f>
        <v>effect = { solar_system = { spawn_megastructure = { type = habitat_central_complex orbit_angle = 0 orbit_distance = 0 random_pos = no planet = from graphical_culture = humanoid_01 }}}</v>
      </c>
      <c r="D42" s="600"/>
      <c r="E42" s="600"/>
      <c r="F42" s="600"/>
      <c r="G42" s="600" t="s">
        <v>9896</v>
      </c>
    </row>
    <row r="43" s="73" customFormat="1" ht="30" customHeight="1" spans="1:7">
      <c r="A43" s="599"/>
      <c r="B43" s="600" t="s">
        <v>9897</v>
      </c>
      <c r="C43" s="600" t="str">
        <f>_xlfn.CONCAT("effect = { solar_system = { spawn_megastructure = { type = ",G43," random_pos = no planet = from graphical_culture = ",_xlfn.XLOOKUP($G$7,扩展代码!$B$670:$B$686,扩展代码!$C$670:$C$686)," }}}")</f>
        <v>effect = { solar_system = { spawn_megastructure = { type = habitat_central_complex_ruined random_pos = no planet = from graphical_culture = humanoid_01 }}}</v>
      </c>
      <c r="D43" s="600"/>
      <c r="E43" s="600"/>
      <c r="F43" s="600"/>
      <c r="G43" s="600" t="s">
        <v>9898</v>
      </c>
    </row>
    <row r="44" s="73" customFormat="1" ht="30" customHeight="1" spans="1:7">
      <c r="A44" s="599"/>
      <c r="B44" s="600" t="s">
        <v>9899</v>
      </c>
      <c r="C44" s="600" t="str">
        <f>_xlfn.CONCAT("effect = { solar_system = { spawn_megastructure = { type = ",G44," random_pos = no planet = from graphical_culture = ",_xlfn.XLOOKUP($G$7,扩展代码!$B$670:$B$686,扩展代码!$C$670:$C$686)," }}}")</f>
        <v>effect = { solar_system = { spawn_megastructure = { type = habitat_central_complex_restored random_pos = no planet = from graphical_culture = humanoid_01 }}}</v>
      </c>
      <c r="D44" s="600"/>
      <c r="E44" s="600"/>
      <c r="F44" s="600"/>
      <c r="G44" s="600" t="s">
        <v>9900</v>
      </c>
    </row>
    <row r="45" s="73" customFormat="1" ht="30" customHeight="1" spans="1:7">
      <c r="A45" s="599"/>
      <c r="B45" s="600" t="s">
        <v>9901</v>
      </c>
      <c r="C45" s="600" t="str">
        <f>_xlfn.CONCAT("effect = { solar_system = { spawn_megastructure = { type = ",G45," random_pos = no planet = from graphical_culture = ",_xlfn.XLOOKUP($G$7,扩展代码!$B$670:$B$686,扩展代码!$C$670:$C$686)," }}}")</f>
        <v>effect = { solar_system = { spawn_megastructure = { type = habitat_major_orbital random_pos = no planet = from graphical_culture = humanoid_01 }}}</v>
      </c>
      <c r="D45" s="600"/>
      <c r="E45" s="600"/>
      <c r="F45" s="600"/>
      <c r="G45" s="600" t="s">
        <v>9902</v>
      </c>
    </row>
    <row r="46" s="73" customFormat="1" ht="30" customHeight="1" spans="1:7">
      <c r="A46" s="599"/>
      <c r="B46" s="600" t="s">
        <v>9903</v>
      </c>
      <c r="C46" s="600" t="str">
        <f>_xlfn.CONCAT("effect = { solar_system = { spawn_megastructure = { type = ",G46," random_pos = no planet = from graphical_culture = ",_xlfn.XLOOKUP($G$7,扩展代码!$B$670:$B$686,扩展代码!$C$670:$C$686)," }}}")</f>
        <v>effect = { solar_system = { spawn_megastructure = { type = habitat_minor_orbital random_pos = no planet = from graphical_culture = humanoid_01 }}}</v>
      </c>
      <c r="D46" s="600"/>
      <c r="E46" s="600"/>
      <c r="F46" s="600"/>
      <c r="G46" s="600" t="s">
        <v>9904</v>
      </c>
    </row>
    <row r="47" s="73" customFormat="1" ht="30" customHeight="1" spans="1:7">
      <c r="A47" s="602" t="s">
        <v>9905</v>
      </c>
      <c r="B47" s="603" t="s">
        <v>9906</v>
      </c>
      <c r="C47" s="603" t="s">
        <v>9907</v>
      </c>
      <c r="D47" s="603"/>
      <c r="E47" s="603"/>
      <c r="F47" s="603"/>
      <c r="G47" s="603"/>
    </row>
    <row r="48" s="73" customFormat="1" ht="30" customHeight="1" spans="1:7">
      <c r="A48" s="602"/>
      <c r="B48" s="603" t="s">
        <v>6442</v>
      </c>
      <c r="C48" s="603" t="str">
        <f>_xlfn.CONCAT("effect = { solar_system = { spawn_megastructure = { type = ",G48," orbit_angle = ",$E$7," orbit_distance = ",$C$7," random_pos = no planet = from graphical_culture = ",_xlfn.XLOOKUP($G$7,扩展代码!$B$670:$B$686,扩展代码!$C$670:$C$686)," }}}")</f>
        <v>effect = { solar_system = { spawn_megastructure = { type = cosmogenesis_world_0 orbit_angle = 0 orbit_distance = 0 random_pos = no planet = from graphical_culture = humanoid_01 }}}</v>
      </c>
      <c r="D48" s="603"/>
      <c r="E48" s="603"/>
      <c r="F48" s="603"/>
      <c r="G48" s="603" t="s">
        <v>9908</v>
      </c>
    </row>
    <row r="49" s="73" customFormat="1" ht="30" customHeight="1" spans="1:7">
      <c r="A49" s="602"/>
      <c r="B49" s="603" t="s">
        <v>9909</v>
      </c>
      <c r="C49" s="603" t="str">
        <f>_xlfn.CONCAT("effect = { solar_system = { spawn_megastructure = { type = ",G49," orbit_angle = ",$E$7," orbit_distance = ",$C$7," random_pos = no planet = from graphical_culture = ",_xlfn.XLOOKUP($G$7,扩展代码!$B$670:$B$686,扩展代码!$C$670:$C$686)," }}}")</f>
        <v>effect = { solar_system = { spawn_megastructure = { type = cosmogenesis_world_ruined orbit_angle = 0 orbit_distance = 0 random_pos = no planet = from graphical_culture = humanoid_01 }}}</v>
      </c>
      <c r="D49" s="603"/>
      <c r="E49" s="603"/>
      <c r="F49" s="603"/>
      <c r="G49" s="603" t="s">
        <v>9910</v>
      </c>
    </row>
    <row r="50" s="73" customFormat="1" ht="30" customHeight="1" spans="1:7">
      <c r="A50" s="591" t="s">
        <v>9911</v>
      </c>
      <c r="B50" s="592"/>
      <c r="C50" s="592"/>
      <c r="D50" s="592"/>
      <c r="E50" s="592"/>
      <c r="F50" s="592"/>
      <c r="G50" s="592"/>
    </row>
    <row r="51" s="73" customFormat="1" ht="30" customHeight="1" spans="1:7">
      <c r="A51" s="594" t="s">
        <v>9912</v>
      </c>
      <c r="B51" s="594"/>
      <c r="C51" s="594"/>
      <c r="D51" s="594"/>
      <c r="E51" s="594"/>
      <c r="F51" s="594"/>
      <c r="G51" s="594"/>
    </row>
    <row r="52" s="73" customFormat="1" ht="30" customHeight="1" spans="1:7">
      <c r="A52" s="605" t="s">
        <v>8965</v>
      </c>
      <c r="B52" s="597" t="s">
        <v>9913</v>
      </c>
      <c r="C52" s="607" t="s">
        <v>341</v>
      </c>
      <c r="D52" s="608"/>
      <c r="E52" s="608"/>
      <c r="F52" s="609"/>
      <c r="G52" s="597" t="s">
        <v>9914</v>
      </c>
    </row>
    <row r="53" s="73" customFormat="1" ht="30" customHeight="1" spans="1:7">
      <c r="A53" s="605"/>
      <c r="B53" s="597" t="s">
        <v>8965</v>
      </c>
      <c r="C53" s="597" t="str">
        <f>_xlfn.CONCAT("effect = { solar_system = { spawn_megastructure = { type = ",G53," orbit_angle = ",$E$7," orbit_distance = ",$C$7,"  owner = event_target:playercountry random_pos = no planet = from graphical_culture = ",_xlfn.XLOOKUP($G$7,扩展代码!$B$670:$B$686,扩展代码!$C$670:$C$686)," }}}")</f>
        <v>effect = { solar_system = { spawn_megastructure = { type = orbital_ring orbit_angle = 0 orbit_distance = 0  owner = event_target:playercountry random_pos = no planet = from graphical_culture = humanoid_01 }}}</v>
      </c>
      <c r="D53" s="597"/>
      <c r="E53" s="597"/>
      <c r="F53" s="597"/>
      <c r="G53" s="597" t="s">
        <v>9915</v>
      </c>
    </row>
    <row r="54" s="73" customFormat="1" ht="30" customHeight="1" spans="1:7">
      <c r="A54" s="605"/>
      <c r="B54" s="597" t="s">
        <v>9916</v>
      </c>
      <c r="C54" s="597" t="s">
        <v>9917</v>
      </c>
      <c r="D54" s="597"/>
      <c r="E54" s="597"/>
      <c r="F54" s="597"/>
      <c r="G54" s="597"/>
    </row>
    <row r="55" s="73" customFormat="1" ht="30" customHeight="1" spans="1:7">
      <c r="A55" s="605"/>
      <c r="B55" s="597" t="s">
        <v>9918</v>
      </c>
      <c r="C55" s="597" t="str">
        <f>_xlfn.CONCAT("effect = { solar_system = { spawn_megastructure = { type = ",G55," orbit_angle = ",$E$7," orbit_distance = ",$C$7," owner = event_target:playercountry random_pos = no planet = from graphical_culture = ",_xlfn.XLOOKUP($G$7,扩展代码!$B$670:$B$686,扩展代码!$C$670:$C$686)," }}}")</f>
        <v>effect = { solar_system = { spawn_megastructure = { type = orbital_ring_ruined orbit_angle = 0 orbit_distance = 0 owner = event_target:playercountry random_pos = no planet = from graphical_culture = humanoid_01 }}}</v>
      </c>
      <c r="D55" s="597"/>
      <c r="E55" s="597"/>
      <c r="F55" s="597"/>
      <c r="G55" s="597" t="s">
        <v>9919</v>
      </c>
    </row>
    <row r="56" s="73" customFormat="1" ht="30" customHeight="1" spans="1:7">
      <c r="A56" s="605"/>
      <c r="B56" s="597" t="s">
        <v>9920</v>
      </c>
      <c r="C56" s="597" t="str">
        <f>_xlfn.CONCAT("effect = { solar_system = { spawn_megastructure = { type = ",G56," orbit_angle = ",$E$7," orbit_distance = ",$C$7,"  owner = event_target:playercountry random_pos = no planet = from graphical_culture = ",_xlfn.XLOOKUP($G$7,扩展代码!$B$670:$B$686,扩展代码!$C$670:$C$686)," }}}")</f>
        <v>effect = { solar_system = { spawn_megastructure = { type = orbital_ring_restored orbit_angle = 0 orbit_distance = 0  owner = event_target:playercountry random_pos = no planet = from graphical_culture = humanoid_01 }}}</v>
      </c>
      <c r="D56" s="597"/>
      <c r="E56" s="597"/>
      <c r="F56" s="597"/>
      <c r="G56" s="597" t="s">
        <v>9921</v>
      </c>
    </row>
    <row r="57" s="73" customFormat="1" ht="30" customHeight="1" spans="1:7">
      <c r="A57" s="610" t="s">
        <v>8162</v>
      </c>
      <c r="B57" s="600" t="s">
        <v>8162</v>
      </c>
      <c r="C57" s="600" t="str">
        <f>_xlfn.CONCAT("effect = { solar_system = { spawn_megastructure = { type = ",G57," orbit_angle = ",$E$7," orbit_distance = ",$C$7," owner = event_target:playercountry random_pos = no planet = from graphical_culture = ",_xlfn.XLOOKUP($G$7,扩展代码!$B$670:$B$686,扩展代码!$C$670:$C$686)," }}}")</f>
        <v>effect = { solar_system = { spawn_megastructure = { type = deep_space_citadel_0 orbit_angle = 0 orbit_distance = 0 owner = event_target:playercountry random_pos = no planet = from graphical_culture = humanoid_01 }}}</v>
      </c>
      <c r="D57" s="600"/>
      <c r="E57" s="600"/>
      <c r="F57" s="600"/>
      <c r="G57" s="600" t="s">
        <v>9922</v>
      </c>
    </row>
    <row r="58" s="73" customFormat="1" ht="30" customHeight="1" spans="1:7">
      <c r="A58" s="591" t="s">
        <v>9923</v>
      </c>
      <c r="B58" s="592"/>
      <c r="C58" s="592"/>
      <c r="D58" s="592"/>
      <c r="E58" s="592"/>
      <c r="F58" s="592"/>
      <c r="G58" s="592"/>
    </row>
    <row r="59" s="73" customFormat="1" ht="30" customHeight="1" spans="1:7">
      <c r="A59" s="594" t="s">
        <v>9924</v>
      </c>
      <c r="B59" s="594"/>
      <c r="C59" s="594"/>
      <c r="D59" s="594"/>
      <c r="E59" s="594"/>
      <c r="F59" s="594"/>
      <c r="G59" s="594"/>
    </row>
    <row r="60" s="73" customFormat="1" ht="30" customHeight="1" spans="1:7">
      <c r="A60" s="605" t="s">
        <v>7846</v>
      </c>
      <c r="B60" s="597" t="s">
        <v>9925</v>
      </c>
      <c r="C60" s="597" t="s">
        <v>9926</v>
      </c>
      <c r="D60" s="597"/>
      <c r="E60" s="597"/>
      <c r="F60" s="597"/>
      <c r="G60" s="597"/>
    </row>
    <row r="61" s="73" customFormat="1" ht="30" customHeight="1" spans="1:7">
      <c r="A61" s="605"/>
      <c r="B61" s="597" t="s">
        <v>9927</v>
      </c>
      <c r="C61" s="597" t="s">
        <v>9928</v>
      </c>
      <c r="D61" s="597"/>
      <c r="E61" s="597"/>
      <c r="F61" s="597"/>
      <c r="G61" s="597"/>
    </row>
    <row r="62" s="73" customFormat="1" ht="30" customHeight="1" spans="1:7">
      <c r="A62" s="605"/>
      <c r="B62" s="597" t="s">
        <v>9929</v>
      </c>
      <c r="C62" s="597" t="str">
        <f>_xlfn.CONCAT("effect = { solar_system = { spawn_megastructure = { type = ",G62," orbit_angle = ",$E$7," orbit_distance = ",$C$7," random_pos = no planet = from graphical_culture = ",_xlfn.XLOOKUP($G$7,扩展代码!$B$670:$B$686,扩展代码!$C$670:$C$686)," }}}")</f>
        <v>effect = { solar_system = { spawn_megastructure = { type = dyson_sphere_0 orbit_angle = 0 orbit_distance = 0 random_pos = no planet = from graphical_culture = humanoid_01 }}}</v>
      </c>
      <c r="D62" s="597"/>
      <c r="E62" s="597"/>
      <c r="F62" s="597"/>
      <c r="G62" s="597" t="s">
        <v>9930</v>
      </c>
    </row>
    <row r="63" s="73" customFormat="1" ht="30" customHeight="1" spans="1:7">
      <c r="A63" s="605"/>
      <c r="B63" s="597" t="s">
        <v>9931</v>
      </c>
      <c r="C63" s="597" t="str">
        <f>_xlfn.CONCAT("effect = { solar_system = { spawn_megastructure = { type = ",G63," orbit_angle = ",$E$7," orbit_distance = ",$C$7," random_pos = no planet = from graphical_culture = ",_xlfn.XLOOKUP($G$7,扩展代码!$B$670:$B$686,扩展代码!$C$670:$C$686)," }}}")</f>
        <v>effect = { solar_system = { spawn_megastructure = { type = dyson_sphere_1 orbit_angle = 0 orbit_distance = 0 random_pos = no planet = from graphical_culture = humanoid_01 }}}</v>
      </c>
      <c r="D63" s="597"/>
      <c r="E63" s="597"/>
      <c r="F63" s="597"/>
      <c r="G63" s="597" t="s">
        <v>9932</v>
      </c>
    </row>
    <row r="64" s="73" customFormat="1" ht="30" customHeight="1" spans="1:7">
      <c r="A64" s="605"/>
      <c r="B64" s="597" t="s">
        <v>9933</v>
      </c>
      <c r="C64" s="597" t="str">
        <f>_xlfn.CONCAT("effect = { solar_system = { spawn_megastructure = { type = ",G64," orbit_angle = ",$E$7," orbit_distance = ",$C$7," random_pos = no planet = from graphical_culture = ",_xlfn.XLOOKUP($G$7,扩展代码!$B$670:$B$686,扩展代码!$C$670:$C$686)," }}}")</f>
        <v>effect = { solar_system = { spawn_megastructure = { type = dyson_sphere_2 orbit_angle = 0 orbit_distance = 0 random_pos = no planet = from graphical_culture = humanoid_01 }}}</v>
      </c>
      <c r="D64" s="597"/>
      <c r="E64" s="597"/>
      <c r="F64" s="597"/>
      <c r="G64" s="597" t="s">
        <v>9934</v>
      </c>
    </row>
    <row r="65" s="73" customFormat="1" ht="30" customHeight="1" spans="1:7">
      <c r="A65" s="605"/>
      <c r="B65" s="597" t="s">
        <v>9935</v>
      </c>
      <c r="C65" s="597" t="str">
        <f>_xlfn.CONCAT("effect = { solar_system = { spawn_megastructure = { type = ",G65," orbit_angle = ",$E$7," orbit_distance = ",$C$7," random_pos = no planet = from graphical_culture = ",_xlfn.XLOOKUP($G$7,扩展代码!$B$670:$B$686,扩展代码!$C$670:$C$686)," }}}")</f>
        <v>effect = { solar_system = { spawn_megastructure = { type = dyson_sphere_3 orbit_angle = 0 orbit_distance = 0 random_pos = no planet = from graphical_culture = humanoid_01 }}}</v>
      </c>
      <c r="D65" s="597"/>
      <c r="E65" s="597"/>
      <c r="F65" s="597"/>
      <c r="G65" s="597" t="s">
        <v>9936</v>
      </c>
    </row>
    <row r="66" s="73" customFormat="1" ht="30" customHeight="1" spans="1:7">
      <c r="A66" s="605"/>
      <c r="B66" s="597" t="s">
        <v>9937</v>
      </c>
      <c r="C66" s="597" t="str">
        <f>_xlfn.CONCAT("effect = { solar_system = { spawn_megastructure = { type = ",G66," orbit_angle = ",$E$7," orbit_distance = ",$C$7," random_pos = no planet = from graphical_culture = ",_xlfn.XLOOKUP($G$7,扩展代码!$B$670:$B$686,扩展代码!$C$670:$C$686)," }}}")</f>
        <v>effect = { solar_system = { spawn_megastructure = { type = dyson_sphere_4 orbit_angle = 0 orbit_distance = 0 random_pos = no planet = from graphical_culture = humanoid_01 }}}</v>
      </c>
      <c r="D66" s="597"/>
      <c r="E66" s="597"/>
      <c r="F66" s="597"/>
      <c r="G66" s="597" t="s">
        <v>9938</v>
      </c>
    </row>
    <row r="67" s="73" customFormat="1" ht="30" customHeight="1" spans="1:7">
      <c r="A67" s="605"/>
      <c r="B67" s="597" t="s">
        <v>7846</v>
      </c>
      <c r="C67" s="597" t="str">
        <f>_xlfn.CONCAT("effect = { solar_system = { spawn_megastructure = { type = ",G67," orbit_angle = ",$E$7," orbit_distance = ",$C$7," random_pos = no planet = from graphical_culture = ",_xlfn.XLOOKUP($G$7,扩展代码!$B$670:$B$686,扩展代码!$C$670:$C$686)," }}}")</f>
        <v>effect = { solar_system = { spawn_megastructure = { type = dyson_sphere_5 orbit_angle = 0 orbit_distance = 0 random_pos = no planet = from graphical_culture = humanoid_01 }}}</v>
      </c>
      <c r="D67" s="597"/>
      <c r="E67" s="597"/>
      <c r="F67" s="597"/>
      <c r="G67" s="597" t="s">
        <v>9939</v>
      </c>
    </row>
    <row r="68" s="73" customFormat="1" ht="30" customHeight="1" spans="1:7">
      <c r="A68" s="605"/>
      <c r="B68" s="597" t="s">
        <v>9940</v>
      </c>
      <c r="C68" s="597" t="str">
        <f>_xlfn.CONCAT("effect = { solar_system = { spawn_megastructure = { type = ",G68," orbit_angle = ",$E$7," orbit_distance = ",$C$7," random_pos = no planet = from graphical_culture = ",_xlfn.XLOOKUP($G$7,扩展代码!$B$670:$B$686,扩展代码!$C$670:$C$686)," }}}")</f>
        <v>effect = { solar_system = { spawn_megastructure = { type = dyson_sphere_permanently_ruined orbit_angle = 0 orbit_distance = 0 random_pos = no planet = from graphical_culture = humanoid_01 }}}</v>
      </c>
      <c r="D68" s="597"/>
      <c r="E68" s="597"/>
      <c r="F68" s="597"/>
      <c r="G68" s="597" t="s">
        <v>9941</v>
      </c>
    </row>
    <row r="69" s="73" customFormat="1" ht="30" customHeight="1" spans="1:7">
      <c r="A69" s="605"/>
      <c r="B69" s="597" t="s">
        <v>9942</v>
      </c>
      <c r="C69" s="597" t="str">
        <f>_xlfn.CONCAT("effect = { solar_system = { spawn_megastructure = { type = ",G69," orbit_angle = ",$E$7," orbit_distance = ",$C$7," random_pos = no planet = from graphical_culture = ",_xlfn.XLOOKUP($G$7,扩展代码!$B$670:$B$686,扩展代码!$C$670:$C$686)," }}}")</f>
        <v>effect = { solar_system = { spawn_megastructure = { type = dyson_sphere_ruined orbit_angle = 0 orbit_distance = 0 random_pos = no planet = from graphical_culture = humanoid_01 }}}</v>
      </c>
      <c r="D69" s="597"/>
      <c r="E69" s="597"/>
      <c r="F69" s="597"/>
      <c r="G69" s="597" t="s">
        <v>9943</v>
      </c>
    </row>
    <row r="70" s="73" customFormat="1" ht="30" customHeight="1" spans="1:7">
      <c r="A70" s="605"/>
      <c r="B70" s="597" t="s">
        <v>7846</v>
      </c>
      <c r="C70" s="597" t="str">
        <f>_xlfn.CONCAT("effect = { solar_system = { spawn_megastructure = { type = ",G70," orbit_angle = ",$E$7," orbit_distance = ",$C$7," random_pos = no planet = from graphical_culture = ",_xlfn.XLOOKUP($G$7,扩展代码!$B$670:$B$686,扩展代码!$C$670:$C$686)," }}}")</f>
        <v>effect = { solar_system = { spawn_megastructure = { type = dyson_sphere_restored orbit_angle = 0 orbit_distance = 0 random_pos = no planet = from graphical_culture = humanoid_01 }}}</v>
      </c>
      <c r="D70" s="597"/>
      <c r="E70" s="597"/>
      <c r="F70" s="597"/>
      <c r="G70" s="597" t="s">
        <v>9944</v>
      </c>
    </row>
    <row r="71" s="73" customFormat="1" ht="30" customHeight="1" spans="1:7">
      <c r="A71" s="605"/>
      <c r="B71" s="597" t="s">
        <v>9945</v>
      </c>
      <c r="C71" s="597" t="str">
        <f>_xlfn.CONCAT("effect = { solar_system = { spawn_megastructure = { type = ",G71," orbit_angle = ",$E$7," orbit_distance = ",$C$7," random_pos = no planet = from graphical_culture = ",_xlfn.XLOOKUP($G$7,扩展代码!$B$670:$B$686,扩展代码!$C$670:$C$686)," }}}")</f>
        <v>effect = { solar_system = { spawn_megastructure = { type = dyson_sphere_disco orbit_angle = 0 orbit_distance = 0 random_pos = no planet = from graphical_culture = humanoid_01 }}}</v>
      </c>
      <c r="D71" s="597"/>
      <c r="E71" s="597"/>
      <c r="F71" s="597"/>
      <c r="G71" s="597" t="s">
        <v>9946</v>
      </c>
    </row>
    <row r="72" s="73" customFormat="1" ht="30" customHeight="1" spans="1:7">
      <c r="A72" s="605"/>
      <c r="B72" s="597" t="s">
        <v>9947</v>
      </c>
      <c r="C72" s="597" t="str">
        <f>_xlfn.CONCAT("effect = { solar_system = { spawn_megastructure = { type = ",G72," orbit_angle = ",$E$7," orbit_distance = ",$C$7," random_pos = no planet = from graphical_culture = ",_xlfn.XLOOKUP($G$7,扩展代码!$B$670:$B$686,扩展代码!$C$670:$C$686)," }}}")</f>
        <v>effect = { solar_system = { spawn_megastructure = { type = dyson_sphere_disco_restored orbit_angle = 0 orbit_distance = 0 random_pos = no planet = from graphical_culture = humanoid_01 }}}</v>
      </c>
      <c r="D72" s="597"/>
      <c r="E72" s="597"/>
      <c r="F72" s="597"/>
      <c r="G72" s="597" t="s">
        <v>9948</v>
      </c>
    </row>
    <row r="73" s="73" customFormat="1" ht="30" customHeight="1" spans="1:7">
      <c r="A73" s="599" t="s">
        <v>7941</v>
      </c>
      <c r="B73" s="600" t="s">
        <v>9949</v>
      </c>
      <c r="C73" s="612" t="s">
        <v>9950</v>
      </c>
      <c r="D73" s="613"/>
      <c r="E73" s="613"/>
      <c r="F73" s="614"/>
      <c r="G73" s="600"/>
    </row>
    <row r="74" s="73" customFormat="1" ht="30" customHeight="1" spans="1:7">
      <c r="A74" s="599"/>
      <c r="B74" s="600" t="s">
        <v>9951</v>
      </c>
      <c r="C74" s="600" t="str">
        <f>_xlfn.CONCAT("effect = { solar_system = { spawn_megastructure = { type = ",G74," orbit_angle = ",$E$7," orbit_distance = ",$C$7," random_pos = no planet = from graphical_culture = ",_xlfn.XLOOKUP($G$7,扩展代码!$B$670:$B$686,扩展代码!$C$670:$C$686)," }}}")</f>
        <v>effect = { solar_system = { spawn_megastructure = { type = spy_orb_0 orbit_angle = 0 orbit_distance = 0 random_pos = no planet = from graphical_culture = humanoid_01 }}}</v>
      </c>
      <c r="D74" s="600"/>
      <c r="E74" s="600"/>
      <c r="F74" s="600"/>
      <c r="G74" s="600" t="s">
        <v>9952</v>
      </c>
    </row>
    <row r="75" s="73" customFormat="1" ht="30" customHeight="1" spans="1:7">
      <c r="A75" s="599"/>
      <c r="B75" s="600" t="s">
        <v>9953</v>
      </c>
      <c r="C75" s="600" t="str">
        <f>_xlfn.CONCAT("effect = { solar_system = { spawn_megastructure = { type = ",G75," orbit_angle = ",$E$7," orbit_distance = ",$C$7," random_pos = no planet = from graphical_culture = ",_xlfn.XLOOKUP($G$7,扩展代码!$B$670:$B$686,扩展代码!$C$670:$C$686)," }}}")</f>
        <v>effect = { solar_system = { spawn_megastructure = { type = spy_orb_1 orbit_angle = 0 orbit_distance = 0 random_pos = no planet = from graphical_culture = humanoid_01 }}}</v>
      </c>
      <c r="D75" s="600"/>
      <c r="E75" s="600"/>
      <c r="F75" s="600"/>
      <c r="G75" s="600" t="s">
        <v>9954</v>
      </c>
    </row>
    <row r="76" s="73" customFormat="1" ht="30" customHeight="1" spans="1:7">
      <c r="A76" s="599"/>
      <c r="B76" s="600" t="s">
        <v>9955</v>
      </c>
      <c r="C76" s="600" t="str">
        <f>_xlfn.CONCAT("effect = { solar_system = { spawn_megastructure = { type = ",G76," orbit_angle = ",$E$7," orbit_distance = ",$C$7," random_pos = no planet = from graphical_culture = ",_xlfn.XLOOKUP($G$7,扩展代码!$B$670:$B$686,扩展代码!$C$670:$C$686)," }}}")</f>
        <v>effect = { solar_system = { spawn_megastructure = { type = spy_orb_1 orbit_angle = 0 orbit_distance = 0 random_pos = no planet = from graphical_culture = humanoid_01 }}}</v>
      </c>
      <c r="D76" s="600"/>
      <c r="E76" s="600"/>
      <c r="F76" s="600"/>
      <c r="G76" s="600" t="s">
        <v>9954</v>
      </c>
    </row>
    <row r="77" s="73" customFormat="1" ht="30" customHeight="1" spans="1:7">
      <c r="A77" s="599"/>
      <c r="B77" s="600" t="s">
        <v>9956</v>
      </c>
      <c r="C77" s="600" t="str">
        <f>_xlfn.CONCAT("effect = { solar_system = { spawn_megastructure = { type = ",G77," orbit_angle = ",$E$7," orbit_distance = ",$C$7," random_pos = no planet = from graphical_culture = ",_xlfn.XLOOKUP($G$7,扩展代码!$B$670:$B$686,扩展代码!$C$670:$C$686)," }}}")</f>
        <v>effect = { solar_system = { spawn_megastructure = { type = spy_orb_3 orbit_angle = 0 orbit_distance = 0 random_pos = no planet = from graphical_culture = humanoid_01 }}}</v>
      </c>
      <c r="D77" s="600"/>
      <c r="E77" s="600"/>
      <c r="F77" s="600"/>
      <c r="G77" s="600" t="s">
        <v>9957</v>
      </c>
    </row>
    <row r="78" s="73" customFormat="1" ht="30" customHeight="1" spans="1:7">
      <c r="A78" s="599"/>
      <c r="B78" s="600" t="s">
        <v>7941</v>
      </c>
      <c r="C78" s="600" t="str">
        <f>_xlfn.CONCAT("effect = { solar_system = { spawn_megastructure = { type = ",G78," orbit_angle = ",$E$7," orbit_distance = ",$C$7," random_pos = no planet = from graphical_culture = ",_xlfn.XLOOKUP($G$7,扩展代码!$B$670:$B$686,扩展代码!$C$670:$C$686)," }}}")</f>
        <v>effect = { solar_system = { spawn_megastructure = { type = spy_orb_4 orbit_angle = 0 orbit_distance = 0 random_pos = no planet = from graphical_culture = humanoid_01 }}}</v>
      </c>
      <c r="D78" s="600"/>
      <c r="E78" s="600"/>
      <c r="F78" s="600"/>
      <c r="G78" s="600" t="s">
        <v>9958</v>
      </c>
    </row>
    <row r="79" s="73" customFormat="1" ht="30" customHeight="1" spans="1:7">
      <c r="A79" s="599"/>
      <c r="B79" s="600" t="s">
        <v>9959</v>
      </c>
      <c r="C79" s="600" t="str">
        <f>_xlfn.CONCAT("effect = { solar_system = { spawn_megastructure = { type = ",G79," orbit_angle = ",$E$7," orbit_distance = ",$C$7," random_pos = no planet = from graphical_culture = ",_xlfn.XLOOKUP($G$7,扩展代码!$B$670:$B$686,扩展代码!$C$670:$C$686)," }}}")</f>
        <v>effect = { solar_system = { spawn_megastructure = { type = spy_orb_permanently_ruined orbit_angle = 0 orbit_distance = 0 random_pos = no planet = from graphical_culture = humanoid_01 }}}</v>
      </c>
      <c r="D79" s="600"/>
      <c r="E79" s="600"/>
      <c r="F79" s="600"/>
      <c r="G79" s="600" t="s">
        <v>9960</v>
      </c>
    </row>
    <row r="80" s="73" customFormat="1" ht="30" customHeight="1" spans="1:7">
      <c r="A80" s="599"/>
      <c r="B80" s="600" t="s">
        <v>9961</v>
      </c>
      <c r="C80" s="600" t="str">
        <f>_xlfn.CONCAT("effect = { solar_system = { spawn_megastructure = { type = ",G80," orbit_angle = ",$E$7," orbit_distance = ",$C$7," random_pos = no planet = from graphical_culture = ",_xlfn.XLOOKUP($G$7,扩展代码!$B$670:$B$686,扩展代码!$C$670:$C$686)," }}}")</f>
        <v>effect = { solar_system = { spawn_megastructure = { type = spy_orb_ruined orbit_angle = 0 orbit_distance = 0 random_pos = no planet = from graphical_culture = humanoid_01 }}}</v>
      </c>
      <c r="D80" s="600"/>
      <c r="E80" s="600"/>
      <c r="F80" s="600"/>
      <c r="G80" s="600" t="s">
        <v>9962</v>
      </c>
    </row>
    <row r="81" s="73" customFormat="1" ht="30" customHeight="1" spans="1:7">
      <c r="A81" s="599"/>
      <c r="B81" s="600" t="s">
        <v>9963</v>
      </c>
      <c r="C81" s="600" t="str">
        <f>_xlfn.CONCAT("effect = { solar_system = { spawn_megastructure = { type = ",G81," orbit_angle = ",$E$7," orbit_distance = ",$C$7," random_pos = no planet = from graphical_culture = ",_xlfn.XLOOKUP($G$7,扩展代码!$B$670:$B$686,扩展代码!$C$670:$C$686)," }}}")</f>
        <v>effect = { solar_system = { spawn_megastructure = { type = spy_orb_restored orbit_angle = 0 orbit_distance = 0 random_pos = no planet = from graphical_culture = humanoid_01 }}}</v>
      </c>
      <c r="D81" s="600"/>
      <c r="E81" s="600"/>
      <c r="F81" s="600"/>
      <c r="G81" s="600" t="s">
        <v>9964</v>
      </c>
    </row>
    <row r="82" s="73" customFormat="1" ht="30" customHeight="1" spans="1:7">
      <c r="A82" s="602" t="s">
        <v>7939</v>
      </c>
      <c r="B82" s="603" t="s">
        <v>9965</v>
      </c>
      <c r="C82" s="615" t="s">
        <v>9966</v>
      </c>
      <c r="D82" s="616"/>
      <c r="E82" s="616"/>
      <c r="F82" s="617"/>
      <c r="G82" s="603"/>
    </row>
    <row r="83" s="73" customFormat="1" ht="30" customHeight="1" spans="1:7">
      <c r="A83" s="602"/>
      <c r="B83" s="603" t="s">
        <v>9967</v>
      </c>
      <c r="C83" s="603" t="str">
        <f>_xlfn.CONCAT("effect = { solar_system = { spawn_megastructure = { type = ",G83," orbit_angle = ",$E$7," orbit_distance = ",$C$7," random_pos = no planet = from graphical_culture = ",_xlfn.XLOOKUP($G$7,扩展代码!$B$670:$B$686,扩展代码!$C$670:$C$686)," }}}")</f>
        <v>effect = { solar_system = { spawn_megastructure = { type = think_tank_0 orbit_angle = 0 orbit_distance = 0 random_pos = no planet = from graphical_culture = humanoid_01 }}}</v>
      </c>
      <c r="D83" s="603"/>
      <c r="E83" s="603"/>
      <c r="F83" s="603"/>
      <c r="G83" s="603" t="s">
        <v>9968</v>
      </c>
    </row>
    <row r="84" s="73" customFormat="1" ht="30" customHeight="1" spans="1:7">
      <c r="A84" s="602"/>
      <c r="B84" s="603" t="s">
        <v>9969</v>
      </c>
      <c r="C84" s="603" t="str">
        <f>_xlfn.CONCAT("effect = { solar_system = { spawn_megastructure = { type = ",G84," orbit_angle = ",$E$7," orbit_distance = ",$C$7," random_pos = no planet = from graphical_culture = ",_xlfn.XLOOKUP($G$7,扩展代码!$B$670:$B$686,扩展代码!$C$670:$C$686)," }}}")</f>
        <v>effect = { solar_system = { spawn_megastructure = { type = think_tank_1 orbit_angle = 0 orbit_distance = 0 random_pos = no planet = from graphical_culture = humanoid_01 }}}</v>
      </c>
      <c r="D84" s="603"/>
      <c r="E84" s="603"/>
      <c r="F84" s="603"/>
      <c r="G84" s="603" t="s">
        <v>9970</v>
      </c>
    </row>
    <row r="85" s="73" customFormat="1" ht="30" customHeight="1" spans="1:7">
      <c r="A85" s="602"/>
      <c r="B85" s="603" t="s">
        <v>9971</v>
      </c>
      <c r="C85" s="603" t="str">
        <f>_xlfn.CONCAT("effect = { solar_system = { spawn_megastructure = { type = ",G85," orbit_angle = ",$E$7," orbit_distance = ",$C$7," random_pos = no planet = from graphical_culture = ",_xlfn.XLOOKUP($G$7,扩展代码!$B$670:$B$686,扩展代码!$C$670:$C$686)," }}}")</f>
        <v>effect = { solar_system = { spawn_megastructure = { type = think_tank_2 orbit_angle = 0 orbit_distance = 0 random_pos = no planet = from graphical_culture = humanoid_01 }}}</v>
      </c>
      <c r="D85" s="603"/>
      <c r="E85" s="603"/>
      <c r="F85" s="603"/>
      <c r="G85" s="603" t="s">
        <v>9972</v>
      </c>
    </row>
    <row r="86" s="73" customFormat="1" ht="30" customHeight="1" spans="1:7">
      <c r="A86" s="602"/>
      <c r="B86" s="603" t="s">
        <v>7939</v>
      </c>
      <c r="C86" s="603" t="str">
        <f>_xlfn.CONCAT("effect = { solar_system = { spawn_megastructure = { type = ",G86," orbit_angle = ",$E$7," orbit_distance = ",$C$7," random_pos = no planet = from graphical_culture = ",_xlfn.XLOOKUP($G$7,扩展代码!$B$670:$B$686,扩展代码!$C$670:$C$686)," }}}")</f>
        <v>effect = { solar_system = { spawn_megastructure = { type = think_tank_3 orbit_angle = 0 orbit_distance = 0 random_pos = no planet = from graphical_culture = humanoid_01 }}}</v>
      </c>
      <c r="D86" s="603"/>
      <c r="E86" s="603"/>
      <c r="F86" s="603"/>
      <c r="G86" s="603" t="s">
        <v>9973</v>
      </c>
    </row>
    <row r="87" s="73" customFormat="1" ht="30" customHeight="1" spans="1:7">
      <c r="A87" s="602"/>
      <c r="B87" s="603" t="s">
        <v>9974</v>
      </c>
      <c r="C87" s="603" t="str">
        <f>_xlfn.CONCAT("effect = { solar_system = { spawn_megastructure = { type = ",G87," orbit_angle = ",$E$7," orbit_distance = ",$C$7," random_pos = no planet = from graphical_culture = ",_xlfn.XLOOKUP($G$7,扩展代码!$B$670:$B$686,扩展代码!$C$670:$C$686)," }}}")</f>
        <v>effect = { solar_system = { spawn_megastructure = { type = think_tank_4 orbit_angle = 0 orbit_distance = 0 random_pos = no planet = from graphical_culture = humanoid_01 }}}</v>
      </c>
      <c r="D87" s="603"/>
      <c r="E87" s="603"/>
      <c r="F87" s="603"/>
      <c r="G87" s="603" t="s">
        <v>9975</v>
      </c>
    </row>
    <row r="88" s="73" customFormat="1" ht="30" customHeight="1" spans="1:7">
      <c r="A88" s="602"/>
      <c r="B88" s="603" t="s">
        <v>9976</v>
      </c>
      <c r="C88" s="603" t="str">
        <f>_xlfn.CONCAT("effect = { solar_system = { spawn_megastructure = { type = ",G88," orbit_angle = ",$E$7," orbit_distance = ",$C$7," random_pos = no planet = from graphical_culture = ",_xlfn.XLOOKUP($G$7,扩展代码!$B$670:$B$686,扩展代码!$C$670:$C$686)," }}}")</f>
        <v>effect = { solar_system = { spawn_megastructure = { type = think_tank_permanently_ruined orbit_angle = 0 orbit_distance = 0 random_pos = no planet = from graphical_culture = humanoid_01 }}}</v>
      </c>
      <c r="D88" s="603"/>
      <c r="E88" s="603"/>
      <c r="F88" s="603"/>
      <c r="G88" s="603" t="s">
        <v>9977</v>
      </c>
    </row>
    <row r="89" s="73" customFormat="1" ht="30" customHeight="1" spans="1:7">
      <c r="A89" s="602"/>
      <c r="B89" s="603" t="s">
        <v>9978</v>
      </c>
      <c r="C89" s="603" t="str">
        <f>_xlfn.CONCAT("effect = { solar_system = { spawn_megastructure = { type = ",G89," orbit_angle = ",$E$7," orbit_distance = ",$C$7," random_pos = no planet = from graphical_culture = ",_xlfn.XLOOKUP($G$7,扩展代码!$B$670:$B$686,扩展代码!$C$670:$C$686)," }}}")</f>
        <v>effect = { solar_system = { spawn_megastructure = { type = think_tank_ruined orbit_angle = 0 orbit_distance = 0 random_pos = no planet = from graphical_culture = humanoid_01 }}}</v>
      </c>
      <c r="D89" s="603"/>
      <c r="E89" s="603"/>
      <c r="F89" s="603"/>
      <c r="G89" s="603" t="s">
        <v>9979</v>
      </c>
    </row>
    <row r="90" s="73" customFormat="1" ht="30" customHeight="1" spans="1:7">
      <c r="A90" s="602"/>
      <c r="B90" s="603" t="s">
        <v>9980</v>
      </c>
      <c r="C90" s="603" t="str">
        <f>_xlfn.CONCAT("effect = { solar_system = { spawn_megastructure = { type = ",G90," orbit_angle = ",$E$7," orbit_distance = ",$C$7," random_pos = no planet = from graphical_culture = ",_xlfn.XLOOKUP($G$7,扩展代码!$B$670:$B$686,扩展代码!$C$670:$C$686)," }}}")</f>
        <v>effect = { solar_system = { spawn_megastructure = { type = think_tank_restored orbit_angle = 0 orbit_distance = 0 random_pos = no planet = from graphical_culture = humanoid_01 }}}</v>
      </c>
      <c r="D90" s="603"/>
      <c r="E90" s="603"/>
      <c r="F90" s="603"/>
      <c r="G90" s="603" t="s">
        <v>9981</v>
      </c>
    </row>
    <row r="91" s="73" customFormat="1" ht="30" customHeight="1" spans="1:7">
      <c r="A91" s="618" t="s">
        <v>7848</v>
      </c>
      <c r="B91" s="619" t="s">
        <v>9982</v>
      </c>
      <c r="C91" s="620" t="s">
        <v>9983</v>
      </c>
      <c r="D91" s="621"/>
      <c r="E91" s="621"/>
      <c r="F91" s="622"/>
      <c r="G91" s="619"/>
    </row>
    <row r="92" s="73" customFormat="1" ht="30" customHeight="1" spans="1:7">
      <c r="A92" s="618"/>
      <c r="B92" s="619" t="s">
        <v>9984</v>
      </c>
      <c r="C92" s="619" t="str">
        <f>_xlfn.CONCAT("effect = { solar_system = { spawn_megastructure = { type = ",G92," orbit_angle = ",$E$7," orbit_distance = ",$C$7," random_pos = no planet = from graphical_culture = ",_xlfn.XLOOKUP($G$7,扩展代码!$B$670:$B$686,扩展代码!$C$670:$C$686)," }}}")</f>
        <v>effect = { solar_system = { spawn_megastructure = { type = matter_decompressor_0 orbit_angle = 0 orbit_distance = 0 random_pos = no planet = from graphical_culture = humanoid_01 }}}</v>
      </c>
      <c r="D92" s="619"/>
      <c r="E92" s="619"/>
      <c r="F92" s="619"/>
      <c r="G92" s="619" t="s">
        <v>9985</v>
      </c>
    </row>
    <row r="93" s="73" customFormat="1" ht="30" customHeight="1" spans="1:7">
      <c r="A93" s="618"/>
      <c r="B93" s="619" t="s">
        <v>9986</v>
      </c>
      <c r="C93" s="619" t="str">
        <f>_xlfn.CONCAT("effect = { solar_system = { spawn_megastructure = { type = ",G93," orbit_angle = ",$E$7," orbit_distance = ",$C$7," random_pos = no planet = from graphical_culture = ",_xlfn.XLOOKUP($G$7,扩展代码!$B$670:$B$686,扩展代码!$C$670:$C$686)," }}}")</f>
        <v>effect = { solar_system = { spawn_megastructure = { type = matter_decompressor_1 orbit_angle = 0 orbit_distance = 0 random_pos = no planet = from graphical_culture = humanoid_01 }}}</v>
      </c>
      <c r="D93" s="619"/>
      <c r="E93" s="619"/>
      <c r="F93" s="619"/>
      <c r="G93" s="619" t="s">
        <v>9987</v>
      </c>
    </row>
    <row r="94" s="73" customFormat="1" ht="30" customHeight="1" spans="1:7">
      <c r="A94" s="618"/>
      <c r="B94" s="619" t="s">
        <v>9988</v>
      </c>
      <c r="C94" s="619" t="str">
        <f>_xlfn.CONCAT("effect = { solar_system = { spawn_megastructure = { type = ",G94," orbit_angle = ",$E$7," orbit_distance = ",$C$7," random_pos = no planet = from graphical_culture = ",_xlfn.XLOOKUP($G$7,扩展代码!$B$670:$B$686,扩展代码!$C$670:$C$686)," }}}")</f>
        <v>effect = { solar_system = { spawn_megastructure = { type = matter_decompressor_2 orbit_angle = 0 orbit_distance = 0 random_pos = no planet = from graphical_culture = humanoid_01 }}}</v>
      </c>
      <c r="D94" s="619"/>
      <c r="E94" s="619"/>
      <c r="F94" s="619"/>
      <c r="G94" s="619" t="s">
        <v>9989</v>
      </c>
    </row>
    <row r="95" s="73" customFormat="1" ht="30" customHeight="1" spans="1:7">
      <c r="A95" s="618"/>
      <c r="B95" s="619" t="s">
        <v>9990</v>
      </c>
      <c r="C95" s="619" t="str">
        <f>_xlfn.CONCAT("effect = { solar_system = { spawn_megastructure = { type = ",G95," orbit_angle = ",$E$7," orbit_distance = ",$C$7," random_pos = no planet = from graphical_culture = ",_xlfn.XLOOKUP($G$7,扩展代码!$B$670:$B$686,扩展代码!$C$670:$C$686)," }}}")</f>
        <v>effect = { solar_system = { spawn_megastructure = { type = matter_decompressor_3 orbit_angle = 0 orbit_distance = 0 random_pos = no planet = from graphical_culture = humanoid_01 }}}</v>
      </c>
      <c r="D95" s="619"/>
      <c r="E95" s="619"/>
      <c r="F95" s="619"/>
      <c r="G95" s="619" t="s">
        <v>9991</v>
      </c>
    </row>
    <row r="96" s="73" customFormat="1" ht="30" customHeight="1" spans="1:7">
      <c r="A96" s="618"/>
      <c r="B96" s="619" t="s">
        <v>7848</v>
      </c>
      <c r="C96" s="619" t="str">
        <f>_xlfn.CONCAT("effect = { solar_system = { spawn_megastructure = { type = ",G96," orbit_angle = ",$E$7," orbit_distance = ",$C$7," random_pos = no planet = from graphical_culture = ",_xlfn.XLOOKUP($G$7,扩展代码!$B$670:$B$686,扩展代码!$C$670:$C$686)," }}}")</f>
        <v>effect = { solar_system = { spawn_megastructure = { type = matter_decompressor_4 orbit_angle = 0 orbit_distance = 0 random_pos = no planet = from graphical_culture = humanoid_01 }}}</v>
      </c>
      <c r="D96" s="619"/>
      <c r="E96" s="619"/>
      <c r="F96" s="619"/>
      <c r="G96" s="619" t="s">
        <v>9992</v>
      </c>
    </row>
    <row r="97" s="73" customFormat="1" ht="30" customHeight="1" spans="1:7">
      <c r="A97" s="618"/>
      <c r="B97" s="619" t="s">
        <v>9993</v>
      </c>
      <c r="C97" s="619" t="str">
        <f>_xlfn.CONCAT("effect = { solar_system = { spawn_megastructure = { type = ",G97," orbit_angle = ",$E$7," orbit_distance = ",$C$7," random_pos = no planet = from graphical_culture = ",_xlfn.XLOOKUP($G$7,扩展代码!$B$670:$B$686,扩展代码!$C$670:$C$686)," }}}")</f>
        <v>effect = { solar_system = { spawn_megastructure = { type = matter_decompressor_permanently_ruined orbit_angle = 0 orbit_distance = 0 random_pos = no planet = from graphical_culture = humanoid_01 }}}</v>
      </c>
      <c r="D97" s="619"/>
      <c r="E97" s="619"/>
      <c r="F97" s="619"/>
      <c r="G97" s="619" t="s">
        <v>9994</v>
      </c>
    </row>
    <row r="98" s="73" customFormat="1" ht="30" customHeight="1" spans="1:7">
      <c r="A98" s="618"/>
      <c r="B98" s="619" t="s">
        <v>9995</v>
      </c>
      <c r="C98" s="619" t="str">
        <f>_xlfn.CONCAT("effect = { solar_system = { spawn_megastructure = { type = ",G98," orbit_angle = ",$E$7," orbit_distance = ",$C$7," random_pos = no planet = from graphical_culture = ",_xlfn.XLOOKUP($G$7,扩展代码!$B$670:$B$686,扩展代码!$C$670:$C$686)," }}}")</f>
        <v>effect = { solar_system = { spawn_megastructure = { type = matter_decompressor_ruined orbit_angle = 0 orbit_distance = 0 random_pos = no planet = from graphical_culture = humanoid_01 }}}</v>
      </c>
      <c r="D98" s="619"/>
      <c r="E98" s="619"/>
      <c r="F98" s="619"/>
      <c r="G98" s="619" t="s">
        <v>9996</v>
      </c>
    </row>
    <row r="99" s="73" customFormat="1" ht="30" customHeight="1" spans="1:7">
      <c r="A99" s="618"/>
      <c r="B99" s="619" t="s">
        <v>9997</v>
      </c>
      <c r="C99" s="619" t="str">
        <f>_xlfn.CONCAT("effect = { solar_system = { spawn_megastructure = { type = ",G99," orbit_angle = ",$E$7," orbit_distance = ",$C$7," random_pos = no planet = from graphical_culture = ",_xlfn.XLOOKUP($G$7,扩展代码!$B$670:$B$686,扩展代码!$C$670:$C$686)," }}}")</f>
        <v>effect = { solar_system = { spawn_megastructure = { type = matter_decompressor_restored orbit_angle = 0 orbit_distance = 0 random_pos = no planet = from graphical_culture = humanoid_01 }}}</v>
      </c>
      <c r="D99" s="619"/>
      <c r="E99" s="619"/>
      <c r="F99" s="619"/>
      <c r="G99" s="619" t="s">
        <v>9998</v>
      </c>
    </row>
    <row r="100" s="73" customFormat="1" ht="30" customHeight="1" spans="1:7">
      <c r="A100" s="623" t="s">
        <v>8169</v>
      </c>
      <c r="B100" s="624" t="s">
        <v>9999</v>
      </c>
      <c r="C100" s="625" t="s">
        <v>10000</v>
      </c>
      <c r="D100" s="626"/>
      <c r="E100" s="626"/>
      <c r="F100" s="627"/>
      <c r="G100" s="624"/>
    </row>
    <row r="101" s="73" customFormat="1" ht="30" customHeight="1" spans="1:7">
      <c r="A101" s="623"/>
      <c r="B101" s="624" t="s">
        <v>10001</v>
      </c>
      <c r="C101" s="624" t="str">
        <f>_xlfn.CONCAT("effect = { solar_system = { spawn_megastructure = { type = ",G101," orbit_angle = ",$E$7," orbit_distance = ",$C$7," random_pos = no planet = from graphical_culture = ",_xlfn.XLOOKUP($G$7,扩展代码!$B$670:$B$686,扩展代码!$C$670:$C$686)," }}}")</f>
        <v>effect = { solar_system = { spawn_megastructure = { type = strategic_coordination_center_0 orbit_angle = 0 orbit_distance = 0 random_pos = no planet = from graphical_culture = humanoid_01 }}}</v>
      </c>
      <c r="D101" s="624"/>
      <c r="E101" s="624"/>
      <c r="F101" s="624"/>
      <c r="G101" s="624" t="s">
        <v>10002</v>
      </c>
    </row>
    <row r="102" s="73" customFormat="1" ht="30" customHeight="1" spans="1:7">
      <c r="A102" s="623"/>
      <c r="B102" s="624" t="s">
        <v>10003</v>
      </c>
      <c r="C102" s="624" t="str">
        <f>_xlfn.CONCAT("effect = { solar_system = { spawn_megastructure = { type = ",G102," orbit_angle = ",$E$7," orbit_distance = ",$C$7," random_pos = no planet = from graphical_culture = ",_xlfn.XLOOKUP($G$7,扩展代码!$B$670:$B$686,扩展代码!$C$670:$C$686)," }}}")</f>
        <v>effect = { solar_system = { spawn_megastructure = { type = strategic_coordination_center_1 orbit_angle = 0 orbit_distance = 0 random_pos = no planet = from graphical_culture = humanoid_01 }}}</v>
      </c>
      <c r="D102" s="624"/>
      <c r="E102" s="624"/>
      <c r="F102" s="624"/>
      <c r="G102" s="624" t="s">
        <v>10004</v>
      </c>
    </row>
    <row r="103" s="73" customFormat="1" ht="30" customHeight="1" spans="1:7">
      <c r="A103" s="623"/>
      <c r="B103" s="624" t="s">
        <v>10005</v>
      </c>
      <c r="C103" s="624" t="str">
        <f>_xlfn.CONCAT("effect = { solar_system = { spawn_megastructure = { type = ",G103," orbit_angle = ",$E$7," orbit_distance = ",$C$7," random_pos = no planet = from graphical_culture = ",_xlfn.XLOOKUP($G$7,扩展代码!$B$670:$B$686,扩展代码!$C$670:$C$686)," }}}")</f>
        <v>effect = { solar_system = { spawn_megastructure = { type = strategic_coordination_center_2 orbit_angle = 0 orbit_distance = 0 random_pos = no planet = from graphical_culture = humanoid_01 }}}</v>
      </c>
      <c r="D103" s="624"/>
      <c r="E103" s="624"/>
      <c r="F103" s="624"/>
      <c r="G103" s="624" t="s">
        <v>10006</v>
      </c>
    </row>
    <row r="104" s="73" customFormat="1" ht="30" customHeight="1" spans="1:7">
      <c r="A104" s="623"/>
      <c r="B104" s="624" t="s">
        <v>8169</v>
      </c>
      <c r="C104" s="624" t="str">
        <f>_xlfn.CONCAT("effect = { solar_system = { spawn_megastructure = { type = ",G104," orbit_angle = ",$E$7," orbit_distance = ",$C$7," random_pos = no planet = from graphical_culture = ",_xlfn.XLOOKUP($G$7,扩展代码!$B$670:$B$686,扩展代码!$C$670:$C$686)," }}}")</f>
        <v>effect = { solar_system = { spawn_megastructure = { type = strategic_coordination_center_3 orbit_angle = 0 orbit_distance = 0 random_pos = no planet = from graphical_culture = humanoid_01 }}}</v>
      </c>
      <c r="D104" s="624"/>
      <c r="E104" s="624"/>
      <c r="F104" s="624"/>
      <c r="G104" s="624" t="s">
        <v>10007</v>
      </c>
    </row>
    <row r="105" s="73" customFormat="1" ht="30" customHeight="1" spans="1:7">
      <c r="A105" s="623"/>
      <c r="B105" s="624" t="s">
        <v>10008</v>
      </c>
      <c r="C105" s="624" t="str">
        <f>_xlfn.CONCAT("effect = { solar_system = { spawn_megastructure = { type = ",G105," orbit_angle = ",$E$7," orbit_distance = ",$C$7," random_pos = no planet = from graphical_culture = ",_xlfn.XLOOKUP($G$7,扩展代码!$B$670:$B$686,扩展代码!$C$670:$C$686)," }}}")</f>
        <v>effect = { solar_system = { spawn_megastructure = { type = strategic_coordination_center_permanently_ruined orbit_angle = 0 orbit_distance = 0 random_pos = no planet = from graphical_culture = humanoid_01 }}}</v>
      </c>
      <c r="D105" s="624"/>
      <c r="E105" s="624"/>
      <c r="F105" s="624"/>
      <c r="G105" s="624" t="s">
        <v>10009</v>
      </c>
    </row>
    <row r="106" s="73" customFormat="1" ht="30" customHeight="1" spans="1:7">
      <c r="A106" s="623"/>
      <c r="B106" s="624" t="s">
        <v>10010</v>
      </c>
      <c r="C106" s="624" t="str">
        <f>_xlfn.CONCAT("effect = { solar_system = { spawn_megastructure = { type = ",G106," orbit_angle = ",$E$7," orbit_distance = ",$C$7," random_pos = no planet = from graphical_culture = ",_xlfn.XLOOKUP($G$7,扩展代码!$B$670:$B$686,扩展代码!$C$670:$C$686)," }}}")</f>
        <v>effect = { solar_system = { spawn_megastructure = { type = strategic_coordination_center_ruined orbit_angle = 0 orbit_distance = 0 random_pos = no planet = from graphical_culture = humanoid_01 }}}</v>
      </c>
      <c r="D106" s="624"/>
      <c r="E106" s="624"/>
      <c r="F106" s="624"/>
      <c r="G106" s="624" t="s">
        <v>10011</v>
      </c>
    </row>
    <row r="107" s="73" customFormat="1" ht="30" customHeight="1" spans="1:7">
      <c r="A107" s="623"/>
      <c r="B107" s="624" t="s">
        <v>10012</v>
      </c>
      <c r="C107" s="624" t="str">
        <f>_xlfn.CONCAT("effect = { solar_system = { spawn_megastructure = { type = ",G107," orbit_angle = ",$E$7," orbit_distance = ",$C$7," random_pos = no planet = from graphical_culture = ",_xlfn.XLOOKUP($G$7,扩展代码!$B$670:$B$686,扩展代码!$C$670:$C$686)," }}}")</f>
        <v>effect = { solar_system = { spawn_megastructure = { type = strategic_coordination_center_restored orbit_angle = 0 orbit_distance = 0 random_pos = no planet = from graphical_culture = humanoid_01 }}}</v>
      </c>
      <c r="D107" s="624"/>
      <c r="E107" s="624"/>
      <c r="F107" s="624"/>
      <c r="G107" s="624" t="s">
        <v>10013</v>
      </c>
    </row>
    <row r="108" s="73" customFormat="1" ht="30" customHeight="1" spans="1:7">
      <c r="A108" s="605" t="s">
        <v>8312</v>
      </c>
      <c r="B108" s="597" t="s">
        <v>10014</v>
      </c>
      <c r="C108" s="607" t="s">
        <v>10015</v>
      </c>
      <c r="D108" s="608"/>
      <c r="E108" s="608"/>
      <c r="F108" s="609"/>
      <c r="G108" s="597"/>
    </row>
    <row r="109" s="73" customFormat="1" ht="30" customHeight="1" spans="1:7">
      <c r="A109" s="605"/>
      <c r="B109" s="597" t="s">
        <v>10016</v>
      </c>
      <c r="C109" s="597" t="str">
        <f>_xlfn.CONCAT("effect = { solar_system = { spawn_megastructure = { type = ",G109," orbit_angle = ",$E$7," orbit_distance = ",$C$7," random_pos = no planet = from graphical_culture = ",_xlfn.XLOOKUP($G$7,扩展代码!$B$670:$B$686,扩展代码!$C$670:$C$686)," }}}")</f>
        <v>effect = { solar_system = { spawn_megastructure = { type = mega_art_installation_0 orbit_angle = 0 orbit_distance = 0 random_pos = no planet = from graphical_culture = humanoid_01 }}}</v>
      </c>
      <c r="D109" s="597"/>
      <c r="E109" s="597"/>
      <c r="F109" s="597"/>
      <c r="G109" s="597" t="s">
        <v>10017</v>
      </c>
    </row>
    <row r="110" s="73" customFormat="1" ht="30" customHeight="1" spans="1:7">
      <c r="A110" s="605"/>
      <c r="B110" s="597" t="s">
        <v>10018</v>
      </c>
      <c r="C110" s="597" t="str">
        <f>_xlfn.CONCAT("effect = { solar_system = { spawn_megastructure = { type = ",G110," orbit_angle = ",$E$7," orbit_distance = ",$C$7," random_pos = no planet = from graphical_culture = ",_xlfn.XLOOKUP($G$7,扩展代码!$B$670:$B$686,扩展代码!$C$670:$C$686)," }}}")</f>
        <v>effect = { solar_system = { spawn_megastructure = { type = mega_art_installation_1 orbit_angle = 0 orbit_distance = 0 random_pos = no planet = from graphical_culture = humanoid_01 }}}</v>
      </c>
      <c r="D110" s="597"/>
      <c r="E110" s="597"/>
      <c r="F110" s="597"/>
      <c r="G110" s="597" t="s">
        <v>10019</v>
      </c>
    </row>
    <row r="111" s="73" customFormat="1" ht="30" customHeight="1" spans="1:7">
      <c r="A111" s="605"/>
      <c r="B111" s="597" t="s">
        <v>10020</v>
      </c>
      <c r="C111" s="597" t="str">
        <f>_xlfn.CONCAT("effect = { solar_system = { spawn_megastructure = { type = ",G111," orbit_angle = ",$E$7," orbit_distance = ",$C$7," random_pos = no planet = from graphical_culture = ",_xlfn.XLOOKUP($G$7,扩展代码!$B$670:$B$686,扩展代码!$C$670:$C$686)," }}}")</f>
        <v>effect = { solar_system = { spawn_megastructure = { type = mega_art_installation_2 orbit_angle = 0 orbit_distance = 0 random_pos = no planet = from graphical_culture = humanoid_01 }}}</v>
      </c>
      <c r="D111" s="597"/>
      <c r="E111" s="597"/>
      <c r="F111" s="597"/>
      <c r="G111" s="597" t="s">
        <v>10021</v>
      </c>
    </row>
    <row r="112" s="73" customFormat="1" ht="30" customHeight="1" spans="1:7">
      <c r="A112" s="605"/>
      <c r="B112" s="597" t="s">
        <v>10022</v>
      </c>
      <c r="C112" s="597" t="str">
        <f>_xlfn.CONCAT("effect = { solar_system = { spawn_megastructure = { type = ",G112," orbit_angle = ",$E$7," orbit_distance = ",$C$7," random_pos = no planet = from graphical_culture = ",_xlfn.XLOOKUP($G$7,扩展代码!$B$670:$B$686,扩展代码!$C$670:$C$686)," }}}")</f>
        <v>effect = { solar_system = { spawn_megastructure = { type = mega_art_installation_3 orbit_angle = 0 orbit_distance = 0 random_pos = no planet = from graphical_culture = humanoid_01 }}}</v>
      </c>
      <c r="D112" s="597"/>
      <c r="E112" s="597"/>
      <c r="F112" s="597"/>
      <c r="G112" s="597" t="s">
        <v>10023</v>
      </c>
    </row>
    <row r="113" s="73" customFormat="1" ht="30" customHeight="1" spans="1:7">
      <c r="A113" s="605"/>
      <c r="B113" s="597" t="s">
        <v>10024</v>
      </c>
      <c r="C113" s="597" t="str">
        <f>_xlfn.CONCAT("effect = { solar_system = { spawn_megastructure = { type = ",G113," orbit_angle = ",$E$7," orbit_distance = ",$C$7," random_pos = no planet = from graphical_culture = ",_xlfn.XLOOKUP($G$7,扩展代码!$B$670:$B$686,扩展代码!$C$670:$C$686)," }}}")</f>
        <v>effect = { solar_system = { spawn_megastructure = { type = mega_art_installation_4 orbit_angle = 0 orbit_distance = 0 random_pos = no planet = from graphical_culture = humanoid_01 }}}</v>
      </c>
      <c r="D113" s="597"/>
      <c r="E113" s="597"/>
      <c r="F113" s="597"/>
      <c r="G113" s="597" t="s">
        <v>10025</v>
      </c>
    </row>
    <row r="114" s="73" customFormat="1" ht="30" customHeight="1" spans="1:7">
      <c r="A114" s="605"/>
      <c r="B114" s="597" t="s">
        <v>10026</v>
      </c>
      <c r="C114" s="597" t="str">
        <f>_xlfn.CONCAT("effect = { solar_system = { spawn_megastructure = { type = ",G114," orbit_angle = ",$E$7," orbit_distance = ",$C$7," random_pos = no planet = from graphical_culture = ",_xlfn.XLOOKUP($G$7,扩展代码!$B$670:$B$686,扩展代码!$C$670:$C$686)," }}}")</f>
        <v>effect = { solar_system = { spawn_megastructure = { type = mega_art_installation_permanently_ruined orbit_angle = 0 orbit_distance = 0 random_pos = no planet = from graphical_culture = humanoid_01 }}}</v>
      </c>
      <c r="D114" s="597"/>
      <c r="E114" s="597"/>
      <c r="F114" s="597"/>
      <c r="G114" s="597" t="s">
        <v>10027</v>
      </c>
    </row>
    <row r="115" s="73" customFormat="1" ht="30" customHeight="1" spans="1:7">
      <c r="A115" s="605"/>
      <c r="B115" s="597" t="s">
        <v>10028</v>
      </c>
      <c r="C115" s="597" t="str">
        <f>_xlfn.CONCAT("effect = { solar_system = { spawn_megastructure = { type = ",G115," orbit_angle = ",$E$7," orbit_distance = ",$C$7," random_pos = no planet = from graphical_culture = ",_xlfn.XLOOKUP($G$7,扩展代码!$B$670:$B$686,扩展代码!$C$670:$C$686)," }}}")</f>
        <v>effect = { solar_system = { spawn_megastructure = { type = mega_art_installation_ruined orbit_angle = 0 orbit_distance = 0 random_pos = no planet = from graphical_culture = humanoid_01 }}}</v>
      </c>
      <c r="D115" s="597"/>
      <c r="E115" s="597"/>
      <c r="F115" s="597"/>
      <c r="G115" s="597" t="s">
        <v>10029</v>
      </c>
    </row>
    <row r="116" s="73" customFormat="1" ht="30" customHeight="1" spans="1:7">
      <c r="A116" s="605"/>
      <c r="B116" s="597" t="s">
        <v>10030</v>
      </c>
      <c r="C116" s="597" t="str">
        <f>_xlfn.CONCAT("effect = { solar_system = { spawn_megastructure = { type = ",G116," orbit_angle = ",$E$7," orbit_distance = ",$C$7," random_pos = no planet = from graphical_culture = ",_xlfn.XLOOKUP($G$7,扩展代码!$B$670:$B$686,扩展代码!$C$670:$C$686)," }}}")</f>
        <v>effect = { solar_system = { spawn_megastructure = { type = mega_art_installation_restored orbit_angle = 0 orbit_distance = 0 random_pos = no planet = from graphical_culture = humanoid_01 }}}</v>
      </c>
      <c r="D116" s="597"/>
      <c r="E116" s="597"/>
      <c r="F116" s="597"/>
      <c r="G116" s="597" t="s">
        <v>10031</v>
      </c>
    </row>
    <row r="117" s="73" customFormat="1" ht="30" customHeight="1" spans="1:7">
      <c r="A117" s="605"/>
      <c r="B117" s="597" t="s">
        <v>10032</v>
      </c>
      <c r="C117" s="597" t="str">
        <f>_xlfn.CONCAT("effect = { solar_system = { spawn_megastructure = { type = ",G117," orbit_angle = ",$E$7," orbit_distance = ",$C$7," random_pos = no planet = from graphical_culture = ",_xlfn.XLOOKUP($G$7,扩展代码!$B$670:$B$686,扩展代码!$C$670:$C$686)," }}}")</f>
        <v>effect = { solar_system = { spawn_megastructure = { type = mega_art_installation_restored_2 orbit_angle = 0 orbit_distance = 0 random_pos = no planet = from graphical_culture = humanoid_01 }}}</v>
      </c>
      <c r="D117" s="597"/>
      <c r="E117" s="597"/>
      <c r="F117" s="597"/>
      <c r="G117" s="597" t="s">
        <v>10033</v>
      </c>
    </row>
    <row r="118" s="73" customFormat="1" ht="30" customHeight="1" spans="1:7">
      <c r="A118" s="599" t="s">
        <v>8310</v>
      </c>
      <c r="B118" s="600" t="s">
        <v>10034</v>
      </c>
      <c r="C118" s="612" t="s">
        <v>10035</v>
      </c>
      <c r="D118" s="613"/>
      <c r="E118" s="613"/>
      <c r="F118" s="614"/>
      <c r="G118" s="600"/>
    </row>
    <row r="119" s="73" customFormat="1" ht="30" customHeight="1" spans="1:7">
      <c r="A119" s="599"/>
      <c r="B119" s="600" t="s">
        <v>10036</v>
      </c>
      <c r="C119" s="600" t="str">
        <f>_xlfn.CONCAT("effect = { solar_system = { spawn_megastructure = { type = ",G119," orbit_angle = ",$E$7," orbit_distance = ",$C$7," random_pos = no planet = from graphical_culture = ",_xlfn.XLOOKUP($G$7,扩展代码!$B$670:$B$686,扩展代码!$C$670:$C$686)," }}}")</f>
        <v>effect = { solar_system = { spawn_megastructure = { type = interstellar_assembly_0 orbit_angle = 0 orbit_distance = 0 random_pos = no planet = from graphical_culture = humanoid_01 }}}</v>
      </c>
      <c r="D119" s="600"/>
      <c r="E119" s="600"/>
      <c r="F119" s="600"/>
      <c r="G119" s="600" t="s">
        <v>10037</v>
      </c>
    </row>
    <row r="120" s="73" customFormat="1" ht="30" customHeight="1" spans="1:7">
      <c r="A120" s="599"/>
      <c r="B120" s="600" t="s">
        <v>10038</v>
      </c>
      <c r="C120" s="600" t="str">
        <f>_xlfn.CONCAT("effect = { solar_system = { spawn_megastructure = { type = ",G120," orbit_angle = ",$E$7," orbit_distance = ",$C$7," random_pos = no planet = from graphical_culture = ",_xlfn.XLOOKUP($G$7,扩展代码!$B$670:$B$686,扩展代码!$C$670:$C$686)," }}}")</f>
        <v>effect = { solar_system = { spawn_megastructure = { type = interstellar_assembly_1 orbit_angle = 0 orbit_distance = 0 random_pos = no planet = from graphical_culture = humanoid_01 }}}</v>
      </c>
      <c r="D120" s="600"/>
      <c r="E120" s="600"/>
      <c r="F120" s="600"/>
      <c r="G120" s="600" t="s">
        <v>10039</v>
      </c>
    </row>
    <row r="121" s="73" customFormat="1" ht="30" customHeight="1" spans="1:7">
      <c r="A121" s="599"/>
      <c r="B121" s="600" t="s">
        <v>10040</v>
      </c>
      <c r="C121" s="600" t="str">
        <f>_xlfn.CONCAT("effect = { solar_system = { spawn_megastructure = { type = ",G121," orbit_angle = ",$E$7," orbit_distance = ",$C$7," random_pos = no planet = from graphical_culture = ",_xlfn.XLOOKUP($G$7,扩展代码!$B$670:$B$686,扩展代码!$C$670:$C$686)," }}}")</f>
        <v>effect = { solar_system = { spawn_megastructure = { type = interstellar_assembly_2 orbit_angle = 0 orbit_distance = 0 random_pos = no planet = from graphical_culture = humanoid_01 }}}</v>
      </c>
      <c r="D121" s="600"/>
      <c r="E121" s="600"/>
      <c r="F121" s="600"/>
      <c r="G121" s="600" t="s">
        <v>10041</v>
      </c>
    </row>
    <row r="122" s="73" customFormat="1" ht="30" customHeight="1" spans="1:7">
      <c r="A122" s="599"/>
      <c r="B122" s="600" t="s">
        <v>10042</v>
      </c>
      <c r="C122" s="600" t="str">
        <f>_xlfn.CONCAT("effect = { solar_system = { spawn_megastructure = { type = ",G122," orbit_angle = ",$E$7," orbit_distance = ",$C$7," random_pos = no planet = from graphical_culture = ",_xlfn.XLOOKUP($G$7,扩展代码!$B$670:$B$686,扩展代码!$C$670:$C$686)," }}}")</f>
        <v>effect = { solar_system = { spawn_megastructure = { type = interstellar_assembly_3 orbit_angle = 0 orbit_distance = 0 random_pos = no planet = from graphical_culture = humanoid_01 }}}</v>
      </c>
      <c r="D122" s="600"/>
      <c r="E122" s="600"/>
      <c r="F122" s="600"/>
      <c r="G122" s="600" t="s">
        <v>10043</v>
      </c>
    </row>
    <row r="123" s="73" customFormat="1" ht="30" customHeight="1" spans="1:7">
      <c r="A123" s="599"/>
      <c r="B123" s="600" t="s">
        <v>8310</v>
      </c>
      <c r="C123" s="600" t="str">
        <f>_xlfn.CONCAT("effect = { solar_system = { spawn_megastructure = { type = ",G123," orbit_angle = ",$E$7," orbit_distance = ",$C$7," random_pos = no planet = from graphical_culture = ",_xlfn.XLOOKUP($G$7,扩展代码!$B$670:$B$686,扩展代码!$C$670:$C$686)," }}}")</f>
        <v>effect = { solar_system = { spawn_megastructure = { type = interstellar_assembly_4 orbit_angle = 0 orbit_distance = 0 random_pos = no planet = from graphical_culture = humanoid_01 }}}</v>
      </c>
      <c r="D123" s="600"/>
      <c r="E123" s="600"/>
      <c r="F123" s="600"/>
      <c r="G123" s="600" t="s">
        <v>10044</v>
      </c>
    </row>
    <row r="124" s="73" customFormat="1" ht="30" customHeight="1" spans="1:7">
      <c r="A124" s="599"/>
      <c r="B124" s="600" t="s">
        <v>10045</v>
      </c>
      <c r="C124" s="600" t="str">
        <f>_xlfn.CONCAT("effect = { solar_system = { spawn_megastructure = { type = ",G124," orbit_angle = ",$E$7," orbit_distance = ",$C$7," random_pos = no planet = from graphical_culture = ",_xlfn.XLOOKUP($G$7,扩展代码!$B$670:$B$686,扩展代码!$C$670:$C$686)," }}}")</f>
        <v>effect = { solar_system = { spawn_megastructure = { type = interstellar_assembly_permanently_ruined orbit_angle = 0 orbit_distance = 0 random_pos = no planet = from graphical_culture = humanoid_01 }}}</v>
      </c>
      <c r="D124" s="600"/>
      <c r="E124" s="600"/>
      <c r="F124" s="600"/>
      <c r="G124" s="600" t="s">
        <v>10046</v>
      </c>
    </row>
    <row r="125" s="73" customFormat="1" ht="30" customHeight="1" spans="1:7">
      <c r="A125" s="599"/>
      <c r="B125" s="600" t="s">
        <v>10047</v>
      </c>
      <c r="C125" s="600" t="str">
        <f>_xlfn.CONCAT("effect = { solar_system = { spawn_megastructure = { type = ",G125," orbit_angle = ",$E$7," orbit_distance = ",$C$7," random_pos = no planet = from graphical_culture = ",_xlfn.XLOOKUP($G$7,扩展代码!$B$670:$B$686,扩展代码!$C$670:$C$686)," }}}")</f>
        <v>effect = { solar_system = { spawn_megastructure = { type = interstellar_assembly_ruined orbit_angle = 0 orbit_distance = 0 random_pos = no planet = from graphical_culture = humanoid_01 }}}</v>
      </c>
      <c r="D125" s="600"/>
      <c r="E125" s="600"/>
      <c r="F125" s="600"/>
      <c r="G125" s="600" t="s">
        <v>10048</v>
      </c>
    </row>
    <row r="126" s="73" customFormat="1" ht="30" customHeight="1" spans="1:7">
      <c r="A126" s="599"/>
      <c r="B126" s="600" t="s">
        <v>10049</v>
      </c>
      <c r="C126" s="600" t="str">
        <f>_xlfn.CONCAT("effect = { solar_system = { spawn_megastructure = { type = ",G126," orbit_angle = ",$E$7," orbit_distance = ",$C$7," random_pos = no planet = from graphical_culture = ",_xlfn.XLOOKUP($G$7,扩展代码!$B$670:$B$686,扩展代码!$C$670:$C$686)," }}}")</f>
        <v>effect = { solar_system = { spawn_megastructure = { type = interstellar_assembly_restored orbit_angle = 0 orbit_distance = 0 random_pos = no planet = from graphical_culture = humanoid_01 }}}</v>
      </c>
      <c r="D126" s="600"/>
      <c r="E126" s="600"/>
      <c r="F126" s="600"/>
      <c r="G126" s="600" t="s">
        <v>10050</v>
      </c>
    </row>
    <row r="127" s="73" customFormat="1" ht="30" customHeight="1" spans="1:7">
      <c r="A127" s="602" t="s">
        <v>8171</v>
      </c>
      <c r="B127" s="603" t="s">
        <v>10051</v>
      </c>
      <c r="C127" s="615" t="s">
        <v>10052</v>
      </c>
      <c r="D127" s="616"/>
      <c r="E127" s="616"/>
      <c r="F127" s="617"/>
      <c r="G127" s="603"/>
    </row>
    <row r="128" s="73" customFormat="1" ht="30" customHeight="1" spans="1:7">
      <c r="A128" s="602"/>
      <c r="B128" s="603" t="s">
        <v>10053</v>
      </c>
      <c r="C128" s="603" t="str">
        <f>_xlfn.CONCAT("effect = { solar_system = { spawn_megastructure = { type = ",G128," orbit_angle = ",$E$7," orbit_distance = ",$C$7," random_pos = no planet = from graphical_culture = ",_xlfn.XLOOKUP($G$7,扩展代码!$B$670:$B$686,扩展代码!$C$670:$C$686)," }}}")</f>
        <v>effect = { solar_system = { spawn_megastructure = { type = mega_shipyard_0 orbit_angle = 0 orbit_distance = 0 random_pos = no planet = from graphical_culture = humanoid_01 }}}</v>
      </c>
      <c r="D128" s="603"/>
      <c r="E128" s="603"/>
      <c r="F128" s="603"/>
      <c r="G128" s="603" t="s">
        <v>10054</v>
      </c>
    </row>
    <row r="129" s="73" customFormat="1" ht="30" customHeight="1" spans="1:7">
      <c r="A129" s="602"/>
      <c r="B129" s="603" t="s">
        <v>10055</v>
      </c>
      <c r="C129" s="603" t="str">
        <f>_xlfn.CONCAT("effect = { solar_system = { spawn_megastructure = { type = ",G129," orbit_angle = ",$E$7," orbit_distance = ",$C$7," random_pos = no planet = from graphical_culture = ",_xlfn.XLOOKUP($G$7,扩展代码!$B$670:$B$686,扩展代码!$C$670:$C$686)," }}}")</f>
        <v>effect = { solar_system = { spawn_megastructure = { type = mega_shipyard_1 orbit_angle = 0 orbit_distance = 0 random_pos = no planet = from graphical_culture = humanoid_01 }}}</v>
      </c>
      <c r="D129" s="603"/>
      <c r="E129" s="603"/>
      <c r="F129" s="603"/>
      <c r="G129" s="603" t="s">
        <v>10056</v>
      </c>
    </row>
    <row r="130" s="73" customFormat="1" ht="30" customHeight="1" spans="1:7">
      <c r="A130" s="602"/>
      <c r="B130" s="603" t="s">
        <v>10057</v>
      </c>
      <c r="C130" s="603" t="str">
        <f>_xlfn.CONCAT("effect = { solar_system = { spawn_megastructure = { type = ",G130," orbit_angle = ",$E$7," orbit_distance = ",$C$7," random_pos = no planet = from graphical_culture = ",_xlfn.XLOOKUP($G$7,扩展代码!$B$670:$B$686,扩展代码!$C$670:$C$686)," }}}")</f>
        <v>effect = { solar_system = { spawn_megastructure = { type = mega_shipyard_2 orbit_angle = 0 orbit_distance = 0 random_pos = no planet = from graphical_culture = humanoid_01 }}}</v>
      </c>
      <c r="D130" s="603"/>
      <c r="E130" s="603"/>
      <c r="F130" s="603"/>
      <c r="G130" s="603" t="s">
        <v>10058</v>
      </c>
    </row>
    <row r="131" s="73" customFormat="1" ht="30" customHeight="1" spans="1:7">
      <c r="A131" s="602"/>
      <c r="B131" s="603" t="s">
        <v>8171</v>
      </c>
      <c r="C131" s="603" t="str">
        <f>_xlfn.CONCAT("effect = { solar_system = { spawn_megastructure = { type = ",G131," orbit_angle = ",$E$7," orbit_distance = ",$C$7," random_pos = no planet = from graphical_culture = ",_xlfn.XLOOKUP($G$7,扩展代码!$B$670:$B$686,扩展代码!$C$670:$C$686)," }}}")</f>
        <v>effect = { solar_system = { spawn_megastructure = { type = mega_shipyard_3 orbit_angle = 0 orbit_distance = 0 random_pos = no planet = from graphical_culture = humanoid_01 }}}</v>
      </c>
      <c r="D131" s="603"/>
      <c r="E131" s="603"/>
      <c r="F131" s="603"/>
      <c r="G131" s="603" t="s">
        <v>10059</v>
      </c>
    </row>
    <row r="132" s="73" customFormat="1" ht="30" customHeight="1" spans="1:7">
      <c r="A132" s="602"/>
      <c r="B132" s="603" t="s">
        <v>10060</v>
      </c>
      <c r="C132" s="603" t="str">
        <f>_xlfn.CONCAT("effect = { solar_system = { spawn_megastructure = { type = ",G132," orbit_angle = ",$E$7," orbit_distance = ",$C$7," random_pos = no planet = from graphical_culture = ",_xlfn.XLOOKUP($G$7,扩展代码!$B$670:$B$686,扩展代码!$C$670:$C$686)," }}}")</f>
        <v>effect = { solar_system = { spawn_megastructure = { type = mega_shipyard_permanently_ruined orbit_angle = 0 orbit_distance = 0 random_pos = no planet = from graphical_culture = humanoid_01 }}}</v>
      </c>
      <c r="D132" s="603"/>
      <c r="E132" s="603"/>
      <c r="F132" s="603"/>
      <c r="G132" s="603" t="s">
        <v>10061</v>
      </c>
    </row>
    <row r="133" s="73" customFormat="1" ht="30" customHeight="1" spans="1:7">
      <c r="A133" s="602"/>
      <c r="B133" s="603" t="s">
        <v>10062</v>
      </c>
      <c r="C133" s="603" t="str">
        <f>_xlfn.CONCAT("effect = { solar_system = { spawn_megastructure = { type = ",G133," orbit_angle = ",$E$7," orbit_distance = ",$C$7," random_pos = no planet = from graphical_culture = ",_xlfn.XLOOKUP($G$7,扩展代码!$B$670:$B$686,扩展代码!$C$670:$C$686)," }}}")</f>
        <v>effect = { solar_system = { spawn_megastructure = { type = mega_shipyard_ruined orbit_angle = 0 orbit_distance = 0 random_pos = no planet = from graphical_culture = humanoid_01 }}}</v>
      </c>
      <c r="D133" s="603"/>
      <c r="E133" s="603"/>
      <c r="F133" s="603"/>
      <c r="G133" s="603" t="s">
        <v>10063</v>
      </c>
    </row>
    <row r="134" s="73" customFormat="1" ht="30" customHeight="1" spans="1:7">
      <c r="A134" s="602"/>
      <c r="B134" s="603" t="s">
        <v>10064</v>
      </c>
      <c r="C134" s="603" t="str">
        <f>_xlfn.CONCAT("effect = { solar_system = { spawn_megastructure = { type = ",G134," orbit_angle = ",$E$7," orbit_distance = ",$C$7," random_pos = no planet = from graphical_culture = ",_xlfn.XLOOKUP($G$7,扩展代码!$B$670:$B$686,扩展代码!$C$670:$C$686)," }}}")</f>
        <v>effect = { solar_system = { spawn_megastructure = { type = mega_shipyard_restored orbit_angle = 0 orbit_distance = 0 random_pos = no planet = from graphical_culture = humanoid_01 }}}</v>
      </c>
      <c r="D134" s="603"/>
      <c r="E134" s="603"/>
      <c r="F134" s="603"/>
      <c r="G134" s="603" t="s">
        <v>10065</v>
      </c>
    </row>
    <row r="135" s="73" customFormat="1" ht="30" customHeight="1" spans="1:7">
      <c r="A135" s="618" t="s">
        <v>10066</v>
      </c>
      <c r="B135" s="619" t="s">
        <v>10067</v>
      </c>
      <c r="C135" s="619" t="str">
        <f>_xlfn.CONCAT("effect = { solar_system = { spawn_megastructure = { type = ",G135," orbit_angle = ",$E$7," orbit_distance = ",$C$7," random_pos = no planet = from graphical_culture = ",_xlfn.XLOOKUP($G$7,扩展代码!$B$670:$B$686,扩展代码!$C$670:$C$686)," }}}")</f>
        <v>effect = { solar_system = { spawn_megastructure = { type = crisis_sphere_0 orbit_angle = 0 orbit_distance = 0 random_pos = no planet = from graphical_culture = humanoid_01 }}}</v>
      </c>
      <c r="D135" s="619"/>
      <c r="E135" s="619"/>
      <c r="F135" s="619"/>
      <c r="G135" s="619" t="s">
        <v>10068</v>
      </c>
    </row>
    <row r="136" s="73" customFormat="1" ht="30" customHeight="1" spans="1:7">
      <c r="A136" s="618"/>
      <c r="B136" s="619" t="s">
        <v>10069</v>
      </c>
      <c r="C136" s="619" t="str">
        <f>_xlfn.CONCAT("effect = { solar_system = { spawn_megastructure = { type = ",G136," orbit_angle = ",$E$7," orbit_distance = ",$C$7," random_pos = no planet = from graphical_culture = ",_xlfn.XLOOKUP($G$7,扩展代码!$B$670:$B$686,扩展代码!$C$670:$C$686)," }}}")</f>
        <v>effect = { solar_system = { spawn_megastructure = { type = crisis_sphere_1 orbit_angle = 0 orbit_distance = 0 random_pos = no planet = from graphical_culture = humanoid_01 }}}</v>
      </c>
      <c r="D136" s="619"/>
      <c r="E136" s="619"/>
      <c r="F136" s="619"/>
      <c r="G136" s="619" t="s">
        <v>10070</v>
      </c>
    </row>
    <row r="137" s="73" customFormat="1" ht="30" customHeight="1" spans="1:7">
      <c r="A137" s="618"/>
      <c r="B137" s="619" t="s">
        <v>10069</v>
      </c>
      <c r="C137" s="619" t="str">
        <f>_xlfn.CONCAT("effect = { solar_system = { spawn_megastructure = { type = ",G137," orbit_angle = ",$E$7," orbit_distance = ",$C$7," random_pos = no planet = from graphical_culture = ",_xlfn.XLOOKUP($G$7,扩展代码!$B$670:$B$686,扩展代码!$C$670:$C$686)," }}}")</f>
        <v>effect = { solar_system = { spawn_megastructure = { type = crisis_sphere_2 orbit_angle = 0 orbit_distance = 0 random_pos = no planet = from graphical_culture = humanoid_01 }}}</v>
      </c>
      <c r="D137" s="619"/>
      <c r="E137" s="619"/>
      <c r="F137" s="619"/>
      <c r="G137" s="619" t="s">
        <v>10071</v>
      </c>
    </row>
    <row r="138" s="73" customFormat="1" ht="30" customHeight="1" spans="1:7">
      <c r="A138" s="618"/>
      <c r="B138" s="619" t="s">
        <v>10069</v>
      </c>
      <c r="C138" s="619" t="str">
        <f>_xlfn.CONCAT("effect = { solar_system = { spawn_megastructure = { type = ",G138," orbit_angle = ",$E$7," orbit_distance = ",$C$7," random_pos = no planet = from graphical_culture = ",_xlfn.XLOOKUP($G$7,扩展代码!$B$670:$B$686,扩展代码!$C$670:$C$686)," }}}")</f>
        <v>effect = { solar_system = { spawn_megastructure = { type = crisis_sphere_3 orbit_angle = 0 orbit_distance = 0 random_pos = no planet = from graphical_culture = humanoid_01 }}}</v>
      </c>
      <c r="D138" s="619"/>
      <c r="E138" s="619"/>
      <c r="F138" s="619"/>
      <c r="G138" s="619" t="s">
        <v>10072</v>
      </c>
    </row>
    <row r="139" s="73" customFormat="1" ht="30" customHeight="1" spans="1:7">
      <c r="A139" s="618"/>
      <c r="B139" s="619" t="s">
        <v>10066</v>
      </c>
      <c r="C139" s="619" t="str">
        <f>_xlfn.CONCAT("effect = { solar_system = { spawn_megastructure = { type = ",G139," orbit_angle = ",$E$7," orbit_distance = ",$C$7," random_pos = no planet = from graphical_culture = ",_xlfn.XLOOKUP($G$7,扩展代码!$B$670:$B$686,扩展代码!$C$670:$C$686)," }}}")</f>
        <v>effect = { solar_system = { spawn_megastructure = { type = crisis_sphere_4 orbit_angle = 0 orbit_distance = 0 random_pos = no planet = from graphical_culture = humanoid_01 }}}</v>
      </c>
      <c r="D139" s="619"/>
      <c r="E139" s="619"/>
      <c r="F139" s="619"/>
      <c r="G139" s="619" t="s">
        <v>10073</v>
      </c>
    </row>
    <row r="140" s="73" customFormat="1" ht="30" customHeight="1" spans="1:7">
      <c r="A140" s="618"/>
      <c r="B140" s="619" t="s">
        <v>10074</v>
      </c>
      <c r="C140" s="619" t="str">
        <f>_xlfn.CONCAT("effect = { solar_system = { spawn_megastructure = { type = ",G140," orbit_angle = ",$E$7," orbit_distance = ",$C$7," random_pos = no planet = from graphical_culture = ",_xlfn.XLOOKUP($G$7,扩展代码!$B$670:$B$686,扩展代码!$C$670:$C$686)," }}}")</f>
        <v>effect = { solar_system = { spawn_megastructure = { type = crisis_sphere_ruined orbit_angle = 0 orbit_distance = 0 random_pos = no planet = from graphical_culture = humanoid_01 }}}</v>
      </c>
      <c r="D140" s="619"/>
      <c r="E140" s="619"/>
      <c r="F140" s="619"/>
      <c r="G140" s="619" t="s">
        <v>10075</v>
      </c>
    </row>
    <row r="141" s="73" customFormat="1" ht="30" customHeight="1" spans="1:7">
      <c r="A141" s="623" t="s">
        <v>8054</v>
      </c>
      <c r="B141" s="624" t="s">
        <v>10076</v>
      </c>
      <c r="C141" s="624" t="str">
        <f>_xlfn.CONCAT("effect = { solar_system = { spawn_megastructure = { type = ",G141," orbit_angle = ",$E$7," orbit_distance = ",$C$7," random_pos = no planet = from graphical_culture = ",_xlfn.XLOOKUP($G$7,扩展代码!$B$670:$B$686,扩展代码!$C$670:$C$686)," }}}")</f>
        <v>effect = { solar_system = { spawn_megastructure = { type = quantum_catapult_0 orbit_angle = 0 orbit_distance = 0 random_pos = no planet = from graphical_culture = humanoid_01 }}}</v>
      </c>
      <c r="D141" s="624"/>
      <c r="E141" s="624"/>
      <c r="F141" s="624"/>
      <c r="G141" s="624" t="s">
        <v>10077</v>
      </c>
    </row>
    <row r="142" s="73" customFormat="1" ht="30" customHeight="1" spans="1:7">
      <c r="A142" s="623"/>
      <c r="B142" s="624" t="s">
        <v>10078</v>
      </c>
      <c r="C142" s="624" t="str">
        <f>_xlfn.CONCAT("effect = { solar_system = { spawn_megastructure = { type = ",G142," orbit_angle = ",$E$7," orbit_distance = ",$C$7," random_pos = no planet = from graphical_culture = ",_xlfn.XLOOKUP($G$7,扩展代码!$B$670:$B$686,扩展代码!$C$670:$C$686)," }}}")</f>
        <v>effect = { solar_system = { spawn_megastructure = { type = quantum_catapult_1 orbit_angle = 0 orbit_distance = 0 random_pos = no planet = from graphical_culture = humanoid_01 }}}</v>
      </c>
      <c r="D142" s="624"/>
      <c r="E142" s="624"/>
      <c r="F142" s="624"/>
      <c r="G142" s="624" t="s">
        <v>10079</v>
      </c>
    </row>
    <row r="143" s="73" customFormat="1" ht="30" customHeight="1" spans="1:7">
      <c r="A143" s="623"/>
      <c r="B143" s="624" t="s">
        <v>10080</v>
      </c>
      <c r="C143" s="624" t="str">
        <f>_xlfn.CONCAT("effect = { solar_system = { spawn_megastructure = { type = ",G143," orbit_angle = ",$E$7," orbit_distance = ",$C$7," random_pos = no planet = from graphical_culture = ",_xlfn.XLOOKUP($G$7,扩展代码!$B$670:$B$686,扩展代码!$C$670:$C$686)," }}}")</f>
        <v>effect = { solar_system = { spawn_megastructure = { type = quantum_catapult_2 orbit_angle = 0 orbit_distance = 0 random_pos = no planet = from graphical_culture = humanoid_01 }}}</v>
      </c>
      <c r="D143" s="624"/>
      <c r="E143" s="624"/>
      <c r="F143" s="624"/>
      <c r="G143" s="624" t="s">
        <v>10081</v>
      </c>
    </row>
    <row r="144" s="73" customFormat="1" ht="30" customHeight="1" spans="1:7">
      <c r="A144" s="623"/>
      <c r="B144" s="624" t="s">
        <v>8054</v>
      </c>
      <c r="C144" s="624" t="str">
        <f>_xlfn.CONCAT("effect = { solar_system = { spawn_megastructure = { type = ",G144," orbit_angle = ",$E$7," orbit_distance = ",$C$7," random_pos = no planet = from graphical_culture = ",_xlfn.XLOOKUP($G$7,扩展代码!$B$670:$B$686,扩展代码!$C$670:$C$686)," }}}")</f>
        <v>effect = { solar_system = { spawn_megastructure = { type = quantum_catapult_3 orbit_angle = 0 orbit_distance = 0 random_pos = no planet = from graphical_culture = humanoid_01 }}}</v>
      </c>
      <c r="D144" s="624"/>
      <c r="E144" s="624"/>
      <c r="F144" s="624"/>
      <c r="G144" s="624" t="s">
        <v>10082</v>
      </c>
    </row>
    <row r="145" s="73" customFormat="1" ht="30" customHeight="1" spans="1:7">
      <c r="A145" s="623"/>
      <c r="B145" s="624" t="s">
        <v>10083</v>
      </c>
      <c r="C145" s="624" t="str">
        <f>_xlfn.CONCAT("effect = { solar_system = { spawn_megastructure = { type = ",G145," orbit_angle = ",$E$7," orbit_distance = ",$C$7," random_pos = no planet = from graphical_culture = ",_xlfn.XLOOKUP($G$7,扩展代码!$B$670:$B$686,扩展代码!$C$670:$C$686)," }}}")</f>
        <v>effect = { solar_system = { spawn_megastructure = { type = quantum_catapult_ruined orbit_angle = 0 orbit_distance = 0 random_pos = no planet = from graphical_culture = humanoid_01 }}}</v>
      </c>
      <c r="D145" s="624"/>
      <c r="E145" s="624"/>
      <c r="F145" s="624"/>
      <c r="G145" s="624" t="s">
        <v>10084</v>
      </c>
    </row>
    <row r="146" s="73" customFormat="1" ht="30" customHeight="1" spans="1:7">
      <c r="A146" s="623"/>
      <c r="B146" s="624" t="s">
        <v>10085</v>
      </c>
      <c r="C146" s="624" t="str">
        <f>_xlfn.CONCAT("effect = { solar_system = { spawn_megastructure = { type = ",G146," orbit_angle = ",$E$7," orbit_distance = ",$C$7," random_pos = no planet = from graphical_culture = ",_xlfn.XLOOKUP($G$7,扩展代码!$B$670:$B$686,扩展代码!$C$670:$C$686)," }}}")</f>
        <v>effect = { solar_system = { spawn_megastructure = { type = quantum_catapult_restored orbit_angle = 0 orbit_distance = 0 random_pos = no planet = from graphical_culture = humanoid_01 }}}</v>
      </c>
      <c r="D146" s="624"/>
      <c r="E146" s="624"/>
      <c r="F146" s="624"/>
      <c r="G146" s="624" t="s">
        <v>10086</v>
      </c>
    </row>
    <row r="147" s="73" customFormat="1" ht="30" customHeight="1" spans="1:7">
      <c r="A147" s="623"/>
      <c r="B147" s="624" t="s">
        <v>10087</v>
      </c>
      <c r="C147" s="624" t="str">
        <f>_xlfn.CONCAT("effect = { solar_system = { spawn_megastructure = { type = ",G147," orbit_angle = ",$E$7," orbit_distance = ",$C$7," random_pos = no planet = from graphical_culture = ",_xlfn.XLOOKUP($G$7,扩展代码!$B$670:$B$686,扩展代码!$C$670:$C$686)," }}}")</f>
        <v>effect = { solar_system = { spawn_megastructure = { type = quantum_catapult_permanently_ruined orbit_angle = 0 orbit_distance = 0 random_pos = no planet = from graphical_culture = humanoid_01 }}}</v>
      </c>
      <c r="D147" s="624"/>
      <c r="E147" s="624"/>
      <c r="F147" s="624"/>
      <c r="G147" s="624" t="s">
        <v>10088</v>
      </c>
    </row>
    <row r="148" s="73" customFormat="1" ht="30" customHeight="1" spans="1:7">
      <c r="A148" s="623"/>
      <c r="B148" s="624" t="s">
        <v>10089</v>
      </c>
      <c r="C148" s="624" t="str">
        <f>_xlfn.CONCAT("effect = { solar_system = { spawn_megastructure = { type = ",G148," orbit_angle = ",$E$7," orbit_distance = ",$C$7," random_pos = no planet = from graphical_culture = ",_xlfn.XLOOKUP($G$7,扩展代码!$B$670:$B$686,扩展代码!$C$670:$C$686)," }}}")</f>
        <v>effect = { solar_system = { spawn_megastructure = { type = quantum_catapult_ruined_slingshot orbit_angle = 0 orbit_distance = 0 random_pos = no planet = from graphical_culture = humanoid_01 }}}</v>
      </c>
      <c r="D148" s="624"/>
      <c r="E148" s="624"/>
      <c r="F148" s="624"/>
      <c r="G148" s="624" t="s">
        <v>10090</v>
      </c>
    </row>
    <row r="149" s="73" customFormat="1" ht="30" customHeight="1" spans="1:7">
      <c r="A149" s="623"/>
      <c r="B149" s="624" t="s">
        <v>10091</v>
      </c>
      <c r="C149" s="624" t="str">
        <f>_xlfn.CONCAT("effect = { solar_system = { spawn_megastructure = { type = ",G149," orbit_angle = ",$E$7," orbit_distance = ",$C$7," random_pos = no planet = from graphical_culture = ",_xlfn.XLOOKUP($G$7,扩展代码!$B$670:$B$686,扩展代码!$C$670:$C$686)," }}}")</f>
        <v>effect = { solar_system = { spawn_megastructure = { type = quantum_catapult_restored_slingshot orbit_angle = 0 orbit_distance = 0 random_pos = no planet = from graphical_culture = humanoid_01 }}}</v>
      </c>
      <c r="D149" s="624"/>
      <c r="E149" s="624"/>
      <c r="F149" s="624"/>
      <c r="G149" s="624" t="s">
        <v>10092</v>
      </c>
    </row>
    <row r="150" s="73" customFormat="1" ht="30" customHeight="1" spans="1:7">
      <c r="A150" s="623"/>
      <c r="B150" s="624" t="s">
        <v>10093</v>
      </c>
      <c r="C150" s="624" t="str">
        <f>_xlfn.CONCAT("effect = { solar_system = { spawn_megastructure = { type = ",G150," orbit_angle = ",$E$7," orbit_distance = ",$C$7," random_pos = no planet = from graphical_culture = ",_xlfn.XLOOKUP($G$7,扩展代码!$B$670:$B$686,扩展代码!$C$670:$C$686)," }}}")</f>
        <v>effect = { solar_system = { spawn_megastructure = { type = quantum_catapult_improved_slingshot orbit_angle = 0 orbit_distance = 0 random_pos = no planet = from graphical_culture = humanoid_01 }}}</v>
      </c>
      <c r="D150" s="624"/>
      <c r="E150" s="624"/>
      <c r="F150" s="624"/>
      <c r="G150" s="624" t="s">
        <v>10094</v>
      </c>
    </row>
    <row r="151" s="73" customFormat="1" ht="30" customHeight="1" spans="1:7">
      <c r="A151" s="605" t="s">
        <v>9115</v>
      </c>
      <c r="B151" s="597" t="s">
        <v>10095</v>
      </c>
      <c r="C151" s="607" t="s">
        <v>10096</v>
      </c>
      <c r="D151" s="608"/>
      <c r="E151" s="608"/>
      <c r="F151" s="609"/>
      <c r="G151" s="597"/>
    </row>
    <row r="152" s="73" customFormat="1" ht="30" customHeight="1" spans="1:7">
      <c r="A152" s="605"/>
      <c r="B152" s="597" t="s">
        <v>10097</v>
      </c>
      <c r="C152" s="597" t="str">
        <f>_xlfn.CONCAT("effect = { solar_system = { spawn_megastructure = { type = ",G152," orbit_angle = ",$E$7," orbit_distance = ",$C$7," random_pos = no planet = from graphical_culture = ",_xlfn.XLOOKUP($G$7,扩展代码!$B$670:$B$686,扩展代码!$C$670:$C$686)," }}}")</f>
        <v>effect = { solar_system = { spawn_megastructure = { type = orbital_arc_furnace_1 orbit_angle = 0 orbit_distance = 0 random_pos = no planet = from graphical_culture = humanoid_01 }}}</v>
      </c>
      <c r="D152" s="597"/>
      <c r="E152" s="597"/>
      <c r="F152" s="597"/>
      <c r="G152" s="597" t="s">
        <v>10098</v>
      </c>
    </row>
    <row r="153" s="73" customFormat="1" ht="30" customHeight="1" spans="1:7">
      <c r="A153" s="605"/>
      <c r="B153" s="597" t="s">
        <v>10099</v>
      </c>
      <c r="C153" s="597" t="str">
        <f>_xlfn.CONCAT("effect = { solar_system = { spawn_megastructure = { type = ",G153," orbit_angle = ",$E$7," orbit_distance = ",$C$7," random_pos = no planet = from graphical_culture = ",_xlfn.XLOOKUP($G$7,扩展代码!$B$670:$B$686,扩展代码!$C$670:$C$686)," }}}")</f>
        <v>effect = { solar_system = { spawn_megastructure = { type = orbital_arc_furnace_2 orbit_angle = 0 orbit_distance = 0 random_pos = no planet = from graphical_culture = humanoid_01 }}}</v>
      </c>
      <c r="D153" s="597"/>
      <c r="E153" s="597"/>
      <c r="F153" s="597"/>
      <c r="G153" s="597" t="s">
        <v>10100</v>
      </c>
    </row>
    <row r="154" s="73" customFormat="1" ht="30" customHeight="1" spans="1:7">
      <c r="A154" s="605"/>
      <c r="B154" s="597" t="s">
        <v>10101</v>
      </c>
      <c r="C154" s="597" t="str">
        <f>_xlfn.CONCAT("effect = { solar_system = { spawn_megastructure = { type = ",G154," orbit_angle = ",$E$7," orbit_distance = ",$C$7," random_pos = no planet = from graphical_culture = ",_xlfn.XLOOKUP($G$7,扩展代码!$B$670:$B$686,扩展代码!$C$670:$C$686)," }}}")</f>
        <v>effect = { solar_system = { spawn_megastructure = { type = orbital_arc_furnace_3 orbit_angle = 0 orbit_distance = 0 random_pos = no planet = from graphical_culture = humanoid_01 }}}</v>
      </c>
      <c r="D154" s="597"/>
      <c r="E154" s="597"/>
      <c r="F154" s="597"/>
      <c r="G154" s="597" t="s">
        <v>10102</v>
      </c>
    </row>
    <row r="155" s="73" customFormat="1" ht="30" customHeight="1" spans="1:7">
      <c r="A155" s="605"/>
      <c r="B155" s="597" t="s">
        <v>9115</v>
      </c>
      <c r="C155" s="597" t="str">
        <f>_xlfn.CONCAT("effect = { solar_system = { spawn_megastructure = { type = ",G155," orbit_angle = ",$E$7," orbit_distance = ",$C$7," random_pos = no planet = from graphical_culture = ",_xlfn.XLOOKUP($G$7,扩展代码!$B$670:$B$686,扩展代码!$C$670:$C$686)," }}}")</f>
        <v>effect = { solar_system = { spawn_megastructure = { type = orbital_arc_furnace_4 orbit_angle = 0 orbit_distance = 0 random_pos = no planet = from graphical_culture = humanoid_01 }}}</v>
      </c>
      <c r="D155" s="597"/>
      <c r="E155" s="597"/>
      <c r="F155" s="597"/>
      <c r="G155" s="597" t="s">
        <v>10103</v>
      </c>
    </row>
    <row r="156" s="73" customFormat="1" ht="30" customHeight="1" spans="1:7">
      <c r="A156" s="605"/>
      <c r="B156" s="597" t="s">
        <v>10104</v>
      </c>
      <c r="C156" s="597" t="str">
        <f>_xlfn.CONCAT("effect = { solar_system = { spawn_megastructure = { type = ",G156," orbit_angle = ",$E$7," orbit_distance = ",$C$7," random_pos = no planet = from graphical_culture = ",_xlfn.XLOOKUP($G$7,扩展代码!$B$670:$B$686,扩展代码!$C$670:$C$686)," }}}")</f>
        <v>effect = { solar_system = { spawn_megastructure = { type = orbital_arc_furnace_destroyed orbit_angle = 0 orbit_distance = 0 random_pos = no planet = from graphical_culture = humanoid_01 }}}</v>
      </c>
      <c r="D156" s="597"/>
      <c r="E156" s="597"/>
      <c r="F156" s="597"/>
      <c r="G156" s="597" t="s">
        <v>10105</v>
      </c>
    </row>
    <row r="157" s="73" customFormat="1" ht="30" customHeight="1" spans="1:7">
      <c r="A157" s="605"/>
      <c r="B157" s="597" t="s">
        <v>10106</v>
      </c>
      <c r="C157" s="597" t="str">
        <f>_xlfn.CONCAT("effect = { solar_system = { spawn_megastructure = { type = ",G157," orbit_angle = ",$E$7," orbit_distance = ",$C$7," random_pos = no planet = from graphical_culture = ",_xlfn.XLOOKUP($G$7,扩展代码!$B$670:$B$686,扩展代码!$C$670:$C$686)," }}}")</f>
        <v>effect = { solar_system = { spawn_megastructure = { type = orbital_arc_furnace_restored orbit_angle = 0 orbit_distance = 0 random_pos = no planet = from graphical_culture = humanoid_01 }}}</v>
      </c>
      <c r="D157" s="597"/>
      <c r="E157" s="597"/>
      <c r="F157" s="597"/>
      <c r="G157" s="597" t="s">
        <v>10107</v>
      </c>
    </row>
    <row r="158" s="73" customFormat="1" ht="30" customHeight="1" spans="1:7">
      <c r="A158" s="599" t="s">
        <v>7788</v>
      </c>
      <c r="B158" s="600" t="s">
        <v>10108</v>
      </c>
      <c r="C158" s="612" t="s">
        <v>10109</v>
      </c>
      <c r="D158" s="613"/>
      <c r="E158" s="613"/>
      <c r="F158" s="614"/>
      <c r="G158" s="600"/>
    </row>
    <row r="159" s="73" customFormat="1" ht="30" customHeight="1" spans="1:7">
      <c r="A159" s="599"/>
      <c r="B159" s="600" t="s">
        <v>10110</v>
      </c>
      <c r="C159" s="600" t="str">
        <f>_xlfn.CONCAT("effect = { solar_system = { spawn_megastructure = { type = ",G159," orbit_angle = ",$E$7," orbit_distance = ",$C$7," random_pos = no planet = from graphical_culture = ",_xlfn.XLOOKUP($G$7,扩展代码!$B$670:$B$686,扩展代码!$C$670:$C$686)," }}}")</f>
        <v>effect = { solar_system = { spawn_megastructure = { type = dyson_swarm_1 orbit_angle = 0 orbit_distance = 0 random_pos = no planet = from graphical_culture = humanoid_01 }}}</v>
      </c>
      <c r="D159" s="600"/>
      <c r="E159" s="600"/>
      <c r="F159" s="600"/>
      <c r="G159" s="600" t="s">
        <v>10111</v>
      </c>
    </row>
    <row r="160" s="73" customFormat="1" ht="30" customHeight="1" spans="1:7">
      <c r="A160" s="599"/>
      <c r="B160" s="600" t="s">
        <v>10112</v>
      </c>
      <c r="C160" s="600" t="str">
        <f>_xlfn.CONCAT("effect = { solar_system = { spawn_megastructure = { type = ",G160," orbit_angle = ",$E$7," orbit_distance = ",$C$7," random_pos = no planet = from graphical_culture = ",_xlfn.XLOOKUP($G$7,扩展代码!$B$670:$B$686,扩展代码!$C$670:$C$686)," }}}")</f>
        <v>effect = { solar_system = { spawn_megastructure = { type = dyson_swarm_2 orbit_angle = 0 orbit_distance = 0 random_pos = no planet = from graphical_culture = humanoid_01 }}}</v>
      </c>
      <c r="D160" s="600"/>
      <c r="E160" s="600"/>
      <c r="F160" s="600"/>
      <c r="G160" s="600" t="s">
        <v>10113</v>
      </c>
    </row>
    <row r="161" s="73" customFormat="1" ht="30" customHeight="1" spans="1:7">
      <c r="A161" s="599"/>
      <c r="B161" s="600" t="s">
        <v>7788</v>
      </c>
      <c r="C161" s="600" t="str">
        <f>_xlfn.CONCAT("effect = { solar_system = { spawn_megastructure = { type = ",G161," orbit_angle = ",$E$7," orbit_distance = ",$C$7," random_pos = no planet = from graphical_culture = ",_xlfn.XLOOKUP($G$7,扩展代码!$B$670:$B$686,扩展代码!$C$670:$C$686)," }}}")</f>
        <v>effect = { solar_system = { spawn_megastructure = { type = dyson_swarm_3 orbit_angle = 0 orbit_distance = 0 random_pos = no planet = from graphical_culture = humanoid_01 }}}</v>
      </c>
      <c r="D161" s="600"/>
      <c r="E161" s="600"/>
      <c r="F161" s="600"/>
      <c r="G161" s="600" t="s">
        <v>10114</v>
      </c>
    </row>
    <row r="162" s="73" customFormat="1" ht="30" customHeight="1" spans="1:7">
      <c r="A162" s="602" t="s">
        <v>10115</v>
      </c>
      <c r="B162" s="603" t="s">
        <v>10116</v>
      </c>
      <c r="C162" s="603" t="s">
        <v>10117</v>
      </c>
      <c r="D162" s="603"/>
      <c r="E162" s="603"/>
      <c r="F162" s="603"/>
      <c r="G162" s="603"/>
    </row>
    <row r="163" s="73" customFormat="1" ht="30" customHeight="1" spans="1:7">
      <c r="A163" s="602"/>
      <c r="B163" s="603" t="s">
        <v>10118</v>
      </c>
      <c r="C163" s="603" t="str">
        <f>_xlfn.CONCAT("effect = { solar_system = { spawn_megastructure = { type = ",G163," orbit_angle = ",$E$7," orbit_distance = ",$C$7," random_pos = no planet = from graphical_culture = ",_xlfn.XLOOKUP($G$7,扩展代码!$B$670:$B$686,扩展代码!$C$670:$C$686)," }}}")</f>
        <v>effect = { solar_system = { spawn_megastructure = { type = cosmogenesis_needle orbit_angle = 0 orbit_distance = 0 random_pos = no planet = from graphical_culture = humanoid_01 }}}</v>
      </c>
      <c r="D163" s="603"/>
      <c r="E163" s="603"/>
      <c r="F163" s="603"/>
      <c r="G163" s="603" t="s">
        <v>10119</v>
      </c>
    </row>
    <row r="164" s="73" customFormat="1" ht="30" customHeight="1" spans="1:7">
      <c r="A164" s="602"/>
      <c r="B164" s="603" t="s">
        <v>10120</v>
      </c>
      <c r="C164" s="603" t="str">
        <f>_xlfn.CONCAT("effect = { solar_system = { spawn_megastructure = { type = ",G164," orbit_angle = ",$E$7," orbit_distance = ",$C$7," random_pos = no planet = from graphical_culture = ",_xlfn.XLOOKUP($G$7,扩展代码!$B$670:$B$686,扩展代码!$C$670:$C$686)," }}}")</f>
        <v>effect = { solar_system = { spawn_megastructure = { type = grand_archive_0 orbit_angle = 0 orbit_distance = 0 random_pos = no planet = from graphical_culture = humanoid_01 }}}</v>
      </c>
      <c r="D164" s="603"/>
      <c r="E164" s="603"/>
      <c r="F164" s="603"/>
      <c r="G164" s="603" t="s">
        <v>10121</v>
      </c>
    </row>
    <row r="165" s="73" customFormat="1" ht="30" customHeight="1" spans="1:7">
      <c r="A165" s="602"/>
      <c r="B165" s="603" t="s">
        <v>10122</v>
      </c>
      <c r="C165" s="603" t="str">
        <f>_xlfn.CONCAT("effect = { solar_system = { spawn_megastructure = { type = ",G165," orbit_angle = ",$E$7," orbit_distance = ",$C$7," random_pos = no planet = from graphical_culture = ",_xlfn.XLOOKUP($G$7,扩展代码!$B$670:$B$686,扩展代码!$C$670:$C$686)," }}}")</f>
        <v>effect = { solar_system = { spawn_megastructure = { type = behemoth_egg orbit_angle = 0 orbit_distance = 0 random_pos = no planet = from graphical_culture = humanoid_01 }}}</v>
      </c>
      <c r="D165" s="603"/>
      <c r="E165" s="603"/>
      <c r="F165" s="603"/>
      <c r="G165" s="603" t="s">
        <v>10123</v>
      </c>
    </row>
    <row r="166" s="73" customFormat="1" ht="30" customHeight="1" spans="1:7">
      <c r="A166" s="602"/>
      <c r="B166" s="603" t="s">
        <v>10124</v>
      </c>
      <c r="C166" s="603" t="str">
        <f>_xlfn.CONCAT("effect = { solar_system = { spawn_megastructure = { type = ",G166," orbit_angle = ",$E$7," orbit_distance = ",$C$7," random_pos = no planet = from graphical_culture = ",_xlfn.XLOOKUP($G$7,扩展代码!$B$670:$B$686,扩展代码!$C$670:$C$686)," }}}")</f>
        <v>effect = { solar_system = { spawn_megastructure = { type = behemoth_egg_hatch orbit_angle = 0 orbit_distance = 0 random_pos = no planet = from graphical_culture = humanoid_01 }}}</v>
      </c>
      <c r="D166" s="603"/>
      <c r="E166" s="603"/>
      <c r="F166" s="603"/>
      <c r="G166" s="603" t="s">
        <v>10125</v>
      </c>
    </row>
    <row r="167" s="73" customFormat="1" ht="30" customHeight="1" spans="1:7">
      <c r="A167" s="602"/>
      <c r="B167" s="603" t="s">
        <v>10126</v>
      </c>
      <c r="C167" s="603" t="str">
        <f>_xlfn.CONCAT("effect = { solar_system = { spawn_megastructure = { type = ",G167," orbit_angle = ",$E$7," orbit_distance = ",$C$7," random_pos = no planet = from graphical_culture = ",_xlfn.XLOOKUP($G$7,扩展代码!$B$670:$B$686,扩展代码!$C$670:$C$686)," }}}")</f>
        <v>effect = { solar_system = { spawn_megastructure = { type = behemoth_egg_ruined orbit_angle = 0 orbit_distance = 0 random_pos = no planet = from graphical_culture = humanoid_01 }}}</v>
      </c>
      <c r="D167" s="603"/>
      <c r="E167" s="603"/>
      <c r="F167" s="603"/>
      <c r="G167" s="603" t="s">
        <v>10127</v>
      </c>
    </row>
    <row r="168" s="73" customFormat="1" ht="30" customHeight="1" spans="1:7">
      <c r="A168" s="602"/>
      <c r="B168" s="603" t="s">
        <v>10126</v>
      </c>
      <c r="C168" s="603" t="str">
        <f>_xlfn.CONCAT("effect = { solar_system = { spawn_megastructure = { type = ",G168," orbit_angle = ",$E$7," orbit_distance = ",$C$7," random_pos = no planet = from graphical_culture = ",_xlfn.XLOOKUP($G$7,扩展代码!$B$670:$B$686,扩展代码!$C$670:$C$686)," }}}")</f>
        <v>effect = { solar_system = { spawn_megastructure = { type = behemoth_big_egg_ruined orbit_angle = 0 orbit_distance = 0 random_pos = no planet = from graphical_culture = humanoid_01 }}}</v>
      </c>
      <c r="D168" s="603"/>
      <c r="E168" s="603"/>
      <c r="F168" s="603"/>
      <c r="G168" s="603" t="s">
        <v>10128</v>
      </c>
    </row>
    <row r="169" s="73" customFormat="1" ht="30" customHeight="1" spans="1:7">
      <c r="A169" s="602"/>
      <c r="B169" s="603" t="s">
        <v>10129</v>
      </c>
      <c r="C169" s="603" t="str">
        <f>_xlfn.CONCAT("effect = { solar_system = { spawn_megastructure = { type = ",G169," orbit_angle = ",$E$7," orbit_distance = ",$C$7," random_pos = no planet = from graphical_culture = ",_xlfn.XLOOKUP($G$7,扩展代码!$B$670:$B$686,扩展代码!$C$670:$C$686)," }}}")</f>
        <v>effect = { solar_system = { spawn_megastructure = { type = behemoth_fleet_egg orbit_angle = 0 orbit_distance = 0 random_pos = no planet = from graphical_culture = humanoid_01 }}}</v>
      </c>
      <c r="D169" s="603"/>
      <c r="E169" s="603"/>
      <c r="F169" s="603"/>
      <c r="G169" s="603" t="s">
        <v>10130</v>
      </c>
    </row>
    <row r="170" s="73" customFormat="1" ht="30" customHeight="1" spans="1:7">
      <c r="A170" s="602"/>
      <c r="B170" s="603" t="s">
        <v>10131</v>
      </c>
      <c r="C170" s="603" t="str">
        <f>_xlfn.CONCAT("effect = { solar_system = { spawn_megastructure = { type = ",G170," orbit_angle = ",$E$7," orbit_distance = ",$C$7," random_pos = no planet = from graphical_culture = ",_xlfn.XLOOKUP($G$7,扩展代码!$B$670:$B$686,扩展代码!$C$670:$C$686)," }}}")</f>
        <v>effect = { solar_system = { spawn_megastructure = { type = behemoth_fast_egg_hatch orbit_angle = 0 orbit_distance = 0 random_pos = no planet = from graphical_culture = humanoid_01 }}}</v>
      </c>
      <c r="D170" s="603"/>
      <c r="E170" s="603"/>
      <c r="F170" s="603"/>
      <c r="G170" s="603" t="s">
        <v>10132</v>
      </c>
    </row>
    <row r="171" s="73" customFormat="1" ht="30" customHeight="1" spans="1:7">
      <c r="A171" s="602"/>
      <c r="B171" s="603" t="s">
        <v>10133</v>
      </c>
      <c r="C171" s="603" t="str">
        <f>_xlfn.CONCAT("effect = { solar_system = { spawn_megastructure = { type = ",G171," orbit_angle = ",$E$7," orbit_distance = ",$C$7," random_pos = no planet = from graphical_culture = ",_xlfn.XLOOKUP($G$7,扩展代码!$B$670:$B$686,扩展代码!$C$670:$C$686)," }}}")</f>
        <v>effect = { solar_system = { spawn_megastructure = { type = behemoth_slow_egg_hatch orbit_angle = 0 orbit_distance = 0 random_pos = no planet = from graphical_culture = humanoid_01 }}}</v>
      </c>
      <c r="D171" s="603"/>
      <c r="E171" s="603"/>
      <c r="F171" s="603"/>
      <c r="G171" s="603" t="s">
        <v>10134</v>
      </c>
    </row>
    <row r="172" s="73" customFormat="1" ht="30" customHeight="1" spans="1:7">
      <c r="A172" s="602"/>
      <c r="B172" s="603" t="s">
        <v>10135</v>
      </c>
      <c r="C172" s="603" t="str">
        <f>_xlfn.CONCAT("effect = { solar_system = { spawn_megastructure = { type = ",G172," orbit_angle = ",$E$7," orbit_distance = ",$C$7," random_pos = no planet = from graphical_culture = ",_xlfn.XLOOKUP($G$7,扩展代码!$B$670:$B$686,扩展代码!$C$670:$C$686)," }}}")</f>
        <v>effect = { solar_system = { spawn_megastructure = { type = behemoth_strong_egg_hatch orbit_angle = 0 orbit_distance = 0 random_pos = no planet = from graphical_culture = humanoid_01 }}}</v>
      </c>
      <c r="D172" s="603"/>
      <c r="E172" s="603"/>
      <c r="F172" s="603"/>
      <c r="G172" s="603" t="s">
        <v>10136</v>
      </c>
    </row>
    <row r="173" s="73" customFormat="1" ht="30" customHeight="1" spans="1:7">
      <c r="A173" s="602"/>
      <c r="B173" s="603" t="s">
        <v>10137</v>
      </c>
      <c r="C173" s="603" t="str">
        <f>_xlfn.CONCAT("effect = { solar_system = { spawn_megastructure = { type = ",G173," orbit_angle = ",$E$7," orbit_distance = ",$C$7," random_pos = no planet = from graphical_culture = ",_xlfn.XLOOKUP($G$7,扩展代码!$B$670:$B$686,扩展代码!$C$670:$C$686)," }}}")</f>
        <v>effect = { solar_system = { spawn_megastructure = { type = behemoth_chrysalis orbit_angle = 0 orbit_distance = 0 random_pos = no planet = from graphical_culture = humanoid_01 }}}</v>
      </c>
      <c r="D173" s="603"/>
      <c r="E173" s="603"/>
      <c r="F173" s="603"/>
      <c r="G173" s="603" t="s">
        <v>10138</v>
      </c>
    </row>
    <row r="174" s="73" customFormat="1" ht="30" customHeight="1" spans="1:7">
      <c r="A174" s="602"/>
      <c r="B174" s="603" t="s">
        <v>10139</v>
      </c>
      <c r="C174" s="603" t="str">
        <f>_xlfn.CONCAT("effect = { solar_system = { spawn_megastructure = { type = ",G174," orbit_angle = ",$E$7," orbit_distance = ",$C$7," random_pos = no planet = from graphical_culture = ",_xlfn.XLOOKUP($G$7,扩展代码!$B$670:$B$686,扩展代码!$C$670:$C$686)," }}}")</f>
        <v>effect = { solar_system = { spawn_megastructure = { type = behemoth_chrysalis_hatch orbit_angle = 0 orbit_distance = 0 random_pos = no planet = from graphical_culture = humanoid_01 }}}</v>
      </c>
      <c r="D174" s="603"/>
      <c r="E174" s="603"/>
      <c r="F174" s="603"/>
      <c r="G174" s="603" t="s">
        <v>10140</v>
      </c>
    </row>
    <row r="175" s="73" customFormat="1" ht="30" customHeight="1" spans="1:7">
      <c r="A175" s="602"/>
      <c r="B175" s="603" t="s">
        <v>10137</v>
      </c>
      <c r="C175" s="603" t="str">
        <f>_xlfn.CONCAT("effect = { solar_system = { spawn_megastructure = { type = ",G175," orbit_angle = ",$E$7," orbit_distance = ",$C$7," random_pos = no planet = from graphical_culture = ",_xlfn.XLOOKUP($G$7,扩展代码!$B$670:$B$686,扩展代码!$C$670:$C$686)," }}}")</f>
        <v>effect = { solar_system = { spawn_megastructure = { type = behemoth_chrysalis_big orbit_angle = 0 orbit_distance = 0 random_pos = no planet = from graphical_culture = humanoid_01 }}}</v>
      </c>
      <c r="D175" s="603"/>
      <c r="E175" s="603"/>
      <c r="F175" s="603"/>
      <c r="G175" s="603" t="s">
        <v>10141</v>
      </c>
    </row>
    <row r="176" s="73" customFormat="1" ht="30" customHeight="1" spans="1:7">
      <c r="A176" s="602"/>
      <c r="B176" s="603" t="s">
        <v>10139</v>
      </c>
      <c r="C176" s="603" t="str">
        <f>_xlfn.CONCAT("effect = { solar_system = { spawn_megastructure = { type = ",G176," orbit_angle = ",$E$7," orbit_distance = ",$C$7," random_pos = no planet = from graphical_culture = ",_xlfn.XLOOKUP($G$7,扩展代码!$B$670:$B$686,扩展代码!$C$670:$C$686)," }}}")</f>
        <v>effect = { solar_system = { spawn_megastructure = { type = behemoth_chrysalis_big_hatch orbit_angle = 0 orbit_distance = 0 random_pos = no planet = from graphical_culture = humanoid_01 }}}</v>
      </c>
      <c r="D176" s="603"/>
      <c r="E176" s="603"/>
      <c r="F176" s="603"/>
      <c r="G176" s="603" t="s">
        <v>10142</v>
      </c>
    </row>
  </sheetData>
  <mergeCells count="199">
    <mergeCell ref="A1:G1"/>
    <mergeCell ref="B3:C3"/>
    <mergeCell ref="D3:E3"/>
    <mergeCell ref="B5:C5"/>
    <mergeCell ref="D5:E5"/>
    <mergeCell ref="F5:G5"/>
    <mergeCell ref="B6:C6"/>
    <mergeCell ref="C8:F8"/>
    <mergeCell ref="A9:G9"/>
    <mergeCell ref="A10:G10"/>
    <mergeCell ref="C11:G11"/>
    <mergeCell ref="C12:F12"/>
    <mergeCell ref="C13:F13"/>
    <mergeCell ref="C14:F14"/>
    <mergeCell ref="C15:F15"/>
    <mergeCell ref="C16:F16"/>
    <mergeCell ref="C17:F17"/>
    <mergeCell ref="C18:F18"/>
    <mergeCell ref="C19:F19"/>
    <mergeCell ref="C20:F20"/>
    <mergeCell ref="C21:F21"/>
    <mergeCell ref="B22:G22"/>
    <mergeCell ref="C23:F23"/>
    <mergeCell ref="C24:F24"/>
    <mergeCell ref="C25:F25"/>
    <mergeCell ref="C26:F26"/>
    <mergeCell ref="A27:G27"/>
    <mergeCell ref="A28:G28"/>
    <mergeCell ref="B29:G29"/>
    <mergeCell ref="C30:F30"/>
    <mergeCell ref="C31:F31"/>
    <mergeCell ref="C32:F32"/>
    <mergeCell ref="C33:F33"/>
    <mergeCell ref="C34:F34"/>
    <mergeCell ref="B35:G35"/>
    <mergeCell ref="C36:F36"/>
    <mergeCell ref="C37:F37"/>
    <mergeCell ref="C38:F38"/>
    <mergeCell ref="C39:F39"/>
    <mergeCell ref="C40:F40"/>
    <mergeCell ref="C41:D41"/>
    <mergeCell ref="E41:G41"/>
    <mergeCell ref="C42:F42"/>
    <mergeCell ref="C43:F43"/>
    <mergeCell ref="C44:F44"/>
    <mergeCell ref="C45:F45"/>
    <mergeCell ref="C46:F46"/>
    <mergeCell ref="C47:F47"/>
    <mergeCell ref="C48:F48"/>
    <mergeCell ref="C49:F49"/>
    <mergeCell ref="A50:G50"/>
    <mergeCell ref="A51:G51"/>
    <mergeCell ref="C52:F52"/>
    <mergeCell ref="C53:F53"/>
    <mergeCell ref="C54:F54"/>
    <mergeCell ref="C55:F55"/>
    <mergeCell ref="C56:F56"/>
    <mergeCell ref="C57:F57"/>
    <mergeCell ref="A58:G58"/>
    <mergeCell ref="A59:G59"/>
    <mergeCell ref="C60:F60"/>
    <mergeCell ref="C61:F61"/>
    <mergeCell ref="C62:F62"/>
    <mergeCell ref="C63:F63"/>
    <mergeCell ref="C64:F64"/>
    <mergeCell ref="C65:F65"/>
    <mergeCell ref="C66:F66"/>
    <mergeCell ref="C67:F67"/>
    <mergeCell ref="C68:F68"/>
    <mergeCell ref="C69:F69"/>
    <mergeCell ref="C70:F70"/>
    <mergeCell ref="C71:F71"/>
    <mergeCell ref="C72:F72"/>
    <mergeCell ref="C73:F73"/>
    <mergeCell ref="C74:F74"/>
    <mergeCell ref="C75:F75"/>
    <mergeCell ref="C76:F76"/>
    <mergeCell ref="C77:F77"/>
    <mergeCell ref="C78:F78"/>
    <mergeCell ref="C79:F79"/>
    <mergeCell ref="C80:F80"/>
    <mergeCell ref="C81:F81"/>
    <mergeCell ref="C82:F82"/>
    <mergeCell ref="C83:F83"/>
    <mergeCell ref="C84:F84"/>
    <mergeCell ref="C85:F85"/>
    <mergeCell ref="C86:F86"/>
    <mergeCell ref="C87:F87"/>
    <mergeCell ref="C88:F88"/>
    <mergeCell ref="C89:F89"/>
    <mergeCell ref="C90:F90"/>
    <mergeCell ref="C91:F91"/>
    <mergeCell ref="C92:F92"/>
    <mergeCell ref="C93:F93"/>
    <mergeCell ref="C94:F94"/>
    <mergeCell ref="C95:F95"/>
    <mergeCell ref="C96:F96"/>
    <mergeCell ref="C97:F97"/>
    <mergeCell ref="C98:F98"/>
    <mergeCell ref="C99:F99"/>
    <mergeCell ref="C100:F100"/>
    <mergeCell ref="C101:F101"/>
    <mergeCell ref="C102:F102"/>
    <mergeCell ref="C103:F103"/>
    <mergeCell ref="C104:F104"/>
    <mergeCell ref="C105:F105"/>
    <mergeCell ref="C106:F106"/>
    <mergeCell ref="C107:F107"/>
    <mergeCell ref="C108:F108"/>
    <mergeCell ref="C109:F109"/>
    <mergeCell ref="C110:F110"/>
    <mergeCell ref="C111:F111"/>
    <mergeCell ref="C112:F112"/>
    <mergeCell ref="C113:F113"/>
    <mergeCell ref="C114:F114"/>
    <mergeCell ref="C115:F115"/>
    <mergeCell ref="C116:F116"/>
    <mergeCell ref="C117:F117"/>
    <mergeCell ref="C118:F118"/>
    <mergeCell ref="C119:F119"/>
    <mergeCell ref="C120:F120"/>
    <mergeCell ref="C121:F121"/>
    <mergeCell ref="C122:F122"/>
    <mergeCell ref="C123:F123"/>
    <mergeCell ref="C124:F124"/>
    <mergeCell ref="C125:F125"/>
    <mergeCell ref="C126:F126"/>
    <mergeCell ref="C127:F127"/>
    <mergeCell ref="C128:F128"/>
    <mergeCell ref="C129:F129"/>
    <mergeCell ref="C130:F130"/>
    <mergeCell ref="C131:F131"/>
    <mergeCell ref="C132:F132"/>
    <mergeCell ref="C133:F133"/>
    <mergeCell ref="C134:F134"/>
    <mergeCell ref="C135:F135"/>
    <mergeCell ref="C136:F136"/>
    <mergeCell ref="C137:F137"/>
    <mergeCell ref="C138:F138"/>
    <mergeCell ref="C139:F139"/>
    <mergeCell ref="C140:F140"/>
    <mergeCell ref="C141:F141"/>
    <mergeCell ref="C142:F142"/>
    <mergeCell ref="C143:F143"/>
    <mergeCell ref="C144:F144"/>
    <mergeCell ref="C145:F145"/>
    <mergeCell ref="C146:F146"/>
    <mergeCell ref="C147:F147"/>
    <mergeCell ref="C148:F148"/>
    <mergeCell ref="C149:F149"/>
    <mergeCell ref="C150:F150"/>
    <mergeCell ref="C151:F151"/>
    <mergeCell ref="C152:F152"/>
    <mergeCell ref="C153:F153"/>
    <mergeCell ref="C154:F154"/>
    <mergeCell ref="C155:F155"/>
    <mergeCell ref="C156:F156"/>
    <mergeCell ref="C157:F157"/>
    <mergeCell ref="C158:F158"/>
    <mergeCell ref="C159:F159"/>
    <mergeCell ref="C160:F160"/>
    <mergeCell ref="C161:F161"/>
    <mergeCell ref="C162:F162"/>
    <mergeCell ref="C163:F163"/>
    <mergeCell ref="C164:F164"/>
    <mergeCell ref="C165:F165"/>
    <mergeCell ref="C166:F166"/>
    <mergeCell ref="C167:F167"/>
    <mergeCell ref="C168:F168"/>
    <mergeCell ref="C169:F169"/>
    <mergeCell ref="C170:F170"/>
    <mergeCell ref="C171:F171"/>
    <mergeCell ref="C172:F172"/>
    <mergeCell ref="C173:F173"/>
    <mergeCell ref="C174:F174"/>
    <mergeCell ref="C175:F175"/>
    <mergeCell ref="C176:F176"/>
    <mergeCell ref="A3:A6"/>
    <mergeCell ref="A12:A14"/>
    <mergeCell ref="A15:A21"/>
    <mergeCell ref="A22:A26"/>
    <mergeCell ref="A29:A40"/>
    <mergeCell ref="A41:A46"/>
    <mergeCell ref="A47:A49"/>
    <mergeCell ref="A52:A56"/>
    <mergeCell ref="A60:A72"/>
    <mergeCell ref="A73:A81"/>
    <mergeCell ref="A82:A90"/>
    <mergeCell ref="A91:A99"/>
    <mergeCell ref="A100:A107"/>
    <mergeCell ref="A108:A117"/>
    <mergeCell ref="A118:A126"/>
    <mergeCell ref="A127:A134"/>
    <mergeCell ref="A135:A140"/>
    <mergeCell ref="A141:A150"/>
    <mergeCell ref="A151:A157"/>
    <mergeCell ref="A158:A161"/>
    <mergeCell ref="A162:A176"/>
    <mergeCell ref="F2:G4"/>
  </mergeCells>
  <dataValidations count="1">
    <dataValidation type="list" allowBlank="1" showInputMessage="1" showErrorMessage="1" sqref="G3 G5:G7">
      <formula1>扩展代码!$B$670:$B$686</formula1>
    </dataValidation>
  </dataValidations>
  <pageMargins left="0.75" right="0.75" top="1" bottom="1" header="0.5" footer="0.5"/>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21"/>
  <sheetViews>
    <sheetView zoomScale="145" zoomScaleNormal="145" workbookViewId="0">
      <pane ySplit="2" topLeftCell="A3" activePane="bottomLeft" state="frozen"/>
      <selection/>
      <selection pane="bottomLeft" activeCell="F5" sqref="F5"/>
    </sheetView>
  </sheetViews>
  <sheetFormatPr defaultColWidth="9" defaultRowHeight="13.5" outlineLevelCol="3"/>
  <cols>
    <col min="2" max="2" width="6.05833333333333" customWidth="1"/>
    <col min="3" max="3" width="31.725" customWidth="1"/>
    <col min="4" max="4" width="34.9083333333333" style="534" customWidth="1"/>
  </cols>
  <sheetData>
    <row r="1" ht="50" customHeight="1" spans="1:4">
      <c r="A1" s="535" t="s">
        <v>10143</v>
      </c>
      <c r="B1" s="536"/>
      <c r="C1" s="536"/>
      <c r="D1" s="537"/>
    </row>
    <row r="2" ht="40" customHeight="1" spans="1:4">
      <c r="A2" s="538" t="s">
        <v>194</v>
      </c>
      <c r="B2" s="538" t="s">
        <v>1589</v>
      </c>
      <c r="C2" s="538" t="s">
        <v>1720</v>
      </c>
      <c r="D2" s="539" t="s">
        <v>196</v>
      </c>
    </row>
    <row r="3" ht="15.75" spans="1:4">
      <c r="A3" s="540" t="s">
        <v>10144</v>
      </c>
      <c r="B3" s="541">
        <v>1</v>
      </c>
      <c r="C3" s="542" t="s">
        <v>10145</v>
      </c>
      <c r="D3" s="543" t="s">
        <v>10146</v>
      </c>
    </row>
    <row r="4" ht="15.75" spans="1:4">
      <c r="A4" s="544"/>
      <c r="B4" s="541">
        <v>2</v>
      </c>
      <c r="C4" s="542" t="s">
        <v>10147</v>
      </c>
      <c r="D4" s="543" t="s">
        <v>10148</v>
      </c>
    </row>
    <row r="5" ht="15.75" spans="1:4">
      <c r="A5" s="544"/>
      <c r="B5" s="541">
        <v>3</v>
      </c>
      <c r="C5" s="542" t="s">
        <v>10149</v>
      </c>
      <c r="D5" s="543" t="s">
        <v>10150</v>
      </c>
    </row>
    <row r="6" ht="15.75" spans="1:4">
      <c r="A6" s="544"/>
      <c r="B6" s="541">
        <v>4</v>
      </c>
      <c r="C6" s="542" t="s">
        <v>10151</v>
      </c>
      <c r="D6" s="543" t="s">
        <v>10152</v>
      </c>
    </row>
    <row r="7" ht="15.75" spans="1:4">
      <c r="A7" s="544"/>
      <c r="B7" s="541">
        <v>5</v>
      </c>
      <c r="C7" s="542" t="s">
        <v>10153</v>
      </c>
      <c r="D7" s="543" t="s">
        <v>10154</v>
      </c>
    </row>
    <row r="8" ht="15.75" spans="1:4">
      <c r="A8" s="544"/>
      <c r="B8" s="541">
        <v>6</v>
      </c>
      <c r="C8" s="542" t="s">
        <v>10155</v>
      </c>
      <c r="D8" s="543" t="s">
        <v>10156</v>
      </c>
    </row>
    <row r="9" ht="15.75" spans="1:4">
      <c r="A9" s="544"/>
      <c r="B9" s="541">
        <v>7</v>
      </c>
      <c r="C9" s="542" t="s">
        <v>10157</v>
      </c>
      <c r="D9" s="543" t="s">
        <v>10158</v>
      </c>
    </row>
    <row r="10" ht="15.75" spans="1:4">
      <c r="A10" s="544"/>
      <c r="B10" s="541">
        <v>8</v>
      </c>
      <c r="C10" s="542" t="s">
        <v>10159</v>
      </c>
      <c r="D10" s="543" t="s">
        <v>10160</v>
      </c>
    </row>
    <row r="11" ht="15.75" spans="1:4">
      <c r="A11" s="544"/>
      <c r="B11" s="541">
        <v>9</v>
      </c>
      <c r="C11" s="542" t="s">
        <v>10161</v>
      </c>
      <c r="D11" s="543" t="s">
        <v>10162</v>
      </c>
    </row>
    <row r="12" ht="15.75" spans="1:4">
      <c r="A12" s="544"/>
      <c r="B12" s="541">
        <v>10</v>
      </c>
      <c r="C12" s="542" t="s">
        <v>9689</v>
      </c>
      <c r="D12" s="543" t="s">
        <v>10163</v>
      </c>
    </row>
    <row r="13" ht="15.75" spans="1:4">
      <c r="A13" s="544"/>
      <c r="B13" s="541">
        <v>11</v>
      </c>
      <c r="C13" s="542" t="s">
        <v>10164</v>
      </c>
      <c r="D13" s="543" t="s">
        <v>10165</v>
      </c>
    </row>
    <row r="14" ht="15.75" spans="1:4">
      <c r="A14" s="544"/>
      <c r="B14" s="541">
        <v>12</v>
      </c>
      <c r="C14" s="542" t="s">
        <v>10166</v>
      </c>
      <c r="D14" s="543" t="s">
        <v>10167</v>
      </c>
    </row>
    <row r="15" ht="15.75" spans="1:4">
      <c r="A15" s="544"/>
      <c r="B15" s="541">
        <v>13</v>
      </c>
      <c r="C15" s="542" t="s">
        <v>10168</v>
      </c>
      <c r="D15" s="543" t="s">
        <v>10169</v>
      </c>
    </row>
    <row r="16" ht="15.75" spans="1:4">
      <c r="A16" s="544"/>
      <c r="B16" s="541">
        <v>14</v>
      </c>
      <c r="C16" s="542" t="s">
        <v>10170</v>
      </c>
      <c r="D16" s="543" t="s">
        <v>10171</v>
      </c>
    </row>
    <row r="17" ht="15.75" spans="1:4">
      <c r="A17" s="544"/>
      <c r="B17" s="541">
        <v>15</v>
      </c>
      <c r="C17" s="542" t="s">
        <v>10172</v>
      </c>
      <c r="D17" s="543" t="s">
        <v>10173</v>
      </c>
    </row>
    <row r="18" ht="15.75" spans="1:4">
      <c r="A18" s="544"/>
      <c r="B18" s="541">
        <v>16</v>
      </c>
      <c r="C18" s="542" t="s">
        <v>10174</v>
      </c>
      <c r="D18" s="543" t="s">
        <v>10175</v>
      </c>
    </row>
    <row r="19" ht="15.75" spans="1:4">
      <c r="A19" s="544"/>
      <c r="B19" s="541">
        <v>17</v>
      </c>
      <c r="C19" s="542" t="s">
        <v>10176</v>
      </c>
      <c r="D19" s="543" t="s">
        <v>10177</v>
      </c>
    </row>
    <row r="20" ht="15.75" spans="1:4">
      <c r="A20" s="544"/>
      <c r="B20" s="541">
        <v>18</v>
      </c>
      <c r="C20" s="542" t="s">
        <v>10178</v>
      </c>
      <c r="D20" s="543" t="s">
        <v>10179</v>
      </c>
    </row>
    <row r="21" ht="15.75" spans="1:4">
      <c r="A21" s="544"/>
      <c r="B21" s="541">
        <v>19</v>
      </c>
      <c r="C21" s="542" t="s">
        <v>10180</v>
      </c>
      <c r="D21" s="543" t="s">
        <v>10181</v>
      </c>
    </row>
    <row r="22" ht="15.75" spans="1:4">
      <c r="A22" s="544"/>
      <c r="B22" s="541">
        <v>20</v>
      </c>
      <c r="C22" s="542" t="s">
        <v>10182</v>
      </c>
      <c r="D22" s="543" t="s">
        <v>10183</v>
      </c>
    </row>
    <row r="23" ht="15.75" spans="1:4">
      <c r="A23" s="544"/>
      <c r="B23" s="541">
        <v>21</v>
      </c>
      <c r="C23" s="542" t="s">
        <v>10184</v>
      </c>
      <c r="D23" s="543" t="s">
        <v>10185</v>
      </c>
    </row>
    <row r="24" ht="15.75" spans="1:4">
      <c r="A24" s="544"/>
      <c r="B24" s="541">
        <v>22</v>
      </c>
      <c r="C24" s="542" t="s">
        <v>10186</v>
      </c>
      <c r="D24" s="543" t="s">
        <v>10187</v>
      </c>
    </row>
    <row r="25" ht="15.75" spans="1:4">
      <c r="A25" s="544"/>
      <c r="B25" s="541">
        <v>23</v>
      </c>
      <c r="C25" s="542" t="s">
        <v>10188</v>
      </c>
      <c r="D25" s="543" t="s">
        <v>10189</v>
      </c>
    </row>
    <row r="26" ht="15.75" spans="1:4">
      <c r="A26" s="544"/>
      <c r="B26" s="541">
        <v>24</v>
      </c>
      <c r="C26" s="542" t="s">
        <v>10190</v>
      </c>
      <c r="D26" s="543" t="s">
        <v>10191</v>
      </c>
    </row>
    <row r="27" ht="15.75" spans="1:4">
      <c r="A27" s="544"/>
      <c r="B27" s="541">
        <v>25</v>
      </c>
      <c r="C27" s="542" t="s">
        <v>10192</v>
      </c>
      <c r="D27" s="543" t="s">
        <v>10193</v>
      </c>
    </row>
    <row r="28" ht="15.75" spans="1:4">
      <c r="A28" s="544"/>
      <c r="B28" s="541">
        <v>26</v>
      </c>
      <c r="C28" s="542" t="s">
        <v>10194</v>
      </c>
      <c r="D28" s="543" t="s">
        <v>10195</v>
      </c>
    </row>
    <row r="29" ht="15.75" spans="1:4">
      <c r="A29" s="544"/>
      <c r="B29" s="541">
        <v>27</v>
      </c>
      <c r="C29" s="542" t="s">
        <v>10196</v>
      </c>
      <c r="D29" s="543" t="s">
        <v>10197</v>
      </c>
    </row>
    <row r="30" ht="15.75" spans="1:4">
      <c r="A30" s="544"/>
      <c r="B30" s="541">
        <v>28</v>
      </c>
      <c r="C30" s="542" t="s">
        <v>10198</v>
      </c>
      <c r="D30" s="543" t="s">
        <v>10199</v>
      </c>
    </row>
    <row r="31" ht="15.75" spans="1:4">
      <c r="A31" s="544"/>
      <c r="B31" s="541">
        <v>29</v>
      </c>
      <c r="C31" s="542" t="s">
        <v>10200</v>
      </c>
      <c r="D31" s="543" t="s">
        <v>10201</v>
      </c>
    </row>
    <row r="32" ht="15.75" spans="1:4">
      <c r="A32" s="544"/>
      <c r="B32" s="541">
        <v>30</v>
      </c>
      <c r="C32" s="542" t="s">
        <v>934</v>
      </c>
      <c r="D32" s="543" t="s">
        <v>10202</v>
      </c>
    </row>
    <row r="33" ht="15.75" spans="1:4">
      <c r="A33" s="544"/>
      <c r="B33" s="541">
        <v>31</v>
      </c>
      <c r="C33" s="542" t="s">
        <v>10203</v>
      </c>
      <c r="D33" s="543" t="s">
        <v>10204</v>
      </c>
    </row>
    <row r="34" ht="15.75" spans="1:4">
      <c r="A34" s="544"/>
      <c r="B34" s="541">
        <v>32</v>
      </c>
      <c r="C34" s="542" t="s">
        <v>10205</v>
      </c>
      <c r="D34" s="543" t="s">
        <v>10206</v>
      </c>
    </row>
    <row r="35" ht="15.75" spans="1:4">
      <c r="A35" s="544"/>
      <c r="B35" s="541">
        <v>33</v>
      </c>
      <c r="C35" s="542" t="s">
        <v>10207</v>
      </c>
      <c r="D35" s="543" t="s">
        <v>10208</v>
      </c>
    </row>
    <row r="36" ht="15.75" spans="1:4">
      <c r="A36" s="544"/>
      <c r="B36" s="541">
        <v>34</v>
      </c>
      <c r="C36" s="542" t="s">
        <v>10209</v>
      </c>
      <c r="D36" s="543" t="s">
        <v>10210</v>
      </c>
    </row>
    <row r="37" ht="15.75" spans="1:4">
      <c r="A37" s="544"/>
      <c r="B37" s="541">
        <v>35</v>
      </c>
      <c r="C37" s="542" t="s">
        <v>10211</v>
      </c>
      <c r="D37" s="543" t="s">
        <v>10212</v>
      </c>
    </row>
    <row r="38" ht="15.75" spans="1:4">
      <c r="A38" s="544"/>
      <c r="B38" s="541">
        <v>36</v>
      </c>
      <c r="C38" s="542" t="s">
        <v>10213</v>
      </c>
      <c r="D38" s="543" t="s">
        <v>10214</v>
      </c>
    </row>
    <row r="39" ht="15.75" spans="1:4">
      <c r="A39" s="544"/>
      <c r="B39" s="541">
        <v>37</v>
      </c>
      <c r="C39" s="542" t="s">
        <v>10215</v>
      </c>
      <c r="D39" s="543" t="s">
        <v>10216</v>
      </c>
    </row>
    <row r="40" ht="15.75" spans="1:4">
      <c r="A40" s="544"/>
      <c r="B40" s="541">
        <v>38</v>
      </c>
      <c r="C40" s="542" t="s">
        <v>10217</v>
      </c>
      <c r="D40" s="543" t="s">
        <v>10218</v>
      </c>
    </row>
    <row r="41" ht="15.75" spans="1:4">
      <c r="A41" s="544"/>
      <c r="B41" s="541">
        <v>39</v>
      </c>
      <c r="C41" s="542" t="s">
        <v>10219</v>
      </c>
      <c r="D41" s="543" t="s">
        <v>10220</v>
      </c>
    </row>
    <row r="42" ht="15.75" spans="1:4">
      <c r="A42" s="544"/>
      <c r="B42" s="541">
        <v>40</v>
      </c>
      <c r="C42" s="542" t="s">
        <v>10221</v>
      </c>
      <c r="D42" s="543" t="s">
        <v>10222</v>
      </c>
    </row>
    <row r="43" ht="15.75" spans="1:4">
      <c r="A43" s="544"/>
      <c r="B43" s="541">
        <v>41</v>
      </c>
      <c r="C43" s="542" t="s">
        <v>10223</v>
      </c>
      <c r="D43" s="543" t="s">
        <v>10224</v>
      </c>
    </row>
    <row r="44" ht="15.75" spans="1:4">
      <c r="A44" s="544"/>
      <c r="B44" s="541">
        <v>42</v>
      </c>
      <c r="C44" s="542" t="s">
        <v>10225</v>
      </c>
      <c r="D44" s="543" t="s">
        <v>10226</v>
      </c>
    </row>
    <row r="45" ht="15.75" spans="1:4">
      <c r="A45" s="544"/>
      <c r="B45" s="541">
        <v>43</v>
      </c>
      <c r="C45" s="542" t="s">
        <v>10227</v>
      </c>
      <c r="D45" s="543" t="s">
        <v>10228</v>
      </c>
    </row>
    <row r="46" ht="15.75" spans="1:4">
      <c r="A46" s="544"/>
      <c r="B46" s="541">
        <v>44</v>
      </c>
      <c r="C46" s="542" t="s">
        <v>10229</v>
      </c>
      <c r="D46" s="543" t="s">
        <v>10230</v>
      </c>
    </row>
    <row r="47" ht="15.75" spans="1:4">
      <c r="A47" s="544"/>
      <c r="B47" s="541">
        <v>45</v>
      </c>
      <c r="C47" s="542" t="s">
        <v>10231</v>
      </c>
      <c r="D47" s="543" t="s">
        <v>10232</v>
      </c>
    </row>
    <row r="48" ht="15.75" spans="1:4">
      <c r="A48" s="544"/>
      <c r="B48" s="541">
        <v>46</v>
      </c>
      <c r="C48" s="542" t="s">
        <v>10233</v>
      </c>
      <c r="D48" s="543" t="s">
        <v>10234</v>
      </c>
    </row>
    <row r="49" ht="15.75" spans="1:4">
      <c r="A49" s="544"/>
      <c r="B49" s="541">
        <v>47</v>
      </c>
      <c r="C49" s="542" t="s">
        <v>10235</v>
      </c>
      <c r="D49" s="543" t="s">
        <v>10236</v>
      </c>
    </row>
    <row r="50" ht="15.75" spans="1:4">
      <c r="A50" s="544"/>
      <c r="B50" s="541">
        <v>48</v>
      </c>
      <c r="C50" s="542" t="s">
        <v>10237</v>
      </c>
      <c r="D50" s="543" t="s">
        <v>10238</v>
      </c>
    </row>
    <row r="51" ht="15.75" spans="1:4">
      <c r="A51" s="544"/>
      <c r="B51" s="541">
        <v>49</v>
      </c>
      <c r="C51" s="542" t="s">
        <v>10239</v>
      </c>
      <c r="D51" s="543" t="s">
        <v>10240</v>
      </c>
    </row>
    <row r="52" ht="15.75" spans="1:4">
      <c r="A52" s="544"/>
      <c r="B52" s="541">
        <v>50</v>
      </c>
      <c r="C52" s="542" t="s">
        <v>10241</v>
      </c>
      <c r="D52" s="543" t="s">
        <v>10242</v>
      </c>
    </row>
    <row r="53" ht="15.75" spans="1:4">
      <c r="A53" s="544"/>
      <c r="B53" s="541">
        <v>51</v>
      </c>
      <c r="C53" s="542" t="s">
        <v>10243</v>
      </c>
      <c r="D53" s="543" t="s">
        <v>10244</v>
      </c>
    </row>
    <row r="54" ht="15.75" spans="1:4">
      <c r="A54" s="544"/>
      <c r="B54" s="541">
        <v>52</v>
      </c>
      <c r="C54" s="542" t="s">
        <v>10245</v>
      </c>
      <c r="D54" s="543" t="s">
        <v>10246</v>
      </c>
    </row>
    <row r="55" ht="15.75" spans="1:4">
      <c r="A55" s="544"/>
      <c r="B55" s="541">
        <v>53</v>
      </c>
      <c r="C55" s="542" t="s">
        <v>10247</v>
      </c>
      <c r="D55" s="543" t="s">
        <v>10248</v>
      </c>
    </row>
    <row r="56" ht="15.75" spans="1:4">
      <c r="A56" s="544"/>
      <c r="B56" s="541">
        <v>54</v>
      </c>
      <c r="C56" s="542" t="s">
        <v>10249</v>
      </c>
      <c r="D56" s="543" t="s">
        <v>10250</v>
      </c>
    </row>
    <row r="57" ht="15.75" spans="1:4">
      <c r="A57" s="544"/>
      <c r="B57" s="541">
        <v>55</v>
      </c>
      <c r="C57" s="542" t="s">
        <v>10251</v>
      </c>
      <c r="D57" s="543" t="s">
        <v>10252</v>
      </c>
    </row>
    <row r="58" ht="15.75" spans="1:4">
      <c r="A58" s="544"/>
      <c r="B58" s="541">
        <v>56</v>
      </c>
      <c r="C58" s="542" t="s">
        <v>10253</v>
      </c>
      <c r="D58" s="543" t="s">
        <v>10254</v>
      </c>
    </row>
    <row r="59" ht="15.75" spans="1:4">
      <c r="A59" s="544"/>
      <c r="B59" s="541">
        <v>57</v>
      </c>
      <c r="C59" s="542" t="s">
        <v>10255</v>
      </c>
      <c r="D59" s="543" t="s">
        <v>10256</v>
      </c>
    </row>
    <row r="60" ht="15.75" spans="1:4">
      <c r="A60" s="544"/>
      <c r="B60" s="541">
        <v>58</v>
      </c>
      <c r="C60" s="542" t="s">
        <v>10257</v>
      </c>
      <c r="D60" s="543" t="s">
        <v>10258</v>
      </c>
    </row>
    <row r="61" ht="15.75" spans="1:4">
      <c r="A61" s="544"/>
      <c r="B61" s="541">
        <v>59</v>
      </c>
      <c r="C61" s="542" t="s">
        <v>10259</v>
      </c>
      <c r="D61" s="543" t="s">
        <v>10260</v>
      </c>
    </row>
    <row r="62" ht="15.75" spans="1:4">
      <c r="A62" s="545" t="s">
        <v>10261</v>
      </c>
      <c r="B62" s="546">
        <v>1</v>
      </c>
      <c r="C62" s="547" t="s">
        <v>10262</v>
      </c>
      <c r="D62" s="548" t="s">
        <v>10263</v>
      </c>
    </row>
    <row r="63" ht="15.75" spans="1:4">
      <c r="A63" s="549"/>
      <c r="B63" s="546">
        <v>2</v>
      </c>
      <c r="C63" s="547" t="s">
        <v>10264</v>
      </c>
      <c r="D63" s="548" t="s">
        <v>10265</v>
      </c>
    </row>
    <row r="64" ht="15.75" spans="1:4">
      <c r="A64" s="549"/>
      <c r="B64" s="546">
        <v>3</v>
      </c>
      <c r="C64" s="547" t="s">
        <v>10266</v>
      </c>
      <c r="D64" s="548" t="s">
        <v>10267</v>
      </c>
    </row>
    <row r="65" ht="15.75" spans="1:4">
      <c r="A65" s="549"/>
      <c r="B65" s="546">
        <v>4</v>
      </c>
      <c r="C65" s="547" t="s">
        <v>10268</v>
      </c>
      <c r="D65" s="548" t="s">
        <v>10269</v>
      </c>
    </row>
    <row r="66" ht="15.75" spans="1:4">
      <c r="A66" s="549"/>
      <c r="B66" s="546">
        <v>5</v>
      </c>
      <c r="C66" s="547" t="s">
        <v>10270</v>
      </c>
      <c r="D66" s="548" t="s">
        <v>10271</v>
      </c>
    </row>
    <row r="67" ht="15.75" spans="1:4">
      <c r="A67" s="549"/>
      <c r="B67" s="546">
        <v>6</v>
      </c>
      <c r="C67" s="547" t="s">
        <v>10272</v>
      </c>
      <c r="D67" s="548" t="s">
        <v>10273</v>
      </c>
    </row>
    <row r="68" ht="15.75" spans="1:4">
      <c r="A68" s="549"/>
      <c r="B68" s="546">
        <v>7</v>
      </c>
      <c r="C68" s="547" t="s">
        <v>10274</v>
      </c>
      <c r="D68" s="548" t="s">
        <v>10275</v>
      </c>
    </row>
    <row r="69" ht="15.75" spans="1:4">
      <c r="A69" s="549"/>
      <c r="B69" s="546">
        <v>8</v>
      </c>
      <c r="C69" s="547" t="s">
        <v>10276</v>
      </c>
      <c r="D69" s="548" t="s">
        <v>10277</v>
      </c>
    </row>
    <row r="70" ht="15.75" spans="1:4">
      <c r="A70" s="549"/>
      <c r="B70" s="546">
        <v>9</v>
      </c>
      <c r="C70" s="550" t="s">
        <v>10278</v>
      </c>
      <c r="D70" s="551" t="s">
        <v>10279</v>
      </c>
    </row>
    <row r="71" ht="15.75" spans="1:4">
      <c r="A71" s="549"/>
      <c r="B71" s="546">
        <v>10</v>
      </c>
      <c r="C71" s="550" t="s">
        <v>10280</v>
      </c>
      <c r="D71" s="552" t="s">
        <v>10281</v>
      </c>
    </row>
    <row r="72" ht="15.75" spans="1:4">
      <c r="A72" s="549"/>
      <c r="B72" s="546">
        <v>11</v>
      </c>
      <c r="C72" s="550" t="s">
        <v>10282</v>
      </c>
      <c r="D72" s="552" t="s">
        <v>10283</v>
      </c>
    </row>
    <row r="73" ht="15.75" spans="1:4">
      <c r="A73" s="549"/>
      <c r="B73" s="546">
        <v>12</v>
      </c>
      <c r="C73" s="550" t="s">
        <v>10284</v>
      </c>
      <c r="D73" s="552" t="s">
        <v>10285</v>
      </c>
    </row>
    <row r="74" ht="15.75" spans="1:4">
      <c r="A74" s="549"/>
      <c r="B74" s="546">
        <v>13</v>
      </c>
      <c r="C74" s="550" t="s">
        <v>10286</v>
      </c>
      <c r="D74" s="552" t="s">
        <v>10287</v>
      </c>
    </row>
    <row r="75" ht="15.75" spans="1:4">
      <c r="A75" s="549"/>
      <c r="B75" s="546">
        <v>14</v>
      </c>
      <c r="C75" s="550" t="s">
        <v>10288</v>
      </c>
      <c r="D75" s="552" t="s">
        <v>10289</v>
      </c>
    </row>
    <row r="76" ht="15.75" spans="1:4">
      <c r="A76" s="549"/>
      <c r="B76" s="546">
        <v>15</v>
      </c>
      <c r="C76" s="550" t="s">
        <v>10290</v>
      </c>
      <c r="D76" s="552" t="s">
        <v>10291</v>
      </c>
    </row>
    <row r="77" ht="15.75" spans="1:4">
      <c r="A77" s="549"/>
      <c r="B77" s="546">
        <v>16</v>
      </c>
      <c r="C77" s="550" t="s">
        <v>10292</v>
      </c>
      <c r="D77" s="552" t="s">
        <v>10293</v>
      </c>
    </row>
    <row r="78" ht="15.75" spans="1:4">
      <c r="A78" s="549"/>
      <c r="B78" s="546">
        <v>17</v>
      </c>
      <c r="C78" s="550" t="s">
        <v>10294</v>
      </c>
      <c r="D78" s="552" t="s">
        <v>10295</v>
      </c>
    </row>
    <row r="79" ht="15.75" spans="1:4">
      <c r="A79" s="549"/>
      <c r="B79" s="546">
        <v>18</v>
      </c>
      <c r="C79" s="550" t="s">
        <v>10296</v>
      </c>
      <c r="D79" s="552" t="s">
        <v>10297</v>
      </c>
    </row>
    <row r="80" ht="15.75" spans="1:4">
      <c r="A80" s="549"/>
      <c r="B80" s="546">
        <v>19</v>
      </c>
      <c r="C80" s="550" t="s">
        <v>10298</v>
      </c>
      <c r="D80" s="552" t="s">
        <v>10299</v>
      </c>
    </row>
    <row r="81" ht="15.75" spans="1:4">
      <c r="A81" s="549"/>
      <c r="B81" s="546">
        <v>20</v>
      </c>
      <c r="C81" s="550" t="s">
        <v>10300</v>
      </c>
      <c r="D81" s="552" t="s">
        <v>10301</v>
      </c>
    </row>
    <row r="82" ht="15.75" spans="1:4">
      <c r="A82" s="549"/>
      <c r="B82" s="546">
        <v>21</v>
      </c>
      <c r="C82" s="550" t="s">
        <v>2715</v>
      </c>
      <c r="D82" s="552" t="s">
        <v>10302</v>
      </c>
    </row>
    <row r="83" ht="15.75" spans="1:4">
      <c r="A83" s="549"/>
      <c r="B83" s="546">
        <v>22</v>
      </c>
      <c r="C83" s="550" t="s">
        <v>10303</v>
      </c>
      <c r="D83" s="552" t="s">
        <v>10304</v>
      </c>
    </row>
    <row r="84" ht="15.75" spans="1:4">
      <c r="A84" s="549"/>
      <c r="B84" s="546">
        <v>23</v>
      </c>
      <c r="C84" s="550" t="s">
        <v>10305</v>
      </c>
      <c r="D84" s="552" t="s">
        <v>10306</v>
      </c>
    </row>
    <row r="85" ht="15.75" spans="1:4">
      <c r="A85" s="549"/>
      <c r="B85" s="546">
        <v>24</v>
      </c>
      <c r="C85" s="550" t="s">
        <v>10307</v>
      </c>
      <c r="D85" s="552" t="s">
        <v>10308</v>
      </c>
    </row>
    <row r="86" ht="15.75" spans="1:4">
      <c r="A86" s="553"/>
      <c r="B86" s="546">
        <v>25</v>
      </c>
      <c r="C86" s="550" t="s">
        <v>10309</v>
      </c>
      <c r="D86" s="552" t="s">
        <v>10310</v>
      </c>
    </row>
    <row r="87" ht="15.75" spans="1:4">
      <c r="A87" s="554" t="s">
        <v>10311</v>
      </c>
      <c r="B87" s="555">
        <v>1</v>
      </c>
      <c r="C87" s="556" t="s">
        <v>5270</v>
      </c>
      <c r="D87" s="557" t="s">
        <v>10312</v>
      </c>
    </row>
    <row r="88" ht="15.75" spans="1:4">
      <c r="A88" s="558"/>
      <c r="B88" s="555">
        <v>2</v>
      </c>
      <c r="C88" s="556" t="s">
        <v>1520</v>
      </c>
      <c r="D88" s="557" t="s">
        <v>10313</v>
      </c>
    </row>
    <row r="89" ht="15.75" spans="1:4">
      <c r="A89" s="558"/>
      <c r="B89" s="555">
        <v>3</v>
      </c>
      <c r="C89" s="556" t="s">
        <v>1520</v>
      </c>
      <c r="D89" s="557" t="s">
        <v>10314</v>
      </c>
    </row>
    <row r="90" ht="15.75" spans="1:4">
      <c r="A90" s="558"/>
      <c r="B90" s="555">
        <v>4</v>
      </c>
      <c r="C90" s="556" t="s">
        <v>10315</v>
      </c>
      <c r="D90" s="557" t="s">
        <v>10316</v>
      </c>
    </row>
    <row r="91" ht="15.75" spans="1:4">
      <c r="A91" s="558"/>
      <c r="B91" s="555">
        <v>5</v>
      </c>
      <c r="C91" s="556" t="s">
        <v>10317</v>
      </c>
      <c r="D91" s="557" t="s">
        <v>10318</v>
      </c>
    </row>
    <row r="92" ht="15.75" spans="1:4">
      <c r="A92" s="558"/>
      <c r="B92" s="555">
        <v>6</v>
      </c>
      <c r="C92" s="556" t="s">
        <v>10319</v>
      </c>
      <c r="D92" s="557" t="s">
        <v>10320</v>
      </c>
    </row>
    <row r="93" ht="15.75" spans="1:4">
      <c r="A93" s="558"/>
      <c r="B93" s="555">
        <v>7</v>
      </c>
      <c r="C93" s="556" t="s">
        <v>10321</v>
      </c>
      <c r="D93" s="557" t="s">
        <v>10322</v>
      </c>
    </row>
    <row r="94" ht="15.75" spans="1:4">
      <c r="A94" s="558"/>
      <c r="B94" s="555">
        <v>8</v>
      </c>
      <c r="C94" s="556" t="s">
        <v>10323</v>
      </c>
      <c r="D94" s="557" t="s">
        <v>10324</v>
      </c>
    </row>
    <row r="95" ht="15.75" spans="1:4">
      <c r="A95" s="558"/>
      <c r="B95" s="555">
        <v>9</v>
      </c>
      <c r="C95" s="556" t="s">
        <v>10325</v>
      </c>
      <c r="D95" s="557" t="s">
        <v>10326</v>
      </c>
    </row>
    <row r="96" ht="15.75" spans="1:4">
      <c r="A96" s="558"/>
      <c r="B96" s="555">
        <v>10</v>
      </c>
      <c r="C96" s="556" t="s">
        <v>10327</v>
      </c>
      <c r="D96" s="557" t="s">
        <v>10328</v>
      </c>
    </row>
    <row r="97" ht="15.75" spans="1:4">
      <c r="A97" s="558"/>
      <c r="B97" s="555">
        <v>11</v>
      </c>
      <c r="C97" s="556" t="s">
        <v>10329</v>
      </c>
      <c r="D97" s="557" t="s">
        <v>10330</v>
      </c>
    </row>
    <row r="98" ht="15.75" spans="1:4">
      <c r="A98" s="558"/>
      <c r="B98" s="555">
        <v>12</v>
      </c>
      <c r="C98" s="556" t="s">
        <v>10331</v>
      </c>
      <c r="D98" s="557" t="s">
        <v>10332</v>
      </c>
    </row>
    <row r="99" ht="15.75" spans="1:4">
      <c r="A99" s="558"/>
      <c r="B99" s="555">
        <v>13</v>
      </c>
      <c r="C99" s="556" t="s">
        <v>10333</v>
      </c>
      <c r="D99" s="557" t="s">
        <v>10334</v>
      </c>
    </row>
    <row r="100" ht="15.75" spans="1:4">
      <c r="A100" s="558"/>
      <c r="B100" s="555">
        <v>14</v>
      </c>
      <c r="C100" s="556" t="s">
        <v>10335</v>
      </c>
      <c r="D100" s="557" t="s">
        <v>10336</v>
      </c>
    </row>
    <row r="101" ht="15.75" spans="1:4">
      <c r="A101" s="558"/>
      <c r="B101" s="555">
        <v>15</v>
      </c>
      <c r="C101" s="556" t="s">
        <v>10337</v>
      </c>
      <c r="D101" s="557" t="s">
        <v>10338</v>
      </c>
    </row>
    <row r="102" ht="15.75" spans="1:4">
      <c r="A102" s="558"/>
      <c r="B102" s="555">
        <v>16</v>
      </c>
      <c r="C102" s="556" t="s">
        <v>9375</v>
      </c>
      <c r="D102" s="557" t="s">
        <v>10339</v>
      </c>
    </row>
    <row r="103" ht="15.75" spans="1:4">
      <c r="A103" s="558"/>
      <c r="B103" s="555">
        <v>17</v>
      </c>
      <c r="C103" s="556" t="s">
        <v>10340</v>
      </c>
      <c r="D103" s="557" t="s">
        <v>10341</v>
      </c>
    </row>
    <row r="104" ht="15.75" spans="1:4">
      <c r="A104" s="558"/>
      <c r="B104" s="555">
        <v>18</v>
      </c>
      <c r="C104" s="556" t="s">
        <v>10342</v>
      </c>
      <c r="D104" s="557" t="s">
        <v>10343</v>
      </c>
    </row>
    <row r="105" ht="15.75" spans="1:4">
      <c r="A105" s="558"/>
      <c r="B105" s="555">
        <v>19</v>
      </c>
      <c r="C105" s="559" t="s">
        <v>10344</v>
      </c>
      <c r="D105" s="560" t="s">
        <v>10345</v>
      </c>
    </row>
    <row r="106" ht="15.75" spans="1:4">
      <c r="A106" s="558"/>
      <c r="B106" s="555">
        <v>20</v>
      </c>
      <c r="C106" s="559" t="s">
        <v>5194</v>
      </c>
      <c r="D106" s="560" t="s">
        <v>10346</v>
      </c>
    </row>
    <row r="107" ht="15.75" spans="1:4">
      <c r="A107" s="558"/>
      <c r="B107" s="555">
        <v>21</v>
      </c>
      <c r="C107" s="559" t="s">
        <v>10347</v>
      </c>
      <c r="D107" s="560" t="s">
        <v>10348</v>
      </c>
    </row>
    <row r="108" ht="15.75" spans="1:4">
      <c r="A108" s="558"/>
      <c r="B108" s="555">
        <v>22</v>
      </c>
      <c r="C108" s="559" t="s">
        <v>10349</v>
      </c>
      <c r="D108" s="560" t="s">
        <v>10350</v>
      </c>
    </row>
    <row r="109" ht="15.75" spans="1:4">
      <c r="A109" s="558"/>
      <c r="B109" s="555">
        <v>23</v>
      </c>
      <c r="C109" s="559" t="s">
        <v>10351</v>
      </c>
      <c r="D109" s="561" t="s">
        <v>10352</v>
      </c>
    </row>
    <row r="110" ht="15.75" spans="1:4">
      <c r="A110" s="558"/>
      <c r="B110" s="555">
        <v>24</v>
      </c>
      <c r="C110" s="559" t="s">
        <v>5155</v>
      </c>
      <c r="D110" s="561" t="s">
        <v>10353</v>
      </c>
    </row>
    <row r="111" ht="15.75" spans="1:4">
      <c r="A111" s="558"/>
      <c r="B111" s="555">
        <v>25</v>
      </c>
      <c r="C111" s="559" t="s">
        <v>5488</v>
      </c>
      <c r="D111" s="561" t="s">
        <v>10354</v>
      </c>
    </row>
    <row r="112" ht="15.75" spans="1:4">
      <c r="A112" s="558"/>
      <c r="B112" s="555">
        <v>26</v>
      </c>
      <c r="C112" s="562" t="s">
        <v>10355</v>
      </c>
      <c r="D112" s="561" t="s">
        <v>10356</v>
      </c>
    </row>
    <row r="113" ht="15.75" spans="1:4">
      <c r="A113" s="558"/>
      <c r="B113" s="555">
        <v>27</v>
      </c>
      <c r="C113" s="559" t="s">
        <v>10357</v>
      </c>
      <c r="D113" s="561" t="s">
        <v>10358</v>
      </c>
    </row>
    <row r="114" ht="15.75" spans="1:4">
      <c r="A114" s="558"/>
      <c r="B114" s="555">
        <v>28</v>
      </c>
      <c r="C114" s="559" t="s">
        <v>10359</v>
      </c>
      <c r="D114" s="561" t="s">
        <v>10360</v>
      </c>
    </row>
    <row r="115" ht="15.75" spans="1:4">
      <c r="A115" s="558"/>
      <c r="B115" s="555">
        <v>29</v>
      </c>
      <c r="C115" s="559" t="s">
        <v>10361</v>
      </c>
      <c r="D115" s="561" t="s">
        <v>10362</v>
      </c>
    </row>
    <row r="116" ht="15.75" spans="1:4">
      <c r="A116" s="558"/>
      <c r="B116" s="555">
        <v>30</v>
      </c>
      <c r="C116" s="559" t="s">
        <v>10363</v>
      </c>
      <c r="D116" s="561" t="s">
        <v>10364</v>
      </c>
    </row>
    <row r="117" ht="15.75" spans="1:4">
      <c r="A117" s="563" t="s">
        <v>10365</v>
      </c>
      <c r="B117" s="546">
        <v>1</v>
      </c>
      <c r="C117" s="547" t="s">
        <v>4061</v>
      </c>
      <c r="D117" s="548" t="s">
        <v>10366</v>
      </c>
    </row>
    <row r="118" ht="15.75" spans="1:4">
      <c r="A118" s="563"/>
      <c r="B118" s="546">
        <v>2</v>
      </c>
      <c r="C118" s="547" t="s">
        <v>10367</v>
      </c>
      <c r="D118" s="548" t="s">
        <v>10368</v>
      </c>
    </row>
    <row r="119" ht="15.75" spans="1:4">
      <c r="A119" s="563"/>
      <c r="B119" s="546">
        <v>3</v>
      </c>
      <c r="C119" s="547" t="s">
        <v>10369</v>
      </c>
      <c r="D119" s="548" t="s">
        <v>10370</v>
      </c>
    </row>
    <row r="120" ht="15.75" spans="1:4">
      <c r="A120" s="563"/>
      <c r="B120" s="546">
        <v>4</v>
      </c>
      <c r="C120" s="550" t="s">
        <v>10371</v>
      </c>
      <c r="D120" s="551" t="s">
        <v>10372</v>
      </c>
    </row>
    <row r="121" ht="15.75" spans="1:4">
      <c r="A121" s="563"/>
      <c r="B121" s="546">
        <v>5</v>
      </c>
      <c r="C121" s="550" t="s">
        <v>10373</v>
      </c>
      <c r="D121" s="551" t="s">
        <v>10374</v>
      </c>
    </row>
    <row r="122" ht="15.75" spans="1:4">
      <c r="A122" s="563"/>
      <c r="B122" s="546">
        <v>6</v>
      </c>
      <c r="C122" s="550" t="s">
        <v>10375</v>
      </c>
      <c r="D122" s="551" t="s">
        <v>10376</v>
      </c>
    </row>
    <row r="123" ht="15.75" spans="1:4">
      <c r="A123" s="563"/>
      <c r="B123" s="546">
        <v>7</v>
      </c>
      <c r="C123" s="550" t="s">
        <v>10377</v>
      </c>
      <c r="D123" s="551" t="s">
        <v>10378</v>
      </c>
    </row>
    <row r="124" ht="15.75" spans="1:4">
      <c r="A124" s="563"/>
      <c r="B124" s="546">
        <v>8</v>
      </c>
      <c r="C124" s="550" t="s">
        <v>10379</v>
      </c>
      <c r="D124" s="551" t="s">
        <v>10380</v>
      </c>
    </row>
    <row r="125" ht="15.75" spans="1:4">
      <c r="A125" s="563"/>
      <c r="B125" s="546">
        <v>9</v>
      </c>
      <c r="C125" s="550" t="s">
        <v>10381</v>
      </c>
      <c r="D125" s="551" t="s">
        <v>10382</v>
      </c>
    </row>
    <row r="126" ht="15.75" spans="1:4">
      <c r="A126" s="563"/>
      <c r="B126" s="546">
        <v>10</v>
      </c>
      <c r="C126" s="550" t="s">
        <v>10383</v>
      </c>
      <c r="D126" s="551" t="s">
        <v>10384</v>
      </c>
    </row>
    <row r="127" ht="15.75" spans="1:4">
      <c r="A127" s="563"/>
      <c r="B127" s="546">
        <v>11</v>
      </c>
      <c r="C127" s="550" t="s">
        <v>10385</v>
      </c>
      <c r="D127" s="551" t="s">
        <v>10386</v>
      </c>
    </row>
    <row r="128" ht="15.75" spans="1:4">
      <c r="A128" s="563"/>
      <c r="B128" s="546">
        <v>12</v>
      </c>
      <c r="C128" s="547" t="s">
        <v>10387</v>
      </c>
      <c r="D128" s="548" t="s">
        <v>10388</v>
      </c>
    </row>
    <row r="129" ht="15.75" spans="1:4">
      <c r="A129" s="563"/>
      <c r="B129" s="546">
        <v>13</v>
      </c>
      <c r="C129" s="547" t="s">
        <v>10389</v>
      </c>
      <c r="D129" s="548" t="s">
        <v>10390</v>
      </c>
    </row>
    <row r="130" ht="15.75" spans="1:4">
      <c r="A130" s="563"/>
      <c r="B130" s="546">
        <v>14</v>
      </c>
      <c r="C130" s="547" t="s">
        <v>10391</v>
      </c>
      <c r="D130" s="548" t="s">
        <v>10392</v>
      </c>
    </row>
    <row r="131" ht="15.75" spans="1:4">
      <c r="A131" s="563"/>
      <c r="B131" s="546">
        <v>15</v>
      </c>
      <c r="C131" s="547" t="s">
        <v>10393</v>
      </c>
      <c r="D131" s="548" t="s">
        <v>10394</v>
      </c>
    </row>
    <row r="132" ht="15.75" spans="1:4">
      <c r="A132" s="563"/>
      <c r="B132" s="546">
        <v>16</v>
      </c>
      <c r="C132" s="550" t="s">
        <v>10395</v>
      </c>
      <c r="D132" s="551" t="s">
        <v>10396</v>
      </c>
    </row>
    <row r="133" ht="15.75" spans="1:4">
      <c r="A133" s="563"/>
      <c r="B133" s="546">
        <v>17</v>
      </c>
      <c r="C133" s="547" t="s">
        <v>10397</v>
      </c>
      <c r="D133" s="548" t="s">
        <v>10398</v>
      </c>
    </row>
    <row r="134" ht="15.75" spans="1:4">
      <c r="A134" s="563"/>
      <c r="B134" s="546">
        <v>18</v>
      </c>
      <c r="C134" s="547" t="s">
        <v>10399</v>
      </c>
      <c r="D134" s="548" t="s">
        <v>10400</v>
      </c>
    </row>
    <row r="135" ht="15.75" spans="1:4">
      <c r="A135" s="563"/>
      <c r="B135" s="546">
        <v>19</v>
      </c>
      <c r="C135" s="547" t="s">
        <v>10401</v>
      </c>
      <c r="D135" s="548" t="s">
        <v>10402</v>
      </c>
    </row>
    <row r="136" ht="15.75" spans="1:4">
      <c r="A136" s="563"/>
      <c r="B136" s="546">
        <v>20</v>
      </c>
      <c r="C136" s="547" t="s">
        <v>10403</v>
      </c>
      <c r="D136" s="548" t="s">
        <v>10404</v>
      </c>
    </row>
    <row r="137" ht="15.75" spans="1:4">
      <c r="A137" s="564" t="s">
        <v>5053</v>
      </c>
      <c r="B137" s="541">
        <v>1</v>
      </c>
      <c r="C137" s="542" t="s">
        <v>5053</v>
      </c>
      <c r="D137" s="543" t="s">
        <v>10405</v>
      </c>
    </row>
    <row r="138" ht="15.75" spans="1:4">
      <c r="A138" s="564"/>
      <c r="B138" s="541">
        <v>2</v>
      </c>
      <c r="C138" s="542" t="s">
        <v>10406</v>
      </c>
      <c r="D138" s="543" t="s">
        <v>10407</v>
      </c>
    </row>
    <row r="139" ht="15.75" spans="1:4">
      <c r="A139" s="564"/>
      <c r="B139" s="541">
        <v>3</v>
      </c>
      <c r="C139" s="542" t="s">
        <v>10408</v>
      </c>
      <c r="D139" s="543" t="s">
        <v>10409</v>
      </c>
    </row>
    <row r="140" ht="15.75" spans="1:4">
      <c r="A140" s="564"/>
      <c r="B140" s="541">
        <v>4</v>
      </c>
      <c r="C140" s="542" t="s">
        <v>10410</v>
      </c>
      <c r="D140" s="543" t="s">
        <v>10411</v>
      </c>
    </row>
    <row r="141" ht="15.75" spans="1:4">
      <c r="A141" s="564"/>
      <c r="B141" s="541">
        <v>5</v>
      </c>
      <c r="C141" s="542" t="s">
        <v>10412</v>
      </c>
      <c r="D141" s="543" t="s">
        <v>10413</v>
      </c>
    </row>
    <row r="142" ht="15.75" spans="1:4">
      <c r="A142" s="564"/>
      <c r="B142" s="541">
        <v>6</v>
      </c>
      <c r="C142" s="542" t="s">
        <v>10414</v>
      </c>
      <c r="D142" s="543" t="s">
        <v>10415</v>
      </c>
    </row>
    <row r="143" ht="15.75" spans="1:4">
      <c r="A143" s="564"/>
      <c r="B143" s="541">
        <v>7</v>
      </c>
      <c r="C143" s="542" t="s">
        <v>5052</v>
      </c>
      <c r="D143" s="543" t="s">
        <v>10416</v>
      </c>
    </row>
    <row r="144" ht="15.75" spans="1:4">
      <c r="A144" s="564"/>
      <c r="B144" s="541">
        <v>8</v>
      </c>
      <c r="C144" s="542" t="s">
        <v>10417</v>
      </c>
      <c r="D144" s="543" t="s">
        <v>10418</v>
      </c>
    </row>
    <row r="145" ht="15.75" spans="1:4">
      <c r="A145" s="564"/>
      <c r="B145" s="541">
        <v>9</v>
      </c>
      <c r="C145" s="542" t="s">
        <v>10419</v>
      </c>
      <c r="D145" s="543" t="s">
        <v>10420</v>
      </c>
    </row>
    <row r="146" ht="15.75" spans="1:4">
      <c r="A146" s="564"/>
      <c r="B146" s="541">
        <v>10</v>
      </c>
      <c r="C146" s="542" t="s">
        <v>10421</v>
      </c>
      <c r="D146" s="543" t="s">
        <v>10422</v>
      </c>
    </row>
    <row r="147" ht="15.75" spans="1:4">
      <c r="A147" s="564"/>
      <c r="B147" s="541">
        <v>11</v>
      </c>
      <c r="C147" s="542" t="s">
        <v>10423</v>
      </c>
      <c r="D147" s="543" t="s">
        <v>10424</v>
      </c>
    </row>
    <row r="148" ht="15.75" spans="1:4">
      <c r="A148" s="564"/>
      <c r="B148" s="541">
        <v>12</v>
      </c>
      <c r="C148" s="542" t="s">
        <v>10425</v>
      </c>
      <c r="D148" s="543" t="s">
        <v>10426</v>
      </c>
    </row>
    <row r="149" ht="15.75" spans="1:4">
      <c r="A149" s="564"/>
      <c r="B149" s="541">
        <v>13</v>
      </c>
      <c r="C149" s="542" t="s">
        <v>10427</v>
      </c>
      <c r="D149" s="543" t="s">
        <v>10428</v>
      </c>
    </row>
    <row r="150" ht="15.75" spans="1:4">
      <c r="A150" s="565" t="s">
        <v>10429</v>
      </c>
      <c r="B150" s="555">
        <v>1</v>
      </c>
      <c r="C150" s="556" t="s">
        <v>10430</v>
      </c>
      <c r="D150" s="557" t="s">
        <v>10431</v>
      </c>
    </row>
    <row r="151" ht="15.75" spans="1:4">
      <c r="A151" s="566"/>
      <c r="B151" s="555">
        <v>2</v>
      </c>
      <c r="C151" s="556" t="s">
        <v>10432</v>
      </c>
      <c r="D151" s="557" t="s">
        <v>10433</v>
      </c>
    </row>
    <row r="152" ht="15.75" spans="1:4">
      <c r="A152" s="566"/>
      <c r="B152" s="555">
        <v>3</v>
      </c>
      <c r="C152" s="556" t="s">
        <v>10434</v>
      </c>
      <c r="D152" s="557" t="s">
        <v>10435</v>
      </c>
    </row>
    <row r="153" ht="15.75" spans="1:4">
      <c r="A153" s="566"/>
      <c r="B153" s="555">
        <v>4</v>
      </c>
      <c r="C153" s="556" t="s">
        <v>5636</v>
      </c>
      <c r="D153" s="557" t="s">
        <v>10436</v>
      </c>
    </row>
    <row r="154" ht="15.75" spans="1:4">
      <c r="A154" s="566"/>
      <c r="B154" s="555">
        <v>5</v>
      </c>
      <c r="C154" s="556" t="s">
        <v>10437</v>
      </c>
      <c r="D154" s="557" t="s">
        <v>10438</v>
      </c>
    </row>
    <row r="155" ht="15.75" spans="1:4">
      <c r="A155" s="566"/>
      <c r="B155" s="555">
        <v>6</v>
      </c>
      <c r="C155" s="556" t="s">
        <v>1375</v>
      </c>
      <c r="D155" s="557" t="s">
        <v>10439</v>
      </c>
    </row>
    <row r="156" ht="15.75" spans="1:4">
      <c r="A156" s="566"/>
      <c r="B156" s="555">
        <v>7</v>
      </c>
      <c r="C156" s="556" t="s">
        <v>1379</v>
      </c>
      <c r="D156" s="557" t="s">
        <v>10440</v>
      </c>
    </row>
    <row r="157" ht="15.75" spans="1:4">
      <c r="A157" s="566"/>
      <c r="B157" s="555">
        <v>8</v>
      </c>
      <c r="C157" s="556" t="s">
        <v>1383</v>
      </c>
      <c r="D157" s="557" t="s">
        <v>10441</v>
      </c>
    </row>
    <row r="158" ht="15.75" spans="1:4">
      <c r="A158" s="566"/>
      <c r="B158" s="555">
        <v>9</v>
      </c>
      <c r="C158" s="556" t="s">
        <v>1341</v>
      </c>
      <c r="D158" s="557" t="s">
        <v>10442</v>
      </c>
    </row>
    <row r="159" ht="15.75" spans="1:4">
      <c r="A159" s="566"/>
      <c r="B159" s="555">
        <v>10</v>
      </c>
      <c r="C159" s="556" t="s">
        <v>10443</v>
      </c>
      <c r="D159" s="557" t="s">
        <v>10444</v>
      </c>
    </row>
    <row r="160" ht="15.75" spans="1:4">
      <c r="A160" s="566"/>
      <c r="B160" s="555">
        <v>11</v>
      </c>
      <c r="C160" s="559" t="s">
        <v>896</v>
      </c>
      <c r="D160" s="560" t="s">
        <v>10445</v>
      </c>
    </row>
    <row r="161" ht="15.75" spans="1:4">
      <c r="A161" s="566"/>
      <c r="B161" s="555">
        <v>12</v>
      </c>
      <c r="C161" s="559" t="s">
        <v>10446</v>
      </c>
      <c r="D161" s="560" t="s">
        <v>10447</v>
      </c>
    </row>
    <row r="162" ht="15.75" spans="1:4">
      <c r="A162" s="566"/>
      <c r="B162" s="555">
        <v>13</v>
      </c>
      <c r="C162" s="559" t="s">
        <v>10448</v>
      </c>
      <c r="D162" s="560" t="s">
        <v>10449</v>
      </c>
    </row>
    <row r="163" ht="15.75" spans="1:4">
      <c r="A163" s="566"/>
      <c r="B163" s="555">
        <v>14</v>
      </c>
      <c r="C163" s="559" t="s">
        <v>10450</v>
      </c>
      <c r="D163" s="560" t="s">
        <v>10451</v>
      </c>
    </row>
    <row r="164" ht="15.75" spans="1:4">
      <c r="A164" s="566"/>
      <c r="B164" s="555">
        <v>15</v>
      </c>
      <c r="C164" s="559" t="s">
        <v>10452</v>
      </c>
      <c r="D164" s="560" t="s">
        <v>10453</v>
      </c>
    </row>
    <row r="165" ht="15.75" spans="1:4">
      <c r="A165" s="566"/>
      <c r="B165" s="555">
        <v>16</v>
      </c>
      <c r="C165" s="559" t="s">
        <v>10454</v>
      </c>
      <c r="D165" s="560" t="s">
        <v>10455</v>
      </c>
    </row>
    <row r="166" ht="15.75" spans="1:4">
      <c r="A166" s="566"/>
      <c r="B166" s="555">
        <v>17</v>
      </c>
      <c r="C166" s="559" t="s">
        <v>10456</v>
      </c>
      <c r="D166" s="560" t="s">
        <v>10457</v>
      </c>
    </row>
    <row r="167" ht="15.75" spans="1:4">
      <c r="A167" s="566"/>
      <c r="B167" s="555">
        <v>18</v>
      </c>
      <c r="C167" s="559" t="s">
        <v>10458</v>
      </c>
      <c r="D167" s="560" t="s">
        <v>10459</v>
      </c>
    </row>
    <row r="168" ht="15.75" spans="1:4">
      <c r="A168" s="566"/>
      <c r="B168" s="555">
        <v>19</v>
      </c>
      <c r="C168" s="559" t="s">
        <v>1115</v>
      </c>
      <c r="D168" s="560" t="s">
        <v>10460</v>
      </c>
    </row>
    <row r="169" ht="15.75" spans="1:4">
      <c r="A169" s="545" t="s">
        <v>10461</v>
      </c>
      <c r="B169" s="546">
        <v>1</v>
      </c>
      <c r="C169" s="547" t="s">
        <v>1071</v>
      </c>
      <c r="D169" s="548" t="s">
        <v>10462</v>
      </c>
    </row>
    <row r="170" ht="15.75" spans="1:4">
      <c r="A170" s="549"/>
      <c r="B170" s="546">
        <v>2</v>
      </c>
      <c r="C170" s="547" t="s">
        <v>1658</v>
      </c>
      <c r="D170" s="548" t="s">
        <v>10463</v>
      </c>
    </row>
    <row r="171" ht="15.75" spans="1:4">
      <c r="A171" s="549"/>
      <c r="B171" s="546">
        <v>3</v>
      </c>
      <c r="C171" s="547" t="s">
        <v>10464</v>
      </c>
      <c r="D171" s="548" t="s">
        <v>10465</v>
      </c>
    </row>
    <row r="172" ht="15.75" spans="1:4">
      <c r="A172" s="549"/>
      <c r="B172" s="546">
        <v>4</v>
      </c>
      <c r="C172" s="547" t="s">
        <v>10466</v>
      </c>
      <c r="D172" s="548" t="s">
        <v>10467</v>
      </c>
    </row>
    <row r="173" ht="15.75" spans="1:4">
      <c r="A173" s="549"/>
      <c r="B173" s="546">
        <v>5</v>
      </c>
      <c r="C173" s="547" t="s">
        <v>1686</v>
      </c>
      <c r="D173" s="548" t="s">
        <v>10468</v>
      </c>
    </row>
    <row r="174" ht="15.75" spans="1:4">
      <c r="A174" s="549"/>
      <c r="B174" s="546">
        <v>6</v>
      </c>
      <c r="C174" s="547" t="s">
        <v>1656</v>
      </c>
      <c r="D174" s="548" t="s">
        <v>10469</v>
      </c>
    </row>
    <row r="175" ht="15.75" spans="1:4">
      <c r="A175" s="549"/>
      <c r="B175" s="546">
        <v>7</v>
      </c>
      <c r="C175" s="547" t="s">
        <v>1682</v>
      </c>
      <c r="D175" s="548" t="s">
        <v>10470</v>
      </c>
    </row>
    <row r="176" ht="15.75" spans="1:4">
      <c r="A176" s="549"/>
      <c r="B176" s="546">
        <v>8</v>
      </c>
      <c r="C176" s="547" t="s">
        <v>1664</v>
      </c>
      <c r="D176" s="548" t="s">
        <v>10471</v>
      </c>
    </row>
    <row r="177" ht="15.75" spans="1:4">
      <c r="A177" s="549"/>
      <c r="B177" s="546">
        <v>9</v>
      </c>
      <c r="C177" s="547" t="s">
        <v>1647</v>
      </c>
      <c r="D177" s="548" t="s">
        <v>10472</v>
      </c>
    </row>
    <row r="178" ht="15.75" spans="1:4">
      <c r="A178" s="549"/>
      <c r="B178" s="546">
        <v>10</v>
      </c>
      <c r="C178" s="547" t="s">
        <v>1649</v>
      </c>
      <c r="D178" s="548" t="s">
        <v>10473</v>
      </c>
    </row>
    <row r="179" ht="15.75" spans="1:4">
      <c r="A179" s="549"/>
      <c r="B179" s="546">
        <v>11</v>
      </c>
      <c r="C179" s="547" t="s">
        <v>1628</v>
      </c>
      <c r="D179" s="548" t="s">
        <v>10474</v>
      </c>
    </row>
    <row r="180" ht="15.75" spans="1:4">
      <c r="A180" s="549"/>
      <c r="B180" s="546">
        <v>12</v>
      </c>
      <c r="C180" s="547" t="s">
        <v>1633</v>
      </c>
      <c r="D180" s="548" t="s">
        <v>10475</v>
      </c>
    </row>
    <row r="181" ht="15.75" spans="1:4">
      <c r="A181" s="549"/>
      <c r="B181" s="546">
        <v>13</v>
      </c>
      <c r="C181" s="547" t="s">
        <v>1635</v>
      </c>
      <c r="D181" s="548" t="s">
        <v>10476</v>
      </c>
    </row>
    <row r="182" ht="15.75" spans="1:4">
      <c r="A182" s="549"/>
      <c r="B182" s="546">
        <v>14</v>
      </c>
      <c r="C182" s="547" t="s">
        <v>10477</v>
      </c>
      <c r="D182" s="548" t="s">
        <v>10478</v>
      </c>
    </row>
    <row r="183" ht="15.75" spans="1:4">
      <c r="A183" s="549"/>
      <c r="B183" s="546">
        <v>15</v>
      </c>
      <c r="C183" s="547" t="s">
        <v>1637</v>
      </c>
      <c r="D183" s="548" t="s">
        <v>10479</v>
      </c>
    </row>
    <row r="184" ht="15.75" spans="1:4">
      <c r="A184" s="549"/>
      <c r="B184" s="546">
        <v>16</v>
      </c>
      <c r="C184" s="547" t="s">
        <v>1623</v>
      </c>
      <c r="D184" s="548" t="s">
        <v>10480</v>
      </c>
    </row>
    <row r="185" ht="15.75" spans="1:4">
      <c r="A185" s="549"/>
      <c r="B185" s="546">
        <v>17</v>
      </c>
      <c r="C185" s="547" t="s">
        <v>1619</v>
      </c>
      <c r="D185" s="548" t="s">
        <v>10481</v>
      </c>
    </row>
    <row r="186" ht="15.75" spans="1:4">
      <c r="A186" s="549"/>
      <c r="B186" s="546">
        <v>18</v>
      </c>
      <c r="C186" s="547" t="s">
        <v>1672</v>
      </c>
      <c r="D186" s="548" t="s">
        <v>10482</v>
      </c>
    </row>
    <row r="187" ht="15.75" spans="1:4">
      <c r="A187" s="549"/>
      <c r="B187" s="546">
        <v>19</v>
      </c>
      <c r="C187" s="547" t="s">
        <v>1672</v>
      </c>
      <c r="D187" s="548" t="s">
        <v>10483</v>
      </c>
    </row>
    <row r="188" ht="15.75" spans="1:4">
      <c r="A188" s="549"/>
      <c r="B188" s="546">
        <v>20</v>
      </c>
      <c r="C188" s="547" t="s">
        <v>1672</v>
      </c>
      <c r="D188" s="548" t="s">
        <v>10484</v>
      </c>
    </row>
    <row r="189" ht="15.75" spans="1:4">
      <c r="A189" s="549"/>
      <c r="B189" s="546">
        <v>21</v>
      </c>
      <c r="C189" s="547" t="s">
        <v>1672</v>
      </c>
      <c r="D189" s="548" t="s">
        <v>10485</v>
      </c>
    </row>
    <row r="190" ht="15.75" spans="1:4">
      <c r="A190" s="549"/>
      <c r="B190" s="546">
        <v>22</v>
      </c>
      <c r="C190" s="547" t="s">
        <v>1611</v>
      </c>
      <c r="D190" s="548" t="s">
        <v>10486</v>
      </c>
    </row>
    <row r="191" ht="15.75" spans="1:4">
      <c r="A191" s="549"/>
      <c r="B191" s="546">
        <v>23</v>
      </c>
      <c r="C191" s="547" t="s">
        <v>10466</v>
      </c>
      <c r="D191" s="548" t="s">
        <v>10487</v>
      </c>
    </row>
    <row r="192" ht="15.75" spans="1:4">
      <c r="A192" s="549"/>
      <c r="B192" s="546">
        <v>24</v>
      </c>
      <c r="C192" s="547" t="s">
        <v>1604</v>
      </c>
      <c r="D192" s="548" t="s">
        <v>10488</v>
      </c>
    </row>
    <row r="193" ht="15.75" spans="1:4">
      <c r="A193" s="549"/>
      <c r="B193" s="546">
        <v>25</v>
      </c>
      <c r="C193" s="547" t="s">
        <v>10489</v>
      </c>
      <c r="D193" s="548" t="s">
        <v>10490</v>
      </c>
    </row>
    <row r="194" ht="15.75" spans="1:4">
      <c r="A194" s="549"/>
      <c r="B194" s="546">
        <v>26</v>
      </c>
      <c r="C194" s="547" t="s">
        <v>1600</v>
      </c>
      <c r="D194" s="548" t="s">
        <v>10491</v>
      </c>
    </row>
    <row r="195" ht="15.75" spans="1:4">
      <c r="A195" s="549"/>
      <c r="B195" s="546">
        <v>27</v>
      </c>
      <c r="C195" s="547" t="s">
        <v>687</v>
      </c>
      <c r="D195" s="548" t="s">
        <v>10492</v>
      </c>
    </row>
    <row r="196" ht="15.75" spans="1:4">
      <c r="A196" s="549"/>
      <c r="B196" s="546">
        <v>28</v>
      </c>
      <c r="C196" s="547" t="s">
        <v>1607</v>
      </c>
      <c r="D196" s="548" t="s">
        <v>10493</v>
      </c>
    </row>
    <row r="197" ht="15.75" spans="1:4">
      <c r="A197" s="549"/>
      <c r="B197" s="546">
        <v>29</v>
      </c>
      <c r="C197" s="547" t="s">
        <v>10494</v>
      </c>
      <c r="D197" s="548" t="s">
        <v>10495</v>
      </c>
    </row>
    <row r="198" ht="15.75" spans="1:4">
      <c r="A198" s="549"/>
      <c r="B198" s="546">
        <v>30</v>
      </c>
      <c r="C198" s="547" t="s">
        <v>1613</v>
      </c>
      <c r="D198" s="548" t="s">
        <v>10496</v>
      </c>
    </row>
    <row r="199" ht="15.75" spans="1:4">
      <c r="A199" s="549"/>
      <c r="B199" s="546">
        <v>31</v>
      </c>
      <c r="C199" s="550" t="s">
        <v>1639</v>
      </c>
      <c r="D199" s="551" t="s">
        <v>10497</v>
      </c>
    </row>
    <row r="200" ht="15.75" spans="1:4">
      <c r="A200" s="549"/>
      <c r="B200" s="546">
        <v>32</v>
      </c>
      <c r="C200" s="550" t="s">
        <v>1639</v>
      </c>
      <c r="D200" s="551" t="s">
        <v>10498</v>
      </c>
    </row>
    <row r="201" ht="15.75" spans="1:4">
      <c r="A201" s="549"/>
      <c r="B201" s="546">
        <v>33</v>
      </c>
      <c r="C201" s="550" t="s">
        <v>1595</v>
      </c>
      <c r="D201" s="551" t="s">
        <v>10499</v>
      </c>
    </row>
    <row r="202" ht="15.75" spans="1:4">
      <c r="A202" s="567" t="s">
        <v>10500</v>
      </c>
      <c r="B202" s="568">
        <v>1</v>
      </c>
      <c r="C202" s="569" t="s">
        <v>10501</v>
      </c>
      <c r="D202" s="570" t="s">
        <v>10502</v>
      </c>
    </row>
    <row r="203" ht="15.75" spans="1:4">
      <c r="A203" s="571"/>
      <c r="B203" s="568">
        <v>2</v>
      </c>
      <c r="C203" s="569" t="s">
        <v>10503</v>
      </c>
      <c r="D203" s="570" t="s">
        <v>10504</v>
      </c>
    </row>
    <row r="204" ht="15.75" spans="1:4">
      <c r="A204" s="571"/>
      <c r="B204" s="568">
        <v>3</v>
      </c>
      <c r="C204" s="569" t="s">
        <v>10505</v>
      </c>
      <c r="D204" s="570" t="s">
        <v>10506</v>
      </c>
    </row>
    <row r="205" ht="15.75" spans="1:4">
      <c r="A205" s="571"/>
      <c r="B205" s="568">
        <v>4</v>
      </c>
      <c r="C205" s="569" t="s">
        <v>10507</v>
      </c>
      <c r="D205" s="570" t="s">
        <v>10508</v>
      </c>
    </row>
    <row r="206" ht="15.75" spans="1:4">
      <c r="A206" s="571"/>
      <c r="B206" s="568">
        <v>5</v>
      </c>
      <c r="C206" s="569" t="s">
        <v>10509</v>
      </c>
      <c r="D206" s="570" t="s">
        <v>10510</v>
      </c>
    </row>
    <row r="207" ht="15" spans="1:4">
      <c r="A207" s="571"/>
      <c r="B207" s="572" t="s">
        <v>10511</v>
      </c>
      <c r="C207" s="573"/>
      <c r="D207" s="574"/>
    </row>
    <row r="208" ht="15" spans="1:4">
      <c r="A208" s="575"/>
      <c r="B208" s="572" t="s">
        <v>10512</v>
      </c>
      <c r="C208" s="573"/>
      <c r="D208" s="574"/>
    </row>
    <row r="212" spans="4:4">
      <c r="D212"/>
    </row>
    <row r="213" spans="4:4">
      <c r="D213"/>
    </row>
    <row r="214" spans="4:4">
      <c r="D214"/>
    </row>
    <row r="215" spans="4:4">
      <c r="D215"/>
    </row>
    <row r="216" spans="4:4">
      <c r="D216"/>
    </row>
    <row r="217" spans="4:4">
      <c r="D217"/>
    </row>
    <row r="218" spans="4:4">
      <c r="D218"/>
    </row>
    <row r="219" spans="4:4">
      <c r="D219"/>
    </row>
    <row r="220" spans="4:4">
      <c r="D220"/>
    </row>
    <row r="221" spans="4:4">
      <c r="D221" s="8"/>
    </row>
  </sheetData>
  <mergeCells count="11">
    <mergeCell ref="A1:D1"/>
    <mergeCell ref="B207:D207"/>
    <mergeCell ref="B208:D208"/>
    <mergeCell ref="A3:A61"/>
    <mergeCell ref="A62:A86"/>
    <mergeCell ref="A87:A116"/>
    <mergeCell ref="A117:A136"/>
    <mergeCell ref="A137:A149"/>
    <mergeCell ref="A150:A167"/>
    <mergeCell ref="A169:A201"/>
    <mergeCell ref="A202:A208"/>
  </mergeCells>
  <pageMargins left="0.75" right="0.75" top="1" bottom="1" header="0.5" footer="0.5"/>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5"/>
  <sheetViews>
    <sheetView workbookViewId="0">
      <pane ySplit="2" topLeftCell="A3" activePane="bottomLeft" state="frozen"/>
      <selection/>
      <selection pane="bottomLeft" activeCell="E1535" sqref="E1535"/>
    </sheetView>
  </sheetViews>
  <sheetFormatPr defaultColWidth="9" defaultRowHeight="13.5" outlineLevelCol="4"/>
  <cols>
    <col min="1" max="1" width="7.5" customWidth="1"/>
    <col min="2" max="2" width="31.375" customWidth="1"/>
    <col min="3" max="3" width="119.625" customWidth="1"/>
    <col min="4" max="4" width="38" customWidth="1"/>
    <col min="5" max="5" width="30.75" customWidth="1"/>
  </cols>
  <sheetData>
    <row r="1" ht="31.5" spans="1:5">
      <c r="A1" s="524" t="s">
        <v>10513</v>
      </c>
      <c r="B1" s="525"/>
      <c r="C1" s="525"/>
      <c r="D1" s="525"/>
      <c r="E1" s="525"/>
    </row>
    <row r="2" ht="24" spans="1:5">
      <c r="A2" s="526" t="s">
        <v>1589</v>
      </c>
      <c r="B2" s="526" t="s">
        <v>10514</v>
      </c>
      <c r="C2" s="527" t="s">
        <v>1721</v>
      </c>
      <c r="D2" s="526" t="s">
        <v>10515</v>
      </c>
      <c r="E2" s="526" t="s">
        <v>10516</v>
      </c>
    </row>
    <row r="3" ht="18.75" spans="1:5">
      <c r="A3" s="528">
        <v>1</v>
      </c>
      <c r="B3" s="529" t="s">
        <v>10517</v>
      </c>
      <c r="C3" s="530" t="s">
        <v>10518</v>
      </c>
      <c r="D3" s="531" t="s">
        <v>9495</v>
      </c>
      <c r="E3" s="531"/>
    </row>
    <row r="4" ht="18.75" spans="1:5">
      <c r="A4" s="528">
        <v>2</v>
      </c>
      <c r="B4" s="529" t="s">
        <v>10519</v>
      </c>
      <c r="C4" s="530" t="s">
        <v>10520</v>
      </c>
      <c r="D4" s="531" t="s">
        <v>10521</v>
      </c>
      <c r="E4" s="531" t="s">
        <v>10522</v>
      </c>
    </row>
    <row r="5" ht="18.75" spans="1:5">
      <c r="A5" s="528">
        <v>3</v>
      </c>
      <c r="B5" s="529" t="s">
        <v>10523</v>
      </c>
      <c r="C5" s="530" t="s">
        <v>10524</v>
      </c>
      <c r="D5" s="531" t="s">
        <v>10525</v>
      </c>
      <c r="E5" s="531"/>
    </row>
    <row r="6" ht="18.75" spans="1:5">
      <c r="A6" s="528">
        <v>4</v>
      </c>
      <c r="B6" s="529" t="s">
        <v>10526</v>
      </c>
      <c r="C6" s="530" t="s">
        <v>10527</v>
      </c>
      <c r="D6" s="531" t="s">
        <v>10528</v>
      </c>
      <c r="E6" s="531" t="s">
        <v>10529</v>
      </c>
    </row>
    <row r="7" ht="18.75" spans="1:5">
      <c r="A7" s="528">
        <v>5</v>
      </c>
      <c r="B7" s="529" t="s">
        <v>10530</v>
      </c>
      <c r="C7" s="530" t="s">
        <v>10531</v>
      </c>
      <c r="D7" s="531" t="s">
        <v>10532</v>
      </c>
      <c r="E7" s="531"/>
    </row>
    <row r="8" ht="18.75" spans="1:5">
      <c r="A8" s="528">
        <v>6</v>
      </c>
      <c r="B8" s="529" t="s">
        <v>10533</v>
      </c>
      <c r="C8" s="530" t="s">
        <v>10534</v>
      </c>
      <c r="D8" s="531" t="s">
        <v>10535</v>
      </c>
      <c r="E8" s="531"/>
    </row>
    <row r="9" ht="18.75" spans="1:5">
      <c r="A9" s="528">
        <v>7</v>
      </c>
      <c r="B9" s="529" t="s">
        <v>10536</v>
      </c>
      <c r="C9" s="530" t="s">
        <v>10537</v>
      </c>
      <c r="D9" s="531" t="s">
        <v>6161</v>
      </c>
      <c r="E9" s="531"/>
    </row>
    <row r="10" ht="18.75" spans="1:5">
      <c r="A10" s="528">
        <v>8</v>
      </c>
      <c r="B10" s="529" t="s">
        <v>10538</v>
      </c>
      <c r="C10" s="530" t="s">
        <v>10539</v>
      </c>
      <c r="D10" s="531" t="s">
        <v>9265</v>
      </c>
      <c r="E10" s="531"/>
    </row>
    <row r="11" ht="18.75" spans="1:5">
      <c r="A11" s="528">
        <v>9</v>
      </c>
      <c r="B11" s="529" t="s">
        <v>10540</v>
      </c>
      <c r="C11" s="530" t="s">
        <v>10541</v>
      </c>
      <c r="D11" s="531" t="s">
        <v>10542</v>
      </c>
      <c r="E11" s="531" t="s">
        <v>10543</v>
      </c>
    </row>
    <row r="12" ht="18.75" spans="1:5">
      <c r="A12" s="528">
        <v>10</v>
      </c>
      <c r="B12" s="529" t="s">
        <v>10544</v>
      </c>
      <c r="C12" s="530" t="s">
        <v>10545</v>
      </c>
      <c r="D12" s="531" t="s">
        <v>9265</v>
      </c>
      <c r="E12" s="531"/>
    </row>
    <row r="13" ht="18.75" spans="1:5">
      <c r="A13" s="528">
        <v>11</v>
      </c>
      <c r="B13" s="532" t="s">
        <v>10546</v>
      </c>
      <c r="C13" s="533" t="s">
        <v>642</v>
      </c>
      <c r="D13" s="531" t="s">
        <v>10547</v>
      </c>
      <c r="E13" s="531"/>
    </row>
    <row r="14" ht="18.75" spans="1:5">
      <c r="A14" s="528">
        <v>12</v>
      </c>
      <c r="B14" s="532" t="s">
        <v>10548</v>
      </c>
      <c r="C14" s="533" t="s">
        <v>10549</v>
      </c>
      <c r="D14" s="531" t="s">
        <v>10547</v>
      </c>
      <c r="E14" s="531"/>
    </row>
    <row r="15" ht="18.75" spans="1:5">
      <c r="A15" s="528">
        <v>13</v>
      </c>
      <c r="B15" s="532" t="s">
        <v>10550</v>
      </c>
      <c r="C15" s="533" t="s">
        <v>10551</v>
      </c>
      <c r="D15" s="531" t="s">
        <v>10547</v>
      </c>
      <c r="E15" s="531"/>
    </row>
    <row r="16" ht="18.75" spans="1:5">
      <c r="A16" s="528">
        <v>14</v>
      </c>
      <c r="B16" s="532" t="s">
        <v>10552</v>
      </c>
      <c r="C16" s="533" t="s">
        <v>10553</v>
      </c>
      <c r="D16" s="531" t="s">
        <v>10547</v>
      </c>
      <c r="E16" s="531"/>
    </row>
    <row r="17" ht="18.75" spans="1:5">
      <c r="A17" s="528">
        <v>15</v>
      </c>
      <c r="B17" s="532" t="s">
        <v>10554</v>
      </c>
      <c r="C17" s="533" t="s">
        <v>10555</v>
      </c>
      <c r="D17" s="531" t="s">
        <v>10547</v>
      </c>
      <c r="E17" s="531"/>
    </row>
    <row r="18" ht="18.75" spans="1:5">
      <c r="A18" s="528">
        <v>16</v>
      </c>
      <c r="B18" s="532" t="s">
        <v>10556</v>
      </c>
      <c r="C18" s="533" t="s">
        <v>10557</v>
      </c>
      <c r="D18" s="531" t="s">
        <v>10547</v>
      </c>
      <c r="E18" s="531" t="s">
        <v>10558</v>
      </c>
    </row>
    <row r="19" ht="18.75" spans="1:5">
      <c r="A19" s="528">
        <v>17</v>
      </c>
      <c r="B19" s="532" t="s">
        <v>10559</v>
      </c>
      <c r="C19" s="533" t="s">
        <v>646</v>
      </c>
      <c r="D19" s="531" t="s">
        <v>10560</v>
      </c>
      <c r="E19" s="531"/>
    </row>
    <row r="20" ht="18.75" spans="1:5">
      <c r="A20" s="528">
        <v>18</v>
      </c>
      <c r="B20" s="532" t="s">
        <v>10561</v>
      </c>
      <c r="C20" s="533" t="s">
        <v>10562</v>
      </c>
      <c r="D20" s="531" t="s">
        <v>10560</v>
      </c>
      <c r="E20" s="531"/>
    </row>
    <row r="21" ht="18.75" spans="1:5">
      <c r="A21" s="528">
        <v>19</v>
      </c>
      <c r="B21" s="532" t="s">
        <v>10563</v>
      </c>
      <c r="C21" s="533" t="s">
        <v>10564</v>
      </c>
      <c r="D21" s="531" t="s">
        <v>10560</v>
      </c>
      <c r="E21" s="531"/>
    </row>
    <row r="22" ht="18.75" spans="1:5">
      <c r="A22" s="528">
        <v>20</v>
      </c>
      <c r="B22" s="532" t="s">
        <v>10565</v>
      </c>
      <c r="C22" s="533" t="s">
        <v>10566</v>
      </c>
      <c r="D22" s="531" t="s">
        <v>10560</v>
      </c>
      <c r="E22" s="531" t="s">
        <v>10567</v>
      </c>
    </row>
    <row r="23" ht="18.75" spans="1:5">
      <c r="A23" s="528">
        <v>21</v>
      </c>
      <c r="B23" s="529" t="s">
        <v>10568</v>
      </c>
      <c r="C23" s="530" t="s">
        <v>10569</v>
      </c>
      <c r="D23" s="531" t="s">
        <v>9495</v>
      </c>
      <c r="E23" s="531" t="s">
        <v>10570</v>
      </c>
    </row>
    <row r="24" ht="18.75" spans="1:5">
      <c r="A24" s="528">
        <v>22</v>
      </c>
      <c r="B24" s="529" t="s">
        <v>10571</v>
      </c>
      <c r="C24" s="530" t="s">
        <v>10572</v>
      </c>
      <c r="D24" s="531" t="s">
        <v>9135</v>
      </c>
      <c r="E24" s="531"/>
    </row>
    <row r="25" ht="18.75" spans="1:5">
      <c r="A25" s="528">
        <v>23</v>
      </c>
      <c r="B25" s="529" t="s">
        <v>10573</v>
      </c>
      <c r="C25" s="530" t="s">
        <v>10574</v>
      </c>
      <c r="D25" s="531" t="s">
        <v>4437</v>
      </c>
      <c r="E25" s="531" t="s">
        <v>10575</v>
      </c>
    </row>
    <row r="26" ht="18.75" spans="1:5">
      <c r="A26" s="528">
        <v>24</v>
      </c>
      <c r="B26" s="529" t="s">
        <v>10576</v>
      </c>
      <c r="C26" s="530" t="s">
        <v>10577</v>
      </c>
      <c r="D26" s="531" t="s">
        <v>10578</v>
      </c>
      <c r="E26" s="531" t="s">
        <v>10579</v>
      </c>
    </row>
    <row r="27" ht="18.75" spans="1:5">
      <c r="A27" s="528">
        <v>25</v>
      </c>
      <c r="B27" s="529" t="s">
        <v>10580</v>
      </c>
      <c r="C27" s="530" t="s">
        <v>10581</v>
      </c>
      <c r="D27" s="531" t="s">
        <v>10582</v>
      </c>
      <c r="E27" s="531"/>
    </row>
    <row r="28" ht="18.75" spans="1:5">
      <c r="A28" s="528">
        <v>26</v>
      </c>
      <c r="B28" s="529" t="s">
        <v>10583</v>
      </c>
      <c r="C28" s="530" t="s">
        <v>10584</v>
      </c>
      <c r="D28" s="531" t="s">
        <v>10582</v>
      </c>
      <c r="E28" s="531" t="s">
        <v>10585</v>
      </c>
    </row>
    <row r="29" ht="18.75" spans="1:5">
      <c r="A29" s="528">
        <v>27</v>
      </c>
      <c r="B29" s="529" t="s">
        <v>10586</v>
      </c>
      <c r="C29" s="530" t="s">
        <v>10587</v>
      </c>
      <c r="D29" s="531" t="s">
        <v>5868</v>
      </c>
      <c r="E29" s="531"/>
    </row>
    <row r="30" ht="18.75" spans="1:5">
      <c r="A30" s="528">
        <v>28</v>
      </c>
      <c r="B30" s="529" t="s">
        <v>10588</v>
      </c>
      <c r="C30" s="530" t="s">
        <v>10589</v>
      </c>
      <c r="D30" s="531" t="s">
        <v>9135</v>
      </c>
      <c r="E30" s="531"/>
    </row>
    <row r="31" ht="18.75" spans="1:5">
      <c r="A31" s="528">
        <v>29</v>
      </c>
      <c r="B31" s="529" t="s">
        <v>10590</v>
      </c>
      <c r="C31" s="530" t="s">
        <v>10591</v>
      </c>
      <c r="D31" s="531" t="s">
        <v>9173</v>
      </c>
      <c r="E31" s="531"/>
    </row>
    <row r="32" ht="18.75" spans="1:5">
      <c r="A32" s="528">
        <v>30</v>
      </c>
      <c r="B32" s="529" t="s">
        <v>10592</v>
      </c>
      <c r="C32" s="530" t="s">
        <v>10593</v>
      </c>
      <c r="D32" s="531" t="s">
        <v>9173</v>
      </c>
      <c r="E32" s="531"/>
    </row>
    <row r="33" ht="18.75" spans="1:5">
      <c r="A33" s="528">
        <v>31</v>
      </c>
      <c r="B33" s="529" t="s">
        <v>10594</v>
      </c>
      <c r="C33" s="530" t="s">
        <v>10595</v>
      </c>
      <c r="D33" s="531" t="s">
        <v>6147</v>
      </c>
      <c r="E33" s="531"/>
    </row>
    <row r="34" ht="18.75" spans="1:5">
      <c r="A34" s="528">
        <v>32</v>
      </c>
      <c r="B34" s="529" t="s">
        <v>10596</v>
      </c>
      <c r="C34" s="530" t="s">
        <v>10597</v>
      </c>
      <c r="D34" s="531" t="s">
        <v>9173</v>
      </c>
      <c r="E34" s="531"/>
    </row>
    <row r="35" ht="18.75" spans="1:5">
      <c r="A35" s="528">
        <v>33</v>
      </c>
      <c r="B35" s="529" t="s">
        <v>10598</v>
      </c>
      <c r="C35" s="530" t="s">
        <v>10599</v>
      </c>
      <c r="D35" s="531" t="s">
        <v>9173</v>
      </c>
      <c r="E35" s="531"/>
    </row>
    <row r="36" ht="18.75" spans="1:5">
      <c r="A36" s="528">
        <v>34</v>
      </c>
      <c r="B36" s="529" t="s">
        <v>10600</v>
      </c>
      <c r="C36" s="530" t="s">
        <v>10601</v>
      </c>
      <c r="D36" s="531" t="s">
        <v>9173</v>
      </c>
      <c r="E36" s="531"/>
    </row>
    <row r="37" ht="18.75" spans="1:5">
      <c r="A37" s="528">
        <v>35</v>
      </c>
      <c r="B37" s="529" t="s">
        <v>10602</v>
      </c>
      <c r="C37" s="530" t="s">
        <v>10603</v>
      </c>
      <c r="D37" s="531" t="s">
        <v>9173</v>
      </c>
      <c r="E37" s="531"/>
    </row>
    <row r="38" ht="18.75" spans="1:5">
      <c r="A38" s="528">
        <v>36</v>
      </c>
      <c r="B38" s="529" t="s">
        <v>10604</v>
      </c>
      <c r="C38" s="530" t="s">
        <v>10605</v>
      </c>
      <c r="D38" s="531" t="s">
        <v>6147</v>
      </c>
      <c r="E38" s="531"/>
    </row>
    <row r="39" ht="18.75" spans="1:5">
      <c r="A39" s="528">
        <v>37</v>
      </c>
      <c r="B39" s="529" t="s">
        <v>10606</v>
      </c>
      <c r="C39" s="530" t="s">
        <v>10607</v>
      </c>
      <c r="D39" s="531" t="s">
        <v>5889</v>
      </c>
      <c r="E39" s="531"/>
    </row>
    <row r="40" ht="18.75" spans="1:5">
      <c r="A40" s="528">
        <v>38</v>
      </c>
      <c r="B40" s="529" t="s">
        <v>10608</v>
      </c>
      <c r="C40" s="530" t="s">
        <v>10609</v>
      </c>
      <c r="D40" s="531" t="s">
        <v>9173</v>
      </c>
      <c r="E40" s="531"/>
    </row>
    <row r="41" ht="18.75" spans="1:5">
      <c r="A41" s="528">
        <v>39</v>
      </c>
      <c r="B41" s="529" t="s">
        <v>10610</v>
      </c>
      <c r="C41" s="530" t="s">
        <v>10611</v>
      </c>
      <c r="D41" s="531" t="s">
        <v>9173</v>
      </c>
      <c r="E41" s="531"/>
    </row>
    <row r="42" ht="18.75" spans="1:5">
      <c r="A42" s="528">
        <v>40</v>
      </c>
      <c r="B42" s="529" t="s">
        <v>10612</v>
      </c>
      <c r="C42" s="530" t="s">
        <v>10613</v>
      </c>
      <c r="D42" s="531" t="s">
        <v>9173</v>
      </c>
      <c r="E42" s="531"/>
    </row>
    <row r="43" ht="18.75" spans="1:5">
      <c r="A43" s="528">
        <v>41</v>
      </c>
      <c r="B43" s="529" t="s">
        <v>10614</v>
      </c>
      <c r="C43" s="530" t="s">
        <v>10615</v>
      </c>
      <c r="D43" s="531" t="s">
        <v>10616</v>
      </c>
      <c r="E43" s="531"/>
    </row>
    <row r="44" ht="18.75" spans="1:5">
      <c r="A44" s="528">
        <v>42</v>
      </c>
      <c r="B44" s="529" t="s">
        <v>10172</v>
      </c>
      <c r="C44" s="530" t="s">
        <v>10617</v>
      </c>
      <c r="D44" s="531" t="s">
        <v>6011</v>
      </c>
      <c r="E44" s="531"/>
    </row>
    <row r="45" ht="18.75" spans="1:5">
      <c r="A45" s="528">
        <v>43</v>
      </c>
      <c r="B45" s="529" t="s">
        <v>10618</v>
      </c>
      <c r="C45" s="530" t="s">
        <v>10619</v>
      </c>
      <c r="D45" s="531" t="s">
        <v>6011</v>
      </c>
      <c r="E45" s="531"/>
    </row>
    <row r="46" ht="18.75" spans="1:5">
      <c r="A46" s="528">
        <v>44</v>
      </c>
      <c r="B46" s="529" t="s">
        <v>10620</v>
      </c>
      <c r="C46" s="530" t="s">
        <v>10621</v>
      </c>
      <c r="D46" s="531" t="s">
        <v>6011</v>
      </c>
      <c r="E46" s="531"/>
    </row>
    <row r="47" ht="18.75" spans="1:5">
      <c r="A47" s="528">
        <v>45</v>
      </c>
      <c r="B47" s="529" t="s">
        <v>10622</v>
      </c>
      <c r="C47" s="530" t="s">
        <v>10623</v>
      </c>
      <c r="D47" s="531" t="s">
        <v>9135</v>
      </c>
      <c r="E47" s="531"/>
    </row>
    <row r="48" ht="18.75" spans="1:5">
      <c r="A48" s="528">
        <v>46</v>
      </c>
      <c r="B48" s="529" t="s">
        <v>10624</v>
      </c>
      <c r="C48" s="530" t="s">
        <v>10625</v>
      </c>
      <c r="D48" s="531" t="s">
        <v>5889</v>
      </c>
      <c r="E48" s="531"/>
    </row>
    <row r="49" ht="18.75" spans="1:5">
      <c r="A49" s="528">
        <v>47</v>
      </c>
      <c r="B49" s="529" t="s">
        <v>10626</v>
      </c>
      <c r="C49" s="530" t="s">
        <v>10627</v>
      </c>
      <c r="D49" s="531" t="s">
        <v>10628</v>
      </c>
      <c r="E49" s="531"/>
    </row>
    <row r="50" ht="18.75" spans="1:5">
      <c r="A50" s="528">
        <v>48</v>
      </c>
      <c r="B50" s="529" t="s">
        <v>10629</v>
      </c>
      <c r="C50" s="530" t="s">
        <v>10630</v>
      </c>
      <c r="D50" s="531" t="s">
        <v>10616</v>
      </c>
      <c r="E50" s="531"/>
    </row>
    <row r="51" ht="18.75" spans="1:5">
      <c r="A51" s="528">
        <v>49</v>
      </c>
      <c r="B51" s="529" t="s">
        <v>10631</v>
      </c>
      <c r="C51" s="530" t="s">
        <v>10632</v>
      </c>
      <c r="D51" s="531" t="s">
        <v>9135</v>
      </c>
      <c r="E51" s="531"/>
    </row>
    <row r="52" ht="18.75" spans="1:5">
      <c r="A52" s="528">
        <v>50</v>
      </c>
      <c r="B52" s="529" t="s">
        <v>10633</v>
      </c>
      <c r="C52" s="530" t="s">
        <v>10634</v>
      </c>
      <c r="D52" s="531" t="s">
        <v>10635</v>
      </c>
      <c r="E52" s="531" t="s">
        <v>10636</v>
      </c>
    </row>
    <row r="53" ht="18.75" spans="1:5">
      <c r="A53" s="528">
        <v>51</v>
      </c>
      <c r="B53" s="529" t="s">
        <v>10637</v>
      </c>
      <c r="C53" s="530" t="s">
        <v>10638</v>
      </c>
      <c r="D53" s="531" t="s">
        <v>9173</v>
      </c>
      <c r="E53" s="531"/>
    </row>
    <row r="54" ht="18.75" spans="1:5">
      <c r="A54" s="528">
        <v>52</v>
      </c>
      <c r="B54" s="529" t="s">
        <v>10639</v>
      </c>
      <c r="C54" s="530" t="s">
        <v>10640</v>
      </c>
      <c r="D54" s="531" t="s">
        <v>9173</v>
      </c>
      <c r="E54" s="531"/>
    </row>
    <row r="55" ht="18.75" spans="1:5">
      <c r="A55" s="528">
        <v>53</v>
      </c>
      <c r="B55" s="529" t="s">
        <v>10641</v>
      </c>
      <c r="C55" s="530" t="s">
        <v>10642</v>
      </c>
      <c r="D55" s="531" t="s">
        <v>6037</v>
      </c>
      <c r="E55" s="531"/>
    </row>
    <row r="56" ht="18.75" spans="1:5">
      <c r="A56" s="528">
        <v>54</v>
      </c>
      <c r="B56" s="529" t="s">
        <v>10643</v>
      </c>
      <c r="C56" s="530" t="s">
        <v>10644</v>
      </c>
      <c r="D56" s="531" t="s">
        <v>10645</v>
      </c>
      <c r="E56" s="531" t="s">
        <v>10646</v>
      </c>
    </row>
    <row r="57" ht="18.75" spans="1:5">
      <c r="A57" s="528">
        <v>55</v>
      </c>
      <c r="B57" s="529" t="s">
        <v>10647</v>
      </c>
      <c r="C57" s="530" t="s">
        <v>10648</v>
      </c>
      <c r="D57" s="531" t="s">
        <v>9265</v>
      </c>
      <c r="E57" s="531"/>
    </row>
    <row r="58" ht="18.75" spans="1:5">
      <c r="A58" s="528">
        <v>56</v>
      </c>
      <c r="B58" s="529" t="s">
        <v>10649</v>
      </c>
      <c r="C58" s="530" t="s">
        <v>10650</v>
      </c>
      <c r="D58" s="531" t="s">
        <v>6161</v>
      </c>
      <c r="E58" s="531"/>
    </row>
    <row r="59" ht="18.75" spans="1:5">
      <c r="A59" s="528">
        <v>57</v>
      </c>
      <c r="B59" s="529" t="s">
        <v>10651</v>
      </c>
      <c r="C59" s="530" t="s">
        <v>10652</v>
      </c>
      <c r="D59" s="531" t="s">
        <v>6161</v>
      </c>
      <c r="E59" s="531"/>
    </row>
    <row r="60" ht="18.75" spans="1:5">
      <c r="A60" s="528">
        <v>58</v>
      </c>
      <c r="B60" s="529" t="s">
        <v>10653</v>
      </c>
      <c r="C60" s="530" t="s">
        <v>10654</v>
      </c>
      <c r="D60" s="531" t="s">
        <v>5868</v>
      </c>
      <c r="E60" s="531" t="s">
        <v>10655</v>
      </c>
    </row>
    <row r="61" ht="18.75" spans="1:5">
      <c r="A61" s="528">
        <v>59</v>
      </c>
      <c r="B61" s="529" t="s">
        <v>10656</v>
      </c>
      <c r="C61" s="530" t="s">
        <v>10657</v>
      </c>
      <c r="D61" s="531" t="s">
        <v>9524</v>
      </c>
      <c r="E61" s="531" t="s">
        <v>10658</v>
      </c>
    </row>
    <row r="62" ht="18.75" spans="1:5">
      <c r="A62" s="528">
        <v>60</v>
      </c>
      <c r="B62" s="529" t="s">
        <v>10659</v>
      </c>
      <c r="C62" s="530" t="s">
        <v>10660</v>
      </c>
      <c r="D62" s="531" t="s">
        <v>9265</v>
      </c>
      <c r="E62" s="531"/>
    </row>
    <row r="63" ht="18.75" spans="1:5">
      <c r="A63" s="528">
        <v>61</v>
      </c>
      <c r="B63" s="529" t="s">
        <v>10661</v>
      </c>
      <c r="C63" s="530" t="s">
        <v>10662</v>
      </c>
      <c r="D63" s="531" t="s">
        <v>10663</v>
      </c>
      <c r="E63" s="531" t="s">
        <v>10664</v>
      </c>
    </row>
    <row r="64" ht="18.75" spans="1:5">
      <c r="A64" s="528">
        <v>62</v>
      </c>
      <c r="B64" s="529" t="s">
        <v>10665</v>
      </c>
      <c r="C64" s="530" t="s">
        <v>10666</v>
      </c>
      <c r="D64" s="531" t="s">
        <v>10667</v>
      </c>
      <c r="E64" s="531" t="s">
        <v>10668</v>
      </c>
    </row>
    <row r="65" ht="18.75" spans="1:5">
      <c r="A65" s="528">
        <v>63</v>
      </c>
      <c r="B65" s="529" t="s">
        <v>5636</v>
      </c>
      <c r="C65" s="530" t="s">
        <v>10669</v>
      </c>
      <c r="D65" s="531" t="s">
        <v>9265</v>
      </c>
      <c r="E65" s="531"/>
    </row>
    <row r="66" ht="18.75" spans="1:5">
      <c r="A66" s="528">
        <v>64</v>
      </c>
      <c r="B66" s="529" t="s">
        <v>10670</v>
      </c>
      <c r="C66" s="530" t="s">
        <v>10671</v>
      </c>
      <c r="D66" s="531" t="s">
        <v>6147</v>
      </c>
      <c r="E66" s="531" t="s">
        <v>10672</v>
      </c>
    </row>
    <row r="67" ht="18.75" spans="1:5">
      <c r="A67" s="528">
        <v>65</v>
      </c>
      <c r="B67" s="529" t="s">
        <v>10673</v>
      </c>
      <c r="C67" s="530" t="s">
        <v>10674</v>
      </c>
      <c r="D67" s="531" t="s">
        <v>10675</v>
      </c>
      <c r="E67" s="531"/>
    </row>
    <row r="68" ht="18.75" spans="1:5">
      <c r="A68" s="528">
        <v>66</v>
      </c>
      <c r="B68" s="529" t="s">
        <v>10676</v>
      </c>
      <c r="C68" s="530" t="s">
        <v>10677</v>
      </c>
      <c r="D68" s="531" t="s">
        <v>9495</v>
      </c>
      <c r="E68" s="531"/>
    </row>
    <row r="69" ht="18.75" spans="1:5">
      <c r="A69" s="528">
        <v>67</v>
      </c>
      <c r="B69" s="529" t="s">
        <v>10678</v>
      </c>
      <c r="C69" s="530" t="s">
        <v>10679</v>
      </c>
      <c r="D69" s="531" t="s">
        <v>10680</v>
      </c>
      <c r="E69" s="531"/>
    </row>
    <row r="70" ht="18.75" spans="1:5">
      <c r="A70" s="528">
        <v>68</v>
      </c>
      <c r="B70" s="529" t="s">
        <v>10681</v>
      </c>
      <c r="C70" s="530" t="s">
        <v>10682</v>
      </c>
      <c r="D70" s="531" t="s">
        <v>10683</v>
      </c>
      <c r="E70" s="531"/>
    </row>
    <row r="71" ht="18.75" spans="1:5">
      <c r="A71" s="528">
        <v>69</v>
      </c>
      <c r="B71" s="529" t="s">
        <v>10684</v>
      </c>
      <c r="C71" s="530" t="s">
        <v>10685</v>
      </c>
      <c r="D71" s="531" t="s">
        <v>10686</v>
      </c>
      <c r="E71" s="531"/>
    </row>
    <row r="72" ht="18.75" spans="1:5">
      <c r="A72" s="528">
        <v>70</v>
      </c>
      <c r="B72" s="529" t="s">
        <v>10687</v>
      </c>
      <c r="C72" s="530" t="s">
        <v>10688</v>
      </c>
      <c r="D72" s="531" t="s">
        <v>10689</v>
      </c>
      <c r="E72" s="531"/>
    </row>
    <row r="73" ht="18.75" spans="1:5">
      <c r="A73" s="528">
        <v>71</v>
      </c>
      <c r="B73" s="529" t="s">
        <v>10690</v>
      </c>
      <c r="C73" s="530" t="s">
        <v>10691</v>
      </c>
      <c r="D73" s="531" t="s">
        <v>10689</v>
      </c>
      <c r="E73" s="531"/>
    </row>
    <row r="74" ht="18.75" spans="1:5">
      <c r="A74" s="528">
        <v>72</v>
      </c>
      <c r="B74" s="529" t="s">
        <v>10692</v>
      </c>
      <c r="C74" s="530" t="s">
        <v>10693</v>
      </c>
      <c r="D74" s="531" t="s">
        <v>10689</v>
      </c>
      <c r="E74" s="531"/>
    </row>
    <row r="75" ht="18.75" spans="1:5">
      <c r="A75" s="528">
        <v>73</v>
      </c>
      <c r="B75" s="529" t="s">
        <v>10694</v>
      </c>
      <c r="C75" s="530" t="s">
        <v>10695</v>
      </c>
      <c r="D75" s="531" t="s">
        <v>10689</v>
      </c>
      <c r="E75" s="531"/>
    </row>
    <row r="76" ht="18.75" spans="1:5">
      <c r="A76" s="528">
        <v>74</v>
      </c>
      <c r="B76" s="529" t="s">
        <v>10696</v>
      </c>
      <c r="C76" s="530" t="s">
        <v>10697</v>
      </c>
      <c r="D76" s="531" t="s">
        <v>10689</v>
      </c>
      <c r="E76" s="531"/>
    </row>
    <row r="77" ht="18.75" spans="1:5">
      <c r="A77" s="528">
        <v>75</v>
      </c>
      <c r="B77" s="529" t="s">
        <v>10698</v>
      </c>
      <c r="C77" s="530" t="s">
        <v>10699</v>
      </c>
      <c r="D77" s="531" t="s">
        <v>10689</v>
      </c>
      <c r="E77" s="531"/>
    </row>
    <row r="78" ht="18.75" spans="1:5">
      <c r="A78" s="528">
        <v>76</v>
      </c>
      <c r="B78" s="529" t="s">
        <v>10700</v>
      </c>
      <c r="C78" s="530" t="s">
        <v>10701</v>
      </c>
      <c r="D78" s="531" t="s">
        <v>10689</v>
      </c>
      <c r="E78" s="531"/>
    </row>
    <row r="79" ht="18.75" spans="1:5">
      <c r="A79" s="528">
        <v>77</v>
      </c>
      <c r="B79" s="529" t="s">
        <v>10702</v>
      </c>
      <c r="C79" s="530" t="s">
        <v>10703</v>
      </c>
      <c r="D79" s="531" t="s">
        <v>10689</v>
      </c>
      <c r="E79" s="531"/>
    </row>
    <row r="80" ht="18.75" spans="1:5">
      <c r="A80" s="528">
        <v>78</v>
      </c>
      <c r="B80" s="529" t="s">
        <v>10704</v>
      </c>
      <c r="C80" s="530" t="s">
        <v>10705</v>
      </c>
      <c r="D80" s="531"/>
      <c r="E80" s="531"/>
    </row>
    <row r="81" ht="18.75" spans="1:5">
      <c r="A81" s="528">
        <v>79</v>
      </c>
      <c r="B81" s="529" t="s">
        <v>10706</v>
      </c>
      <c r="C81" s="530" t="s">
        <v>10707</v>
      </c>
      <c r="D81" s="531" t="s">
        <v>9265</v>
      </c>
      <c r="E81" s="531"/>
    </row>
    <row r="82" ht="18.75" spans="1:5">
      <c r="A82" s="528">
        <v>80</v>
      </c>
      <c r="B82" s="529" t="s">
        <v>10708</v>
      </c>
      <c r="C82" s="530" t="s">
        <v>10709</v>
      </c>
      <c r="D82" s="531" t="s">
        <v>10710</v>
      </c>
      <c r="E82" s="531"/>
    </row>
    <row r="83" ht="18.75" spans="1:5">
      <c r="A83" s="528">
        <v>81</v>
      </c>
      <c r="B83" s="529" t="s">
        <v>10711</v>
      </c>
      <c r="C83" s="530" t="s">
        <v>10712</v>
      </c>
      <c r="D83" s="531" t="s">
        <v>10713</v>
      </c>
      <c r="E83" s="531"/>
    </row>
    <row r="84" ht="18.75" spans="1:5">
      <c r="A84" s="528">
        <v>82</v>
      </c>
      <c r="B84" s="529" t="s">
        <v>10714</v>
      </c>
      <c r="C84" s="530" t="s">
        <v>10715</v>
      </c>
      <c r="D84" s="531" t="s">
        <v>10716</v>
      </c>
      <c r="E84" s="531"/>
    </row>
    <row r="85" ht="18.75" spans="1:5">
      <c r="A85" s="528">
        <v>83</v>
      </c>
      <c r="B85" s="529" t="s">
        <v>9134</v>
      </c>
      <c r="C85" s="530" t="s">
        <v>10717</v>
      </c>
      <c r="D85" s="531" t="s">
        <v>9495</v>
      </c>
      <c r="E85" s="531" t="s">
        <v>10718</v>
      </c>
    </row>
    <row r="86" ht="18.75" spans="1:5">
      <c r="A86" s="528">
        <v>84</v>
      </c>
      <c r="B86" s="529" t="s">
        <v>10719</v>
      </c>
      <c r="C86" s="530" t="s">
        <v>10720</v>
      </c>
      <c r="D86" s="531" t="s">
        <v>10721</v>
      </c>
      <c r="E86" s="531"/>
    </row>
    <row r="87" ht="18.75" spans="1:5">
      <c r="A87" s="528">
        <v>85</v>
      </c>
      <c r="B87" s="529" t="s">
        <v>10722</v>
      </c>
      <c r="C87" s="530" t="s">
        <v>10723</v>
      </c>
      <c r="D87" s="531" t="s">
        <v>10724</v>
      </c>
      <c r="E87" s="531"/>
    </row>
    <row r="88" ht="18.75" spans="1:5">
      <c r="A88" s="528">
        <v>86</v>
      </c>
      <c r="B88" s="529" t="s">
        <v>9630</v>
      </c>
      <c r="C88" s="530" t="s">
        <v>10725</v>
      </c>
      <c r="D88" s="531" t="s">
        <v>10726</v>
      </c>
      <c r="E88" s="531"/>
    </row>
    <row r="89" ht="18.75" spans="1:5">
      <c r="A89" s="528">
        <v>87</v>
      </c>
      <c r="B89" s="529" t="s">
        <v>10727</v>
      </c>
      <c r="C89" s="530" t="s">
        <v>10728</v>
      </c>
      <c r="D89" s="531" t="s">
        <v>10729</v>
      </c>
      <c r="E89" s="531"/>
    </row>
    <row r="90" ht="18.75" spans="1:5">
      <c r="A90" s="528">
        <v>88</v>
      </c>
      <c r="B90" s="529" t="s">
        <v>10730</v>
      </c>
      <c r="C90" s="530" t="s">
        <v>10731</v>
      </c>
      <c r="D90" s="531" t="s">
        <v>10732</v>
      </c>
      <c r="E90" s="531"/>
    </row>
    <row r="91" ht="18.75" spans="1:5">
      <c r="A91" s="528">
        <v>89</v>
      </c>
      <c r="B91" s="529" t="s">
        <v>10733</v>
      </c>
      <c r="C91" s="530" t="s">
        <v>10734</v>
      </c>
      <c r="D91" s="531" t="s">
        <v>9265</v>
      </c>
      <c r="E91" s="531"/>
    </row>
    <row r="92" ht="18.75" spans="1:5">
      <c r="A92" s="528">
        <v>90</v>
      </c>
      <c r="B92" s="529" t="s">
        <v>9747</v>
      </c>
      <c r="C92" s="530" t="s">
        <v>10735</v>
      </c>
      <c r="D92" s="531" t="s">
        <v>9749</v>
      </c>
      <c r="E92" s="531"/>
    </row>
    <row r="93" ht="18.75" spans="1:5">
      <c r="A93" s="528">
        <v>91</v>
      </c>
      <c r="B93" s="529" t="s">
        <v>10736</v>
      </c>
      <c r="C93" s="530" t="s">
        <v>10737</v>
      </c>
      <c r="D93" s="531" t="s">
        <v>9749</v>
      </c>
      <c r="E93" s="531"/>
    </row>
    <row r="94" ht="18.75" spans="1:5">
      <c r="A94" s="528">
        <v>92</v>
      </c>
      <c r="B94" s="529" t="s">
        <v>10738</v>
      </c>
      <c r="C94" s="530" t="s">
        <v>10739</v>
      </c>
      <c r="D94" s="531" t="s">
        <v>9749</v>
      </c>
      <c r="E94" s="531"/>
    </row>
    <row r="95" ht="18.75" spans="1:5">
      <c r="A95" s="528">
        <v>93</v>
      </c>
      <c r="B95" s="529" t="s">
        <v>10740</v>
      </c>
      <c r="C95" s="530" t="s">
        <v>10741</v>
      </c>
      <c r="D95" s="531" t="s">
        <v>9749</v>
      </c>
      <c r="E95" s="531"/>
    </row>
    <row r="96" ht="18.75" spans="1:5">
      <c r="A96" s="528">
        <v>94</v>
      </c>
      <c r="B96" s="529" t="s">
        <v>10742</v>
      </c>
      <c r="C96" s="530" t="s">
        <v>10743</v>
      </c>
      <c r="D96" s="531" t="s">
        <v>9749</v>
      </c>
      <c r="E96" s="531"/>
    </row>
    <row r="97" ht="18.75" spans="1:5">
      <c r="A97" s="528">
        <v>95</v>
      </c>
      <c r="B97" s="529" t="s">
        <v>10744</v>
      </c>
      <c r="C97" s="530" t="s">
        <v>10745</v>
      </c>
      <c r="D97" s="531" t="s">
        <v>9749</v>
      </c>
      <c r="E97" s="531" t="s">
        <v>10746</v>
      </c>
    </row>
    <row r="98" ht="18.75" spans="1:5">
      <c r="A98" s="528">
        <v>96</v>
      </c>
      <c r="B98" s="529" t="s">
        <v>10747</v>
      </c>
      <c r="C98" s="530" t="s">
        <v>10748</v>
      </c>
      <c r="D98" s="531" t="s">
        <v>9752</v>
      </c>
      <c r="E98" s="531"/>
    </row>
    <row r="99" ht="18.75" spans="1:5">
      <c r="A99" s="528">
        <v>97</v>
      </c>
      <c r="B99" s="529" t="s">
        <v>10749</v>
      </c>
      <c r="C99" s="530" t="s">
        <v>10750</v>
      </c>
      <c r="D99" s="531" t="s">
        <v>9752</v>
      </c>
      <c r="E99" s="531"/>
    </row>
    <row r="100" ht="18.75" spans="1:5">
      <c r="A100" s="528">
        <v>98</v>
      </c>
      <c r="B100" s="529" t="s">
        <v>10751</v>
      </c>
      <c r="C100" s="530" t="s">
        <v>10752</v>
      </c>
      <c r="D100" s="531" t="s">
        <v>9752</v>
      </c>
      <c r="E100" s="531"/>
    </row>
    <row r="101" ht="18.75" spans="1:5">
      <c r="A101" s="528">
        <v>99</v>
      </c>
      <c r="B101" s="529" t="s">
        <v>10753</v>
      </c>
      <c r="C101" s="530" t="s">
        <v>10754</v>
      </c>
      <c r="D101" s="531" t="s">
        <v>9752</v>
      </c>
      <c r="E101" s="531"/>
    </row>
    <row r="102" ht="18.75" spans="1:5">
      <c r="A102" s="528">
        <v>100</v>
      </c>
      <c r="B102" s="529" t="s">
        <v>10755</v>
      </c>
      <c r="C102" s="530" t="s">
        <v>10756</v>
      </c>
      <c r="D102" s="531" t="s">
        <v>9752</v>
      </c>
      <c r="E102" s="531" t="s">
        <v>10757</v>
      </c>
    </row>
    <row r="103" ht="18.75" spans="1:5">
      <c r="A103" s="528">
        <v>101</v>
      </c>
      <c r="B103" s="529" t="s">
        <v>10758</v>
      </c>
      <c r="C103" s="530" t="s">
        <v>10759</v>
      </c>
      <c r="D103" s="531" t="s">
        <v>9173</v>
      </c>
      <c r="E103" s="531"/>
    </row>
    <row r="104" ht="18.75" spans="1:5">
      <c r="A104" s="528">
        <v>102</v>
      </c>
      <c r="B104" s="529" t="s">
        <v>10760</v>
      </c>
      <c r="C104" s="530" t="s">
        <v>10761</v>
      </c>
      <c r="D104" s="531" t="s">
        <v>10762</v>
      </c>
      <c r="E104" s="531"/>
    </row>
    <row r="105" ht="18.75" spans="1:5">
      <c r="A105" s="528">
        <v>103</v>
      </c>
      <c r="B105" s="529" t="s">
        <v>10763</v>
      </c>
      <c r="C105" s="530" t="s">
        <v>10764</v>
      </c>
      <c r="D105" s="531" t="s">
        <v>10765</v>
      </c>
      <c r="E105" s="531"/>
    </row>
    <row r="106" ht="18.75" spans="1:5">
      <c r="A106" s="528">
        <v>104</v>
      </c>
      <c r="B106" s="529" t="s">
        <v>10766</v>
      </c>
      <c r="C106" s="530" t="s">
        <v>10767</v>
      </c>
      <c r="D106" s="531" t="s">
        <v>10765</v>
      </c>
      <c r="E106" s="531"/>
    </row>
    <row r="107" ht="18.75" spans="1:5">
      <c r="A107" s="528">
        <v>105</v>
      </c>
      <c r="B107" s="529" t="s">
        <v>10768</v>
      </c>
      <c r="C107" s="530" t="s">
        <v>10769</v>
      </c>
      <c r="D107" s="531" t="s">
        <v>10770</v>
      </c>
      <c r="E107" s="531"/>
    </row>
    <row r="108" ht="18.75" spans="1:5">
      <c r="A108" s="528">
        <v>106</v>
      </c>
      <c r="B108" s="529" t="s">
        <v>10771</v>
      </c>
      <c r="C108" s="530" t="s">
        <v>10772</v>
      </c>
      <c r="D108" s="531" t="s">
        <v>10773</v>
      </c>
      <c r="E108" s="531" t="s">
        <v>8651</v>
      </c>
    </row>
    <row r="109" ht="18.75" spans="1:5">
      <c r="A109" s="528">
        <v>107</v>
      </c>
      <c r="B109" s="529" t="s">
        <v>10774</v>
      </c>
      <c r="C109" s="530" t="s">
        <v>10775</v>
      </c>
      <c r="D109" s="531" t="s">
        <v>9135</v>
      </c>
      <c r="E109" s="531"/>
    </row>
    <row r="110" ht="18.75" spans="1:5">
      <c r="A110" s="528">
        <v>108</v>
      </c>
      <c r="B110" s="529" t="s">
        <v>10776</v>
      </c>
      <c r="C110" s="530" t="s">
        <v>10777</v>
      </c>
      <c r="D110" s="531" t="s">
        <v>9739</v>
      </c>
      <c r="E110" s="531"/>
    </row>
    <row r="111" ht="18.75" spans="1:5">
      <c r="A111" s="528">
        <v>109</v>
      </c>
      <c r="B111" s="529" t="s">
        <v>10778</v>
      </c>
      <c r="C111" s="530" t="s">
        <v>10779</v>
      </c>
      <c r="D111" s="531" t="s">
        <v>9739</v>
      </c>
      <c r="E111" s="531"/>
    </row>
    <row r="112" ht="18.75" spans="1:5">
      <c r="A112" s="528">
        <v>110</v>
      </c>
      <c r="B112" s="529" t="s">
        <v>10780</v>
      </c>
      <c r="C112" s="530" t="s">
        <v>10781</v>
      </c>
      <c r="D112" s="531" t="s">
        <v>9739</v>
      </c>
      <c r="E112" s="531"/>
    </row>
    <row r="113" ht="18.75" spans="1:5">
      <c r="A113" s="528">
        <v>111</v>
      </c>
      <c r="B113" s="529" t="s">
        <v>10782</v>
      </c>
      <c r="C113" s="530" t="s">
        <v>10783</v>
      </c>
      <c r="D113" s="531" t="s">
        <v>9739</v>
      </c>
      <c r="E113" s="531"/>
    </row>
    <row r="114" ht="18.75" spans="1:5">
      <c r="A114" s="528">
        <v>112</v>
      </c>
      <c r="B114" s="529" t="s">
        <v>10784</v>
      </c>
      <c r="C114" s="530" t="s">
        <v>10785</v>
      </c>
      <c r="D114" s="531" t="s">
        <v>9739</v>
      </c>
      <c r="E114" s="531"/>
    </row>
    <row r="115" ht="18.75" spans="1:5">
      <c r="A115" s="528">
        <v>113</v>
      </c>
      <c r="B115" s="529" t="s">
        <v>10786</v>
      </c>
      <c r="C115" s="530" t="s">
        <v>10787</v>
      </c>
      <c r="D115" s="531" t="s">
        <v>10788</v>
      </c>
      <c r="E115" s="531"/>
    </row>
  </sheetData>
  <mergeCells count="1">
    <mergeCell ref="A1:E1"/>
  </mergeCells>
  <pageMargins left="0.75" right="0.75" top="1" bottom="1" header="0.5" footer="0.5"/>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5"/>
  <sheetViews>
    <sheetView zoomScale="145" zoomScaleNormal="145" workbookViewId="0">
      <pane ySplit="2" topLeftCell="A3" activePane="bottomLeft" state="frozen"/>
      <selection/>
      <selection pane="bottomLeft" activeCell="B12" sqref="B12"/>
    </sheetView>
  </sheetViews>
  <sheetFormatPr defaultColWidth="9" defaultRowHeight="13.5" outlineLevelCol="2"/>
  <cols>
    <col min="1" max="1" width="6.01666666666667" customWidth="1"/>
    <col min="2" max="2" width="17.5" customWidth="1"/>
    <col min="3" max="3" width="49.2916666666667" customWidth="1"/>
  </cols>
  <sheetData>
    <row r="1" ht="40" customHeight="1" spans="1:3">
      <c r="A1" s="517" t="s">
        <v>10789</v>
      </c>
      <c r="B1" s="518"/>
      <c r="C1" s="518"/>
    </row>
    <row r="2" ht="30" customHeight="1" spans="1:3">
      <c r="A2" s="519" t="s">
        <v>1589</v>
      </c>
      <c r="B2" s="520" t="s">
        <v>10790</v>
      </c>
      <c r="C2" s="521" t="s">
        <v>196</v>
      </c>
    </row>
    <row r="3" ht="20" customHeight="1" spans="1:3">
      <c r="A3" s="522">
        <v>1</v>
      </c>
      <c r="B3" s="523" t="s">
        <v>10791</v>
      </c>
      <c r="C3" s="523" t="s">
        <v>10792</v>
      </c>
    </row>
    <row r="4" ht="20" customHeight="1" spans="1:3">
      <c r="A4" s="522">
        <v>2</v>
      </c>
      <c r="B4" s="523" t="s">
        <v>10793</v>
      </c>
      <c r="C4" s="523" t="s">
        <v>10794</v>
      </c>
    </row>
    <row r="5" ht="20" customHeight="1" spans="1:3">
      <c r="A5" s="522">
        <v>3</v>
      </c>
      <c r="B5" s="523" t="s">
        <v>10795</v>
      </c>
      <c r="C5" s="523" t="s">
        <v>10796</v>
      </c>
    </row>
    <row r="6" ht="20" customHeight="1" spans="1:3">
      <c r="A6" s="522">
        <v>4</v>
      </c>
      <c r="B6" s="523" t="s">
        <v>10797</v>
      </c>
      <c r="C6" s="523" t="s">
        <v>10798</v>
      </c>
    </row>
    <row r="7" ht="20" customHeight="1" spans="1:3">
      <c r="A7" s="522">
        <v>5</v>
      </c>
      <c r="B7" s="523" t="s">
        <v>10799</v>
      </c>
      <c r="C7" s="523" t="s">
        <v>10800</v>
      </c>
    </row>
    <row r="8" ht="20" customHeight="1" spans="1:3">
      <c r="A8" s="522">
        <v>6</v>
      </c>
      <c r="B8" s="523" t="s">
        <v>10801</v>
      </c>
      <c r="C8" s="523" t="s">
        <v>10802</v>
      </c>
    </row>
    <row r="9" ht="20" customHeight="1" spans="1:3">
      <c r="A9" s="522">
        <v>7</v>
      </c>
      <c r="B9" s="523" t="s">
        <v>10803</v>
      </c>
      <c r="C9" s="523" t="s">
        <v>10804</v>
      </c>
    </row>
    <row r="10" ht="20" customHeight="1" spans="1:3">
      <c r="A10" s="522">
        <v>8</v>
      </c>
      <c r="B10" s="523" t="s">
        <v>10805</v>
      </c>
      <c r="C10" s="523" t="s">
        <v>10806</v>
      </c>
    </row>
    <row r="11" ht="20" customHeight="1" spans="1:3">
      <c r="A11" s="522">
        <v>9</v>
      </c>
      <c r="B11" s="523" t="s">
        <v>10807</v>
      </c>
      <c r="C11" s="523" t="s">
        <v>10808</v>
      </c>
    </row>
    <row r="12" ht="20" customHeight="1" spans="1:3">
      <c r="A12" s="522">
        <v>10</v>
      </c>
      <c r="B12" s="498" t="s">
        <v>10809</v>
      </c>
      <c r="C12" s="523" t="s">
        <v>10810</v>
      </c>
    </row>
    <row r="13" ht="20" customHeight="1" spans="1:3">
      <c r="A13" s="522">
        <v>11</v>
      </c>
      <c r="B13" s="523" t="s">
        <v>10811</v>
      </c>
      <c r="C13" s="523" t="s">
        <v>10812</v>
      </c>
    </row>
    <row r="14" ht="20" customHeight="1" spans="1:3">
      <c r="A14" s="522">
        <v>12</v>
      </c>
      <c r="B14" s="523" t="s">
        <v>10813</v>
      </c>
      <c r="C14" s="523" t="s">
        <v>10814</v>
      </c>
    </row>
    <row r="15" ht="20" customHeight="1" spans="1:3">
      <c r="A15" s="522">
        <v>13</v>
      </c>
      <c r="B15" s="523" t="s">
        <v>10815</v>
      </c>
      <c r="C15" s="523" t="s">
        <v>10816</v>
      </c>
    </row>
    <row r="16" ht="20" customHeight="1" spans="1:3">
      <c r="A16" s="522">
        <v>14</v>
      </c>
      <c r="B16" s="523" t="s">
        <v>10817</v>
      </c>
      <c r="C16" s="523" t="s">
        <v>10818</v>
      </c>
    </row>
    <row r="17" ht="20" customHeight="1" spans="1:3">
      <c r="A17" s="522">
        <v>15</v>
      </c>
      <c r="B17" s="523" t="s">
        <v>10819</v>
      </c>
      <c r="C17" s="523" t="s">
        <v>10820</v>
      </c>
    </row>
    <row r="18" ht="20" customHeight="1" spans="1:3">
      <c r="A18" s="522">
        <v>16</v>
      </c>
      <c r="B18" s="523" t="s">
        <v>10821</v>
      </c>
      <c r="C18" s="523" t="s">
        <v>10822</v>
      </c>
    </row>
    <row r="19" ht="20" customHeight="1" spans="1:3">
      <c r="A19" s="522">
        <v>17</v>
      </c>
      <c r="B19" s="523" t="s">
        <v>10823</v>
      </c>
      <c r="C19" s="523" t="s">
        <v>10824</v>
      </c>
    </row>
    <row r="20" ht="20" customHeight="1" spans="1:3">
      <c r="A20" s="522">
        <v>18</v>
      </c>
      <c r="B20" s="523" t="s">
        <v>10825</v>
      </c>
      <c r="C20" s="523" t="s">
        <v>10826</v>
      </c>
    </row>
    <row r="21" ht="20" customHeight="1" spans="1:3">
      <c r="A21" s="522">
        <v>19</v>
      </c>
      <c r="B21" s="523" t="s">
        <v>10827</v>
      </c>
      <c r="C21" s="523" t="s">
        <v>10828</v>
      </c>
    </row>
    <row r="22" ht="20" customHeight="1" spans="1:3">
      <c r="A22" s="522">
        <v>20</v>
      </c>
      <c r="B22" s="523" t="s">
        <v>10829</v>
      </c>
      <c r="C22" s="523" t="s">
        <v>10830</v>
      </c>
    </row>
    <row r="23" ht="20" customHeight="1" spans="1:3">
      <c r="A23" s="522">
        <v>21</v>
      </c>
      <c r="B23" s="523" t="s">
        <v>10831</v>
      </c>
      <c r="C23" s="523" t="s">
        <v>10832</v>
      </c>
    </row>
    <row r="24" ht="20" customHeight="1" spans="1:3">
      <c r="A24" s="522">
        <v>22</v>
      </c>
      <c r="B24" s="523" t="s">
        <v>10833</v>
      </c>
      <c r="C24" s="523" t="s">
        <v>10834</v>
      </c>
    </row>
    <row r="25" ht="20" customHeight="1" spans="1:3">
      <c r="A25" s="522">
        <v>23</v>
      </c>
      <c r="B25" s="523" t="s">
        <v>10835</v>
      </c>
      <c r="C25" s="523" t="s">
        <v>10836</v>
      </c>
    </row>
    <row r="26" ht="20" customHeight="1" spans="1:3">
      <c r="A26" s="522">
        <v>24</v>
      </c>
      <c r="B26" s="523" t="s">
        <v>10837</v>
      </c>
      <c r="C26" s="523" t="s">
        <v>10838</v>
      </c>
    </row>
    <row r="27" ht="20" customHeight="1" spans="1:3">
      <c r="A27" s="522">
        <v>25</v>
      </c>
      <c r="B27" s="523" t="s">
        <v>10839</v>
      </c>
      <c r="C27" s="523" t="s">
        <v>10840</v>
      </c>
    </row>
    <row r="28" ht="20" customHeight="1" spans="1:3">
      <c r="A28" s="522">
        <v>26</v>
      </c>
      <c r="B28" s="523" t="s">
        <v>10841</v>
      </c>
      <c r="C28" s="523" t="s">
        <v>10842</v>
      </c>
    </row>
    <row r="29" ht="20" customHeight="1" spans="1:3">
      <c r="A29" s="522">
        <v>27</v>
      </c>
      <c r="B29" s="523" t="s">
        <v>10843</v>
      </c>
      <c r="C29" s="523" t="s">
        <v>10844</v>
      </c>
    </row>
    <row r="30" ht="20" customHeight="1" spans="1:3">
      <c r="A30" s="522">
        <v>28</v>
      </c>
      <c r="B30" s="523" t="s">
        <v>10845</v>
      </c>
      <c r="C30" s="523" t="s">
        <v>10846</v>
      </c>
    </row>
    <row r="31" ht="20" customHeight="1" spans="1:3">
      <c r="A31" s="522">
        <v>29</v>
      </c>
      <c r="B31" s="523" t="s">
        <v>9701</v>
      </c>
      <c r="C31" s="523" t="s">
        <v>10847</v>
      </c>
    </row>
    <row r="32" ht="20" customHeight="1" spans="1:3">
      <c r="A32" s="522">
        <v>30</v>
      </c>
      <c r="B32" s="523" t="s">
        <v>10848</v>
      </c>
      <c r="C32" s="523" t="s">
        <v>10849</v>
      </c>
    </row>
    <row r="33" ht="20" customHeight="1" spans="1:3">
      <c r="A33" s="522">
        <v>31</v>
      </c>
      <c r="B33" s="523" t="s">
        <v>10850</v>
      </c>
      <c r="C33" s="523" t="s">
        <v>10851</v>
      </c>
    </row>
    <row r="34" ht="20" customHeight="1" spans="1:3">
      <c r="A34" s="522">
        <v>32</v>
      </c>
      <c r="B34" s="523" t="s">
        <v>10852</v>
      </c>
      <c r="C34" s="523" t="s">
        <v>10853</v>
      </c>
    </row>
    <row r="35" spans="2:2">
      <c r="B35" s="25"/>
    </row>
  </sheetData>
  <mergeCells count="1">
    <mergeCell ref="A1:C1"/>
  </mergeCells>
  <pageMargins left="0.75" right="0.75" top="1" bottom="1" header="0.5" footer="0.5"/>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51"/>
  <sheetViews>
    <sheetView zoomScale="115" zoomScaleNormal="115" workbookViewId="0">
      <pane ySplit="2" topLeftCell="A3" activePane="bottomLeft" state="frozen"/>
      <selection/>
      <selection pane="bottomLeft" activeCell="D147" sqref="D147"/>
    </sheetView>
  </sheetViews>
  <sheetFormatPr defaultColWidth="9" defaultRowHeight="13.5" outlineLevelCol="7"/>
  <cols>
    <col min="2" max="2" width="7.375" customWidth="1"/>
    <col min="3" max="3" width="32.35" customWidth="1"/>
    <col min="4" max="4" width="46.175" customWidth="1"/>
    <col min="5" max="5" width="10.875" customWidth="1"/>
    <col min="6" max="6" width="40.125" customWidth="1"/>
    <col min="7" max="7" width="50.25" customWidth="1"/>
    <col min="8" max="8" width="112.125" customWidth="1"/>
  </cols>
  <sheetData>
    <row r="1" ht="50" customHeight="1" spans="1:8">
      <c r="A1" s="491" t="s">
        <v>10854</v>
      </c>
      <c r="B1" s="492"/>
      <c r="C1" s="492"/>
      <c r="D1" s="492"/>
      <c r="E1" s="492"/>
      <c r="F1" s="492"/>
      <c r="G1" s="492"/>
      <c r="H1" s="493"/>
    </row>
    <row r="2" ht="30" customHeight="1" spans="1:7">
      <c r="A2" s="494" t="s">
        <v>194</v>
      </c>
      <c r="B2" s="495" t="s">
        <v>1589</v>
      </c>
      <c r="C2" s="495" t="s">
        <v>10855</v>
      </c>
      <c r="D2" s="495" t="s">
        <v>1721</v>
      </c>
      <c r="E2" s="495" t="s">
        <v>10856</v>
      </c>
      <c r="F2" s="495" t="s">
        <v>10857</v>
      </c>
      <c r="G2" s="495" t="s">
        <v>10858</v>
      </c>
    </row>
    <row r="3" customFormat="1" ht="30" customHeight="1" spans="1:7">
      <c r="A3" s="496" t="s">
        <v>10859</v>
      </c>
      <c r="B3" s="497">
        <v>1</v>
      </c>
      <c r="C3" s="498" t="s">
        <v>10860</v>
      </c>
      <c r="D3" s="499" t="s">
        <v>10861</v>
      </c>
      <c r="E3" s="500" t="s">
        <v>1252</v>
      </c>
      <c r="F3" s="499" t="s">
        <v>10862</v>
      </c>
      <c r="G3" s="499" t="s">
        <v>10863</v>
      </c>
    </row>
    <row r="4" customFormat="1" ht="30" customHeight="1" spans="1:7">
      <c r="A4" s="501"/>
      <c r="B4" s="497">
        <v>2</v>
      </c>
      <c r="C4" s="498" t="s">
        <v>10864</v>
      </c>
      <c r="D4" s="499" t="s">
        <v>10865</v>
      </c>
      <c r="E4" s="500" t="s">
        <v>1252</v>
      </c>
      <c r="F4" s="499" t="s">
        <v>10866</v>
      </c>
      <c r="G4" s="499" t="s">
        <v>10867</v>
      </c>
    </row>
    <row r="5" customFormat="1" ht="30" customHeight="1" spans="1:7">
      <c r="A5" s="501"/>
      <c r="B5" s="497">
        <v>3</v>
      </c>
      <c r="C5" s="498" t="s">
        <v>10868</v>
      </c>
      <c r="D5" s="499" t="s">
        <v>10869</v>
      </c>
      <c r="E5" s="500" t="s">
        <v>1252</v>
      </c>
      <c r="F5" s="499" t="s">
        <v>10870</v>
      </c>
      <c r="G5" s="499" t="s">
        <v>10871</v>
      </c>
    </row>
    <row r="6" customFormat="1" ht="30" customHeight="1" spans="1:7">
      <c r="A6" s="501"/>
      <c r="B6" s="497">
        <v>4</v>
      </c>
      <c r="C6" s="498" t="s">
        <v>10872</v>
      </c>
      <c r="D6" s="499" t="s">
        <v>10873</v>
      </c>
      <c r="E6" s="500" t="s">
        <v>1252</v>
      </c>
      <c r="F6" s="499" t="s">
        <v>10866</v>
      </c>
      <c r="G6" s="499" t="s">
        <v>10874</v>
      </c>
    </row>
    <row r="7" customFormat="1" ht="30" customHeight="1" spans="1:7">
      <c r="A7" s="501"/>
      <c r="B7" s="497">
        <v>5</v>
      </c>
      <c r="C7" s="498" t="s">
        <v>10875</v>
      </c>
      <c r="D7" s="499" t="s">
        <v>10876</v>
      </c>
      <c r="E7" s="500" t="s">
        <v>7812</v>
      </c>
      <c r="F7" s="499" t="s">
        <v>10877</v>
      </c>
      <c r="G7" s="499" t="s">
        <v>10878</v>
      </c>
    </row>
    <row r="8" customFormat="1" ht="30" customHeight="1" spans="1:7">
      <c r="A8" s="501"/>
      <c r="B8" s="497">
        <v>6</v>
      </c>
      <c r="C8" s="498" t="s">
        <v>10879</v>
      </c>
      <c r="D8" s="499" t="s">
        <v>10880</v>
      </c>
      <c r="E8" s="500" t="s">
        <v>1258</v>
      </c>
      <c r="F8" s="499" t="s">
        <v>10881</v>
      </c>
      <c r="G8" s="499" t="s">
        <v>10882</v>
      </c>
    </row>
    <row r="9" customFormat="1" ht="30" customHeight="1" spans="1:7">
      <c r="A9" s="501"/>
      <c r="B9" s="497">
        <v>7</v>
      </c>
      <c r="C9" s="498" t="s">
        <v>10883</v>
      </c>
      <c r="D9" s="499" t="s">
        <v>10884</v>
      </c>
      <c r="E9" s="500" t="s">
        <v>1252</v>
      </c>
      <c r="F9" s="499" t="s">
        <v>10870</v>
      </c>
      <c r="G9" s="499" t="s">
        <v>10885</v>
      </c>
    </row>
    <row r="10" customFormat="1" ht="30" customHeight="1" spans="1:7">
      <c r="A10" s="501"/>
      <c r="B10" s="497">
        <v>8</v>
      </c>
      <c r="C10" s="498" t="s">
        <v>10886</v>
      </c>
      <c r="D10" s="499" t="s">
        <v>10887</v>
      </c>
      <c r="E10" s="500" t="s">
        <v>1252</v>
      </c>
      <c r="F10" s="499" t="s">
        <v>10870</v>
      </c>
      <c r="G10" s="499" t="s">
        <v>10888</v>
      </c>
    </row>
    <row r="11" customFormat="1" ht="30" customHeight="1" spans="1:7">
      <c r="A11" s="501"/>
      <c r="B11" s="497">
        <v>9</v>
      </c>
      <c r="C11" s="498" t="s">
        <v>10889</v>
      </c>
      <c r="D11" s="499" t="s">
        <v>10890</v>
      </c>
      <c r="E11" s="500" t="s">
        <v>7812</v>
      </c>
      <c r="F11" s="499" t="s">
        <v>10891</v>
      </c>
      <c r="G11" s="499" t="s">
        <v>10892</v>
      </c>
    </row>
    <row r="12" customFormat="1" ht="30" customHeight="1" spans="1:7">
      <c r="A12" s="501"/>
      <c r="B12" s="497">
        <v>10</v>
      </c>
      <c r="C12" s="498" t="s">
        <v>10893</v>
      </c>
      <c r="D12" s="498" t="s">
        <v>10894</v>
      </c>
      <c r="E12" s="500" t="s">
        <v>1252</v>
      </c>
      <c r="F12" s="498" t="s">
        <v>10895</v>
      </c>
      <c r="G12" s="498" t="s">
        <v>10896</v>
      </c>
    </row>
    <row r="13" customFormat="1" ht="30" customHeight="1" spans="1:7">
      <c r="A13" s="501"/>
      <c r="B13" s="497">
        <v>11</v>
      </c>
      <c r="C13" s="498" t="s">
        <v>10897</v>
      </c>
      <c r="D13" s="499" t="s">
        <v>10898</v>
      </c>
      <c r="E13" s="500" t="s">
        <v>1258</v>
      </c>
      <c r="F13" s="499" t="s">
        <v>794</v>
      </c>
      <c r="G13" s="499" t="s">
        <v>10899</v>
      </c>
    </row>
    <row r="14" customFormat="1" ht="30" customHeight="1" spans="1:7">
      <c r="A14" s="501"/>
      <c r="B14" s="497">
        <v>12</v>
      </c>
      <c r="C14" s="498" t="s">
        <v>10900</v>
      </c>
      <c r="D14" s="499" t="s">
        <v>10901</v>
      </c>
      <c r="E14" s="500" t="s">
        <v>7812</v>
      </c>
      <c r="F14" s="499" t="s">
        <v>10877</v>
      </c>
      <c r="G14" s="499" t="s">
        <v>10902</v>
      </c>
    </row>
    <row r="15" customFormat="1" ht="30" customHeight="1" spans="1:7">
      <c r="A15" s="501"/>
      <c r="B15" s="497">
        <v>13</v>
      </c>
      <c r="C15" s="498" t="s">
        <v>10903</v>
      </c>
      <c r="D15" s="499" t="s">
        <v>10904</v>
      </c>
      <c r="E15" s="500" t="s">
        <v>1252</v>
      </c>
      <c r="F15" s="499" t="s">
        <v>10905</v>
      </c>
      <c r="G15" s="499" t="s">
        <v>10906</v>
      </c>
    </row>
    <row r="16" customFormat="1" ht="30" customHeight="1" spans="1:7">
      <c r="A16" s="501"/>
      <c r="B16" s="497">
        <v>14</v>
      </c>
      <c r="C16" s="498" t="s">
        <v>10907</v>
      </c>
      <c r="D16" s="498" t="s">
        <v>10908</v>
      </c>
      <c r="E16" s="500" t="s">
        <v>1252</v>
      </c>
      <c r="F16" s="498" t="s">
        <v>10909</v>
      </c>
      <c r="G16" s="499" t="s">
        <v>10910</v>
      </c>
    </row>
    <row r="17" customFormat="1" ht="30" customHeight="1" spans="1:7">
      <c r="A17" s="501"/>
      <c r="B17" s="497">
        <v>15</v>
      </c>
      <c r="C17" s="498" t="s">
        <v>10911</v>
      </c>
      <c r="D17" s="499" t="s">
        <v>10912</v>
      </c>
      <c r="E17" s="500" t="s">
        <v>887</v>
      </c>
      <c r="F17" s="499" t="s">
        <v>10913</v>
      </c>
      <c r="G17" s="499" t="s">
        <v>10914</v>
      </c>
    </row>
    <row r="18" customFormat="1" ht="30" customHeight="1" spans="1:7">
      <c r="A18" s="501"/>
      <c r="B18" s="497">
        <v>16</v>
      </c>
      <c r="C18" s="498" t="s">
        <v>10915</v>
      </c>
      <c r="D18" s="499" t="s">
        <v>10916</v>
      </c>
      <c r="E18" s="500" t="s">
        <v>887</v>
      </c>
      <c r="F18" s="499" t="s">
        <v>10917</v>
      </c>
      <c r="G18" s="499" t="s">
        <v>10892</v>
      </c>
    </row>
    <row r="19" customFormat="1" ht="30" customHeight="1" spans="1:7">
      <c r="A19" s="501"/>
      <c r="B19" s="497">
        <v>17</v>
      </c>
      <c r="C19" s="498" t="s">
        <v>10918</v>
      </c>
      <c r="D19" s="499" t="s">
        <v>10919</v>
      </c>
      <c r="E19" s="500" t="s">
        <v>7812</v>
      </c>
      <c r="F19" s="499" t="s">
        <v>10891</v>
      </c>
      <c r="G19" s="499" t="s">
        <v>10920</v>
      </c>
    </row>
    <row r="20" customFormat="1" ht="30" customHeight="1" spans="1:7">
      <c r="A20" s="501"/>
      <c r="B20" s="497">
        <v>18</v>
      </c>
      <c r="C20" s="498" t="s">
        <v>10921</v>
      </c>
      <c r="D20" s="499" t="s">
        <v>10922</v>
      </c>
      <c r="E20" s="500" t="s">
        <v>1258</v>
      </c>
      <c r="F20" s="499" t="s">
        <v>10923</v>
      </c>
      <c r="G20" s="499" t="s">
        <v>10882</v>
      </c>
    </row>
    <row r="21" customFormat="1" ht="30" customHeight="1" spans="1:7">
      <c r="A21" s="501"/>
      <c r="B21" s="497">
        <v>19</v>
      </c>
      <c r="C21" s="498" t="s">
        <v>10924</v>
      </c>
      <c r="D21" s="499" t="s">
        <v>10925</v>
      </c>
      <c r="E21" s="500" t="s">
        <v>7812</v>
      </c>
      <c r="F21" s="499" t="s">
        <v>10926</v>
      </c>
      <c r="G21" s="499" t="s">
        <v>10885</v>
      </c>
    </row>
    <row r="22" customFormat="1" ht="30" customHeight="1" spans="1:7">
      <c r="A22" s="501"/>
      <c r="B22" s="497">
        <v>20</v>
      </c>
      <c r="C22" s="498" t="s">
        <v>10927</v>
      </c>
      <c r="D22" s="499" t="s">
        <v>10928</v>
      </c>
      <c r="E22" s="500" t="s">
        <v>1252</v>
      </c>
      <c r="F22" s="499" t="s">
        <v>10905</v>
      </c>
      <c r="G22" s="499" t="s">
        <v>10929</v>
      </c>
    </row>
    <row r="23" customFormat="1" ht="30" customHeight="1" spans="1:7">
      <c r="A23" s="501"/>
      <c r="B23" s="497">
        <v>21</v>
      </c>
      <c r="C23" s="498" t="s">
        <v>10930</v>
      </c>
      <c r="D23" s="499" t="s">
        <v>10931</v>
      </c>
      <c r="E23" s="500" t="s">
        <v>1258</v>
      </c>
      <c r="F23" s="499" t="s">
        <v>10932</v>
      </c>
      <c r="G23" s="499" t="s">
        <v>10882</v>
      </c>
    </row>
    <row r="24" customFormat="1" ht="30" customHeight="1" spans="1:7">
      <c r="A24" s="501"/>
      <c r="B24" s="497">
        <v>22</v>
      </c>
      <c r="C24" s="498" t="s">
        <v>10933</v>
      </c>
      <c r="D24" s="499" t="s">
        <v>10934</v>
      </c>
      <c r="E24" s="500" t="s">
        <v>887</v>
      </c>
      <c r="F24" s="499" t="s">
        <v>10935</v>
      </c>
      <c r="G24" s="499" t="s">
        <v>10936</v>
      </c>
    </row>
    <row r="25" customFormat="1" ht="30" customHeight="1" spans="1:7">
      <c r="A25" s="501"/>
      <c r="B25" s="497">
        <v>23</v>
      </c>
      <c r="C25" s="498" t="s">
        <v>10937</v>
      </c>
      <c r="D25" s="499" t="s">
        <v>10938</v>
      </c>
      <c r="E25" s="500" t="s">
        <v>1258</v>
      </c>
      <c r="F25" s="499" t="s">
        <v>10939</v>
      </c>
      <c r="G25" s="499" t="s">
        <v>10940</v>
      </c>
    </row>
    <row r="26" customFormat="1" ht="30" customHeight="1" spans="1:7">
      <c r="A26" s="501"/>
      <c r="B26" s="497">
        <v>24</v>
      </c>
      <c r="C26" s="498" t="s">
        <v>10941</v>
      </c>
      <c r="D26" s="499" t="s">
        <v>10942</v>
      </c>
      <c r="E26" s="500" t="s">
        <v>1258</v>
      </c>
      <c r="F26" s="499" t="s">
        <v>10939</v>
      </c>
      <c r="G26" s="499" t="s">
        <v>10943</v>
      </c>
    </row>
    <row r="27" customFormat="1" ht="30" customHeight="1" spans="1:7">
      <c r="A27" s="501"/>
      <c r="B27" s="497">
        <v>25</v>
      </c>
      <c r="C27" s="498" t="s">
        <v>10944</v>
      </c>
      <c r="D27" s="499" t="s">
        <v>10945</v>
      </c>
      <c r="E27" s="500" t="s">
        <v>1258</v>
      </c>
      <c r="F27" s="499" t="s">
        <v>10946</v>
      </c>
      <c r="G27" s="499" t="s">
        <v>10947</v>
      </c>
    </row>
    <row r="28" customFormat="1" ht="30" customHeight="1" spans="1:7">
      <c r="A28" s="501"/>
      <c r="B28" s="497">
        <v>26</v>
      </c>
      <c r="C28" s="498" t="s">
        <v>10948</v>
      </c>
      <c r="D28" s="499" t="s">
        <v>10949</v>
      </c>
      <c r="E28" s="500" t="s">
        <v>1258</v>
      </c>
      <c r="F28" s="499" t="s">
        <v>10939</v>
      </c>
      <c r="G28" s="499" t="s">
        <v>10950</v>
      </c>
    </row>
    <row r="29" customFormat="1" ht="30" customHeight="1" spans="1:7">
      <c r="A29" s="501"/>
      <c r="B29" s="497">
        <v>27</v>
      </c>
      <c r="C29" s="498" t="s">
        <v>10951</v>
      </c>
      <c r="D29" s="499" t="s">
        <v>10952</v>
      </c>
      <c r="E29" s="500" t="s">
        <v>7812</v>
      </c>
      <c r="F29" s="499" t="s">
        <v>10891</v>
      </c>
      <c r="G29" s="499" t="s">
        <v>10953</v>
      </c>
    </row>
    <row r="30" customFormat="1" ht="30" customHeight="1" spans="1:7">
      <c r="A30" s="501"/>
      <c r="B30" s="497">
        <v>28</v>
      </c>
      <c r="C30" s="498" t="s">
        <v>10954</v>
      </c>
      <c r="D30" s="499" t="s">
        <v>10955</v>
      </c>
      <c r="E30" s="500" t="s">
        <v>1252</v>
      </c>
      <c r="F30" s="499" t="s">
        <v>10956</v>
      </c>
      <c r="G30" s="499" t="s">
        <v>10957</v>
      </c>
    </row>
    <row r="31" customFormat="1" ht="30" customHeight="1" spans="1:7">
      <c r="A31" s="501"/>
      <c r="B31" s="497">
        <v>29</v>
      </c>
      <c r="C31" s="498" t="s">
        <v>10958</v>
      </c>
      <c r="D31" s="499" t="s">
        <v>10959</v>
      </c>
      <c r="E31" s="500" t="s">
        <v>1258</v>
      </c>
      <c r="F31" s="499" t="s">
        <v>10960</v>
      </c>
      <c r="G31" s="499" t="s">
        <v>10961</v>
      </c>
    </row>
    <row r="32" customFormat="1" ht="30" customHeight="1" spans="1:7">
      <c r="A32" s="501"/>
      <c r="B32" s="497">
        <v>30</v>
      </c>
      <c r="C32" s="498" t="s">
        <v>10962</v>
      </c>
      <c r="D32" s="499" t="s">
        <v>10963</v>
      </c>
      <c r="E32" s="500" t="s">
        <v>7812</v>
      </c>
      <c r="F32" s="499" t="s">
        <v>10891</v>
      </c>
      <c r="G32" s="499" t="s">
        <v>10964</v>
      </c>
    </row>
    <row r="33" customFormat="1" ht="30" customHeight="1" spans="1:7">
      <c r="A33" s="501"/>
      <c r="B33" s="497">
        <v>31</v>
      </c>
      <c r="C33" s="498" t="s">
        <v>10965</v>
      </c>
      <c r="D33" s="499" t="s">
        <v>10966</v>
      </c>
      <c r="E33" s="500" t="s">
        <v>7812</v>
      </c>
      <c r="F33" s="499" t="s">
        <v>10926</v>
      </c>
      <c r="G33" s="499" t="s">
        <v>10967</v>
      </c>
    </row>
    <row r="34" customFormat="1" ht="30" customHeight="1" spans="1:7">
      <c r="A34" s="501"/>
      <c r="B34" s="497">
        <v>32</v>
      </c>
      <c r="C34" s="498" t="s">
        <v>10968</v>
      </c>
      <c r="D34" s="499" t="s">
        <v>10969</v>
      </c>
      <c r="E34" s="500" t="s">
        <v>7812</v>
      </c>
      <c r="F34" s="499" t="s">
        <v>10877</v>
      </c>
      <c r="G34" s="499" t="s">
        <v>10970</v>
      </c>
    </row>
    <row r="35" customFormat="1" ht="30" customHeight="1" spans="1:7">
      <c r="A35" s="501"/>
      <c r="B35" s="497">
        <v>33</v>
      </c>
      <c r="C35" s="498" t="s">
        <v>10971</v>
      </c>
      <c r="D35" s="499" t="s">
        <v>10972</v>
      </c>
      <c r="E35" s="500" t="s">
        <v>887</v>
      </c>
      <c r="F35" s="499" t="s">
        <v>10935</v>
      </c>
      <c r="G35" s="499" t="s">
        <v>10936</v>
      </c>
    </row>
    <row r="36" customFormat="1" ht="30" customHeight="1" spans="1:7">
      <c r="A36" s="501"/>
      <c r="B36" s="497">
        <v>34</v>
      </c>
      <c r="C36" s="498" t="s">
        <v>10973</v>
      </c>
      <c r="D36" s="499" t="s">
        <v>10974</v>
      </c>
      <c r="E36" s="500" t="s">
        <v>1258</v>
      </c>
      <c r="F36" s="499" t="s">
        <v>10939</v>
      </c>
      <c r="G36" s="499" t="s">
        <v>10975</v>
      </c>
    </row>
    <row r="37" customFormat="1" ht="30" customHeight="1" spans="1:7">
      <c r="A37" s="501"/>
      <c r="B37" s="497">
        <v>35</v>
      </c>
      <c r="C37" s="498" t="s">
        <v>10976</v>
      </c>
      <c r="D37" s="499" t="s">
        <v>10977</v>
      </c>
      <c r="E37" s="500" t="s">
        <v>7812</v>
      </c>
      <c r="F37" s="499" t="s">
        <v>10978</v>
      </c>
      <c r="G37" s="499" t="s">
        <v>10979</v>
      </c>
    </row>
    <row r="38" customFormat="1" ht="30" customHeight="1" spans="1:7">
      <c r="A38" s="501"/>
      <c r="B38" s="497">
        <v>36</v>
      </c>
      <c r="C38" s="498" t="s">
        <v>10980</v>
      </c>
      <c r="D38" s="499" t="s">
        <v>10981</v>
      </c>
      <c r="E38" s="500" t="s">
        <v>7812</v>
      </c>
      <c r="F38" s="499" t="s">
        <v>10978</v>
      </c>
      <c r="G38" s="499" t="s">
        <v>10982</v>
      </c>
    </row>
    <row r="39" customFormat="1" ht="30" customHeight="1" spans="1:7">
      <c r="A39" s="501"/>
      <c r="B39" s="497">
        <v>37</v>
      </c>
      <c r="C39" s="498" t="s">
        <v>10983</v>
      </c>
      <c r="D39" s="499" t="s">
        <v>10984</v>
      </c>
      <c r="E39" s="500" t="s">
        <v>1258</v>
      </c>
      <c r="F39" s="499" t="s">
        <v>10946</v>
      </c>
      <c r="G39" s="499" t="s">
        <v>10985</v>
      </c>
    </row>
    <row r="40" customFormat="1" ht="30" customHeight="1" spans="1:7">
      <c r="A40" s="501"/>
      <c r="B40" s="497">
        <v>38</v>
      </c>
      <c r="C40" s="498" t="s">
        <v>10986</v>
      </c>
      <c r="D40" s="499" t="s">
        <v>10987</v>
      </c>
      <c r="E40" s="500" t="s">
        <v>887</v>
      </c>
      <c r="F40" s="499" t="s">
        <v>10988</v>
      </c>
      <c r="G40" s="499" t="s">
        <v>10989</v>
      </c>
    </row>
    <row r="41" customFormat="1" ht="30" customHeight="1" spans="1:7">
      <c r="A41" s="501"/>
      <c r="B41" s="497">
        <v>39</v>
      </c>
      <c r="C41" s="498" t="s">
        <v>10990</v>
      </c>
      <c r="D41" s="499" t="s">
        <v>10991</v>
      </c>
      <c r="E41" s="500" t="s">
        <v>1258</v>
      </c>
      <c r="F41" s="499" t="s">
        <v>10939</v>
      </c>
      <c r="G41" s="499" t="s">
        <v>10992</v>
      </c>
    </row>
    <row r="42" customFormat="1" ht="30" customHeight="1" spans="1:7">
      <c r="A42" s="501"/>
      <c r="B42" s="497">
        <v>40</v>
      </c>
      <c r="C42" s="498" t="s">
        <v>10993</v>
      </c>
      <c r="D42" s="499" t="s">
        <v>10994</v>
      </c>
      <c r="E42" s="500" t="s">
        <v>1252</v>
      </c>
      <c r="F42" s="499" t="s">
        <v>10866</v>
      </c>
      <c r="G42" s="499" t="s">
        <v>10995</v>
      </c>
    </row>
    <row r="43" customFormat="1" ht="30" customHeight="1" spans="1:7">
      <c r="A43" s="501"/>
      <c r="B43" s="497">
        <v>41</v>
      </c>
      <c r="C43" s="498" t="s">
        <v>10996</v>
      </c>
      <c r="D43" s="499" t="s">
        <v>10997</v>
      </c>
      <c r="E43" s="500" t="s">
        <v>1252</v>
      </c>
      <c r="F43" s="499" t="s">
        <v>10866</v>
      </c>
      <c r="G43" s="499" t="s">
        <v>10998</v>
      </c>
    </row>
    <row r="44" customFormat="1" ht="30" customHeight="1" spans="1:7">
      <c r="A44" s="501"/>
      <c r="B44" s="497">
        <v>42</v>
      </c>
      <c r="C44" s="498" t="s">
        <v>10999</v>
      </c>
      <c r="D44" s="499" t="s">
        <v>11000</v>
      </c>
      <c r="E44" s="500" t="s">
        <v>7812</v>
      </c>
      <c r="F44" s="499" t="s">
        <v>10891</v>
      </c>
      <c r="G44" s="499" t="s">
        <v>11001</v>
      </c>
    </row>
    <row r="45" customFormat="1" ht="30" customHeight="1" spans="1:7">
      <c r="A45" s="501"/>
      <c r="B45" s="497">
        <v>43</v>
      </c>
      <c r="C45" s="498" t="s">
        <v>11002</v>
      </c>
      <c r="D45" s="499" t="s">
        <v>11003</v>
      </c>
      <c r="E45" s="500" t="s">
        <v>1252</v>
      </c>
      <c r="F45" s="499" t="s">
        <v>10866</v>
      </c>
      <c r="G45" s="499" t="s">
        <v>11004</v>
      </c>
    </row>
    <row r="46" customFormat="1" ht="30" customHeight="1" spans="1:7">
      <c r="A46" s="501"/>
      <c r="B46" s="497">
        <v>44</v>
      </c>
      <c r="C46" s="498" t="s">
        <v>11005</v>
      </c>
      <c r="D46" s="499" t="s">
        <v>11006</v>
      </c>
      <c r="E46" s="500" t="s">
        <v>7812</v>
      </c>
      <c r="F46" s="499" t="s">
        <v>11007</v>
      </c>
      <c r="G46" s="499" t="s">
        <v>11008</v>
      </c>
    </row>
    <row r="47" customFormat="1" ht="30" customHeight="1" spans="1:7">
      <c r="A47" s="501"/>
      <c r="B47" s="497">
        <v>45</v>
      </c>
      <c r="C47" s="498" t="s">
        <v>11009</v>
      </c>
      <c r="D47" s="499" t="s">
        <v>11010</v>
      </c>
      <c r="E47" s="500" t="s">
        <v>1258</v>
      </c>
      <c r="F47" s="499" t="s">
        <v>10960</v>
      </c>
      <c r="G47" s="499" t="s">
        <v>11011</v>
      </c>
    </row>
    <row r="48" customFormat="1" ht="30" customHeight="1" spans="1:7">
      <c r="A48" s="501"/>
      <c r="B48" s="497">
        <v>46</v>
      </c>
      <c r="C48" s="498" t="s">
        <v>11012</v>
      </c>
      <c r="D48" s="499" t="s">
        <v>11013</v>
      </c>
      <c r="E48" s="500" t="s">
        <v>887</v>
      </c>
      <c r="F48" s="499" t="s">
        <v>10935</v>
      </c>
      <c r="G48" s="499" t="s">
        <v>10936</v>
      </c>
    </row>
    <row r="49" customFormat="1" ht="30" customHeight="1" spans="1:7">
      <c r="A49" s="501"/>
      <c r="B49" s="497">
        <v>47</v>
      </c>
      <c r="C49" s="498" t="s">
        <v>11014</v>
      </c>
      <c r="D49" s="499" t="s">
        <v>11015</v>
      </c>
      <c r="E49" s="500" t="s">
        <v>1258</v>
      </c>
      <c r="F49" s="499" t="s">
        <v>794</v>
      </c>
      <c r="G49" s="499" t="s">
        <v>11016</v>
      </c>
    </row>
    <row r="50" customFormat="1" ht="30" customHeight="1" spans="1:7">
      <c r="A50" s="501"/>
      <c r="B50" s="497">
        <v>48</v>
      </c>
      <c r="C50" s="498" t="s">
        <v>11017</v>
      </c>
      <c r="D50" s="498" t="s">
        <v>11018</v>
      </c>
      <c r="E50" s="500" t="s">
        <v>1258</v>
      </c>
      <c r="F50" s="498" t="s">
        <v>11019</v>
      </c>
      <c r="G50" s="499" t="s">
        <v>11020</v>
      </c>
    </row>
    <row r="51" customFormat="1" ht="30" customHeight="1" spans="1:7">
      <c r="A51" s="501"/>
      <c r="B51" s="497">
        <v>49</v>
      </c>
      <c r="C51" s="498" t="s">
        <v>11021</v>
      </c>
      <c r="D51" s="499" t="s">
        <v>11022</v>
      </c>
      <c r="E51" s="500" t="s">
        <v>1252</v>
      </c>
      <c r="F51" s="499" t="s">
        <v>10870</v>
      </c>
      <c r="G51" s="498" t="s">
        <v>11023</v>
      </c>
    </row>
    <row r="52" customFormat="1" ht="30" customHeight="1" spans="1:7">
      <c r="A52" s="501"/>
      <c r="B52" s="497">
        <v>50</v>
      </c>
      <c r="C52" s="498" t="s">
        <v>11024</v>
      </c>
      <c r="D52" s="498" t="s">
        <v>11025</v>
      </c>
      <c r="E52" s="500" t="s">
        <v>7812</v>
      </c>
      <c r="F52" s="498" t="s">
        <v>10978</v>
      </c>
      <c r="G52" s="499" t="s">
        <v>11026</v>
      </c>
    </row>
    <row r="53" customFormat="1" ht="30" customHeight="1" spans="1:7">
      <c r="A53" s="501"/>
      <c r="B53" s="497">
        <v>51</v>
      </c>
      <c r="C53" s="498" t="s">
        <v>11027</v>
      </c>
      <c r="D53" s="499" t="s">
        <v>11028</v>
      </c>
      <c r="E53" s="500" t="s">
        <v>1252</v>
      </c>
      <c r="F53" s="499" t="s">
        <v>10862</v>
      </c>
      <c r="G53" s="499" t="s">
        <v>10885</v>
      </c>
    </row>
    <row r="54" customFormat="1" ht="30" customHeight="1" spans="1:7">
      <c r="A54" s="501"/>
      <c r="B54" s="497">
        <v>52</v>
      </c>
      <c r="C54" s="498" t="s">
        <v>11029</v>
      </c>
      <c r="D54" s="499" t="s">
        <v>11030</v>
      </c>
      <c r="E54" s="500" t="s">
        <v>7812</v>
      </c>
      <c r="F54" s="499" t="s">
        <v>10978</v>
      </c>
      <c r="G54" s="499" t="s">
        <v>11031</v>
      </c>
    </row>
    <row r="55" customFormat="1" ht="30" customHeight="1" spans="1:7">
      <c r="A55" s="501"/>
      <c r="B55" s="497">
        <v>53</v>
      </c>
      <c r="C55" s="498" t="s">
        <v>11032</v>
      </c>
      <c r="D55" s="499" t="s">
        <v>11033</v>
      </c>
      <c r="E55" s="500" t="s">
        <v>7812</v>
      </c>
      <c r="F55" s="499" t="s">
        <v>10978</v>
      </c>
      <c r="G55" s="499" t="s">
        <v>11034</v>
      </c>
    </row>
    <row r="56" customFormat="1" ht="30" customHeight="1" spans="1:7">
      <c r="A56" s="501"/>
      <c r="B56" s="497">
        <v>54</v>
      </c>
      <c r="C56" s="498" t="s">
        <v>11035</v>
      </c>
      <c r="D56" s="499" t="s">
        <v>11036</v>
      </c>
      <c r="E56" s="500" t="s">
        <v>887</v>
      </c>
      <c r="F56" s="499" t="s">
        <v>11037</v>
      </c>
      <c r="G56" s="499" t="s">
        <v>11038</v>
      </c>
    </row>
    <row r="57" customFormat="1" ht="30" customHeight="1" spans="1:7">
      <c r="A57" s="501"/>
      <c r="B57" s="497">
        <v>55</v>
      </c>
      <c r="C57" s="498" t="s">
        <v>11039</v>
      </c>
      <c r="D57" s="499" t="s">
        <v>11040</v>
      </c>
      <c r="E57" s="500" t="s">
        <v>1252</v>
      </c>
      <c r="F57" s="499" t="s">
        <v>10905</v>
      </c>
      <c r="G57" s="499" t="s">
        <v>11041</v>
      </c>
    </row>
    <row r="58" customFormat="1" ht="30" customHeight="1" spans="1:7">
      <c r="A58" s="501"/>
      <c r="B58" s="497">
        <v>56</v>
      </c>
      <c r="C58" s="498" t="s">
        <v>11042</v>
      </c>
      <c r="D58" s="499" t="s">
        <v>11043</v>
      </c>
      <c r="E58" s="500" t="s">
        <v>887</v>
      </c>
      <c r="F58" s="499" t="s">
        <v>10935</v>
      </c>
      <c r="G58" s="499" t="s">
        <v>10936</v>
      </c>
    </row>
    <row r="59" customFormat="1" ht="30" customHeight="1" spans="1:7">
      <c r="A59" s="501"/>
      <c r="B59" s="497">
        <v>57</v>
      </c>
      <c r="C59" s="498" t="s">
        <v>11044</v>
      </c>
      <c r="D59" s="498" t="s">
        <v>11045</v>
      </c>
      <c r="E59" s="500" t="s">
        <v>7812</v>
      </c>
      <c r="F59" s="498" t="s">
        <v>11046</v>
      </c>
      <c r="G59" s="498" t="s">
        <v>11047</v>
      </c>
    </row>
    <row r="60" customFormat="1" ht="30" customHeight="1" spans="1:7">
      <c r="A60" s="501"/>
      <c r="B60" s="497">
        <v>58</v>
      </c>
      <c r="C60" s="498" t="s">
        <v>11048</v>
      </c>
      <c r="D60" s="499" t="s">
        <v>11049</v>
      </c>
      <c r="E60" s="500" t="s">
        <v>1252</v>
      </c>
      <c r="F60" s="499" t="s">
        <v>11050</v>
      </c>
      <c r="G60" s="499" t="s">
        <v>11051</v>
      </c>
    </row>
    <row r="61" customFormat="1" ht="30" customHeight="1" spans="1:7">
      <c r="A61" s="501"/>
      <c r="B61" s="497">
        <v>59</v>
      </c>
      <c r="C61" s="498" t="s">
        <v>11052</v>
      </c>
      <c r="D61" s="499" t="s">
        <v>11053</v>
      </c>
      <c r="E61" s="500" t="s">
        <v>7812</v>
      </c>
      <c r="F61" s="499" t="s">
        <v>10926</v>
      </c>
      <c r="G61" s="499" t="s">
        <v>11054</v>
      </c>
    </row>
    <row r="62" customFormat="1" ht="30" customHeight="1" spans="1:7">
      <c r="A62" s="501"/>
      <c r="B62" s="497">
        <v>60</v>
      </c>
      <c r="C62" s="498" t="s">
        <v>11055</v>
      </c>
      <c r="D62" s="499" t="s">
        <v>11056</v>
      </c>
      <c r="E62" s="500" t="s">
        <v>1252</v>
      </c>
      <c r="F62" s="499" t="s">
        <v>10866</v>
      </c>
      <c r="G62" s="499" t="s">
        <v>11057</v>
      </c>
    </row>
    <row r="63" customFormat="1" ht="30" customHeight="1" spans="1:7">
      <c r="A63" s="501"/>
      <c r="B63" s="497">
        <v>61</v>
      </c>
      <c r="C63" s="498" t="s">
        <v>11058</v>
      </c>
      <c r="D63" s="499" t="s">
        <v>11059</v>
      </c>
      <c r="E63" s="500" t="s">
        <v>7812</v>
      </c>
      <c r="F63" s="499" t="s">
        <v>11060</v>
      </c>
      <c r="G63" s="499" t="s">
        <v>11061</v>
      </c>
    </row>
    <row r="64" customFormat="1" ht="30" customHeight="1" spans="1:7">
      <c r="A64" s="501"/>
      <c r="B64" s="497">
        <v>62</v>
      </c>
      <c r="C64" s="498" t="s">
        <v>11062</v>
      </c>
      <c r="D64" s="499" t="s">
        <v>11063</v>
      </c>
      <c r="E64" s="500" t="s">
        <v>7812</v>
      </c>
      <c r="F64" s="499" t="s">
        <v>11064</v>
      </c>
      <c r="G64" s="499" t="s">
        <v>11065</v>
      </c>
    </row>
    <row r="65" customFormat="1" ht="30" customHeight="1" spans="1:7">
      <c r="A65" s="501"/>
      <c r="B65" s="497">
        <v>63</v>
      </c>
      <c r="C65" s="498" t="s">
        <v>11066</v>
      </c>
      <c r="D65" s="499" t="s">
        <v>11067</v>
      </c>
      <c r="E65" s="500" t="s">
        <v>887</v>
      </c>
      <c r="F65" s="499" t="s">
        <v>11037</v>
      </c>
      <c r="G65" s="499" t="s">
        <v>11068</v>
      </c>
    </row>
    <row r="66" customFormat="1" ht="30" customHeight="1" spans="1:7">
      <c r="A66" s="501"/>
      <c r="B66" s="497">
        <v>64</v>
      </c>
      <c r="C66" s="498" t="s">
        <v>11069</v>
      </c>
      <c r="D66" s="499" t="s">
        <v>11070</v>
      </c>
      <c r="E66" s="500" t="s">
        <v>7812</v>
      </c>
      <c r="F66" s="499" t="s">
        <v>10891</v>
      </c>
      <c r="G66" s="499" t="s">
        <v>11071</v>
      </c>
    </row>
    <row r="67" customFormat="1" ht="30" customHeight="1" spans="1:7">
      <c r="A67" s="501"/>
      <c r="B67" s="497">
        <v>65</v>
      </c>
      <c r="C67" s="498" t="s">
        <v>11072</v>
      </c>
      <c r="D67" s="499" t="s">
        <v>11073</v>
      </c>
      <c r="E67" s="500" t="s">
        <v>1258</v>
      </c>
      <c r="F67" s="499" t="s">
        <v>10960</v>
      </c>
      <c r="G67" s="498" t="s">
        <v>11074</v>
      </c>
    </row>
    <row r="68" customFormat="1" ht="30" customHeight="1" spans="1:7">
      <c r="A68" s="501"/>
      <c r="B68" s="497">
        <v>66</v>
      </c>
      <c r="C68" s="498" t="s">
        <v>11075</v>
      </c>
      <c r="D68" s="499" t="s">
        <v>11076</v>
      </c>
      <c r="E68" s="500" t="s">
        <v>7812</v>
      </c>
      <c r="F68" s="499" t="s">
        <v>11077</v>
      </c>
      <c r="G68" s="499" t="s">
        <v>11078</v>
      </c>
    </row>
    <row r="69" customFormat="1" ht="30" customHeight="1" spans="1:7">
      <c r="A69" s="501"/>
      <c r="B69" s="497">
        <v>67</v>
      </c>
      <c r="C69" s="498" t="s">
        <v>11079</v>
      </c>
      <c r="D69" s="499" t="s">
        <v>11080</v>
      </c>
      <c r="E69" s="500" t="s">
        <v>1258</v>
      </c>
      <c r="F69" s="499" t="s">
        <v>11019</v>
      </c>
      <c r="G69" s="499" t="s">
        <v>10902</v>
      </c>
    </row>
    <row r="70" customFormat="1" ht="30" customHeight="1" spans="1:7">
      <c r="A70" s="501"/>
      <c r="B70" s="497">
        <v>68</v>
      </c>
      <c r="C70" s="498" t="s">
        <v>11081</v>
      </c>
      <c r="D70" s="499" t="s">
        <v>11082</v>
      </c>
      <c r="E70" s="500" t="s">
        <v>1252</v>
      </c>
      <c r="F70" s="499" t="s">
        <v>10866</v>
      </c>
      <c r="G70" s="499" t="s">
        <v>11083</v>
      </c>
    </row>
    <row r="71" customFormat="1" ht="30" customHeight="1" spans="1:7">
      <c r="A71" s="501"/>
      <c r="B71" s="497">
        <v>69</v>
      </c>
      <c r="C71" s="498" t="s">
        <v>11084</v>
      </c>
      <c r="D71" s="499" t="s">
        <v>11085</v>
      </c>
      <c r="E71" s="500" t="s">
        <v>7812</v>
      </c>
      <c r="F71" s="499" t="s">
        <v>11077</v>
      </c>
      <c r="G71" s="499" t="s">
        <v>11086</v>
      </c>
    </row>
    <row r="72" customFormat="1" ht="30" customHeight="1" spans="1:7">
      <c r="A72" s="501"/>
      <c r="B72" s="497">
        <v>70</v>
      </c>
      <c r="C72" s="498" t="s">
        <v>11087</v>
      </c>
      <c r="D72" s="499" t="s">
        <v>11088</v>
      </c>
      <c r="E72" s="500" t="s">
        <v>1252</v>
      </c>
      <c r="F72" s="499" t="s">
        <v>10956</v>
      </c>
      <c r="G72" s="499" t="s">
        <v>11089</v>
      </c>
    </row>
    <row r="73" customFormat="1" ht="30" customHeight="1" spans="1:7">
      <c r="A73" s="501"/>
      <c r="B73" s="497">
        <v>71</v>
      </c>
      <c r="C73" s="498" t="s">
        <v>11090</v>
      </c>
      <c r="D73" s="499" t="s">
        <v>11091</v>
      </c>
      <c r="E73" s="500" t="s">
        <v>7812</v>
      </c>
      <c r="F73" s="499" t="s">
        <v>10978</v>
      </c>
      <c r="G73" s="499" t="s">
        <v>11092</v>
      </c>
    </row>
    <row r="74" customFormat="1" ht="30" customHeight="1" spans="1:7">
      <c r="A74" s="501"/>
      <c r="B74" s="497">
        <v>72</v>
      </c>
      <c r="C74" s="498" t="s">
        <v>11093</v>
      </c>
      <c r="D74" s="499" t="s">
        <v>11094</v>
      </c>
      <c r="E74" s="500" t="s">
        <v>1252</v>
      </c>
      <c r="F74" s="499" t="s">
        <v>10870</v>
      </c>
      <c r="G74" s="499" t="s">
        <v>11095</v>
      </c>
    </row>
    <row r="75" customFormat="1" ht="30" customHeight="1" spans="1:7">
      <c r="A75" s="501"/>
      <c r="B75" s="497">
        <v>73</v>
      </c>
      <c r="C75" s="498" t="s">
        <v>11096</v>
      </c>
      <c r="D75" s="499" t="s">
        <v>11097</v>
      </c>
      <c r="E75" s="500" t="s">
        <v>1258</v>
      </c>
      <c r="F75" s="499" t="s">
        <v>10960</v>
      </c>
      <c r="G75" s="499" t="s">
        <v>11098</v>
      </c>
    </row>
    <row r="76" customFormat="1" ht="30" customHeight="1" spans="1:7">
      <c r="A76" s="501"/>
      <c r="B76" s="497">
        <v>74</v>
      </c>
      <c r="C76" s="498" t="s">
        <v>11099</v>
      </c>
      <c r="D76" s="499" t="s">
        <v>11100</v>
      </c>
      <c r="E76" s="500" t="s">
        <v>7812</v>
      </c>
      <c r="F76" s="499" t="s">
        <v>10877</v>
      </c>
      <c r="G76" s="499" t="s">
        <v>11101</v>
      </c>
    </row>
    <row r="77" customFormat="1" ht="30" customHeight="1" spans="1:7">
      <c r="A77" s="501"/>
      <c r="B77" s="497">
        <v>75</v>
      </c>
      <c r="C77" s="498" t="s">
        <v>11102</v>
      </c>
      <c r="D77" s="499" t="s">
        <v>11103</v>
      </c>
      <c r="E77" s="500" t="s">
        <v>1252</v>
      </c>
      <c r="F77" s="499" t="s">
        <v>10905</v>
      </c>
      <c r="G77" s="499" t="s">
        <v>10874</v>
      </c>
    </row>
    <row r="78" customFormat="1" ht="30" customHeight="1" spans="1:7">
      <c r="A78" s="501"/>
      <c r="B78" s="497">
        <v>76</v>
      </c>
      <c r="C78" s="498" t="s">
        <v>11104</v>
      </c>
      <c r="D78" s="499" t="s">
        <v>11105</v>
      </c>
      <c r="E78" s="500" t="s">
        <v>887</v>
      </c>
      <c r="F78" s="499" t="s">
        <v>11106</v>
      </c>
      <c r="G78" s="499" t="s">
        <v>11107</v>
      </c>
    </row>
    <row r="79" customFormat="1" ht="30" customHeight="1" spans="1:7">
      <c r="A79" s="501"/>
      <c r="B79" s="497">
        <v>77</v>
      </c>
      <c r="C79" s="498" t="s">
        <v>11108</v>
      </c>
      <c r="D79" s="499" t="s">
        <v>11109</v>
      </c>
      <c r="E79" s="500" t="s">
        <v>1258</v>
      </c>
      <c r="F79" s="499" t="s">
        <v>11110</v>
      </c>
      <c r="G79" s="499" t="s">
        <v>10882</v>
      </c>
    </row>
    <row r="80" customFormat="1" ht="30" customHeight="1" spans="1:7">
      <c r="A80" s="501"/>
      <c r="B80" s="497">
        <v>78</v>
      </c>
      <c r="C80" s="498" t="s">
        <v>11111</v>
      </c>
      <c r="D80" s="499" t="s">
        <v>11112</v>
      </c>
      <c r="E80" s="500" t="s">
        <v>1252</v>
      </c>
      <c r="F80" s="499" t="s">
        <v>10905</v>
      </c>
      <c r="G80" s="499" t="s">
        <v>11113</v>
      </c>
    </row>
    <row r="81" customFormat="1" ht="30" customHeight="1" spans="1:7">
      <c r="A81" s="501"/>
      <c r="B81" s="497">
        <v>79</v>
      </c>
      <c r="C81" s="498" t="s">
        <v>11114</v>
      </c>
      <c r="D81" s="499" t="s">
        <v>11115</v>
      </c>
      <c r="E81" s="500" t="s">
        <v>1258</v>
      </c>
      <c r="F81" s="499" t="s">
        <v>11116</v>
      </c>
      <c r="G81" s="498" t="s">
        <v>11074</v>
      </c>
    </row>
    <row r="82" customFormat="1" ht="30" customHeight="1" spans="1:7">
      <c r="A82" s="501"/>
      <c r="B82" s="497">
        <v>80</v>
      </c>
      <c r="C82" s="498" t="s">
        <v>11117</v>
      </c>
      <c r="D82" s="499" t="s">
        <v>11118</v>
      </c>
      <c r="E82" s="500" t="s">
        <v>1252</v>
      </c>
      <c r="F82" s="499" t="s">
        <v>10866</v>
      </c>
      <c r="G82" s="499" t="s">
        <v>10885</v>
      </c>
    </row>
    <row r="83" customFormat="1" ht="30" customHeight="1" spans="1:7">
      <c r="A83" s="501"/>
      <c r="B83" s="497">
        <v>81</v>
      </c>
      <c r="C83" s="498" t="s">
        <v>11119</v>
      </c>
      <c r="D83" s="499" t="s">
        <v>11120</v>
      </c>
      <c r="E83" s="500" t="s">
        <v>1258</v>
      </c>
      <c r="F83" s="499" t="s">
        <v>11121</v>
      </c>
      <c r="G83" s="499" t="s">
        <v>11122</v>
      </c>
    </row>
    <row r="84" customFormat="1" ht="30" customHeight="1" spans="1:7">
      <c r="A84" s="501"/>
      <c r="B84" s="497">
        <v>82</v>
      </c>
      <c r="C84" s="498" t="s">
        <v>11123</v>
      </c>
      <c r="D84" s="499" t="s">
        <v>11124</v>
      </c>
      <c r="E84" s="500" t="s">
        <v>1258</v>
      </c>
      <c r="F84" s="499" t="s">
        <v>10946</v>
      </c>
      <c r="G84" s="499" t="s">
        <v>10885</v>
      </c>
    </row>
    <row r="85" customFormat="1" ht="30" customHeight="1" spans="1:7">
      <c r="A85" s="501"/>
      <c r="B85" s="497">
        <v>83</v>
      </c>
      <c r="C85" s="498" t="s">
        <v>11125</v>
      </c>
      <c r="D85" s="499" t="s">
        <v>11126</v>
      </c>
      <c r="E85" s="500" t="s">
        <v>1258</v>
      </c>
      <c r="F85" s="499" t="s">
        <v>11127</v>
      </c>
      <c r="G85" s="499" t="s">
        <v>10882</v>
      </c>
    </row>
    <row r="86" customFormat="1" ht="30" customHeight="1" spans="1:7">
      <c r="A86" s="501"/>
      <c r="B86" s="497">
        <v>84</v>
      </c>
      <c r="C86" s="498" t="s">
        <v>11128</v>
      </c>
      <c r="D86" s="499" t="s">
        <v>11129</v>
      </c>
      <c r="E86" s="500" t="s">
        <v>1258</v>
      </c>
      <c r="F86" s="499" t="s">
        <v>10946</v>
      </c>
      <c r="G86" s="499" t="s">
        <v>11130</v>
      </c>
    </row>
    <row r="87" customFormat="1" ht="30" customHeight="1" spans="1:7">
      <c r="A87" s="501"/>
      <c r="B87" s="497">
        <v>85</v>
      </c>
      <c r="C87" s="498" t="s">
        <v>11131</v>
      </c>
      <c r="D87" s="499" t="s">
        <v>11132</v>
      </c>
      <c r="E87" s="500" t="s">
        <v>887</v>
      </c>
      <c r="F87" s="499" t="s">
        <v>11133</v>
      </c>
      <c r="G87" s="499" t="s">
        <v>10902</v>
      </c>
    </row>
    <row r="88" customFormat="1" ht="30" customHeight="1" spans="1:7">
      <c r="A88" s="501"/>
      <c r="B88" s="497">
        <v>86</v>
      </c>
      <c r="C88" s="498" t="s">
        <v>11134</v>
      </c>
      <c r="D88" s="499" t="s">
        <v>11135</v>
      </c>
      <c r="E88" s="500" t="s">
        <v>1258</v>
      </c>
      <c r="F88" s="499" t="s">
        <v>10939</v>
      </c>
      <c r="G88" s="499" t="s">
        <v>11136</v>
      </c>
    </row>
    <row r="89" customFormat="1" ht="30" customHeight="1" spans="1:7">
      <c r="A89" s="502"/>
      <c r="B89" s="497">
        <v>87</v>
      </c>
      <c r="C89" s="498" t="s">
        <v>11137</v>
      </c>
      <c r="D89" s="499" t="s">
        <v>11138</v>
      </c>
      <c r="E89" s="500" t="s">
        <v>7812</v>
      </c>
      <c r="F89" s="499" t="s">
        <v>11139</v>
      </c>
      <c r="G89" s="499" t="s">
        <v>11136</v>
      </c>
    </row>
    <row r="90" customFormat="1" ht="30" customHeight="1" spans="1:7">
      <c r="A90" s="503" t="s">
        <v>11140</v>
      </c>
      <c r="B90" s="504">
        <v>1</v>
      </c>
      <c r="C90" s="505" t="s">
        <v>11141</v>
      </c>
      <c r="D90" s="506" t="s">
        <v>11142</v>
      </c>
      <c r="E90" s="507" t="s">
        <v>1258</v>
      </c>
      <c r="F90" s="506" t="s">
        <v>11143</v>
      </c>
      <c r="G90" s="506" t="s">
        <v>11144</v>
      </c>
    </row>
    <row r="91" customFormat="1" ht="30" customHeight="1" spans="1:7">
      <c r="A91" s="508"/>
      <c r="B91" s="504">
        <v>2</v>
      </c>
      <c r="C91" s="505" t="s">
        <v>11145</v>
      </c>
      <c r="D91" s="506" t="s">
        <v>11146</v>
      </c>
      <c r="E91" s="507" t="s">
        <v>7812</v>
      </c>
      <c r="F91" s="506" t="s">
        <v>11147</v>
      </c>
      <c r="G91" s="506" t="s">
        <v>11148</v>
      </c>
    </row>
    <row r="92" customFormat="1" ht="30" customHeight="1" spans="1:7">
      <c r="A92" s="508"/>
      <c r="B92" s="504">
        <v>3</v>
      </c>
      <c r="C92" s="505" t="s">
        <v>11149</v>
      </c>
      <c r="D92" s="506" t="s">
        <v>11150</v>
      </c>
      <c r="E92" s="507" t="s">
        <v>887</v>
      </c>
      <c r="F92" s="506" t="s">
        <v>11151</v>
      </c>
      <c r="G92" s="506" t="s">
        <v>11152</v>
      </c>
    </row>
    <row r="93" customFormat="1" ht="30" customHeight="1" spans="1:7">
      <c r="A93" s="508"/>
      <c r="B93" s="504">
        <v>4</v>
      </c>
      <c r="C93" s="505" t="s">
        <v>11153</v>
      </c>
      <c r="D93" s="506" t="s">
        <v>11154</v>
      </c>
      <c r="E93" s="507" t="s">
        <v>1252</v>
      </c>
      <c r="F93" s="506" t="s">
        <v>11155</v>
      </c>
      <c r="G93" s="505" t="s">
        <v>10929</v>
      </c>
    </row>
    <row r="94" customFormat="1" ht="30" customHeight="1" spans="1:7">
      <c r="A94" s="508"/>
      <c r="B94" s="504">
        <v>5</v>
      </c>
      <c r="C94" s="505" t="s">
        <v>11156</v>
      </c>
      <c r="D94" s="506" t="s">
        <v>11157</v>
      </c>
      <c r="E94" s="507" t="s">
        <v>1252</v>
      </c>
      <c r="F94" s="506" t="s">
        <v>11158</v>
      </c>
      <c r="G94" s="506" t="s">
        <v>10885</v>
      </c>
    </row>
    <row r="95" customFormat="1" ht="30" customHeight="1" spans="1:7">
      <c r="A95" s="508"/>
      <c r="B95" s="504">
        <v>6</v>
      </c>
      <c r="C95" s="505" t="s">
        <v>11159</v>
      </c>
      <c r="D95" s="506" t="s">
        <v>11160</v>
      </c>
      <c r="E95" s="507" t="s">
        <v>1252</v>
      </c>
      <c r="F95" s="506" t="s">
        <v>11161</v>
      </c>
      <c r="G95" s="506" t="s">
        <v>11162</v>
      </c>
    </row>
    <row r="96" customFormat="1" ht="30" customHeight="1" spans="1:7">
      <c r="A96" s="508"/>
      <c r="B96" s="504">
        <v>7</v>
      </c>
      <c r="C96" s="505" t="s">
        <v>11163</v>
      </c>
      <c r="D96" s="506" t="s">
        <v>11164</v>
      </c>
      <c r="E96" s="507" t="s">
        <v>1252</v>
      </c>
      <c r="F96" s="506" t="s">
        <v>11165</v>
      </c>
      <c r="G96" s="506" t="s">
        <v>10885</v>
      </c>
    </row>
    <row r="97" customFormat="1" ht="30" customHeight="1" spans="1:7">
      <c r="A97" s="508"/>
      <c r="B97" s="504">
        <v>8</v>
      </c>
      <c r="C97" s="505" t="s">
        <v>11166</v>
      </c>
      <c r="D97" s="506" t="s">
        <v>11167</v>
      </c>
      <c r="E97" s="507" t="s">
        <v>7812</v>
      </c>
      <c r="F97" s="506" t="s">
        <v>11168</v>
      </c>
      <c r="G97" s="506" t="s">
        <v>11169</v>
      </c>
    </row>
    <row r="98" customFormat="1" ht="30" customHeight="1" spans="1:7">
      <c r="A98" s="508"/>
      <c r="B98" s="504">
        <v>9</v>
      </c>
      <c r="C98" s="505" t="s">
        <v>11170</v>
      </c>
      <c r="D98" s="506" t="s">
        <v>11171</v>
      </c>
      <c r="E98" s="507" t="s">
        <v>7812</v>
      </c>
      <c r="F98" s="506" t="s">
        <v>11172</v>
      </c>
      <c r="G98" s="506" t="s">
        <v>11173</v>
      </c>
    </row>
    <row r="99" customFormat="1" ht="30" customHeight="1" spans="1:7">
      <c r="A99" s="508"/>
      <c r="B99" s="504">
        <v>10</v>
      </c>
      <c r="C99" s="505" t="s">
        <v>11174</v>
      </c>
      <c r="D99" s="506" t="s">
        <v>11175</v>
      </c>
      <c r="E99" s="507" t="s">
        <v>1258</v>
      </c>
      <c r="F99" s="506" t="s">
        <v>11176</v>
      </c>
      <c r="G99" s="506" t="s">
        <v>11177</v>
      </c>
    </row>
    <row r="100" customFormat="1" ht="30" customHeight="1" spans="1:7">
      <c r="A100" s="508"/>
      <c r="B100" s="504">
        <v>11</v>
      </c>
      <c r="C100" s="505" t="s">
        <v>11178</v>
      </c>
      <c r="D100" s="506" t="s">
        <v>11179</v>
      </c>
      <c r="E100" s="507" t="s">
        <v>887</v>
      </c>
      <c r="F100" s="506" t="s">
        <v>11180</v>
      </c>
      <c r="G100" s="506" t="s">
        <v>11068</v>
      </c>
    </row>
    <row r="101" customFormat="1" ht="30" customHeight="1" spans="1:7">
      <c r="A101" s="508"/>
      <c r="B101" s="504">
        <v>12</v>
      </c>
      <c r="C101" s="505" t="s">
        <v>11181</v>
      </c>
      <c r="D101" s="506" t="s">
        <v>11182</v>
      </c>
      <c r="E101" s="507" t="s">
        <v>1252</v>
      </c>
      <c r="F101" s="506" t="s">
        <v>11155</v>
      </c>
      <c r="G101" s="506" t="s">
        <v>11183</v>
      </c>
    </row>
    <row r="102" customFormat="1" ht="30" customHeight="1" spans="1:7">
      <c r="A102" s="508"/>
      <c r="B102" s="504">
        <v>13</v>
      </c>
      <c r="C102" s="505" t="s">
        <v>11184</v>
      </c>
      <c r="D102" s="506" t="s">
        <v>11185</v>
      </c>
      <c r="E102" s="507" t="s">
        <v>1252</v>
      </c>
      <c r="F102" s="506" t="s">
        <v>11155</v>
      </c>
      <c r="G102" s="506" t="s">
        <v>10885</v>
      </c>
    </row>
    <row r="103" customFormat="1" ht="30" customHeight="1" spans="1:7">
      <c r="A103" s="508"/>
      <c r="B103" s="504">
        <v>14</v>
      </c>
      <c r="C103" s="505" t="s">
        <v>11186</v>
      </c>
      <c r="D103" s="506" t="s">
        <v>11187</v>
      </c>
      <c r="E103" s="507" t="s">
        <v>1258</v>
      </c>
      <c r="F103" s="506" t="s">
        <v>11176</v>
      </c>
      <c r="G103" s="506" t="s">
        <v>11188</v>
      </c>
    </row>
    <row r="104" customFormat="1" ht="30" customHeight="1" spans="1:7">
      <c r="A104" s="508"/>
      <c r="B104" s="504">
        <v>15</v>
      </c>
      <c r="C104" s="505" t="s">
        <v>11189</v>
      </c>
      <c r="D104" s="506" t="s">
        <v>11190</v>
      </c>
      <c r="E104" s="507" t="s">
        <v>1252</v>
      </c>
      <c r="F104" s="506" t="s">
        <v>11158</v>
      </c>
      <c r="G104" s="506" t="s">
        <v>10892</v>
      </c>
    </row>
    <row r="105" customFormat="1" ht="30" customHeight="1" spans="1:7">
      <c r="A105" s="508"/>
      <c r="B105" s="504">
        <v>16</v>
      </c>
      <c r="C105" s="505" t="s">
        <v>11191</v>
      </c>
      <c r="D105" s="506" t="s">
        <v>11192</v>
      </c>
      <c r="E105" s="507" t="s">
        <v>1252</v>
      </c>
      <c r="F105" s="506" t="s">
        <v>11158</v>
      </c>
      <c r="G105" s="505" t="s">
        <v>11193</v>
      </c>
    </row>
    <row r="106" customFormat="1" ht="30" customHeight="1" spans="1:7">
      <c r="A106" s="508"/>
      <c r="B106" s="504">
        <v>17</v>
      </c>
      <c r="C106" s="505" t="s">
        <v>11194</v>
      </c>
      <c r="D106" s="506" t="s">
        <v>11195</v>
      </c>
      <c r="E106" s="507" t="s">
        <v>1252</v>
      </c>
      <c r="F106" s="506" t="s">
        <v>11196</v>
      </c>
      <c r="G106" s="505" t="s">
        <v>11197</v>
      </c>
    </row>
    <row r="107" customFormat="1" ht="30" customHeight="1" spans="1:7">
      <c r="A107" s="508"/>
      <c r="B107" s="504">
        <v>18</v>
      </c>
      <c r="C107" s="505" t="s">
        <v>11198</v>
      </c>
      <c r="D107" s="506" t="s">
        <v>11199</v>
      </c>
      <c r="E107" s="507" t="s">
        <v>1252</v>
      </c>
      <c r="F107" s="506" t="s">
        <v>11155</v>
      </c>
      <c r="G107" s="506" t="s">
        <v>11200</v>
      </c>
    </row>
    <row r="108" customFormat="1" ht="30" customHeight="1" spans="1:7">
      <c r="A108" s="508"/>
      <c r="B108" s="504">
        <v>19</v>
      </c>
      <c r="C108" s="505" t="s">
        <v>11201</v>
      </c>
      <c r="D108" s="506" t="s">
        <v>11202</v>
      </c>
      <c r="E108" s="507" t="s">
        <v>1252</v>
      </c>
      <c r="F108" s="506" t="s">
        <v>11203</v>
      </c>
      <c r="G108" s="506" t="s">
        <v>11204</v>
      </c>
    </row>
    <row r="109" customFormat="1" ht="30" customHeight="1" spans="1:7">
      <c r="A109" s="508"/>
      <c r="B109" s="504">
        <v>20</v>
      </c>
      <c r="C109" s="505" t="s">
        <v>11205</v>
      </c>
      <c r="D109" s="506" t="s">
        <v>11206</v>
      </c>
      <c r="E109" s="507" t="s">
        <v>7812</v>
      </c>
      <c r="F109" s="506" t="s">
        <v>11207</v>
      </c>
      <c r="G109" s="506" t="s">
        <v>11204</v>
      </c>
    </row>
    <row r="110" customFormat="1" ht="30" customHeight="1" spans="1:7">
      <c r="A110" s="508"/>
      <c r="B110" s="504">
        <v>21</v>
      </c>
      <c r="C110" s="505" t="s">
        <v>11208</v>
      </c>
      <c r="D110" s="506" t="s">
        <v>11209</v>
      </c>
      <c r="E110" s="507" t="s">
        <v>1258</v>
      </c>
      <c r="F110" s="506" t="s">
        <v>11210</v>
      </c>
      <c r="G110" s="506" t="s">
        <v>11211</v>
      </c>
    </row>
    <row r="111" customFormat="1" ht="30" customHeight="1" spans="1:7">
      <c r="A111" s="508"/>
      <c r="B111" s="504">
        <v>22</v>
      </c>
      <c r="C111" s="505" t="s">
        <v>11212</v>
      </c>
      <c r="D111" s="506" t="s">
        <v>11213</v>
      </c>
      <c r="E111" s="507" t="s">
        <v>1258</v>
      </c>
      <c r="F111" s="506" t="s">
        <v>11214</v>
      </c>
      <c r="G111" s="505" t="s">
        <v>11215</v>
      </c>
    </row>
    <row r="112" customFormat="1" ht="30" customHeight="1" spans="1:7">
      <c r="A112" s="508"/>
      <c r="B112" s="504">
        <v>23</v>
      </c>
      <c r="C112" s="505" t="s">
        <v>11216</v>
      </c>
      <c r="D112" s="506" t="s">
        <v>11217</v>
      </c>
      <c r="E112" s="507" t="s">
        <v>1252</v>
      </c>
      <c r="F112" s="506" t="s">
        <v>11165</v>
      </c>
      <c r="G112" s="505" t="s">
        <v>11218</v>
      </c>
    </row>
    <row r="113" customFormat="1" ht="30" customHeight="1" spans="1:7">
      <c r="A113" s="508"/>
      <c r="B113" s="504">
        <v>24</v>
      </c>
      <c r="C113" s="505" t="s">
        <v>11219</v>
      </c>
      <c r="D113" s="506" t="s">
        <v>11220</v>
      </c>
      <c r="E113" s="507" t="s">
        <v>7812</v>
      </c>
      <c r="F113" s="506" t="s">
        <v>11221</v>
      </c>
      <c r="G113" s="506" t="s">
        <v>11222</v>
      </c>
    </row>
    <row r="114" customFormat="1" ht="30" customHeight="1" spans="1:7">
      <c r="A114" s="508"/>
      <c r="B114" s="504">
        <v>25</v>
      </c>
      <c r="C114" s="505" t="s">
        <v>11223</v>
      </c>
      <c r="D114" s="506" t="s">
        <v>11224</v>
      </c>
      <c r="E114" s="507" t="s">
        <v>1258</v>
      </c>
      <c r="F114" s="506" t="s">
        <v>11225</v>
      </c>
      <c r="G114" s="506" t="s">
        <v>11226</v>
      </c>
    </row>
    <row r="115" customFormat="1" ht="30" customHeight="1" spans="1:7">
      <c r="A115" s="508"/>
      <c r="B115" s="504">
        <v>26</v>
      </c>
      <c r="C115" s="505" t="s">
        <v>11227</v>
      </c>
      <c r="D115" s="506" t="s">
        <v>11228</v>
      </c>
      <c r="E115" s="507" t="s">
        <v>7812</v>
      </c>
      <c r="F115" s="506" t="s">
        <v>11229</v>
      </c>
      <c r="G115" s="506" t="s">
        <v>11230</v>
      </c>
    </row>
    <row r="116" customFormat="1" ht="30" customHeight="1" spans="1:7">
      <c r="A116" s="508"/>
      <c r="B116" s="504">
        <v>27</v>
      </c>
      <c r="C116" s="505" t="s">
        <v>11231</v>
      </c>
      <c r="D116" s="506" t="s">
        <v>11232</v>
      </c>
      <c r="E116" s="507" t="s">
        <v>7812</v>
      </c>
      <c r="F116" s="506" t="s">
        <v>11233</v>
      </c>
      <c r="G116" s="506" t="s">
        <v>11234</v>
      </c>
    </row>
    <row r="117" customFormat="1" ht="30" customHeight="1" spans="1:7">
      <c r="A117" s="508"/>
      <c r="B117" s="504">
        <v>28</v>
      </c>
      <c r="C117" s="505" t="s">
        <v>11235</v>
      </c>
      <c r="D117" s="506" t="s">
        <v>11236</v>
      </c>
      <c r="E117" s="507" t="s">
        <v>1258</v>
      </c>
      <c r="F117" s="506" t="s">
        <v>11237</v>
      </c>
      <c r="G117" s="506" t="s">
        <v>11238</v>
      </c>
    </row>
    <row r="118" customFormat="1" ht="30" customHeight="1" spans="1:7">
      <c r="A118" s="508"/>
      <c r="B118" s="504">
        <v>29</v>
      </c>
      <c r="C118" s="505" t="s">
        <v>11239</v>
      </c>
      <c r="D118" s="506" t="s">
        <v>11240</v>
      </c>
      <c r="E118" s="507" t="s">
        <v>1258</v>
      </c>
      <c r="F118" s="506" t="s">
        <v>11210</v>
      </c>
      <c r="G118" s="506" t="s">
        <v>11241</v>
      </c>
    </row>
    <row r="119" customFormat="1" ht="30" customHeight="1" spans="1:7">
      <c r="A119" s="508"/>
      <c r="B119" s="504">
        <v>30</v>
      </c>
      <c r="C119" s="505" t="s">
        <v>11242</v>
      </c>
      <c r="D119" s="506" t="s">
        <v>11243</v>
      </c>
      <c r="E119" s="507" t="s">
        <v>7812</v>
      </c>
      <c r="F119" s="506" t="s">
        <v>11221</v>
      </c>
      <c r="G119" s="505" t="s">
        <v>11244</v>
      </c>
    </row>
    <row r="120" customFormat="1" ht="30" customHeight="1" spans="1:7">
      <c r="A120" s="508"/>
      <c r="B120" s="504">
        <v>31</v>
      </c>
      <c r="C120" s="505" t="s">
        <v>11245</v>
      </c>
      <c r="D120" s="506" t="s">
        <v>11246</v>
      </c>
      <c r="E120" s="507" t="s">
        <v>1258</v>
      </c>
      <c r="F120" s="506" t="s">
        <v>11143</v>
      </c>
      <c r="G120" s="506" t="s">
        <v>11074</v>
      </c>
    </row>
    <row r="121" customFormat="1" ht="30" customHeight="1" spans="1:7">
      <c r="A121" s="508"/>
      <c r="B121" s="504">
        <v>32</v>
      </c>
      <c r="C121" s="505" t="s">
        <v>11247</v>
      </c>
      <c r="D121" s="506" t="s">
        <v>11248</v>
      </c>
      <c r="E121" s="507" t="s">
        <v>1252</v>
      </c>
      <c r="F121" s="506" t="s">
        <v>3532</v>
      </c>
      <c r="G121" s="506" t="s">
        <v>11249</v>
      </c>
    </row>
    <row r="122" customFormat="1" ht="30" customHeight="1" spans="1:7">
      <c r="A122" s="508"/>
      <c r="B122" s="504">
        <v>33</v>
      </c>
      <c r="C122" s="505" t="s">
        <v>11250</v>
      </c>
      <c r="D122" s="506" t="s">
        <v>11251</v>
      </c>
      <c r="E122" s="507" t="s">
        <v>1252</v>
      </c>
      <c r="F122" s="506" t="s">
        <v>11155</v>
      </c>
      <c r="G122" s="506" t="s">
        <v>11252</v>
      </c>
    </row>
    <row r="123" customFormat="1" ht="30" customHeight="1" spans="1:7">
      <c r="A123" s="508"/>
      <c r="B123" s="504">
        <v>34</v>
      </c>
      <c r="C123" s="505" t="s">
        <v>11253</v>
      </c>
      <c r="D123" s="506" t="s">
        <v>11254</v>
      </c>
      <c r="E123" s="507" t="s">
        <v>887</v>
      </c>
      <c r="F123" s="506" t="s">
        <v>11255</v>
      </c>
      <c r="G123" s="505" t="s">
        <v>11256</v>
      </c>
    </row>
    <row r="124" customFormat="1" ht="30" customHeight="1" spans="1:7">
      <c r="A124" s="508"/>
      <c r="B124" s="504">
        <v>35</v>
      </c>
      <c r="C124" s="505" t="s">
        <v>11257</v>
      </c>
      <c r="D124" s="506" t="s">
        <v>11258</v>
      </c>
      <c r="E124" s="507" t="s">
        <v>1252</v>
      </c>
      <c r="F124" s="506" t="s">
        <v>11259</v>
      </c>
      <c r="G124" s="506" t="s">
        <v>11260</v>
      </c>
    </row>
    <row r="125" customFormat="1" ht="30" customHeight="1" spans="1:7">
      <c r="A125" s="508"/>
      <c r="B125" s="504">
        <v>36</v>
      </c>
      <c r="C125" s="505" t="s">
        <v>11261</v>
      </c>
      <c r="D125" s="506" t="s">
        <v>11262</v>
      </c>
      <c r="E125" s="507" t="s">
        <v>1258</v>
      </c>
      <c r="F125" s="506" t="s">
        <v>11263</v>
      </c>
      <c r="G125" s="506" t="s">
        <v>11264</v>
      </c>
    </row>
    <row r="126" customFormat="1" ht="30" customHeight="1" spans="1:7">
      <c r="A126" s="508"/>
      <c r="B126" s="504">
        <v>37</v>
      </c>
      <c r="C126" s="505" t="s">
        <v>11265</v>
      </c>
      <c r="D126" s="506" t="s">
        <v>11266</v>
      </c>
      <c r="E126" s="507" t="s">
        <v>1258</v>
      </c>
      <c r="F126" s="506" t="s">
        <v>11225</v>
      </c>
      <c r="G126" s="506" t="s">
        <v>11267</v>
      </c>
    </row>
    <row r="127" customFormat="1" ht="30" customHeight="1" spans="1:7">
      <c r="A127" s="508"/>
      <c r="B127" s="504">
        <v>38</v>
      </c>
      <c r="C127" s="505" t="s">
        <v>11268</v>
      </c>
      <c r="D127" s="506" t="s">
        <v>11269</v>
      </c>
      <c r="E127" s="507" t="s">
        <v>7812</v>
      </c>
      <c r="F127" s="506" t="s">
        <v>11168</v>
      </c>
      <c r="G127" s="506" t="s">
        <v>11270</v>
      </c>
    </row>
    <row r="128" customFormat="1" ht="30" customHeight="1" spans="1:7">
      <c r="A128" s="508"/>
      <c r="B128" s="504">
        <v>39</v>
      </c>
      <c r="C128" s="505" t="s">
        <v>11271</v>
      </c>
      <c r="D128" s="506" t="s">
        <v>11272</v>
      </c>
      <c r="E128" s="507" t="s">
        <v>7812</v>
      </c>
      <c r="F128" s="506" t="s">
        <v>11207</v>
      </c>
      <c r="G128" s="506" t="s">
        <v>11273</v>
      </c>
    </row>
    <row r="129" customFormat="1" ht="30" customHeight="1" spans="1:7">
      <c r="A129" s="508"/>
      <c r="B129" s="504">
        <v>40</v>
      </c>
      <c r="C129" s="505" t="s">
        <v>11274</v>
      </c>
      <c r="D129" s="506" t="s">
        <v>11275</v>
      </c>
      <c r="E129" s="507" t="s">
        <v>7812</v>
      </c>
      <c r="F129" s="506" t="s">
        <v>11276</v>
      </c>
      <c r="G129" s="505" t="s">
        <v>11277</v>
      </c>
    </row>
    <row r="130" customFormat="1" ht="30" customHeight="1" spans="1:7">
      <c r="A130" s="508"/>
      <c r="B130" s="504">
        <v>41</v>
      </c>
      <c r="C130" s="505" t="s">
        <v>11278</v>
      </c>
      <c r="D130" s="506" t="s">
        <v>11279</v>
      </c>
      <c r="E130" s="507" t="s">
        <v>1252</v>
      </c>
      <c r="F130" s="506" t="s">
        <v>11259</v>
      </c>
      <c r="G130" s="506" t="s">
        <v>10979</v>
      </c>
    </row>
    <row r="131" customFormat="1" ht="30" customHeight="1" spans="1:7">
      <c r="A131" s="508"/>
      <c r="B131" s="504">
        <v>42</v>
      </c>
      <c r="C131" s="505" t="s">
        <v>11280</v>
      </c>
      <c r="D131" s="506" t="s">
        <v>11281</v>
      </c>
      <c r="E131" s="507" t="s">
        <v>1252</v>
      </c>
      <c r="F131" s="506" t="s">
        <v>3532</v>
      </c>
      <c r="G131" s="506" t="s">
        <v>11211</v>
      </c>
    </row>
    <row r="132" customFormat="1" ht="30" customHeight="1" spans="1:7">
      <c r="A132" s="508"/>
      <c r="B132" s="504">
        <v>43</v>
      </c>
      <c r="C132" s="505" t="s">
        <v>11282</v>
      </c>
      <c r="D132" s="506" t="s">
        <v>11283</v>
      </c>
      <c r="E132" s="507" t="s">
        <v>7812</v>
      </c>
      <c r="F132" s="506" t="s">
        <v>11284</v>
      </c>
      <c r="G132" s="506" t="s">
        <v>11285</v>
      </c>
    </row>
    <row r="133" customFormat="1" ht="30" customHeight="1" spans="1:7">
      <c r="A133" s="508"/>
      <c r="B133" s="504">
        <v>44</v>
      </c>
      <c r="C133" s="505" t="s">
        <v>11286</v>
      </c>
      <c r="D133" s="506" t="s">
        <v>11287</v>
      </c>
      <c r="E133" s="507" t="s">
        <v>7812</v>
      </c>
      <c r="F133" s="506" t="s">
        <v>11233</v>
      </c>
      <c r="G133" s="506" t="s">
        <v>11288</v>
      </c>
    </row>
    <row r="134" customFormat="1" ht="30" customHeight="1" spans="1:7">
      <c r="A134" s="508"/>
      <c r="B134" s="504">
        <v>45</v>
      </c>
      <c r="C134" s="505" t="s">
        <v>11289</v>
      </c>
      <c r="D134" s="506" t="s">
        <v>11290</v>
      </c>
      <c r="E134" s="507" t="s">
        <v>1258</v>
      </c>
      <c r="F134" s="506" t="s">
        <v>11291</v>
      </c>
      <c r="G134" s="506" t="s">
        <v>11238</v>
      </c>
    </row>
    <row r="135" customFormat="1" ht="30" customHeight="1" spans="1:7">
      <c r="A135" s="508"/>
      <c r="B135" s="504">
        <v>46</v>
      </c>
      <c r="C135" s="505" t="s">
        <v>11292</v>
      </c>
      <c r="D135" s="506" t="s">
        <v>11293</v>
      </c>
      <c r="E135" s="507" t="s">
        <v>1258</v>
      </c>
      <c r="F135" s="506" t="s">
        <v>11143</v>
      </c>
      <c r="G135" s="506" t="s">
        <v>11294</v>
      </c>
    </row>
    <row r="136" customFormat="1" ht="30" customHeight="1" spans="1:7">
      <c r="A136" s="508"/>
      <c r="B136" s="504">
        <v>47</v>
      </c>
      <c r="C136" s="505" t="s">
        <v>11295</v>
      </c>
      <c r="D136" s="506" t="s">
        <v>11296</v>
      </c>
      <c r="E136" s="507" t="s">
        <v>887</v>
      </c>
      <c r="F136" s="506" t="s">
        <v>11297</v>
      </c>
      <c r="G136" s="505" t="s">
        <v>10871</v>
      </c>
    </row>
    <row r="137" customFormat="1" ht="30" customHeight="1" spans="1:7">
      <c r="A137" s="508"/>
      <c r="B137" s="504">
        <v>48</v>
      </c>
      <c r="C137" s="505" t="s">
        <v>11298</v>
      </c>
      <c r="D137" s="506" t="s">
        <v>11299</v>
      </c>
      <c r="E137" s="507" t="s">
        <v>7812</v>
      </c>
      <c r="F137" s="506" t="s">
        <v>11284</v>
      </c>
      <c r="G137" s="506" t="s">
        <v>11300</v>
      </c>
    </row>
    <row r="138" customFormat="1" ht="30" customHeight="1" spans="1:7">
      <c r="A138" s="508"/>
      <c r="B138" s="504">
        <v>49</v>
      </c>
      <c r="C138" s="505" t="s">
        <v>11301</v>
      </c>
      <c r="D138" s="506" t="s">
        <v>11302</v>
      </c>
      <c r="E138" s="507" t="s">
        <v>1258</v>
      </c>
      <c r="F138" s="506" t="s">
        <v>11176</v>
      </c>
      <c r="G138" s="506" t="s">
        <v>11303</v>
      </c>
    </row>
    <row r="139" customFormat="1" ht="30" customHeight="1" spans="1:7">
      <c r="A139" s="508"/>
      <c r="B139" s="504">
        <v>50</v>
      </c>
      <c r="C139" s="505" t="s">
        <v>11304</v>
      </c>
      <c r="D139" s="506" t="s">
        <v>11305</v>
      </c>
      <c r="E139" s="507" t="s">
        <v>1258</v>
      </c>
      <c r="F139" s="506" t="s">
        <v>11306</v>
      </c>
      <c r="G139" s="506" t="s">
        <v>11307</v>
      </c>
    </row>
    <row r="140" customFormat="1" ht="30" customHeight="1" spans="1:7">
      <c r="A140" s="508"/>
      <c r="B140" s="504">
        <v>51</v>
      </c>
      <c r="C140" s="505" t="s">
        <v>11308</v>
      </c>
      <c r="D140" s="506" t="s">
        <v>11309</v>
      </c>
      <c r="E140" s="507" t="s">
        <v>1258</v>
      </c>
      <c r="F140" s="506" t="s">
        <v>11310</v>
      </c>
      <c r="G140" s="506" t="s">
        <v>11311</v>
      </c>
    </row>
    <row r="141" customFormat="1" ht="30" customHeight="1" spans="1:7">
      <c r="A141" s="508"/>
      <c r="B141" s="504">
        <v>52</v>
      </c>
      <c r="C141" s="505" t="s">
        <v>11312</v>
      </c>
      <c r="D141" s="506" t="s">
        <v>11313</v>
      </c>
      <c r="E141" s="507" t="s">
        <v>7812</v>
      </c>
      <c r="F141" s="506" t="s">
        <v>11314</v>
      </c>
      <c r="G141" s="506" t="s">
        <v>11315</v>
      </c>
    </row>
    <row r="142" customFormat="1" ht="30" customHeight="1" spans="1:7">
      <c r="A142" s="508"/>
      <c r="B142" s="504">
        <v>53</v>
      </c>
      <c r="C142" s="505" t="s">
        <v>11316</v>
      </c>
      <c r="D142" s="506" t="s">
        <v>11317</v>
      </c>
      <c r="E142" s="507" t="s">
        <v>1252</v>
      </c>
      <c r="F142" s="506" t="s">
        <v>11155</v>
      </c>
      <c r="G142" s="505" t="s">
        <v>11318</v>
      </c>
    </row>
    <row r="143" customFormat="1" ht="30" customHeight="1" spans="1:7">
      <c r="A143" s="508"/>
      <c r="B143" s="504">
        <v>54</v>
      </c>
      <c r="C143" s="505" t="s">
        <v>11319</v>
      </c>
      <c r="D143" s="506" t="s">
        <v>11320</v>
      </c>
      <c r="E143" s="507" t="s">
        <v>887</v>
      </c>
      <c r="F143" s="506" t="s">
        <v>11321</v>
      </c>
      <c r="G143" s="506" t="s">
        <v>11322</v>
      </c>
    </row>
    <row r="144" customFormat="1" ht="30" customHeight="1" spans="1:7">
      <c r="A144" s="508"/>
      <c r="B144" s="504">
        <v>55</v>
      </c>
      <c r="C144" s="505" t="s">
        <v>11323</v>
      </c>
      <c r="D144" s="506" t="s">
        <v>11324</v>
      </c>
      <c r="E144" s="507" t="s">
        <v>1252</v>
      </c>
      <c r="F144" s="506" t="s">
        <v>11203</v>
      </c>
      <c r="G144" s="505" t="s">
        <v>11325</v>
      </c>
    </row>
    <row r="145" customFormat="1" ht="30" customHeight="1" spans="1:7">
      <c r="A145" s="508"/>
      <c r="B145" s="504">
        <v>56</v>
      </c>
      <c r="C145" s="505" t="s">
        <v>11326</v>
      </c>
      <c r="D145" s="506" t="s">
        <v>11327</v>
      </c>
      <c r="E145" s="507" t="s">
        <v>1258</v>
      </c>
      <c r="F145" s="506" t="s">
        <v>11225</v>
      </c>
      <c r="G145" s="506" t="s">
        <v>11328</v>
      </c>
    </row>
    <row r="146" customFormat="1" ht="30" customHeight="1" spans="1:7">
      <c r="A146" s="508"/>
      <c r="B146" s="504">
        <v>57</v>
      </c>
      <c r="C146" s="505" t="s">
        <v>11329</v>
      </c>
      <c r="D146" s="506" t="s">
        <v>11330</v>
      </c>
      <c r="E146" s="507" t="s">
        <v>1252</v>
      </c>
      <c r="F146" s="506" t="s">
        <v>11331</v>
      </c>
      <c r="G146" s="506" t="s">
        <v>11332</v>
      </c>
    </row>
    <row r="147" customFormat="1" ht="30" customHeight="1" spans="1:7">
      <c r="A147" s="508"/>
      <c r="B147" s="504">
        <v>58</v>
      </c>
      <c r="C147" s="505" t="s">
        <v>11333</v>
      </c>
      <c r="D147" s="506" t="s">
        <v>11334</v>
      </c>
      <c r="E147" s="507" t="s">
        <v>7812</v>
      </c>
      <c r="F147" s="506" t="s">
        <v>11335</v>
      </c>
      <c r="G147" s="505" t="s">
        <v>11336</v>
      </c>
    </row>
    <row r="148" customFormat="1" ht="30" customHeight="1" spans="1:7">
      <c r="A148" s="508"/>
      <c r="B148" s="504">
        <v>59</v>
      </c>
      <c r="C148" s="505" t="s">
        <v>11337</v>
      </c>
      <c r="D148" s="506" t="s">
        <v>11338</v>
      </c>
      <c r="E148" s="507" t="s">
        <v>7812</v>
      </c>
      <c r="F148" s="506" t="s">
        <v>11339</v>
      </c>
      <c r="G148" s="506" t="s">
        <v>11340</v>
      </c>
    </row>
    <row r="149" customFormat="1" ht="30" customHeight="1" spans="1:7">
      <c r="A149" s="508"/>
      <c r="B149" s="504">
        <v>60</v>
      </c>
      <c r="C149" s="505" t="s">
        <v>11341</v>
      </c>
      <c r="D149" s="506" t="s">
        <v>11342</v>
      </c>
      <c r="E149" s="507" t="s">
        <v>1252</v>
      </c>
      <c r="F149" s="506" t="s">
        <v>11203</v>
      </c>
      <c r="G149" s="506" t="s">
        <v>11343</v>
      </c>
    </row>
    <row r="150" customFormat="1" ht="30" customHeight="1" spans="1:7">
      <c r="A150" s="508"/>
      <c r="B150" s="504">
        <v>61</v>
      </c>
      <c r="C150" s="505" t="s">
        <v>11344</v>
      </c>
      <c r="D150" s="506" t="s">
        <v>11345</v>
      </c>
      <c r="E150" s="507" t="s">
        <v>887</v>
      </c>
      <c r="F150" s="506" t="s">
        <v>11346</v>
      </c>
      <c r="G150" s="506" t="s">
        <v>11347</v>
      </c>
    </row>
    <row r="151" customFormat="1" ht="30" customHeight="1" spans="1:7">
      <c r="A151" s="508"/>
      <c r="B151" s="504">
        <v>62</v>
      </c>
      <c r="C151" s="505" t="s">
        <v>11348</v>
      </c>
      <c r="D151" s="506" t="s">
        <v>11349</v>
      </c>
      <c r="E151" s="507" t="s">
        <v>1258</v>
      </c>
      <c r="F151" s="506" t="s">
        <v>11143</v>
      </c>
      <c r="G151" s="506" t="s">
        <v>11350</v>
      </c>
    </row>
    <row r="152" customFormat="1" ht="30" customHeight="1" spans="1:7">
      <c r="A152" s="508"/>
      <c r="B152" s="504">
        <v>63</v>
      </c>
      <c r="C152" s="505" t="s">
        <v>11351</v>
      </c>
      <c r="D152" s="506" t="s">
        <v>11352</v>
      </c>
      <c r="E152" s="507" t="s">
        <v>7812</v>
      </c>
      <c r="F152" s="506" t="s">
        <v>11233</v>
      </c>
      <c r="G152" s="505" t="s">
        <v>11353</v>
      </c>
    </row>
    <row r="153" customFormat="1" ht="30" customHeight="1" spans="1:7">
      <c r="A153" s="508"/>
      <c r="B153" s="504">
        <v>64</v>
      </c>
      <c r="C153" s="505" t="s">
        <v>11354</v>
      </c>
      <c r="D153" s="506" t="s">
        <v>11355</v>
      </c>
      <c r="E153" s="507" t="s">
        <v>7812</v>
      </c>
      <c r="F153" s="506" t="s">
        <v>11284</v>
      </c>
      <c r="G153" s="506" t="s">
        <v>11356</v>
      </c>
    </row>
    <row r="154" customFormat="1" ht="30" customHeight="1" spans="1:7">
      <c r="A154" s="508"/>
      <c r="B154" s="504">
        <v>65</v>
      </c>
      <c r="C154" s="505" t="s">
        <v>11357</v>
      </c>
      <c r="D154" s="506" t="s">
        <v>11358</v>
      </c>
      <c r="E154" s="507" t="s">
        <v>1258</v>
      </c>
      <c r="F154" s="506" t="s">
        <v>11225</v>
      </c>
      <c r="G154" s="506" t="s">
        <v>11359</v>
      </c>
    </row>
    <row r="155" customFormat="1" ht="30" customHeight="1" spans="1:7">
      <c r="A155" s="508"/>
      <c r="B155" s="504">
        <v>66</v>
      </c>
      <c r="C155" s="505" t="s">
        <v>11360</v>
      </c>
      <c r="D155" s="506" t="s">
        <v>11361</v>
      </c>
      <c r="E155" s="507" t="s">
        <v>1252</v>
      </c>
      <c r="F155" s="506" t="s">
        <v>11362</v>
      </c>
      <c r="G155" s="506" t="s">
        <v>11363</v>
      </c>
    </row>
    <row r="156" customFormat="1" ht="30" customHeight="1" spans="1:7">
      <c r="A156" s="508"/>
      <c r="B156" s="504">
        <v>67</v>
      </c>
      <c r="C156" s="505" t="s">
        <v>11364</v>
      </c>
      <c r="D156" s="506" t="s">
        <v>11365</v>
      </c>
      <c r="E156" s="507" t="s">
        <v>1258</v>
      </c>
      <c r="F156" s="506" t="s">
        <v>11366</v>
      </c>
      <c r="G156" s="506" t="s">
        <v>11367</v>
      </c>
    </row>
    <row r="157" customFormat="1" ht="30" customHeight="1" spans="1:7">
      <c r="A157" s="508"/>
      <c r="B157" s="504">
        <v>68</v>
      </c>
      <c r="C157" s="505" t="s">
        <v>11368</v>
      </c>
      <c r="D157" s="506" t="s">
        <v>11369</v>
      </c>
      <c r="E157" s="507" t="s">
        <v>1258</v>
      </c>
      <c r="F157" s="506" t="s">
        <v>11225</v>
      </c>
      <c r="G157" s="506" t="s">
        <v>10885</v>
      </c>
    </row>
    <row r="158" customFormat="1" ht="30" customHeight="1" spans="1:7">
      <c r="A158" s="508"/>
      <c r="B158" s="504">
        <v>69</v>
      </c>
      <c r="C158" s="505" t="s">
        <v>11370</v>
      </c>
      <c r="D158" s="506" t="s">
        <v>11371</v>
      </c>
      <c r="E158" s="507" t="s">
        <v>7812</v>
      </c>
      <c r="F158" s="506" t="s">
        <v>11284</v>
      </c>
      <c r="G158" s="506" t="s">
        <v>11264</v>
      </c>
    </row>
    <row r="159" customFormat="1" ht="30" customHeight="1" spans="1:7">
      <c r="A159" s="508"/>
      <c r="B159" s="504">
        <v>70</v>
      </c>
      <c r="C159" s="505" t="s">
        <v>11372</v>
      </c>
      <c r="D159" s="506" t="s">
        <v>11373</v>
      </c>
      <c r="E159" s="507" t="s">
        <v>7812</v>
      </c>
      <c r="F159" s="506" t="s">
        <v>11284</v>
      </c>
      <c r="G159" s="506" t="s">
        <v>10885</v>
      </c>
    </row>
    <row r="160" customFormat="1" ht="30" customHeight="1" spans="1:7">
      <c r="A160" s="508"/>
      <c r="B160" s="504">
        <v>71</v>
      </c>
      <c r="C160" s="505" t="s">
        <v>11374</v>
      </c>
      <c r="D160" s="506" t="s">
        <v>11375</v>
      </c>
      <c r="E160" s="507" t="s">
        <v>1252</v>
      </c>
      <c r="F160" s="506" t="s">
        <v>11158</v>
      </c>
      <c r="G160" s="505" t="s">
        <v>11376</v>
      </c>
    </row>
    <row r="161" customFormat="1" ht="30" customHeight="1" spans="1:7">
      <c r="A161" s="508"/>
      <c r="B161" s="504">
        <v>72</v>
      </c>
      <c r="C161" s="505" t="s">
        <v>11377</v>
      </c>
      <c r="D161" s="506" t="s">
        <v>11378</v>
      </c>
      <c r="E161" s="507" t="s">
        <v>1252</v>
      </c>
      <c r="F161" s="506" t="s">
        <v>11379</v>
      </c>
      <c r="G161" s="505" t="s">
        <v>11380</v>
      </c>
    </row>
    <row r="162" customFormat="1" ht="30" customHeight="1" spans="1:7">
      <c r="A162" s="508"/>
      <c r="B162" s="504">
        <v>73</v>
      </c>
      <c r="C162" s="505" t="s">
        <v>11381</v>
      </c>
      <c r="D162" s="506" t="s">
        <v>11382</v>
      </c>
      <c r="E162" s="507" t="s">
        <v>7812</v>
      </c>
      <c r="F162" s="506" t="s">
        <v>11276</v>
      </c>
      <c r="G162" s="506" t="s">
        <v>11383</v>
      </c>
    </row>
    <row r="163" customFormat="1" ht="30" customHeight="1" spans="1:7">
      <c r="A163" s="508"/>
      <c r="B163" s="504">
        <v>74</v>
      </c>
      <c r="C163" s="505" t="s">
        <v>11384</v>
      </c>
      <c r="D163" s="506" t="s">
        <v>11385</v>
      </c>
      <c r="E163" s="507" t="s">
        <v>1258</v>
      </c>
      <c r="F163" s="506" t="s">
        <v>11306</v>
      </c>
      <c r="G163" s="506" t="s">
        <v>10982</v>
      </c>
    </row>
    <row r="164" customFormat="1" ht="30" customHeight="1" spans="1:7">
      <c r="A164" s="508"/>
      <c r="B164" s="504">
        <v>75</v>
      </c>
      <c r="C164" s="505" t="s">
        <v>11386</v>
      </c>
      <c r="D164" s="506" t="s">
        <v>11387</v>
      </c>
      <c r="E164" s="507" t="s">
        <v>7812</v>
      </c>
      <c r="F164" s="506" t="s">
        <v>11388</v>
      </c>
      <c r="G164" s="506" t="s">
        <v>11363</v>
      </c>
    </row>
    <row r="165" customFormat="1" ht="30" customHeight="1" spans="1:7">
      <c r="A165" s="508"/>
      <c r="B165" s="504">
        <v>76</v>
      </c>
      <c r="C165" s="505" t="s">
        <v>11389</v>
      </c>
      <c r="D165" s="506" t="s">
        <v>11390</v>
      </c>
      <c r="E165" s="507" t="s">
        <v>887</v>
      </c>
      <c r="F165" s="506" t="s">
        <v>11391</v>
      </c>
      <c r="G165" s="506" t="s">
        <v>11392</v>
      </c>
    </row>
    <row r="166" customFormat="1" ht="30" customHeight="1" spans="1:7">
      <c r="A166" s="508"/>
      <c r="B166" s="504">
        <v>77</v>
      </c>
      <c r="C166" s="505" t="s">
        <v>11393</v>
      </c>
      <c r="D166" s="506" t="s">
        <v>11394</v>
      </c>
      <c r="E166" s="507" t="s">
        <v>7812</v>
      </c>
      <c r="F166" s="506" t="s">
        <v>11388</v>
      </c>
      <c r="G166" s="506" t="s">
        <v>11130</v>
      </c>
    </row>
    <row r="167" customFormat="1" ht="30" customHeight="1" spans="1:7">
      <c r="A167" s="508"/>
      <c r="B167" s="504">
        <v>78</v>
      </c>
      <c r="C167" s="505" t="s">
        <v>11395</v>
      </c>
      <c r="D167" s="506" t="s">
        <v>11396</v>
      </c>
      <c r="E167" s="507" t="s">
        <v>7812</v>
      </c>
      <c r="F167" s="506" t="s">
        <v>11284</v>
      </c>
      <c r="G167" s="505" t="s">
        <v>11397</v>
      </c>
    </row>
    <row r="168" customFormat="1" ht="30" customHeight="1" spans="1:7">
      <c r="A168" s="508"/>
      <c r="B168" s="504">
        <v>79</v>
      </c>
      <c r="C168" s="505" t="s">
        <v>11398</v>
      </c>
      <c r="D168" s="506" t="s">
        <v>11399</v>
      </c>
      <c r="E168" s="507" t="s">
        <v>887</v>
      </c>
      <c r="F168" s="506" t="s">
        <v>11400</v>
      </c>
      <c r="G168" s="506" t="s">
        <v>10902</v>
      </c>
    </row>
    <row r="169" customFormat="1" ht="30" customHeight="1" spans="1:7">
      <c r="A169" s="508"/>
      <c r="B169" s="504">
        <v>80</v>
      </c>
      <c r="C169" s="505" t="s">
        <v>11401</v>
      </c>
      <c r="D169" s="506" t="s">
        <v>11402</v>
      </c>
      <c r="E169" s="507" t="s">
        <v>1252</v>
      </c>
      <c r="F169" s="506" t="s">
        <v>11158</v>
      </c>
      <c r="G169" s="506" t="s">
        <v>11403</v>
      </c>
    </row>
    <row r="170" customFormat="1" ht="30" customHeight="1" spans="1:7">
      <c r="A170" s="509"/>
      <c r="B170" s="504">
        <v>81</v>
      </c>
      <c r="C170" s="505" t="s">
        <v>11404</v>
      </c>
      <c r="D170" s="506" t="s">
        <v>11405</v>
      </c>
      <c r="E170" s="507" t="s">
        <v>7812</v>
      </c>
      <c r="F170" s="506" t="s">
        <v>11233</v>
      </c>
      <c r="G170" s="506" t="s">
        <v>11406</v>
      </c>
    </row>
    <row r="171" customFormat="1" ht="30" customHeight="1" spans="1:7">
      <c r="A171" s="510" t="s">
        <v>11407</v>
      </c>
      <c r="B171" s="511">
        <v>1</v>
      </c>
      <c r="C171" s="512" t="s">
        <v>11408</v>
      </c>
      <c r="D171" s="513" t="s">
        <v>11409</v>
      </c>
      <c r="E171" s="514" t="s">
        <v>1252</v>
      </c>
      <c r="F171" s="513" t="s">
        <v>11410</v>
      </c>
      <c r="G171" s="513" t="s">
        <v>11411</v>
      </c>
    </row>
    <row r="172" customFormat="1" ht="30" customHeight="1" spans="1:7">
      <c r="A172" s="515"/>
      <c r="B172" s="511">
        <v>2</v>
      </c>
      <c r="C172" s="512" t="s">
        <v>11412</v>
      </c>
      <c r="D172" s="513" t="s">
        <v>11413</v>
      </c>
      <c r="E172" s="514" t="s">
        <v>7812</v>
      </c>
      <c r="F172" s="513" t="s">
        <v>11414</v>
      </c>
      <c r="G172" s="513" t="s">
        <v>11415</v>
      </c>
    </row>
    <row r="173" customFormat="1" ht="30" customHeight="1" spans="1:7">
      <c r="A173" s="515"/>
      <c r="B173" s="511">
        <v>3</v>
      </c>
      <c r="C173" s="512" t="s">
        <v>11416</v>
      </c>
      <c r="D173" s="513" t="s">
        <v>11417</v>
      </c>
      <c r="E173" s="514" t="s">
        <v>1252</v>
      </c>
      <c r="F173" s="513" t="s">
        <v>11418</v>
      </c>
      <c r="G173" s="513" t="s">
        <v>11419</v>
      </c>
    </row>
    <row r="174" customFormat="1" ht="30" customHeight="1" spans="1:7">
      <c r="A174" s="515"/>
      <c r="B174" s="511">
        <v>4</v>
      </c>
      <c r="C174" s="512" t="s">
        <v>11420</v>
      </c>
      <c r="D174" s="512" t="s">
        <v>11421</v>
      </c>
      <c r="E174" s="514" t="s">
        <v>1252</v>
      </c>
      <c r="F174" s="512" t="s">
        <v>11422</v>
      </c>
      <c r="G174" s="513" t="s">
        <v>11423</v>
      </c>
    </row>
    <row r="175" ht="30" customHeight="1" spans="1:7">
      <c r="A175" s="515"/>
      <c r="B175" s="511">
        <v>5</v>
      </c>
      <c r="C175" s="512" t="s">
        <v>11424</v>
      </c>
      <c r="D175" s="513" t="s">
        <v>11425</v>
      </c>
      <c r="E175" s="514" t="s">
        <v>1252</v>
      </c>
      <c r="F175" s="513" t="s">
        <v>11426</v>
      </c>
      <c r="G175" s="513" t="s">
        <v>11427</v>
      </c>
    </row>
    <row r="176" customFormat="1" ht="30" customHeight="1" spans="1:7">
      <c r="A176" s="515"/>
      <c r="B176" s="511">
        <v>6</v>
      </c>
      <c r="C176" s="512" t="s">
        <v>11428</v>
      </c>
      <c r="D176" s="512" t="s">
        <v>11429</v>
      </c>
      <c r="E176" s="514" t="s">
        <v>1252</v>
      </c>
      <c r="F176" s="512" t="s">
        <v>11430</v>
      </c>
      <c r="G176" s="513" t="s">
        <v>11431</v>
      </c>
    </row>
    <row r="177" customFormat="1" ht="30" customHeight="1" spans="1:7">
      <c r="A177" s="515"/>
      <c r="B177" s="511">
        <v>7</v>
      </c>
      <c r="C177" s="512" t="s">
        <v>11432</v>
      </c>
      <c r="D177" s="512" t="s">
        <v>11433</v>
      </c>
      <c r="E177" s="514" t="s">
        <v>1258</v>
      </c>
      <c r="F177" s="512" t="s">
        <v>11434</v>
      </c>
      <c r="G177" s="513" t="s">
        <v>11435</v>
      </c>
    </row>
    <row r="178" customFormat="1" ht="30" customHeight="1" spans="1:7">
      <c r="A178" s="515"/>
      <c r="B178" s="511">
        <v>8</v>
      </c>
      <c r="C178" s="512" t="s">
        <v>11436</v>
      </c>
      <c r="D178" s="513" t="s">
        <v>11437</v>
      </c>
      <c r="E178" s="514" t="s">
        <v>1252</v>
      </c>
      <c r="F178" s="513" t="s">
        <v>11410</v>
      </c>
      <c r="G178" s="513" t="s">
        <v>11423</v>
      </c>
    </row>
    <row r="179" customFormat="1" ht="30" customHeight="1" spans="1:7">
      <c r="A179" s="515"/>
      <c r="B179" s="511">
        <v>9</v>
      </c>
      <c r="C179" s="512" t="s">
        <v>11438</v>
      </c>
      <c r="D179" s="512" t="s">
        <v>11439</v>
      </c>
      <c r="E179" s="514" t="s">
        <v>1258</v>
      </c>
      <c r="F179" s="512" t="s">
        <v>11440</v>
      </c>
      <c r="G179" s="513" t="s">
        <v>11441</v>
      </c>
    </row>
    <row r="180" customFormat="1" ht="30" customHeight="1" spans="1:7">
      <c r="A180" s="515"/>
      <c r="B180" s="511">
        <v>10</v>
      </c>
      <c r="C180" s="512" t="s">
        <v>11442</v>
      </c>
      <c r="D180" s="513" t="s">
        <v>11443</v>
      </c>
      <c r="E180" s="514" t="s">
        <v>7812</v>
      </c>
      <c r="F180" s="513" t="s">
        <v>11444</v>
      </c>
      <c r="G180" s="513" t="s">
        <v>11445</v>
      </c>
    </row>
    <row r="181" customFormat="1" ht="30" customHeight="1" spans="1:7">
      <c r="A181" s="515"/>
      <c r="B181" s="511">
        <v>11</v>
      </c>
      <c r="C181" s="512" t="s">
        <v>11446</v>
      </c>
      <c r="D181" s="513" t="s">
        <v>11447</v>
      </c>
      <c r="E181" s="514" t="s">
        <v>887</v>
      </c>
      <c r="F181" s="513" t="s">
        <v>11448</v>
      </c>
      <c r="G181" s="513" t="s">
        <v>11449</v>
      </c>
    </row>
    <row r="182" customFormat="1" ht="30" customHeight="1" spans="1:7">
      <c r="A182" s="515"/>
      <c r="B182" s="511">
        <v>12</v>
      </c>
      <c r="C182" s="512" t="s">
        <v>11450</v>
      </c>
      <c r="D182" s="512" t="s">
        <v>11451</v>
      </c>
      <c r="E182" s="514" t="s">
        <v>1252</v>
      </c>
      <c r="F182" s="512" t="s">
        <v>11422</v>
      </c>
      <c r="G182" s="513" t="s">
        <v>11452</v>
      </c>
    </row>
    <row r="183" customFormat="1" ht="30" customHeight="1" spans="1:7">
      <c r="A183" s="515"/>
      <c r="B183" s="511">
        <v>13</v>
      </c>
      <c r="C183" s="512" t="s">
        <v>11453</v>
      </c>
      <c r="D183" s="513" t="s">
        <v>11454</v>
      </c>
      <c r="E183" s="514" t="s">
        <v>1252</v>
      </c>
      <c r="F183" s="513" t="s">
        <v>11418</v>
      </c>
      <c r="G183" s="513" t="s">
        <v>11455</v>
      </c>
    </row>
    <row r="184" customFormat="1" ht="30" customHeight="1" spans="1:7">
      <c r="A184" s="515"/>
      <c r="B184" s="511">
        <v>14</v>
      </c>
      <c r="C184" s="512" t="s">
        <v>11456</v>
      </c>
      <c r="D184" s="512" t="s">
        <v>11457</v>
      </c>
      <c r="E184" s="514" t="s">
        <v>1258</v>
      </c>
      <c r="F184" s="512" t="s">
        <v>11458</v>
      </c>
      <c r="G184" s="513" t="s">
        <v>11211</v>
      </c>
    </row>
    <row r="185" customFormat="1" ht="30" customHeight="1" spans="1:7">
      <c r="A185" s="515"/>
      <c r="B185" s="511">
        <v>15</v>
      </c>
      <c r="C185" s="512" t="s">
        <v>11459</v>
      </c>
      <c r="D185" s="512" t="s">
        <v>11460</v>
      </c>
      <c r="E185" s="514" t="s">
        <v>7812</v>
      </c>
      <c r="F185" s="512" t="s">
        <v>806</v>
      </c>
      <c r="G185" s="513" t="s">
        <v>11461</v>
      </c>
    </row>
    <row r="186" customFormat="1" ht="30" customHeight="1" spans="1:7">
      <c r="A186" s="515"/>
      <c r="B186" s="511">
        <v>16</v>
      </c>
      <c r="C186" s="512" t="s">
        <v>11462</v>
      </c>
      <c r="D186" s="512" t="s">
        <v>11463</v>
      </c>
      <c r="E186" s="514" t="s">
        <v>7812</v>
      </c>
      <c r="F186" s="512" t="s">
        <v>11464</v>
      </c>
      <c r="G186" s="513" t="s">
        <v>11465</v>
      </c>
    </row>
    <row r="187" customFormat="1" ht="30" customHeight="1" spans="1:7">
      <c r="A187" s="515"/>
      <c r="B187" s="511">
        <v>17</v>
      </c>
      <c r="C187" s="512" t="s">
        <v>11466</v>
      </c>
      <c r="D187" s="512" t="s">
        <v>11467</v>
      </c>
      <c r="E187" s="514" t="s">
        <v>1258</v>
      </c>
      <c r="F187" s="512" t="s">
        <v>11434</v>
      </c>
      <c r="G187" s="513" t="s">
        <v>11468</v>
      </c>
    </row>
    <row r="188" customFormat="1" ht="30" customHeight="1" spans="1:7">
      <c r="A188" s="515"/>
      <c r="B188" s="511">
        <v>18</v>
      </c>
      <c r="C188" s="512" t="s">
        <v>11469</v>
      </c>
      <c r="D188" s="512" t="s">
        <v>11470</v>
      </c>
      <c r="E188" s="514" t="s">
        <v>7812</v>
      </c>
      <c r="F188" s="512" t="s">
        <v>11444</v>
      </c>
      <c r="G188" s="513" t="s">
        <v>11471</v>
      </c>
    </row>
    <row r="189" customFormat="1" ht="30" customHeight="1" spans="1:7">
      <c r="A189" s="515"/>
      <c r="B189" s="511">
        <v>19</v>
      </c>
      <c r="C189" s="512" t="s">
        <v>11472</v>
      </c>
      <c r="D189" s="512" t="s">
        <v>11473</v>
      </c>
      <c r="E189" s="514" t="s">
        <v>1258</v>
      </c>
      <c r="F189" s="512" t="s">
        <v>11474</v>
      </c>
      <c r="G189" s="513" t="s">
        <v>11475</v>
      </c>
    </row>
    <row r="190" customFormat="1" ht="30" customHeight="1" spans="1:7">
      <c r="A190" s="515"/>
      <c r="B190" s="511">
        <v>20</v>
      </c>
      <c r="C190" s="512" t="s">
        <v>11476</v>
      </c>
      <c r="D190" s="513" t="s">
        <v>11477</v>
      </c>
      <c r="E190" s="514" t="s">
        <v>7812</v>
      </c>
      <c r="F190" s="513" t="s">
        <v>11478</v>
      </c>
      <c r="G190" s="513" t="s">
        <v>11479</v>
      </c>
    </row>
    <row r="191" customFormat="1" ht="30" customHeight="1" spans="1:7">
      <c r="A191" s="515"/>
      <c r="B191" s="511">
        <v>21</v>
      </c>
      <c r="C191" s="512" t="s">
        <v>11480</v>
      </c>
      <c r="D191" s="512" t="s">
        <v>11481</v>
      </c>
      <c r="E191" s="514" t="s">
        <v>1258</v>
      </c>
      <c r="F191" s="512" t="s">
        <v>11482</v>
      </c>
      <c r="G191" s="513" t="s">
        <v>11483</v>
      </c>
    </row>
    <row r="192" customFormat="1" ht="30" customHeight="1" spans="1:7">
      <c r="A192" s="515"/>
      <c r="B192" s="511">
        <v>22</v>
      </c>
      <c r="C192" s="512" t="s">
        <v>11484</v>
      </c>
      <c r="D192" s="512" t="s">
        <v>11485</v>
      </c>
      <c r="E192" s="514" t="s">
        <v>7812</v>
      </c>
      <c r="F192" s="512" t="s">
        <v>11486</v>
      </c>
      <c r="G192" s="513" t="s">
        <v>10982</v>
      </c>
    </row>
    <row r="193" customFormat="1" ht="30" customHeight="1" spans="1:7">
      <c r="A193" s="515"/>
      <c r="B193" s="511">
        <v>23</v>
      </c>
      <c r="C193" s="512" t="s">
        <v>11487</v>
      </c>
      <c r="D193" s="512" t="s">
        <v>11488</v>
      </c>
      <c r="E193" s="514" t="s">
        <v>1252</v>
      </c>
      <c r="F193" s="512" t="s">
        <v>11489</v>
      </c>
      <c r="G193" s="513" t="s">
        <v>11490</v>
      </c>
    </row>
    <row r="194" customFormat="1" ht="30" customHeight="1" spans="1:7">
      <c r="A194" s="515"/>
      <c r="B194" s="511">
        <v>24</v>
      </c>
      <c r="C194" s="512" t="s">
        <v>11491</v>
      </c>
      <c r="D194" s="512" t="s">
        <v>11492</v>
      </c>
      <c r="E194" s="514" t="s">
        <v>7812</v>
      </c>
      <c r="F194" s="512" t="s">
        <v>11464</v>
      </c>
      <c r="G194" s="513" t="s">
        <v>11493</v>
      </c>
    </row>
    <row r="195" customFormat="1" ht="30" customHeight="1" spans="1:7">
      <c r="A195" s="515"/>
      <c r="B195" s="511">
        <v>25</v>
      </c>
      <c r="C195" s="512" t="s">
        <v>11494</v>
      </c>
      <c r="D195" s="513" t="s">
        <v>11495</v>
      </c>
      <c r="E195" s="514" t="s">
        <v>1252</v>
      </c>
      <c r="F195" s="513" t="s">
        <v>11410</v>
      </c>
      <c r="G195" s="513" t="s">
        <v>10885</v>
      </c>
    </row>
    <row r="196" customFormat="1" ht="30" customHeight="1" spans="1:7">
      <c r="A196" s="515"/>
      <c r="B196" s="511">
        <v>26</v>
      </c>
      <c r="C196" s="512" t="s">
        <v>11496</v>
      </c>
      <c r="D196" s="513" t="s">
        <v>11497</v>
      </c>
      <c r="E196" s="514" t="s">
        <v>887</v>
      </c>
      <c r="F196" s="513" t="s">
        <v>11498</v>
      </c>
      <c r="G196" s="513" t="s">
        <v>11130</v>
      </c>
    </row>
    <row r="197" customFormat="1" ht="30" customHeight="1" spans="1:7">
      <c r="A197" s="515"/>
      <c r="B197" s="511">
        <v>27</v>
      </c>
      <c r="C197" s="512" t="s">
        <v>10563</v>
      </c>
      <c r="D197" s="512" t="s">
        <v>11499</v>
      </c>
      <c r="E197" s="514" t="s">
        <v>1252</v>
      </c>
      <c r="F197" s="512" t="s">
        <v>11500</v>
      </c>
      <c r="G197" s="513" t="s">
        <v>11249</v>
      </c>
    </row>
    <row r="198" customFormat="1" ht="30" customHeight="1" spans="1:7">
      <c r="A198" s="515"/>
      <c r="B198" s="511">
        <v>28</v>
      </c>
      <c r="C198" s="512" t="s">
        <v>11501</v>
      </c>
      <c r="D198" s="512" t="s">
        <v>11502</v>
      </c>
      <c r="E198" s="514" t="s">
        <v>1252</v>
      </c>
      <c r="F198" s="512" t="s">
        <v>11422</v>
      </c>
      <c r="G198" s="513" t="s">
        <v>11249</v>
      </c>
    </row>
    <row r="199" customFormat="1" ht="30" customHeight="1" spans="1:7">
      <c r="A199" s="515"/>
      <c r="B199" s="511">
        <v>29</v>
      </c>
      <c r="C199" s="512" t="s">
        <v>11503</v>
      </c>
      <c r="D199" s="512" t="s">
        <v>11504</v>
      </c>
      <c r="E199" s="514" t="s">
        <v>1258</v>
      </c>
      <c r="F199" s="512" t="s">
        <v>11505</v>
      </c>
      <c r="G199" s="513" t="s">
        <v>11506</v>
      </c>
    </row>
    <row r="200" customFormat="1" ht="30" customHeight="1" spans="1:7">
      <c r="A200" s="515"/>
      <c r="B200" s="511">
        <v>30</v>
      </c>
      <c r="C200" s="512" t="s">
        <v>11507</v>
      </c>
      <c r="D200" s="512" t="s">
        <v>11508</v>
      </c>
      <c r="E200" s="514" t="s">
        <v>1258</v>
      </c>
      <c r="F200" s="512" t="s">
        <v>11509</v>
      </c>
      <c r="G200" s="513" t="s">
        <v>11510</v>
      </c>
    </row>
    <row r="201" customFormat="1" ht="30" customHeight="1" spans="1:7">
      <c r="A201" s="515"/>
      <c r="B201" s="511">
        <v>31</v>
      </c>
      <c r="C201" s="512" t="s">
        <v>11511</v>
      </c>
      <c r="D201" s="512" t="s">
        <v>11512</v>
      </c>
      <c r="E201" s="514" t="s">
        <v>1252</v>
      </c>
      <c r="F201" s="512" t="s">
        <v>11513</v>
      </c>
      <c r="G201" s="513" t="s">
        <v>11514</v>
      </c>
    </row>
    <row r="202" customFormat="1" ht="30" customHeight="1" spans="1:7">
      <c r="A202" s="515"/>
      <c r="B202" s="511">
        <v>32</v>
      </c>
      <c r="C202" s="512" t="s">
        <v>11515</v>
      </c>
      <c r="D202" s="512" t="s">
        <v>11516</v>
      </c>
      <c r="E202" s="514" t="s">
        <v>1258</v>
      </c>
      <c r="F202" s="512" t="s">
        <v>11440</v>
      </c>
      <c r="G202" s="513" t="s">
        <v>11517</v>
      </c>
    </row>
    <row r="203" customFormat="1" ht="30" customHeight="1" spans="1:7">
      <c r="A203" s="515"/>
      <c r="B203" s="511">
        <v>33</v>
      </c>
      <c r="C203" s="512" t="s">
        <v>11518</v>
      </c>
      <c r="D203" s="513" t="s">
        <v>11519</v>
      </c>
      <c r="E203" s="514" t="s">
        <v>1258</v>
      </c>
      <c r="F203" s="513" t="s">
        <v>11434</v>
      </c>
      <c r="G203" s="512" t="s">
        <v>11074</v>
      </c>
    </row>
    <row r="204" customFormat="1" ht="30" customHeight="1" spans="1:7">
      <c r="A204" s="515"/>
      <c r="B204" s="511">
        <v>34</v>
      </c>
      <c r="C204" s="512" t="s">
        <v>11520</v>
      </c>
      <c r="D204" s="512" t="s">
        <v>11521</v>
      </c>
      <c r="E204" s="514" t="s">
        <v>7812</v>
      </c>
      <c r="F204" s="512" t="s">
        <v>11522</v>
      </c>
      <c r="G204" s="513" t="s">
        <v>11523</v>
      </c>
    </row>
    <row r="205" customFormat="1" ht="30" customHeight="1" spans="1:7">
      <c r="A205" s="515"/>
      <c r="B205" s="511">
        <v>35</v>
      </c>
      <c r="C205" s="512" t="s">
        <v>11524</v>
      </c>
      <c r="D205" s="513" t="s">
        <v>11525</v>
      </c>
      <c r="E205" s="514" t="s">
        <v>887</v>
      </c>
      <c r="F205" s="513" t="s">
        <v>11526</v>
      </c>
      <c r="G205" s="512" t="s">
        <v>10896</v>
      </c>
    </row>
    <row r="206" customFormat="1" ht="30" customHeight="1" spans="1:7">
      <c r="A206" s="515"/>
      <c r="B206" s="511">
        <v>36</v>
      </c>
      <c r="C206" s="512" t="s">
        <v>11527</v>
      </c>
      <c r="D206" s="513" t="s">
        <v>11528</v>
      </c>
      <c r="E206" s="514" t="s">
        <v>1258</v>
      </c>
      <c r="F206" s="513" t="s">
        <v>11529</v>
      </c>
      <c r="G206" s="513" t="s">
        <v>11530</v>
      </c>
    </row>
    <row r="207" customFormat="1" ht="30" customHeight="1" spans="1:7">
      <c r="A207" s="515"/>
      <c r="B207" s="511">
        <v>37</v>
      </c>
      <c r="C207" s="512" t="s">
        <v>11531</v>
      </c>
      <c r="D207" s="513" t="s">
        <v>11532</v>
      </c>
      <c r="E207" s="514" t="s">
        <v>7812</v>
      </c>
      <c r="F207" s="513" t="s">
        <v>11464</v>
      </c>
      <c r="G207" s="512" t="s">
        <v>11533</v>
      </c>
    </row>
    <row r="208" customFormat="1" ht="30" customHeight="1" spans="1:7">
      <c r="A208" s="515"/>
      <c r="B208" s="511">
        <v>38</v>
      </c>
      <c r="C208" s="512" t="s">
        <v>11534</v>
      </c>
      <c r="D208" s="512" t="s">
        <v>11535</v>
      </c>
      <c r="E208" s="514" t="s">
        <v>1258</v>
      </c>
      <c r="F208" s="512" t="s">
        <v>11434</v>
      </c>
      <c r="G208" s="513" t="s">
        <v>10979</v>
      </c>
    </row>
    <row r="209" customFormat="1" ht="30" customHeight="1" spans="1:7">
      <c r="A209" s="515"/>
      <c r="B209" s="511">
        <v>39</v>
      </c>
      <c r="C209" s="512" t="s">
        <v>11536</v>
      </c>
      <c r="D209" s="512" t="s">
        <v>11537</v>
      </c>
      <c r="E209" s="514" t="s">
        <v>1258</v>
      </c>
      <c r="F209" s="512" t="s">
        <v>11538</v>
      </c>
      <c r="G209" s="513" t="s">
        <v>11510</v>
      </c>
    </row>
    <row r="210" customFormat="1" ht="30" customHeight="1" spans="1:7">
      <c r="A210" s="515"/>
      <c r="B210" s="511">
        <v>40</v>
      </c>
      <c r="C210" s="512" t="s">
        <v>11539</v>
      </c>
      <c r="D210" s="512" t="s">
        <v>11540</v>
      </c>
      <c r="E210" s="514" t="s">
        <v>1258</v>
      </c>
      <c r="F210" s="512" t="s">
        <v>11440</v>
      </c>
      <c r="G210" s="513" t="s">
        <v>11541</v>
      </c>
    </row>
    <row r="211" customFormat="1" ht="30" customHeight="1" spans="1:7">
      <c r="A211" s="515"/>
      <c r="B211" s="511">
        <v>41</v>
      </c>
      <c r="C211" s="512" t="s">
        <v>11542</v>
      </c>
      <c r="D211" s="512" t="s">
        <v>11543</v>
      </c>
      <c r="E211" s="514" t="s">
        <v>887</v>
      </c>
      <c r="F211" s="512" t="s">
        <v>11544</v>
      </c>
      <c r="G211" s="513" t="s">
        <v>11545</v>
      </c>
    </row>
    <row r="212" ht="30" customHeight="1" spans="1:7">
      <c r="A212" s="515"/>
      <c r="B212" s="511">
        <v>42</v>
      </c>
      <c r="C212" s="512" t="s">
        <v>11546</v>
      </c>
      <c r="D212" s="513" t="s">
        <v>11547</v>
      </c>
      <c r="E212" s="514" t="s">
        <v>1252</v>
      </c>
      <c r="F212" s="513" t="s">
        <v>11410</v>
      </c>
      <c r="G212" s="513" t="s">
        <v>11548</v>
      </c>
    </row>
    <row r="213" ht="30" customHeight="1" spans="1:7">
      <c r="A213" s="515"/>
      <c r="B213" s="511">
        <v>43</v>
      </c>
      <c r="C213" s="512" t="s">
        <v>11549</v>
      </c>
      <c r="D213" s="513" t="s">
        <v>11550</v>
      </c>
      <c r="E213" s="514" t="s">
        <v>7812</v>
      </c>
      <c r="F213" s="513" t="s">
        <v>11464</v>
      </c>
      <c r="G213" s="513" t="s">
        <v>11479</v>
      </c>
    </row>
    <row r="214" customFormat="1" ht="30" customHeight="1" spans="1:7">
      <c r="A214" s="515"/>
      <c r="B214" s="511">
        <v>44</v>
      </c>
      <c r="C214" s="512" t="s">
        <v>11551</v>
      </c>
      <c r="D214" s="513" t="s">
        <v>11552</v>
      </c>
      <c r="E214" s="514" t="s">
        <v>7812</v>
      </c>
      <c r="F214" s="513" t="s">
        <v>11464</v>
      </c>
      <c r="G214" s="513" t="s">
        <v>10885</v>
      </c>
    </row>
    <row r="215" customFormat="1" ht="30" customHeight="1" spans="1:7">
      <c r="A215" s="515"/>
      <c r="B215" s="511">
        <v>45</v>
      </c>
      <c r="C215" s="512" t="s">
        <v>11553</v>
      </c>
      <c r="D215" s="512" t="s">
        <v>11554</v>
      </c>
      <c r="E215" s="514" t="s">
        <v>7812</v>
      </c>
      <c r="F215" s="512" t="s">
        <v>11555</v>
      </c>
      <c r="G215" s="513" t="s">
        <v>11556</v>
      </c>
    </row>
    <row r="216" customFormat="1" ht="30" customHeight="1" spans="1:7">
      <c r="A216" s="515"/>
      <c r="B216" s="511">
        <v>46</v>
      </c>
      <c r="C216" s="512" t="s">
        <v>11557</v>
      </c>
      <c r="D216" s="513" t="s">
        <v>11558</v>
      </c>
      <c r="E216" s="514" t="s">
        <v>1258</v>
      </c>
      <c r="F216" s="513" t="s">
        <v>11434</v>
      </c>
      <c r="G216" s="513" t="s">
        <v>11218</v>
      </c>
    </row>
    <row r="217" customFormat="1" ht="30" customHeight="1" spans="1:7">
      <c r="A217" s="515"/>
      <c r="B217" s="511">
        <v>47</v>
      </c>
      <c r="C217" s="512" t="s">
        <v>11559</v>
      </c>
      <c r="D217" s="512" t="s">
        <v>11560</v>
      </c>
      <c r="E217" s="514" t="s">
        <v>7812</v>
      </c>
      <c r="F217" s="512" t="s">
        <v>11522</v>
      </c>
      <c r="G217" s="513" t="s">
        <v>11561</v>
      </c>
    </row>
    <row r="218" customFormat="1" ht="30" customHeight="1" spans="1:7">
      <c r="A218" s="515"/>
      <c r="B218" s="511">
        <v>48</v>
      </c>
      <c r="C218" s="512" t="s">
        <v>11562</v>
      </c>
      <c r="D218" s="512" t="s">
        <v>11563</v>
      </c>
      <c r="E218" s="514" t="s">
        <v>1252</v>
      </c>
      <c r="F218" s="512" t="s">
        <v>11422</v>
      </c>
      <c r="G218" s="513" t="s">
        <v>11564</v>
      </c>
    </row>
    <row r="219" customFormat="1" ht="30" customHeight="1" spans="1:7">
      <c r="A219" s="515"/>
      <c r="B219" s="511">
        <v>49</v>
      </c>
      <c r="C219" s="512" t="s">
        <v>11565</v>
      </c>
      <c r="D219" s="512" t="s">
        <v>11566</v>
      </c>
      <c r="E219" s="514" t="s">
        <v>1252</v>
      </c>
      <c r="F219" s="512" t="s">
        <v>11418</v>
      </c>
      <c r="G219" s="513" t="s">
        <v>11249</v>
      </c>
    </row>
    <row r="220" customFormat="1" ht="30" customHeight="1" spans="1:7">
      <c r="A220" s="515"/>
      <c r="B220" s="511">
        <v>50</v>
      </c>
      <c r="C220" s="512" t="s">
        <v>11567</v>
      </c>
      <c r="D220" s="512" t="s">
        <v>11568</v>
      </c>
      <c r="E220" s="514" t="s">
        <v>1258</v>
      </c>
      <c r="F220" s="512" t="s">
        <v>11569</v>
      </c>
      <c r="G220" s="513" t="s">
        <v>11570</v>
      </c>
    </row>
    <row r="221" customFormat="1" ht="30" customHeight="1" spans="1:7">
      <c r="A221" s="515"/>
      <c r="B221" s="511">
        <v>51</v>
      </c>
      <c r="C221" s="512" t="s">
        <v>11571</v>
      </c>
      <c r="D221" s="512" t="s">
        <v>11572</v>
      </c>
      <c r="E221" s="514" t="s">
        <v>1258</v>
      </c>
      <c r="F221" s="512" t="s">
        <v>11573</v>
      </c>
      <c r="G221" s="513" t="s">
        <v>11574</v>
      </c>
    </row>
    <row r="222" customFormat="1" ht="30" customHeight="1" spans="1:7">
      <c r="A222" s="515"/>
      <c r="B222" s="511">
        <v>52</v>
      </c>
      <c r="C222" s="512" t="s">
        <v>11575</v>
      </c>
      <c r="D222" s="512" t="s">
        <v>11576</v>
      </c>
      <c r="E222" s="514" t="s">
        <v>1252</v>
      </c>
      <c r="F222" s="512" t="s">
        <v>11418</v>
      </c>
      <c r="G222" s="513" t="s">
        <v>11234</v>
      </c>
    </row>
    <row r="223" customFormat="1" ht="30" customHeight="1" spans="1:7">
      <c r="A223" s="515"/>
      <c r="B223" s="511">
        <v>53</v>
      </c>
      <c r="C223" s="512" t="s">
        <v>11577</v>
      </c>
      <c r="D223" s="512" t="s">
        <v>11578</v>
      </c>
      <c r="E223" s="514" t="s">
        <v>7812</v>
      </c>
      <c r="F223" s="512" t="s">
        <v>11464</v>
      </c>
      <c r="G223" s="513" t="s">
        <v>11579</v>
      </c>
    </row>
    <row r="224" customFormat="1" ht="30" customHeight="1" spans="1:7">
      <c r="A224" s="515"/>
      <c r="B224" s="511">
        <v>54</v>
      </c>
      <c r="C224" s="512" t="s">
        <v>11580</v>
      </c>
      <c r="D224" s="513" t="s">
        <v>11581</v>
      </c>
      <c r="E224" s="514" t="s">
        <v>1252</v>
      </c>
      <c r="F224" s="513" t="s">
        <v>11418</v>
      </c>
      <c r="G224" s="513" t="s">
        <v>10885</v>
      </c>
    </row>
    <row r="225" customFormat="1" ht="30" customHeight="1" spans="1:7">
      <c r="A225" s="515"/>
      <c r="B225" s="511">
        <v>55</v>
      </c>
      <c r="C225" s="512" t="s">
        <v>11582</v>
      </c>
      <c r="D225" s="513" t="s">
        <v>11583</v>
      </c>
      <c r="E225" s="514" t="s">
        <v>887</v>
      </c>
      <c r="F225" s="513" t="s">
        <v>11584</v>
      </c>
      <c r="G225" s="513" t="s">
        <v>11068</v>
      </c>
    </row>
    <row r="226" customFormat="1" ht="30" customHeight="1" spans="1:7">
      <c r="A226" s="515"/>
      <c r="B226" s="511">
        <v>56</v>
      </c>
      <c r="C226" s="512" t="s">
        <v>11585</v>
      </c>
      <c r="D226" s="513" t="s">
        <v>11586</v>
      </c>
      <c r="E226" s="514" t="s">
        <v>1252</v>
      </c>
      <c r="F226" s="513" t="s">
        <v>11410</v>
      </c>
      <c r="G226" s="513" t="s">
        <v>10878</v>
      </c>
    </row>
    <row r="227" customFormat="1" ht="30" customHeight="1" spans="1:7">
      <c r="A227" s="515"/>
      <c r="B227" s="511">
        <v>57</v>
      </c>
      <c r="C227" s="512" t="s">
        <v>11587</v>
      </c>
      <c r="D227" s="513" t="s">
        <v>11588</v>
      </c>
      <c r="E227" s="514" t="s">
        <v>1252</v>
      </c>
      <c r="F227" s="513" t="s">
        <v>11410</v>
      </c>
      <c r="G227" s="513" t="s">
        <v>11589</v>
      </c>
    </row>
    <row r="228" customFormat="1" ht="30" customHeight="1" spans="1:7">
      <c r="A228" s="515"/>
      <c r="B228" s="511">
        <v>58</v>
      </c>
      <c r="C228" s="512" t="s">
        <v>11590</v>
      </c>
      <c r="D228" s="513" t="s">
        <v>11591</v>
      </c>
      <c r="E228" s="514" t="s">
        <v>887</v>
      </c>
      <c r="F228" s="513" t="s">
        <v>10988</v>
      </c>
      <c r="G228" s="512"/>
    </row>
    <row r="229" customFormat="1" ht="30" customHeight="1" spans="1:7">
      <c r="A229" s="515"/>
      <c r="B229" s="511">
        <v>59</v>
      </c>
      <c r="C229" s="512" t="s">
        <v>11592</v>
      </c>
      <c r="D229" s="513" t="s">
        <v>11593</v>
      </c>
      <c r="E229" s="514" t="s">
        <v>887</v>
      </c>
      <c r="F229" s="513" t="s">
        <v>11594</v>
      </c>
      <c r="G229" s="513" t="s">
        <v>11595</v>
      </c>
    </row>
    <row r="230" customFormat="1" ht="30" customHeight="1" spans="1:7">
      <c r="A230" s="515"/>
      <c r="B230" s="511">
        <v>60</v>
      </c>
      <c r="C230" s="512" t="s">
        <v>11596</v>
      </c>
      <c r="D230" s="512" t="s">
        <v>11597</v>
      </c>
      <c r="E230" s="514" t="s">
        <v>7812</v>
      </c>
      <c r="F230" s="512" t="s">
        <v>11598</v>
      </c>
      <c r="G230" s="513" t="s">
        <v>11599</v>
      </c>
    </row>
    <row r="231" customFormat="1" ht="30" customHeight="1" spans="1:7">
      <c r="A231" s="515"/>
      <c r="B231" s="511">
        <v>61</v>
      </c>
      <c r="C231" s="512" t="s">
        <v>11600</v>
      </c>
      <c r="D231" s="512" t="s">
        <v>11601</v>
      </c>
      <c r="E231" s="514" t="s">
        <v>7812</v>
      </c>
      <c r="F231" s="512" t="s">
        <v>11522</v>
      </c>
      <c r="G231" s="513" t="s">
        <v>11602</v>
      </c>
    </row>
    <row r="232" customFormat="1" ht="30" customHeight="1" spans="1:7">
      <c r="A232" s="515"/>
      <c r="B232" s="511">
        <v>62</v>
      </c>
      <c r="C232" s="512" t="s">
        <v>11603</v>
      </c>
      <c r="D232" s="512" t="s">
        <v>11604</v>
      </c>
      <c r="E232" s="514" t="s">
        <v>7812</v>
      </c>
      <c r="F232" s="512" t="s">
        <v>11605</v>
      </c>
      <c r="G232" s="513" t="s">
        <v>11606</v>
      </c>
    </row>
    <row r="233" customFormat="1" ht="30" customHeight="1" spans="1:7">
      <c r="A233" s="515"/>
      <c r="B233" s="511">
        <v>63</v>
      </c>
      <c r="C233" s="512" t="s">
        <v>11607</v>
      </c>
      <c r="D233" s="512" t="s">
        <v>11608</v>
      </c>
      <c r="E233" s="514" t="s">
        <v>887</v>
      </c>
      <c r="F233" s="512" t="s">
        <v>11609</v>
      </c>
      <c r="G233" s="513" t="s">
        <v>11610</v>
      </c>
    </row>
    <row r="234" customFormat="1" ht="30" customHeight="1" spans="1:7">
      <c r="A234" s="515"/>
      <c r="B234" s="511">
        <v>64</v>
      </c>
      <c r="C234" s="512" t="s">
        <v>11611</v>
      </c>
      <c r="D234" s="512" t="s">
        <v>11612</v>
      </c>
      <c r="E234" s="514" t="s">
        <v>1252</v>
      </c>
      <c r="F234" s="512" t="s">
        <v>11418</v>
      </c>
      <c r="G234" s="513" t="s">
        <v>11234</v>
      </c>
    </row>
    <row r="235" customFormat="1" ht="30" customHeight="1" spans="1:7">
      <c r="A235" s="515"/>
      <c r="B235" s="511">
        <v>65</v>
      </c>
      <c r="C235" s="512" t="s">
        <v>11613</v>
      </c>
      <c r="D235" s="513" t="s">
        <v>11614</v>
      </c>
      <c r="E235" s="514" t="s">
        <v>1258</v>
      </c>
      <c r="F235" s="513" t="s">
        <v>11434</v>
      </c>
      <c r="G235" s="513" t="s">
        <v>10885</v>
      </c>
    </row>
    <row r="236" customFormat="1" ht="30" customHeight="1" spans="1:7">
      <c r="A236" s="515"/>
      <c r="B236" s="511">
        <v>66</v>
      </c>
      <c r="C236" s="512" t="s">
        <v>11615</v>
      </c>
      <c r="D236" s="513" t="s">
        <v>11616</v>
      </c>
      <c r="E236" s="514" t="s">
        <v>1252</v>
      </c>
      <c r="F236" s="513" t="s">
        <v>11422</v>
      </c>
      <c r="G236" s="513" t="s">
        <v>10885</v>
      </c>
    </row>
    <row r="237" customFormat="1" ht="30" customHeight="1" spans="1:7">
      <c r="A237" s="515"/>
      <c r="B237" s="511">
        <v>67</v>
      </c>
      <c r="C237" s="512" t="s">
        <v>11617</v>
      </c>
      <c r="D237" s="513" t="s">
        <v>11618</v>
      </c>
      <c r="E237" s="514" t="s">
        <v>7812</v>
      </c>
      <c r="F237" s="513" t="s">
        <v>11478</v>
      </c>
      <c r="G237" s="513" t="s">
        <v>11619</v>
      </c>
    </row>
    <row r="238" customFormat="1" ht="30" customHeight="1" spans="1:7">
      <c r="A238" s="515"/>
      <c r="B238" s="511">
        <v>68</v>
      </c>
      <c r="C238" s="512" t="s">
        <v>11620</v>
      </c>
      <c r="D238" s="513" t="s">
        <v>11621</v>
      </c>
      <c r="E238" s="514" t="s">
        <v>1252</v>
      </c>
      <c r="F238" s="513" t="s">
        <v>11426</v>
      </c>
      <c r="G238" s="513" t="s">
        <v>11234</v>
      </c>
    </row>
    <row r="239" customFormat="1" ht="30" customHeight="1" spans="1:7">
      <c r="A239" s="515"/>
      <c r="B239" s="511">
        <v>69</v>
      </c>
      <c r="C239" s="512" t="s">
        <v>11622</v>
      </c>
      <c r="D239" s="513" t="s">
        <v>11623</v>
      </c>
      <c r="E239" s="514" t="s">
        <v>7812</v>
      </c>
      <c r="F239" s="513" t="s">
        <v>11414</v>
      </c>
      <c r="G239" s="512" t="s">
        <v>11624</v>
      </c>
    </row>
    <row r="240" customFormat="1" ht="30" customHeight="1" spans="1:7">
      <c r="A240" s="515"/>
      <c r="B240" s="511">
        <v>70</v>
      </c>
      <c r="C240" s="512" t="s">
        <v>11622</v>
      </c>
      <c r="D240" s="513" t="s">
        <v>11625</v>
      </c>
      <c r="E240" s="514" t="s">
        <v>7812</v>
      </c>
      <c r="F240" s="513" t="s">
        <v>11414</v>
      </c>
      <c r="G240" s="512" t="s">
        <v>11624</v>
      </c>
    </row>
    <row r="241" customFormat="1" ht="30" customHeight="1" spans="1:7">
      <c r="A241" s="515"/>
      <c r="B241" s="511">
        <v>71</v>
      </c>
      <c r="C241" s="512" t="s">
        <v>11622</v>
      </c>
      <c r="D241" s="513" t="s">
        <v>11626</v>
      </c>
      <c r="E241" s="514" t="s">
        <v>7812</v>
      </c>
      <c r="F241" s="513" t="s">
        <v>11414</v>
      </c>
      <c r="G241" s="512" t="s">
        <v>11624</v>
      </c>
    </row>
    <row r="242" customFormat="1" ht="30" customHeight="1" spans="1:7">
      <c r="A242" s="515"/>
      <c r="B242" s="511">
        <v>72</v>
      </c>
      <c r="C242" s="512" t="s">
        <v>11627</v>
      </c>
      <c r="D242" s="513" t="s">
        <v>11628</v>
      </c>
      <c r="E242" s="514" t="s">
        <v>7812</v>
      </c>
      <c r="F242" s="513" t="s">
        <v>11414</v>
      </c>
      <c r="G242" s="512" t="s">
        <v>11624</v>
      </c>
    </row>
    <row r="243" customFormat="1" ht="30" customHeight="1" spans="1:7">
      <c r="A243" s="515"/>
      <c r="B243" s="511">
        <v>73</v>
      </c>
      <c r="C243" s="512" t="s">
        <v>11629</v>
      </c>
      <c r="D243" s="513" t="s">
        <v>11630</v>
      </c>
      <c r="E243" s="514" t="s">
        <v>1252</v>
      </c>
      <c r="F243" s="513" t="s">
        <v>11426</v>
      </c>
      <c r="G243" s="513" t="s">
        <v>11234</v>
      </c>
    </row>
    <row r="244" customFormat="1" ht="30" customHeight="1" spans="1:7">
      <c r="A244" s="515"/>
      <c r="B244" s="511">
        <v>74</v>
      </c>
      <c r="C244" s="512" t="s">
        <v>11631</v>
      </c>
      <c r="D244" s="513" t="s">
        <v>11632</v>
      </c>
      <c r="E244" s="514" t="s">
        <v>1258</v>
      </c>
      <c r="F244" s="513" t="s">
        <v>11633</v>
      </c>
      <c r="G244" s="512" t="s">
        <v>11074</v>
      </c>
    </row>
    <row r="245" customFormat="1" ht="30" customHeight="1" spans="1:7">
      <c r="A245" s="515"/>
      <c r="B245" s="511">
        <v>75</v>
      </c>
      <c r="C245" s="512" t="s">
        <v>11634</v>
      </c>
      <c r="D245" s="513" t="s">
        <v>11635</v>
      </c>
      <c r="E245" s="514" t="s">
        <v>1258</v>
      </c>
      <c r="F245" s="513" t="s">
        <v>11636</v>
      </c>
      <c r="G245" s="513" t="s">
        <v>11637</v>
      </c>
    </row>
    <row r="246" customFormat="1" ht="30" customHeight="1" spans="1:7">
      <c r="A246" s="515"/>
      <c r="B246" s="511">
        <v>76</v>
      </c>
      <c r="C246" s="512" t="s">
        <v>11638</v>
      </c>
      <c r="D246" s="513" t="s">
        <v>11639</v>
      </c>
      <c r="E246" s="514" t="s">
        <v>1252</v>
      </c>
      <c r="F246" s="513" t="s">
        <v>11426</v>
      </c>
      <c r="G246" s="513" t="s">
        <v>11640</v>
      </c>
    </row>
    <row r="247" customFormat="1" ht="30" customHeight="1" spans="1:7">
      <c r="A247" s="515"/>
      <c r="B247" s="511">
        <v>77</v>
      </c>
      <c r="C247" s="512" t="s">
        <v>11641</v>
      </c>
      <c r="D247" s="512" t="s">
        <v>11642</v>
      </c>
      <c r="E247" s="514" t="s">
        <v>1258</v>
      </c>
      <c r="F247" s="512" t="s">
        <v>11573</v>
      </c>
      <c r="G247" s="513" t="s">
        <v>11643</v>
      </c>
    </row>
    <row r="248" customFormat="1" ht="30" customHeight="1" spans="1:7">
      <c r="A248" s="515"/>
      <c r="B248" s="511">
        <v>78</v>
      </c>
      <c r="C248" s="512" t="s">
        <v>11644</v>
      </c>
      <c r="D248" s="513" t="s">
        <v>11645</v>
      </c>
      <c r="E248" s="514" t="s">
        <v>887</v>
      </c>
      <c r="F248" s="513" t="s">
        <v>11646</v>
      </c>
      <c r="G248" s="513" t="s">
        <v>10902</v>
      </c>
    </row>
    <row r="249" customFormat="1" ht="30" customHeight="1" spans="1:7">
      <c r="A249" s="515"/>
      <c r="B249" s="511">
        <v>79</v>
      </c>
      <c r="C249" s="512" t="s">
        <v>11647</v>
      </c>
      <c r="D249" s="512" t="s">
        <v>11648</v>
      </c>
      <c r="E249" s="514" t="s">
        <v>1258</v>
      </c>
      <c r="F249" s="512" t="s">
        <v>11649</v>
      </c>
      <c r="G249" s="513" t="s">
        <v>11136</v>
      </c>
    </row>
    <row r="250" customFormat="1" ht="30" customHeight="1" spans="1:7">
      <c r="A250" s="515"/>
      <c r="B250" s="511">
        <v>80</v>
      </c>
      <c r="C250" s="512" t="s">
        <v>11650</v>
      </c>
      <c r="D250" s="512" t="s">
        <v>11651</v>
      </c>
      <c r="E250" s="514" t="s">
        <v>7812</v>
      </c>
      <c r="F250" s="512" t="s">
        <v>11598</v>
      </c>
      <c r="G250" s="513" t="s">
        <v>11652</v>
      </c>
    </row>
    <row r="251" customFormat="1" ht="30" customHeight="1" spans="1:7">
      <c r="A251" s="516"/>
      <c r="B251" s="511">
        <v>81</v>
      </c>
      <c r="C251" s="512" t="s">
        <v>11653</v>
      </c>
      <c r="D251" s="512" t="s">
        <v>11654</v>
      </c>
      <c r="E251" s="514" t="s">
        <v>1252</v>
      </c>
      <c r="F251" s="512" t="s">
        <v>11655</v>
      </c>
      <c r="G251" s="513" t="s">
        <v>11234</v>
      </c>
    </row>
  </sheetData>
  <autoFilter xmlns:etc="http://www.wps.cn/officeDocument/2017/etCustomData" ref="A2:G251" etc:filterBottomFollowUsedRange="0">
    <extLst/>
  </autoFilter>
  <mergeCells count="4">
    <mergeCell ref="A1:G1"/>
    <mergeCell ref="A3:A89"/>
    <mergeCell ref="A90:A170"/>
    <mergeCell ref="A171:A251"/>
  </mergeCells>
  <pageMargins left="0.75" right="0.75" top="1" bottom="1" header="0.5" footer="0.5"/>
  <pageSetup paperSize="9"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0"/>
  <sheetViews>
    <sheetView topLeftCell="B1" workbookViewId="0">
      <pane ySplit="2" topLeftCell="A3" activePane="bottomLeft" state="frozen"/>
      <selection/>
      <selection pane="bottomLeft" activeCell="E30" sqref="E30"/>
    </sheetView>
  </sheetViews>
  <sheetFormatPr defaultColWidth="9" defaultRowHeight="13.5"/>
  <cols>
    <col min="1" max="1" width="8.00833333333333" customWidth="1"/>
    <col min="2" max="2" width="9.13333333333333" customWidth="1"/>
    <col min="3" max="3" width="21.2916666666667" customWidth="1"/>
    <col min="4" max="4" width="7.70833333333333" customWidth="1"/>
    <col min="5" max="5" width="57.0583333333333" customWidth="1"/>
    <col min="6" max="6" width="35" customWidth="1"/>
    <col min="7" max="7" width="21.075" customWidth="1"/>
    <col min="8" max="8" width="51.1916666666667" customWidth="1"/>
    <col min="9" max="9" width="22.0166666666667" customWidth="1"/>
  </cols>
  <sheetData>
    <row r="1" ht="50" customHeight="1" spans="1:9">
      <c r="A1" s="469" t="s">
        <v>11656</v>
      </c>
      <c r="B1" s="469"/>
      <c r="C1" s="469"/>
      <c r="D1" s="469"/>
      <c r="E1" s="469"/>
      <c r="F1" s="469"/>
      <c r="G1" s="469"/>
      <c r="H1" s="469"/>
      <c r="I1" s="469"/>
    </row>
    <row r="2" ht="40" customHeight="1" spans="1:9">
      <c r="A2" s="470" t="s">
        <v>1589</v>
      </c>
      <c r="B2" s="471" t="s">
        <v>1720</v>
      </c>
      <c r="C2" s="471"/>
      <c r="D2" s="472" t="s">
        <v>196</v>
      </c>
      <c r="E2" s="472"/>
      <c r="F2" s="472" t="s">
        <v>11657</v>
      </c>
      <c r="G2" s="472" t="s">
        <v>11658</v>
      </c>
      <c r="H2" s="472" t="s">
        <v>11659</v>
      </c>
      <c r="I2" s="482" t="s">
        <v>10858</v>
      </c>
    </row>
    <row r="3" ht="30" customHeight="1" spans="1:9">
      <c r="A3" s="473">
        <v>1</v>
      </c>
      <c r="B3" s="474" t="str">
        <f>_xlfn.DISPIMG("ID_5F4BF97353424A2EB787454F91AA14F5",1)</f>
        <v>=DISPIMG("ID_5F4BF97353424A2EB787454F91AA14F5",1)</v>
      </c>
      <c r="C3" s="475" t="s">
        <v>11660</v>
      </c>
      <c r="D3" s="476" t="s">
        <v>11661</v>
      </c>
      <c r="E3" s="477" t="s">
        <v>11662</v>
      </c>
      <c r="F3" s="478" t="s">
        <v>11663</v>
      </c>
      <c r="G3" s="478" t="s">
        <v>11664</v>
      </c>
      <c r="H3" s="478" t="s">
        <v>11665</v>
      </c>
      <c r="I3" s="483" t="s">
        <v>11666</v>
      </c>
    </row>
    <row r="4" ht="30" customHeight="1" spans="1:9">
      <c r="A4" s="473"/>
      <c r="B4" s="474"/>
      <c r="C4" s="475"/>
      <c r="D4" s="479" t="s">
        <v>11667</v>
      </c>
      <c r="E4" s="480" t="s">
        <v>11668</v>
      </c>
      <c r="F4" s="481"/>
      <c r="G4" s="481"/>
      <c r="H4" s="481"/>
      <c r="I4" s="483"/>
    </row>
    <row r="5" ht="30" customHeight="1" spans="1:9">
      <c r="A5" s="473">
        <v>2</v>
      </c>
      <c r="B5" s="474" t="str">
        <f>_xlfn.DISPIMG("ID_3256CD982CC94D4784C198731BD4E1AF",1)</f>
        <v>=DISPIMG("ID_3256CD982CC94D4784C198731BD4E1AF",1)</v>
      </c>
      <c r="C5" s="475" t="s">
        <v>11669</v>
      </c>
      <c r="D5" s="476" t="s">
        <v>11661</v>
      </c>
      <c r="E5" s="477" t="s">
        <v>11670</v>
      </c>
      <c r="F5" s="478" t="s">
        <v>11671</v>
      </c>
      <c r="G5" s="478" t="s">
        <v>11672</v>
      </c>
      <c r="H5" s="478" t="s">
        <v>11673</v>
      </c>
      <c r="I5" s="483" t="s">
        <v>11674</v>
      </c>
    </row>
    <row r="6" ht="30" customHeight="1" spans="1:9">
      <c r="A6" s="473"/>
      <c r="B6" s="474"/>
      <c r="C6" s="475"/>
      <c r="D6" s="479" t="s">
        <v>11667</v>
      </c>
      <c r="E6" s="480" t="s">
        <v>11675</v>
      </c>
      <c r="F6" s="481"/>
      <c r="G6" s="481"/>
      <c r="H6" s="481"/>
      <c r="I6" s="483"/>
    </row>
    <row r="7" ht="30" customHeight="1" spans="1:9">
      <c r="A7" s="473">
        <v>3</v>
      </c>
      <c r="B7" s="474" t="str">
        <f>_xlfn.DISPIMG("ID_8D5C3998E92A4D24B64AACE1ECE2F5F9",1)</f>
        <v>=DISPIMG("ID_8D5C3998E92A4D24B64AACE1ECE2F5F9",1)</v>
      </c>
      <c r="C7" s="475" t="s">
        <v>11676</v>
      </c>
      <c r="D7" s="476" t="s">
        <v>11661</v>
      </c>
      <c r="E7" s="477" t="s">
        <v>11677</v>
      </c>
      <c r="F7" s="478" t="s">
        <v>11678</v>
      </c>
      <c r="G7" s="478" t="s">
        <v>11679</v>
      </c>
      <c r="H7" s="478" t="s">
        <v>11680</v>
      </c>
      <c r="I7" s="483" t="s">
        <v>11681</v>
      </c>
    </row>
    <row r="8" ht="30" customHeight="1" spans="1:9">
      <c r="A8" s="473"/>
      <c r="B8" s="474"/>
      <c r="C8" s="475"/>
      <c r="D8" s="479" t="s">
        <v>11667</v>
      </c>
      <c r="E8" s="480" t="s">
        <v>11682</v>
      </c>
      <c r="F8" s="481"/>
      <c r="G8" s="481"/>
      <c r="H8" s="481"/>
      <c r="I8" s="483"/>
    </row>
    <row r="9" ht="30" customHeight="1" spans="1:9">
      <c r="A9" s="473">
        <v>4</v>
      </c>
      <c r="B9" s="474" t="str">
        <f>_xlfn.DISPIMG("ID_CD62CE45392F438191C4B6492B5C239C",1)</f>
        <v>=DISPIMG("ID_CD62CE45392F438191C4B6492B5C239C",1)</v>
      </c>
      <c r="C9" s="475" t="s">
        <v>11683</v>
      </c>
      <c r="D9" s="476" t="s">
        <v>11661</v>
      </c>
      <c r="E9" s="477" t="s">
        <v>11684</v>
      </c>
      <c r="F9" s="478" t="s">
        <v>11685</v>
      </c>
      <c r="G9" s="478" t="s">
        <v>11686</v>
      </c>
      <c r="H9" s="481" t="s">
        <v>11687</v>
      </c>
      <c r="I9" s="484" t="s">
        <v>11688</v>
      </c>
    </row>
    <row r="10" ht="30" customHeight="1" spans="1:9">
      <c r="A10" s="473"/>
      <c r="B10" s="474"/>
      <c r="C10" s="475"/>
      <c r="D10" s="479" t="s">
        <v>11667</v>
      </c>
      <c r="E10" s="480" t="s">
        <v>11689</v>
      </c>
      <c r="F10" s="481"/>
      <c r="G10" s="481"/>
      <c r="H10" s="481"/>
      <c r="I10" s="483"/>
    </row>
    <row r="11" ht="30" customHeight="1" spans="1:9">
      <c r="A11" s="473">
        <v>5</v>
      </c>
      <c r="B11" s="474" t="str">
        <f>_xlfn.DISPIMG("ID_4B41C74088644B189FC17854CA6F8C61",1)</f>
        <v>=DISPIMG("ID_4B41C74088644B189FC17854CA6F8C61",1)</v>
      </c>
      <c r="C11" s="475" t="s">
        <v>11690</v>
      </c>
      <c r="D11" s="476" t="s">
        <v>11661</v>
      </c>
      <c r="E11" s="477" t="s">
        <v>11691</v>
      </c>
      <c r="F11" s="478" t="s">
        <v>11692</v>
      </c>
      <c r="G11" s="478" t="s">
        <v>11686</v>
      </c>
      <c r="H11" s="481" t="s">
        <v>11693</v>
      </c>
      <c r="I11" s="484" t="s">
        <v>11694</v>
      </c>
    </row>
    <row r="12" ht="30" customHeight="1" spans="1:9">
      <c r="A12" s="473"/>
      <c r="B12" s="474"/>
      <c r="C12" s="475"/>
      <c r="D12" s="479" t="s">
        <v>11667</v>
      </c>
      <c r="E12" s="480" t="s">
        <v>11695</v>
      </c>
      <c r="F12" s="481"/>
      <c r="G12" s="481"/>
      <c r="H12" s="481"/>
      <c r="I12" s="483"/>
    </row>
    <row r="13" ht="30" customHeight="1" spans="1:9">
      <c r="A13" s="473">
        <v>6</v>
      </c>
      <c r="B13" s="474" t="str">
        <f>_xlfn.DISPIMG("ID_9D31BE17C67B4F27AAD76C5F868F89C1",1)</f>
        <v>=DISPIMG("ID_9D31BE17C67B4F27AAD76C5F868F89C1",1)</v>
      </c>
      <c r="C13" s="475" t="s">
        <v>11696</v>
      </c>
      <c r="D13" s="476" t="s">
        <v>11661</v>
      </c>
      <c r="E13" s="477" t="s">
        <v>11697</v>
      </c>
      <c r="F13" s="478" t="s">
        <v>11698</v>
      </c>
      <c r="G13" s="478" t="s">
        <v>11686</v>
      </c>
      <c r="H13" s="481" t="s">
        <v>11699</v>
      </c>
      <c r="I13" s="483" t="s">
        <v>11700</v>
      </c>
    </row>
    <row r="14" ht="30" customHeight="1" spans="1:9">
      <c r="A14" s="473"/>
      <c r="B14" s="474"/>
      <c r="C14" s="475"/>
      <c r="D14" s="479" t="s">
        <v>11667</v>
      </c>
      <c r="E14" s="480" t="s">
        <v>11701</v>
      </c>
      <c r="F14" s="481"/>
      <c r="G14" s="481"/>
      <c r="H14" s="481"/>
      <c r="I14" s="483"/>
    </row>
    <row r="15" ht="40" customHeight="1" spans="1:9">
      <c r="A15" s="473">
        <v>7</v>
      </c>
      <c r="B15" s="474" t="str">
        <f>_xlfn.DISPIMG("ID_081E27E065BE4404AE96AE47E154DA41",1)</f>
        <v>=DISPIMG("ID_081E27E065BE4404AE96AE47E154DA41",1)</v>
      </c>
      <c r="C15" s="475" t="s">
        <v>11702</v>
      </c>
      <c r="D15" s="476" t="s">
        <v>11661</v>
      </c>
      <c r="E15" s="477" t="s">
        <v>11703</v>
      </c>
      <c r="F15" s="478" t="s">
        <v>11704</v>
      </c>
      <c r="G15" s="478" t="s">
        <v>11705</v>
      </c>
      <c r="H15" s="478" t="s">
        <v>11706</v>
      </c>
      <c r="I15" s="483" t="s">
        <v>11707</v>
      </c>
    </row>
    <row r="16" ht="40" customHeight="1" spans="1:9">
      <c r="A16" s="473"/>
      <c r="B16" s="474"/>
      <c r="C16" s="475"/>
      <c r="D16" s="479" t="s">
        <v>11667</v>
      </c>
      <c r="E16" s="480" t="s">
        <v>11708</v>
      </c>
      <c r="F16" s="481"/>
      <c r="G16" s="481"/>
      <c r="H16" s="481"/>
      <c r="I16" s="483"/>
    </row>
    <row r="17" ht="40" customHeight="1" spans="1:9">
      <c r="A17" s="473">
        <v>8</v>
      </c>
      <c r="B17" s="474" t="str">
        <f>_xlfn.DISPIMG("ID_E4E5500CEE374512882F955F85ED056E",1)</f>
        <v>=DISPIMG("ID_E4E5500CEE374512882F955F85ED056E",1)</v>
      </c>
      <c r="C17" s="475" t="s">
        <v>11709</v>
      </c>
      <c r="D17" s="476" t="s">
        <v>11661</v>
      </c>
      <c r="E17" s="477" t="s">
        <v>11710</v>
      </c>
      <c r="F17" s="478" t="s">
        <v>11711</v>
      </c>
      <c r="G17" s="478" t="s">
        <v>11686</v>
      </c>
      <c r="H17" s="478" t="s">
        <v>11712</v>
      </c>
      <c r="I17" s="484" t="s">
        <v>11713</v>
      </c>
    </row>
    <row r="18" ht="40" customHeight="1" spans="1:9">
      <c r="A18" s="473"/>
      <c r="B18" s="474"/>
      <c r="C18" s="475"/>
      <c r="D18" s="479" t="s">
        <v>11667</v>
      </c>
      <c r="E18" s="480" t="s">
        <v>11714</v>
      </c>
      <c r="F18" s="481"/>
      <c r="G18" s="481"/>
      <c r="H18" s="481"/>
      <c r="I18" s="483"/>
    </row>
    <row r="19" ht="30" customHeight="1" spans="1:9">
      <c r="A19" s="473">
        <v>9</v>
      </c>
      <c r="B19" s="474" t="str">
        <f>_xlfn.DISPIMG("ID_03A5FCB1D7F04C9F8A48E1DD412D004A",1)</f>
        <v>=DISPIMG("ID_03A5FCB1D7F04C9F8A48E1DD412D004A",1)</v>
      </c>
      <c r="C19" s="475" t="s">
        <v>11715</v>
      </c>
      <c r="D19" s="476" t="s">
        <v>11661</v>
      </c>
      <c r="E19" s="477" t="s">
        <v>11716</v>
      </c>
      <c r="F19" s="478" t="s">
        <v>11717</v>
      </c>
      <c r="G19" s="478" t="s">
        <v>11718</v>
      </c>
      <c r="H19" s="481" t="s">
        <v>11719</v>
      </c>
      <c r="I19" s="483" t="s">
        <v>11720</v>
      </c>
    </row>
    <row r="20" ht="30" customHeight="1" spans="1:9">
      <c r="A20" s="473"/>
      <c r="B20" s="474"/>
      <c r="C20" s="475"/>
      <c r="D20" s="479" t="s">
        <v>11667</v>
      </c>
      <c r="E20" s="480" t="s">
        <v>11721</v>
      </c>
      <c r="F20" s="481"/>
      <c r="G20" s="481"/>
      <c r="H20" s="481"/>
      <c r="I20" s="483"/>
    </row>
    <row r="21" ht="40" customHeight="1" spans="1:9">
      <c r="A21" s="473">
        <v>10</v>
      </c>
      <c r="B21" s="474" t="str">
        <f>_xlfn.DISPIMG("ID_93F6FD8457BB47359D5DCF6212D22A27",1)</f>
        <v>=DISPIMG("ID_93F6FD8457BB47359D5DCF6212D22A27",1)</v>
      </c>
      <c r="C21" s="475" t="s">
        <v>11722</v>
      </c>
      <c r="D21" s="476" t="s">
        <v>11661</v>
      </c>
      <c r="E21" s="477" t="s">
        <v>11723</v>
      </c>
      <c r="F21" s="478" t="s">
        <v>11724</v>
      </c>
      <c r="G21" s="478" t="s">
        <v>11725</v>
      </c>
      <c r="H21" s="478" t="s">
        <v>11726</v>
      </c>
      <c r="I21" s="483" t="s">
        <v>11727</v>
      </c>
    </row>
    <row r="22" ht="40" customHeight="1" spans="1:9">
      <c r="A22" s="473"/>
      <c r="B22" s="474"/>
      <c r="C22" s="475"/>
      <c r="D22" s="479" t="s">
        <v>11667</v>
      </c>
      <c r="E22" s="480" t="s">
        <v>11728</v>
      </c>
      <c r="F22" s="481"/>
      <c r="G22" s="481"/>
      <c r="H22" s="481"/>
      <c r="I22" s="483"/>
    </row>
    <row r="23" ht="30" customHeight="1" spans="1:9">
      <c r="A23" s="473">
        <v>11</v>
      </c>
      <c r="B23" s="474" t="str">
        <f>_xlfn.DISPIMG("ID_7D8EF7D327A041959873A57A4A7E3843",1)</f>
        <v>=DISPIMG("ID_7D8EF7D327A041959873A57A4A7E3843",1)</v>
      </c>
      <c r="C23" s="475" t="s">
        <v>11729</v>
      </c>
      <c r="D23" s="476" t="s">
        <v>11661</v>
      </c>
      <c r="E23" s="477" t="s">
        <v>11730</v>
      </c>
      <c r="F23" s="478" t="s">
        <v>11731</v>
      </c>
      <c r="G23" s="478" t="s">
        <v>11686</v>
      </c>
      <c r="H23" s="478" t="s">
        <v>11732</v>
      </c>
      <c r="I23" s="483" t="s">
        <v>11733</v>
      </c>
    </row>
    <row r="24" ht="30" customHeight="1" spans="1:9">
      <c r="A24" s="473"/>
      <c r="B24" s="474"/>
      <c r="C24" s="475"/>
      <c r="D24" s="479" t="s">
        <v>11667</v>
      </c>
      <c r="E24" s="480" t="s">
        <v>11734</v>
      </c>
      <c r="F24" s="481"/>
      <c r="G24" s="481"/>
      <c r="H24" s="481"/>
      <c r="I24" s="483"/>
    </row>
    <row r="25" ht="30" customHeight="1" spans="1:9">
      <c r="A25" s="473">
        <v>12</v>
      </c>
      <c r="B25" s="474" t="str">
        <f>_xlfn.DISPIMG("ID_F0A6FBF93DD64155AF7EDE2D9EAB40B1",1)</f>
        <v>=DISPIMG("ID_F0A6FBF93DD64155AF7EDE2D9EAB40B1",1)</v>
      </c>
      <c r="C25" s="475" t="s">
        <v>11735</v>
      </c>
      <c r="D25" s="476" t="s">
        <v>11661</v>
      </c>
      <c r="E25" s="477" t="s">
        <v>11736</v>
      </c>
      <c r="F25" s="478" t="s">
        <v>11737</v>
      </c>
      <c r="G25" s="478" t="s">
        <v>11738</v>
      </c>
      <c r="H25" s="481" t="s">
        <v>11739</v>
      </c>
      <c r="I25" s="484" t="s">
        <v>11740</v>
      </c>
    </row>
    <row r="26" ht="30" customHeight="1" spans="1:9">
      <c r="A26" s="473"/>
      <c r="B26" s="474"/>
      <c r="C26" s="475"/>
      <c r="D26" s="479" t="s">
        <v>11667</v>
      </c>
      <c r="E26" s="480" t="s">
        <v>11741</v>
      </c>
      <c r="F26" s="481"/>
      <c r="G26" s="481"/>
      <c r="H26" s="481"/>
      <c r="I26" s="483"/>
    </row>
    <row r="27" ht="30" customHeight="1" spans="1:9">
      <c r="A27" s="473">
        <v>13</v>
      </c>
      <c r="B27" s="474" t="str">
        <f>_xlfn.DISPIMG("ID_F0FE831E6B6D4E219B7A53173CFE2401",1)</f>
        <v>=DISPIMG("ID_F0FE831E6B6D4E219B7A53173CFE2401",1)</v>
      </c>
      <c r="C27" s="475" t="s">
        <v>11742</v>
      </c>
      <c r="D27" s="476" t="s">
        <v>11661</v>
      </c>
      <c r="E27" s="477" t="s">
        <v>11743</v>
      </c>
      <c r="F27" s="478" t="s">
        <v>11744</v>
      </c>
      <c r="G27" s="478" t="s">
        <v>11745</v>
      </c>
      <c r="H27" s="478" t="s">
        <v>11746</v>
      </c>
      <c r="I27" s="484" t="s">
        <v>11747</v>
      </c>
    </row>
    <row r="28" ht="30" customHeight="1" spans="1:9">
      <c r="A28" s="473"/>
      <c r="B28" s="474"/>
      <c r="C28" s="475"/>
      <c r="D28" s="479" t="s">
        <v>11667</v>
      </c>
      <c r="E28" s="480" t="s">
        <v>11748</v>
      </c>
      <c r="F28" s="481"/>
      <c r="G28" s="481"/>
      <c r="H28" s="481"/>
      <c r="I28" s="483"/>
    </row>
    <row r="29" ht="30" customHeight="1" spans="1:9">
      <c r="A29" s="473">
        <v>14</v>
      </c>
      <c r="B29" s="474" t="str">
        <f>_xlfn.DISPIMG("ID_1750997F19A74527805C7E2CD40677AE",1)</f>
        <v>=DISPIMG("ID_1750997F19A74527805C7E2CD40677AE",1)</v>
      </c>
      <c r="C29" s="475" t="s">
        <v>11749</v>
      </c>
      <c r="D29" s="476" t="s">
        <v>11661</v>
      </c>
      <c r="E29" s="477" t="s">
        <v>11750</v>
      </c>
      <c r="F29" s="478" t="s">
        <v>11751</v>
      </c>
      <c r="G29" s="478" t="s">
        <v>11752</v>
      </c>
      <c r="H29" s="478" t="s">
        <v>11753</v>
      </c>
      <c r="I29" s="483" t="s">
        <v>11754</v>
      </c>
    </row>
    <row r="30" ht="30" customHeight="1" spans="1:9">
      <c r="A30" s="473"/>
      <c r="B30" s="474"/>
      <c r="C30" s="475"/>
      <c r="D30" s="479" t="s">
        <v>11667</v>
      </c>
      <c r="E30" s="480" t="s">
        <v>11755</v>
      </c>
      <c r="F30" s="481"/>
      <c r="G30" s="481"/>
      <c r="H30" s="481"/>
      <c r="I30" s="483"/>
    </row>
    <row r="31" ht="30" customHeight="1" spans="1:9">
      <c r="A31" s="473">
        <v>15</v>
      </c>
      <c r="B31" s="474" t="str">
        <f>_xlfn.DISPIMG("ID_60D304A4D69E46CAB6C9E94441B03E20",1)</f>
        <v>=DISPIMG("ID_60D304A4D69E46CAB6C9E94441B03E20",1)</v>
      </c>
      <c r="C31" s="475" t="s">
        <v>11756</v>
      </c>
      <c r="D31" s="476" t="s">
        <v>11661</v>
      </c>
      <c r="E31" s="477" t="s">
        <v>11757</v>
      </c>
      <c r="F31" s="478" t="s">
        <v>11758</v>
      </c>
      <c r="G31" s="478" t="s">
        <v>11759</v>
      </c>
      <c r="H31" s="478" t="s">
        <v>11760</v>
      </c>
      <c r="I31" s="483" t="s">
        <v>11761</v>
      </c>
    </row>
    <row r="32" ht="30" customHeight="1" spans="1:9">
      <c r="A32" s="473"/>
      <c r="B32" s="474"/>
      <c r="C32" s="475"/>
      <c r="D32" s="479" t="s">
        <v>11667</v>
      </c>
      <c r="E32" s="480" t="s">
        <v>11762</v>
      </c>
      <c r="F32" s="481"/>
      <c r="G32" s="481"/>
      <c r="H32" s="481"/>
      <c r="I32" s="483"/>
    </row>
    <row r="33" ht="30" customHeight="1" spans="1:9">
      <c r="A33" s="473">
        <v>16</v>
      </c>
      <c r="B33" s="474" t="str">
        <f>_xlfn.DISPIMG("ID_AD61AFD9660F486C82D3802370239925",1)</f>
        <v>=DISPIMG("ID_AD61AFD9660F486C82D3802370239925",1)</v>
      </c>
      <c r="C33" s="475" t="s">
        <v>11763</v>
      </c>
      <c r="D33" s="476" t="s">
        <v>11661</v>
      </c>
      <c r="E33" s="477" t="s">
        <v>11764</v>
      </c>
      <c r="F33" s="478" t="s">
        <v>11765</v>
      </c>
      <c r="G33" s="478" t="s">
        <v>11766</v>
      </c>
      <c r="H33" s="481" t="s">
        <v>11767</v>
      </c>
      <c r="I33" s="483" t="s">
        <v>11768</v>
      </c>
    </row>
    <row r="34" ht="30" customHeight="1" spans="1:9">
      <c r="A34" s="473"/>
      <c r="B34" s="474"/>
      <c r="C34" s="475"/>
      <c r="D34" s="479" t="s">
        <v>11667</v>
      </c>
      <c r="E34" s="480" t="s">
        <v>11769</v>
      </c>
      <c r="F34" s="481"/>
      <c r="G34" s="481"/>
      <c r="H34" s="481"/>
      <c r="I34" s="483"/>
    </row>
    <row r="35" ht="30" customHeight="1" spans="1:9">
      <c r="A35" s="473">
        <v>17</v>
      </c>
      <c r="B35" s="474" t="str">
        <f>_xlfn.DISPIMG("ID_322926A5ECFA43C5BAF6DEEEBCE2C17B",1)</f>
        <v>=DISPIMG("ID_322926A5ECFA43C5BAF6DEEEBCE2C17B",1)</v>
      </c>
      <c r="C35" s="475" t="s">
        <v>11770</v>
      </c>
      <c r="D35" s="476" t="s">
        <v>11661</v>
      </c>
      <c r="E35" s="477" t="s">
        <v>11771</v>
      </c>
      <c r="F35" s="478" t="s">
        <v>11772</v>
      </c>
      <c r="G35" s="478" t="s">
        <v>11773</v>
      </c>
      <c r="H35" s="478" t="s">
        <v>11774</v>
      </c>
      <c r="I35" s="483" t="s">
        <v>11775</v>
      </c>
    </row>
    <row r="36" ht="30" customHeight="1" spans="1:9">
      <c r="A36" s="473"/>
      <c r="B36" s="474"/>
      <c r="C36" s="475"/>
      <c r="D36" s="479" t="s">
        <v>11667</v>
      </c>
      <c r="E36" s="480" t="s">
        <v>11776</v>
      </c>
      <c r="F36" s="481"/>
      <c r="G36" s="481"/>
      <c r="H36" s="481"/>
      <c r="I36" s="483"/>
    </row>
    <row r="37" ht="30" customHeight="1" spans="1:9">
      <c r="A37" s="473">
        <v>18</v>
      </c>
      <c r="B37" s="474" t="str">
        <f>_xlfn.DISPIMG("ID_4F5A47E6D0024B128E6B4575F275DF22",1)</f>
        <v>=DISPIMG("ID_4F5A47E6D0024B128E6B4575F275DF22",1)</v>
      </c>
      <c r="C37" s="475" t="s">
        <v>11777</v>
      </c>
      <c r="D37" s="476" t="s">
        <v>11661</v>
      </c>
      <c r="E37" s="477" t="s">
        <v>11778</v>
      </c>
      <c r="F37" s="478" t="s">
        <v>11779</v>
      </c>
      <c r="G37" s="478" t="s">
        <v>11686</v>
      </c>
      <c r="H37" s="478" t="s">
        <v>11780</v>
      </c>
      <c r="I37" s="483" t="s">
        <v>11781</v>
      </c>
    </row>
    <row r="38" ht="30" customHeight="1" spans="1:9">
      <c r="A38" s="473"/>
      <c r="B38" s="474"/>
      <c r="C38" s="475"/>
      <c r="D38" s="479" t="s">
        <v>11667</v>
      </c>
      <c r="E38" s="480" t="s">
        <v>11782</v>
      </c>
      <c r="F38" s="481"/>
      <c r="G38" s="481"/>
      <c r="H38" s="481"/>
      <c r="I38" s="483"/>
    </row>
    <row r="39" ht="30" customHeight="1" spans="1:9">
      <c r="A39" s="473">
        <v>19</v>
      </c>
      <c r="B39" s="474" t="str">
        <f>_xlfn.DISPIMG("ID_F300174AA86F4BE3A0AFDBF6C100D842",1)</f>
        <v>=DISPIMG("ID_F300174AA86F4BE3A0AFDBF6C100D842",1)</v>
      </c>
      <c r="C39" s="475" t="s">
        <v>11783</v>
      </c>
      <c r="D39" s="476" t="s">
        <v>11661</v>
      </c>
      <c r="E39" s="477" t="s">
        <v>11784</v>
      </c>
      <c r="F39" s="478" t="s">
        <v>11785</v>
      </c>
      <c r="G39" s="478" t="s">
        <v>11686</v>
      </c>
      <c r="H39" s="481" t="s">
        <v>11786</v>
      </c>
      <c r="I39" s="483" t="s">
        <v>11787</v>
      </c>
    </row>
    <row r="40" ht="30" customHeight="1" spans="1:9">
      <c r="A40" s="473"/>
      <c r="B40" s="474"/>
      <c r="C40" s="475"/>
      <c r="D40" s="479" t="s">
        <v>11667</v>
      </c>
      <c r="E40" s="480" t="s">
        <v>11788</v>
      </c>
      <c r="F40" s="481"/>
      <c r="G40" s="481"/>
      <c r="H40" s="481"/>
      <c r="I40" s="483"/>
    </row>
    <row r="41" ht="40" customHeight="1" spans="1:9">
      <c r="A41" s="473">
        <v>20</v>
      </c>
      <c r="B41" s="474" t="str">
        <f>_xlfn.DISPIMG("ID_967E1AC70D9F4A2E972F0D4CA83FE2D6",1)</f>
        <v>=DISPIMG("ID_967E1AC70D9F4A2E972F0D4CA83FE2D6",1)</v>
      </c>
      <c r="C41" s="475" t="s">
        <v>11789</v>
      </c>
      <c r="D41" s="476" t="s">
        <v>11661</v>
      </c>
      <c r="E41" s="477" t="s">
        <v>11790</v>
      </c>
      <c r="F41" s="478" t="s">
        <v>11791</v>
      </c>
      <c r="G41" s="478" t="s">
        <v>11792</v>
      </c>
      <c r="H41" s="478" t="s">
        <v>11793</v>
      </c>
      <c r="I41" s="483" t="s">
        <v>11794</v>
      </c>
    </row>
    <row r="42" ht="40" customHeight="1" spans="1:9">
      <c r="A42" s="473"/>
      <c r="B42" s="474"/>
      <c r="C42" s="475"/>
      <c r="D42" s="479" t="s">
        <v>11667</v>
      </c>
      <c r="E42" s="480" t="s">
        <v>11795</v>
      </c>
      <c r="F42" s="481"/>
      <c r="G42" s="481"/>
      <c r="H42" s="481"/>
      <c r="I42" s="483"/>
    </row>
    <row r="43" ht="30" customHeight="1" spans="1:9">
      <c r="A43" s="473">
        <v>21</v>
      </c>
      <c r="B43" s="474" t="str">
        <f>_xlfn.DISPIMG("ID_14D72ABC4C2D4F26BC9D85B4B3D271FB",1)</f>
        <v>=DISPIMG("ID_14D72ABC4C2D4F26BC9D85B4B3D271FB",1)</v>
      </c>
      <c r="C43" s="475" t="s">
        <v>11796</v>
      </c>
      <c r="D43" s="476" t="s">
        <v>11661</v>
      </c>
      <c r="E43" s="477" t="s">
        <v>11797</v>
      </c>
      <c r="F43" s="478" t="s">
        <v>11798</v>
      </c>
      <c r="G43" s="478" t="s">
        <v>11686</v>
      </c>
      <c r="H43" s="478" t="s">
        <v>11799</v>
      </c>
      <c r="I43" s="483" t="s">
        <v>11800</v>
      </c>
    </row>
    <row r="44" ht="30" customHeight="1" spans="1:9">
      <c r="A44" s="473"/>
      <c r="B44" s="474"/>
      <c r="C44" s="475"/>
      <c r="D44" s="479" t="s">
        <v>11667</v>
      </c>
      <c r="E44" s="480" t="s">
        <v>11801</v>
      </c>
      <c r="F44" s="481"/>
      <c r="G44" s="481"/>
      <c r="H44" s="481"/>
      <c r="I44" s="483"/>
    </row>
    <row r="45" ht="30" customHeight="1" spans="1:9">
      <c r="A45" s="473">
        <v>22</v>
      </c>
      <c r="B45" s="474" t="str">
        <f>_xlfn.DISPIMG("ID_972CBE5D32634155B9A346DA8029D88A",1)</f>
        <v>=DISPIMG("ID_972CBE5D32634155B9A346DA8029D88A",1)</v>
      </c>
      <c r="C45" s="475" t="s">
        <v>11802</v>
      </c>
      <c r="D45" s="476" t="s">
        <v>11661</v>
      </c>
      <c r="E45" s="477" t="s">
        <v>11803</v>
      </c>
      <c r="F45" s="478" t="s">
        <v>11804</v>
      </c>
      <c r="G45" s="478" t="s">
        <v>11805</v>
      </c>
      <c r="H45" s="481" t="s">
        <v>11806</v>
      </c>
      <c r="I45" s="483" t="s">
        <v>11807</v>
      </c>
    </row>
    <row r="46" ht="30" customHeight="1" spans="1:9">
      <c r="A46" s="473"/>
      <c r="B46" s="474"/>
      <c r="C46" s="475"/>
      <c r="D46" s="479" t="s">
        <v>11667</v>
      </c>
      <c r="E46" s="480" t="s">
        <v>11808</v>
      </c>
      <c r="F46" s="481"/>
      <c r="G46" s="481"/>
      <c r="H46" s="481"/>
      <c r="I46" s="483"/>
    </row>
    <row r="47" ht="30" customHeight="1" spans="1:9">
      <c r="A47" s="473">
        <v>23</v>
      </c>
      <c r="B47" s="474" t="str">
        <f>_xlfn.DISPIMG("ID_3E24069952C146E5BA8E7E24E398FF0A",1)</f>
        <v>=DISPIMG("ID_3E24069952C146E5BA8E7E24E398FF0A",1)</v>
      </c>
      <c r="C47" s="475" t="s">
        <v>11809</v>
      </c>
      <c r="D47" s="476" t="s">
        <v>11661</v>
      </c>
      <c r="E47" s="477" t="s">
        <v>11810</v>
      </c>
      <c r="F47" s="478" t="s">
        <v>11811</v>
      </c>
      <c r="G47" s="478" t="s">
        <v>11812</v>
      </c>
      <c r="H47" s="481" t="s">
        <v>11813</v>
      </c>
      <c r="I47" s="483" t="s">
        <v>11814</v>
      </c>
    </row>
    <row r="48" ht="30" customHeight="1" spans="1:9">
      <c r="A48" s="473"/>
      <c r="B48" s="474"/>
      <c r="C48" s="475"/>
      <c r="D48" s="479" t="s">
        <v>11667</v>
      </c>
      <c r="E48" s="480" t="s">
        <v>11815</v>
      </c>
      <c r="F48" s="481"/>
      <c r="G48" s="481"/>
      <c r="H48" s="481"/>
      <c r="I48" s="483"/>
    </row>
    <row r="49" ht="30" customHeight="1" spans="1:9">
      <c r="A49" s="473">
        <v>24</v>
      </c>
      <c r="B49" s="474" t="str">
        <f>_xlfn.DISPIMG("ID_DBCB71A04236487B93E244979579C8CC",1)</f>
        <v>=DISPIMG("ID_DBCB71A04236487B93E244979579C8CC",1)</v>
      </c>
      <c r="C49" s="475" t="s">
        <v>11816</v>
      </c>
      <c r="D49" s="476" t="s">
        <v>11661</v>
      </c>
      <c r="E49" s="477" t="s">
        <v>11817</v>
      </c>
      <c r="F49" s="478" t="s">
        <v>11818</v>
      </c>
      <c r="G49" s="478" t="s">
        <v>11819</v>
      </c>
      <c r="H49" s="478" t="s">
        <v>11820</v>
      </c>
      <c r="I49" s="483" t="s">
        <v>11821</v>
      </c>
    </row>
    <row r="50" ht="30" customHeight="1" spans="1:9">
      <c r="A50" s="473"/>
      <c r="B50" s="474"/>
      <c r="C50" s="475"/>
      <c r="D50" s="479" t="s">
        <v>11667</v>
      </c>
      <c r="E50" s="480" t="s">
        <v>11822</v>
      </c>
      <c r="F50" s="481"/>
      <c r="G50" s="481"/>
      <c r="H50" s="481"/>
      <c r="I50" s="483"/>
    </row>
    <row r="51" ht="50" customHeight="1" spans="1:9">
      <c r="A51" s="473">
        <v>25</v>
      </c>
      <c r="B51" s="474" t="str">
        <f>_xlfn.DISPIMG("ID_BBB43CA3E44645FEA8AF807A9AF1E561",1)</f>
        <v>=DISPIMG("ID_BBB43CA3E44645FEA8AF807A9AF1E561",1)</v>
      </c>
      <c r="C51" s="475" t="s">
        <v>11823</v>
      </c>
      <c r="D51" s="476" t="s">
        <v>11661</v>
      </c>
      <c r="E51" s="477" t="s">
        <v>11824</v>
      </c>
      <c r="F51" s="478" t="s">
        <v>11825</v>
      </c>
      <c r="G51" s="478" t="s">
        <v>11826</v>
      </c>
      <c r="H51" s="478" t="s">
        <v>11827</v>
      </c>
      <c r="I51" s="483" t="s">
        <v>11828</v>
      </c>
    </row>
    <row r="52" ht="50" customHeight="1" spans="1:9">
      <c r="A52" s="473"/>
      <c r="B52" s="474"/>
      <c r="C52" s="475"/>
      <c r="D52" s="479" t="s">
        <v>11667</v>
      </c>
      <c r="E52" s="480" t="s">
        <v>11829</v>
      </c>
      <c r="F52" s="481"/>
      <c r="G52" s="481"/>
      <c r="H52" s="481"/>
      <c r="I52" s="483"/>
    </row>
    <row r="53" ht="30" customHeight="1" spans="1:9">
      <c r="A53" s="473">
        <v>26</v>
      </c>
      <c r="B53" s="474" t="str">
        <f>_xlfn.DISPIMG("ID_782925F0211B45C98317D7E18B068E3C",1)</f>
        <v>=DISPIMG("ID_782925F0211B45C98317D7E18B068E3C",1)</v>
      </c>
      <c r="C53" s="475" t="s">
        <v>11830</v>
      </c>
      <c r="D53" s="476" t="s">
        <v>11661</v>
      </c>
      <c r="E53" s="477" t="s">
        <v>11831</v>
      </c>
      <c r="F53" s="478" t="s">
        <v>11832</v>
      </c>
      <c r="G53" s="478" t="s">
        <v>11686</v>
      </c>
      <c r="H53" s="478" t="s">
        <v>11833</v>
      </c>
      <c r="I53" s="483" t="s">
        <v>11834</v>
      </c>
    </row>
    <row r="54" ht="30" customHeight="1" spans="1:9">
      <c r="A54" s="473"/>
      <c r="B54" s="474"/>
      <c r="C54" s="475"/>
      <c r="D54" s="479" t="s">
        <v>11667</v>
      </c>
      <c r="E54" s="480" t="s">
        <v>11835</v>
      </c>
      <c r="F54" s="481"/>
      <c r="G54" s="481"/>
      <c r="H54" s="481"/>
      <c r="I54" s="483"/>
    </row>
    <row r="55" ht="30" customHeight="1" spans="1:9">
      <c r="A55" s="473">
        <v>27</v>
      </c>
      <c r="B55" s="474" t="str">
        <f>_xlfn.DISPIMG("ID_F9A7BD4F294A46039454E02E435E2928",1)</f>
        <v>=DISPIMG("ID_F9A7BD4F294A46039454E02E435E2928",1)</v>
      </c>
      <c r="C55" s="475" t="s">
        <v>11836</v>
      </c>
      <c r="D55" s="476" t="s">
        <v>11661</v>
      </c>
      <c r="E55" s="477" t="s">
        <v>11837</v>
      </c>
      <c r="F55" s="478" t="s">
        <v>11838</v>
      </c>
      <c r="G55" s="478" t="s">
        <v>11839</v>
      </c>
      <c r="H55" s="478" t="s">
        <v>11840</v>
      </c>
      <c r="I55" s="483" t="s">
        <v>11841</v>
      </c>
    </row>
    <row r="56" ht="30" customHeight="1" spans="1:9">
      <c r="A56" s="473"/>
      <c r="B56" s="474"/>
      <c r="C56" s="475"/>
      <c r="D56" s="479" t="s">
        <v>11667</v>
      </c>
      <c r="E56" s="480" t="s">
        <v>11842</v>
      </c>
      <c r="F56" s="481"/>
      <c r="G56" s="478"/>
      <c r="H56" s="481"/>
      <c r="I56" s="483"/>
    </row>
    <row r="57" ht="30" customHeight="1" spans="1:9">
      <c r="A57" s="473">
        <v>28</v>
      </c>
      <c r="B57" s="474" t="str">
        <f>_xlfn.DISPIMG("ID_BEFDA7306C4E41CDAD820C82789976C7",1)</f>
        <v>=DISPIMG("ID_BEFDA7306C4E41CDAD820C82789976C7",1)</v>
      </c>
      <c r="C57" s="475" t="s">
        <v>11843</v>
      </c>
      <c r="D57" s="476" t="s">
        <v>11661</v>
      </c>
      <c r="E57" s="477" t="s">
        <v>11844</v>
      </c>
      <c r="F57" s="478" t="s">
        <v>11845</v>
      </c>
      <c r="G57" s="478" t="s">
        <v>11846</v>
      </c>
      <c r="H57" s="478" t="s">
        <v>11847</v>
      </c>
      <c r="I57" s="483" t="s">
        <v>11848</v>
      </c>
    </row>
    <row r="58" ht="30" customHeight="1" spans="1:9">
      <c r="A58" s="473"/>
      <c r="B58" s="474"/>
      <c r="C58" s="475"/>
      <c r="D58" s="479" t="s">
        <v>11667</v>
      </c>
      <c r="E58" s="480" t="s">
        <v>11849</v>
      </c>
      <c r="F58" s="481"/>
      <c r="G58" s="481"/>
      <c r="H58" s="481"/>
      <c r="I58" s="483"/>
    </row>
    <row r="59" ht="30" customHeight="1" spans="1:9">
      <c r="A59" s="473">
        <v>29</v>
      </c>
      <c r="B59" s="474" t="str">
        <f>_xlfn.DISPIMG("ID_6425C16D667A4C3D8949F499E5DC039F",1)</f>
        <v>=DISPIMG("ID_6425C16D667A4C3D8949F499E5DC039F",1)</v>
      </c>
      <c r="C59" s="475" t="s">
        <v>11850</v>
      </c>
      <c r="D59" s="476" t="s">
        <v>11661</v>
      </c>
      <c r="E59" s="477" t="s">
        <v>11851</v>
      </c>
      <c r="F59" s="478" t="s">
        <v>11852</v>
      </c>
      <c r="G59" s="478" t="s">
        <v>11686</v>
      </c>
      <c r="H59" s="478" t="s">
        <v>11853</v>
      </c>
      <c r="I59" s="483" t="s">
        <v>11854</v>
      </c>
    </row>
    <row r="60" ht="30" customHeight="1" spans="1:9">
      <c r="A60" s="473"/>
      <c r="B60" s="474"/>
      <c r="C60" s="475"/>
      <c r="D60" s="479" t="s">
        <v>11667</v>
      </c>
      <c r="E60" s="480" t="s">
        <v>11855</v>
      </c>
      <c r="F60" s="481"/>
      <c r="G60" s="481"/>
      <c r="H60" s="481"/>
      <c r="I60" s="483"/>
    </row>
    <row r="61" ht="30" customHeight="1" spans="1:9">
      <c r="A61" s="473">
        <v>30</v>
      </c>
      <c r="B61" s="474" t="str">
        <f>_xlfn.DISPIMG("ID_34C85F7ADDAB4325BE816B0F5A9F30D5",1)</f>
        <v>=DISPIMG("ID_34C85F7ADDAB4325BE816B0F5A9F30D5",1)</v>
      </c>
      <c r="C61" s="475" t="s">
        <v>11856</v>
      </c>
      <c r="D61" s="476" t="s">
        <v>11661</v>
      </c>
      <c r="E61" s="477" t="s">
        <v>11857</v>
      </c>
      <c r="F61" s="478" t="s">
        <v>11858</v>
      </c>
      <c r="G61" s="478" t="s">
        <v>11686</v>
      </c>
      <c r="H61" s="478" t="s">
        <v>11859</v>
      </c>
      <c r="I61" s="483" t="s">
        <v>11860</v>
      </c>
    </row>
    <row r="62" ht="30" customHeight="1" spans="1:9">
      <c r="A62" s="473"/>
      <c r="B62" s="474"/>
      <c r="C62" s="475"/>
      <c r="D62" s="479" t="s">
        <v>11667</v>
      </c>
      <c r="E62" s="480" t="s">
        <v>11861</v>
      </c>
      <c r="F62" s="481"/>
      <c r="G62" s="481"/>
      <c r="H62" s="481"/>
      <c r="I62" s="483"/>
    </row>
    <row r="63" ht="30" customHeight="1" spans="1:9">
      <c r="A63" s="473">
        <v>31</v>
      </c>
      <c r="B63" s="474" t="str">
        <f>_xlfn.DISPIMG("ID_33D857D1BAA64B3BB355DC60D6D94517",1)</f>
        <v>=DISPIMG("ID_33D857D1BAA64B3BB355DC60D6D94517",1)</v>
      </c>
      <c r="C63" s="475" t="s">
        <v>11862</v>
      </c>
      <c r="D63" s="476" t="s">
        <v>11661</v>
      </c>
      <c r="E63" s="477" t="s">
        <v>11863</v>
      </c>
      <c r="F63" s="478" t="s">
        <v>11864</v>
      </c>
      <c r="G63" s="478" t="s">
        <v>11865</v>
      </c>
      <c r="H63" s="478" t="s">
        <v>11866</v>
      </c>
      <c r="I63" s="483" t="s">
        <v>11867</v>
      </c>
    </row>
    <row r="64" ht="30" customHeight="1" spans="1:9">
      <c r="A64" s="473"/>
      <c r="B64" s="474"/>
      <c r="C64" s="475"/>
      <c r="D64" s="479" t="s">
        <v>11667</v>
      </c>
      <c r="E64" s="480" t="s">
        <v>11868</v>
      </c>
      <c r="F64" s="481"/>
      <c r="G64" s="481"/>
      <c r="H64" s="481"/>
      <c r="I64" s="483"/>
    </row>
    <row r="65" ht="30" customHeight="1" spans="1:9">
      <c r="A65" s="473">
        <v>32</v>
      </c>
      <c r="B65" s="474" t="str">
        <f>_xlfn.DISPIMG("ID_9EBD847EBAD64D288B7D2F7FEAF9F901",1)</f>
        <v>=DISPIMG("ID_9EBD847EBAD64D288B7D2F7FEAF9F901",1)</v>
      </c>
      <c r="C65" s="475" t="s">
        <v>11869</v>
      </c>
      <c r="D65" s="476" t="s">
        <v>11661</v>
      </c>
      <c r="E65" s="477" t="s">
        <v>11870</v>
      </c>
      <c r="F65" s="478" t="s">
        <v>11871</v>
      </c>
      <c r="G65" s="478" t="s">
        <v>11686</v>
      </c>
      <c r="H65" s="481" t="s">
        <v>11872</v>
      </c>
      <c r="I65" s="483" t="s">
        <v>11873</v>
      </c>
    </row>
    <row r="66" ht="30" customHeight="1" spans="1:9">
      <c r="A66" s="473"/>
      <c r="B66" s="474"/>
      <c r="C66" s="475"/>
      <c r="D66" s="479" t="s">
        <v>11667</v>
      </c>
      <c r="E66" s="480" t="s">
        <v>11874</v>
      </c>
      <c r="F66" s="481"/>
      <c r="G66" s="481"/>
      <c r="H66" s="481"/>
      <c r="I66" s="483"/>
    </row>
    <row r="67" ht="30" customHeight="1" spans="1:9">
      <c r="A67" s="473">
        <v>33</v>
      </c>
      <c r="B67" s="474" t="str">
        <f>_xlfn.DISPIMG("ID_0793F05F1FB746EDA0FC9C29DCF141F8",1)</f>
        <v>=DISPIMG("ID_0793F05F1FB746EDA0FC9C29DCF141F8",1)</v>
      </c>
      <c r="C67" s="475" t="s">
        <v>11875</v>
      </c>
      <c r="D67" s="476" t="s">
        <v>11661</v>
      </c>
      <c r="E67" s="477" t="s">
        <v>11876</v>
      </c>
      <c r="F67" s="478" t="s">
        <v>11877</v>
      </c>
      <c r="G67" s="478" t="s">
        <v>11878</v>
      </c>
      <c r="H67" s="478" t="s">
        <v>11879</v>
      </c>
      <c r="I67" s="483" t="s">
        <v>11880</v>
      </c>
    </row>
    <row r="68" ht="30" customHeight="1" spans="1:9">
      <c r="A68" s="473"/>
      <c r="B68" s="474"/>
      <c r="C68" s="475"/>
      <c r="D68" s="479" t="s">
        <v>11667</v>
      </c>
      <c r="E68" s="480" t="s">
        <v>11881</v>
      </c>
      <c r="F68" s="481"/>
      <c r="G68" s="481"/>
      <c r="H68" s="481"/>
      <c r="I68" s="483"/>
    </row>
    <row r="69" ht="30" customHeight="1" spans="1:9">
      <c r="A69" s="473">
        <v>34</v>
      </c>
      <c r="B69" s="474" t="str">
        <f>_xlfn.DISPIMG("ID_C5B6BEEBCBEE47A6B03539A93FF75CE4",1)</f>
        <v>=DISPIMG("ID_C5B6BEEBCBEE47A6B03539A93FF75CE4",1)</v>
      </c>
      <c r="C69" s="475" t="s">
        <v>11882</v>
      </c>
      <c r="D69" s="476" t="s">
        <v>11661</v>
      </c>
      <c r="E69" s="477" t="s">
        <v>11883</v>
      </c>
      <c r="F69" s="478" t="s">
        <v>11884</v>
      </c>
      <c r="G69" s="478" t="s">
        <v>11686</v>
      </c>
      <c r="H69" s="481" t="s">
        <v>11885</v>
      </c>
      <c r="I69" s="483" t="s">
        <v>11886</v>
      </c>
    </row>
    <row r="70" ht="30" customHeight="1" spans="1:9">
      <c r="A70" s="473"/>
      <c r="B70" s="474"/>
      <c r="C70" s="475"/>
      <c r="D70" s="479" t="s">
        <v>11667</v>
      </c>
      <c r="E70" s="480" t="s">
        <v>11887</v>
      </c>
      <c r="F70" s="481"/>
      <c r="G70" s="481"/>
      <c r="H70" s="481"/>
      <c r="I70" s="483"/>
    </row>
    <row r="71" ht="30" customHeight="1" spans="1:9">
      <c r="A71" s="473">
        <v>35</v>
      </c>
      <c r="B71" s="474" t="str">
        <f>_xlfn.DISPIMG("ID_246F2670FA444006AE3C644E8FA9AC73",1)</f>
        <v>=DISPIMG("ID_246F2670FA444006AE3C644E8FA9AC73",1)</v>
      </c>
      <c r="C71" s="475" t="s">
        <v>11888</v>
      </c>
      <c r="D71" s="476" t="s">
        <v>11661</v>
      </c>
      <c r="E71" s="477" t="s">
        <v>11889</v>
      </c>
      <c r="F71" s="478" t="s">
        <v>11890</v>
      </c>
      <c r="G71" s="478" t="s">
        <v>11891</v>
      </c>
      <c r="H71" s="481" t="s">
        <v>11892</v>
      </c>
      <c r="I71" s="483" t="s">
        <v>11893</v>
      </c>
    </row>
    <row r="72" ht="30" customHeight="1" spans="1:9">
      <c r="A72" s="473"/>
      <c r="B72" s="474"/>
      <c r="C72" s="475"/>
      <c r="D72" s="479" t="s">
        <v>11667</v>
      </c>
      <c r="E72" s="480" t="s">
        <v>11894</v>
      </c>
      <c r="F72" s="481"/>
      <c r="G72" s="481"/>
      <c r="H72" s="481"/>
      <c r="I72" s="483"/>
    </row>
    <row r="73" ht="30" customHeight="1" spans="1:9">
      <c r="A73" s="473">
        <v>36</v>
      </c>
      <c r="B73" s="474" t="str">
        <f>_xlfn.DISPIMG("ID_2AC388E441C941D8979D4A6C00F0D26F",1)</f>
        <v>=DISPIMG("ID_2AC388E441C941D8979D4A6C00F0D26F",1)</v>
      </c>
      <c r="C73" s="475" t="s">
        <v>11895</v>
      </c>
      <c r="D73" s="476" t="s">
        <v>11661</v>
      </c>
      <c r="E73" s="477" t="s">
        <v>11896</v>
      </c>
      <c r="F73" s="478" t="s">
        <v>11897</v>
      </c>
      <c r="G73" s="478" t="s">
        <v>11686</v>
      </c>
      <c r="H73" s="481" t="s">
        <v>11898</v>
      </c>
      <c r="I73" s="483" t="s">
        <v>11899</v>
      </c>
    </row>
    <row r="74" ht="30" customHeight="1" spans="1:9">
      <c r="A74" s="473"/>
      <c r="B74" s="474"/>
      <c r="C74" s="475"/>
      <c r="D74" s="479" t="s">
        <v>11667</v>
      </c>
      <c r="E74" s="480" t="s">
        <v>11900</v>
      </c>
      <c r="F74" s="481"/>
      <c r="G74" s="481"/>
      <c r="H74" s="481"/>
      <c r="I74" s="483"/>
    </row>
    <row r="75" ht="30" customHeight="1" spans="1:9">
      <c r="A75" s="473">
        <v>37</v>
      </c>
      <c r="B75" s="474" t="str">
        <f>_xlfn.DISPIMG("ID_32C5F6C179E44EFCA886B17937BAA8D1",1)</f>
        <v>=DISPIMG("ID_32C5F6C179E44EFCA886B17937BAA8D1",1)</v>
      </c>
      <c r="C75" s="475" t="s">
        <v>11901</v>
      </c>
      <c r="D75" s="476" t="s">
        <v>11661</v>
      </c>
      <c r="E75" s="477" t="s">
        <v>11902</v>
      </c>
      <c r="F75" s="478" t="s">
        <v>11903</v>
      </c>
      <c r="G75" s="478" t="s">
        <v>11904</v>
      </c>
      <c r="H75" s="478" t="s">
        <v>11905</v>
      </c>
      <c r="I75" s="483" t="s">
        <v>11906</v>
      </c>
    </row>
    <row r="76" ht="30" customHeight="1" spans="1:9">
      <c r="A76" s="473"/>
      <c r="B76" s="474"/>
      <c r="C76" s="475"/>
      <c r="D76" s="479" t="s">
        <v>11667</v>
      </c>
      <c r="E76" s="480" t="s">
        <v>11907</v>
      </c>
      <c r="F76" s="481"/>
      <c r="G76" s="481"/>
      <c r="H76" s="481"/>
      <c r="I76" s="483"/>
    </row>
    <row r="77" ht="30" customHeight="1" spans="1:9">
      <c r="A77" s="473">
        <v>38</v>
      </c>
      <c r="B77" s="474" t="str">
        <f>_xlfn.DISPIMG("ID_E41B790F795E42AD8B9E81CA1C3E1BA3",1)</f>
        <v>=DISPIMG("ID_E41B790F795E42AD8B9E81CA1C3E1BA3",1)</v>
      </c>
      <c r="C77" s="475" t="s">
        <v>11908</v>
      </c>
      <c r="D77" s="476" t="s">
        <v>11661</v>
      </c>
      <c r="E77" s="477" t="s">
        <v>11909</v>
      </c>
      <c r="F77" s="478" t="s">
        <v>11910</v>
      </c>
      <c r="G77" s="478" t="s">
        <v>11911</v>
      </c>
      <c r="H77" s="478" t="s">
        <v>11912</v>
      </c>
      <c r="I77" s="484" t="s">
        <v>11913</v>
      </c>
    </row>
    <row r="78" ht="30" customHeight="1" spans="1:9">
      <c r="A78" s="473"/>
      <c r="B78" s="485"/>
      <c r="C78" s="486"/>
      <c r="D78" s="487" t="s">
        <v>11667</v>
      </c>
      <c r="E78" s="488" t="s">
        <v>11914</v>
      </c>
      <c r="F78" s="489"/>
      <c r="G78" s="489"/>
      <c r="H78" s="489"/>
      <c r="I78" s="490"/>
    </row>
    <row r="79" ht="30" customHeight="1" spans="1:9">
      <c r="A79" s="473">
        <v>39</v>
      </c>
      <c r="B79" s="474" t="str">
        <f>_xlfn.DISPIMG("ID_7770D26F4C934751BCACBB33F4D1ECD6",1)</f>
        <v>=DISPIMG("ID_7770D26F4C934751BCACBB33F4D1ECD6",1)</v>
      </c>
      <c r="C79" s="475" t="s">
        <v>11915</v>
      </c>
      <c r="D79" s="476" t="s">
        <v>11661</v>
      </c>
      <c r="E79" s="477" t="s">
        <v>11916</v>
      </c>
      <c r="F79" s="478" t="s">
        <v>11917</v>
      </c>
      <c r="G79" s="478" t="s">
        <v>11686</v>
      </c>
      <c r="H79" s="481" t="s">
        <v>11918</v>
      </c>
      <c r="I79" s="484" t="s">
        <v>11913</v>
      </c>
    </row>
    <row r="80" ht="30" customHeight="1" spans="1:9">
      <c r="A80" s="473"/>
      <c r="B80" s="474"/>
      <c r="C80" s="475"/>
      <c r="D80" s="479" t="s">
        <v>11667</v>
      </c>
      <c r="E80" s="480" t="s">
        <v>11919</v>
      </c>
      <c r="F80" s="481"/>
      <c r="G80" s="481"/>
      <c r="H80" s="481"/>
      <c r="I80" s="483"/>
    </row>
    <row r="81" ht="30" customHeight="1" spans="1:9">
      <c r="A81" s="473">
        <v>40</v>
      </c>
      <c r="B81" s="474" t="str">
        <f>_xlfn.DISPIMG("ID_3808A41804284A5BA8F70210A1320E82",1)</f>
        <v>=DISPIMG("ID_3808A41804284A5BA8F70210A1320E82",1)</v>
      </c>
      <c r="C81" s="475" t="s">
        <v>11920</v>
      </c>
      <c r="D81" s="476" t="s">
        <v>11661</v>
      </c>
      <c r="E81" s="477" t="s">
        <v>11921</v>
      </c>
      <c r="F81" s="478" t="s">
        <v>11922</v>
      </c>
      <c r="G81" s="478" t="s">
        <v>11923</v>
      </c>
      <c r="H81" s="478" t="s">
        <v>11924</v>
      </c>
      <c r="I81" s="484" t="s">
        <v>11913</v>
      </c>
    </row>
    <row r="82" ht="30" customHeight="1" spans="1:9">
      <c r="A82" s="473"/>
      <c r="B82" s="474"/>
      <c r="C82" s="475"/>
      <c r="D82" s="479" t="s">
        <v>11667</v>
      </c>
      <c r="E82" s="480" t="s">
        <v>11925</v>
      </c>
      <c r="F82" s="481"/>
      <c r="G82" s="481"/>
      <c r="H82" s="481"/>
      <c r="I82" s="483"/>
    </row>
    <row r="83" ht="30" customHeight="1" spans="1:9">
      <c r="A83" s="473">
        <v>41</v>
      </c>
      <c r="B83" s="474" t="str">
        <f>_xlfn.DISPIMG("ID_5E016995C2BD49728559B1210ED4607B",1)</f>
        <v>=DISPIMG("ID_5E016995C2BD49728559B1210ED4607B",1)</v>
      </c>
      <c r="C83" s="475" t="s">
        <v>11926</v>
      </c>
      <c r="D83" s="476" t="s">
        <v>11661</v>
      </c>
      <c r="E83" s="477" t="s">
        <v>11927</v>
      </c>
      <c r="F83" s="478" t="s">
        <v>11928</v>
      </c>
      <c r="G83" s="478" t="s">
        <v>11929</v>
      </c>
      <c r="H83" s="481" t="s">
        <v>11930</v>
      </c>
      <c r="I83" s="484" t="s">
        <v>11913</v>
      </c>
    </row>
    <row r="84" ht="30" customHeight="1" spans="1:9">
      <c r="A84" s="473"/>
      <c r="B84" s="474"/>
      <c r="C84" s="475"/>
      <c r="D84" s="479" t="s">
        <v>11667</v>
      </c>
      <c r="E84" s="480" t="s">
        <v>11931</v>
      </c>
      <c r="F84" s="481"/>
      <c r="G84" s="481"/>
      <c r="H84" s="481"/>
      <c r="I84" s="483"/>
    </row>
    <row r="85" ht="30" customHeight="1" spans="1:9">
      <c r="A85" s="473">
        <v>42</v>
      </c>
      <c r="B85" s="474" t="str">
        <f>_xlfn.DISPIMG("ID_0366DF6B07454CF4B70D832FDCF8AC49",1)</f>
        <v>=DISPIMG("ID_0366DF6B07454CF4B70D832FDCF8AC49",1)</v>
      </c>
      <c r="C85" s="475" t="s">
        <v>11932</v>
      </c>
      <c r="D85" s="476" t="s">
        <v>11661</v>
      </c>
      <c r="E85" s="477" t="s">
        <v>11933</v>
      </c>
      <c r="F85" s="478" t="s">
        <v>11934</v>
      </c>
      <c r="G85" s="478" t="s">
        <v>11935</v>
      </c>
      <c r="H85" s="478" t="s">
        <v>11936</v>
      </c>
      <c r="I85" s="484" t="s">
        <v>11913</v>
      </c>
    </row>
    <row r="86" ht="30" customHeight="1" spans="1:9">
      <c r="A86" s="473"/>
      <c r="B86" s="474"/>
      <c r="C86" s="475"/>
      <c r="D86" s="479" t="s">
        <v>11667</v>
      </c>
      <c r="E86" s="480" t="s">
        <v>11937</v>
      </c>
      <c r="F86" s="481"/>
      <c r="G86" s="481"/>
      <c r="H86" s="481"/>
      <c r="I86" s="483"/>
    </row>
    <row r="87" ht="30" customHeight="1" spans="1:9">
      <c r="A87" s="473">
        <v>43</v>
      </c>
      <c r="B87" s="474" t="str">
        <f>_xlfn.DISPIMG("ID_EE776746A831413E90AAC8A8079C7F04",1)</f>
        <v>=DISPIMG("ID_EE776746A831413E90AAC8A8079C7F04",1)</v>
      </c>
      <c r="C87" s="475" t="s">
        <v>11938</v>
      </c>
      <c r="D87" s="476" t="s">
        <v>11661</v>
      </c>
      <c r="E87" s="477" t="s">
        <v>11939</v>
      </c>
      <c r="F87" s="478" t="s">
        <v>11940</v>
      </c>
      <c r="G87" s="478" t="s">
        <v>11941</v>
      </c>
      <c r="H87" s="481" t="s">
        <v>11942</v>
      </c>
      <c r="I87" s="484" t="s">
        <v>11943</v>
      </c>
    </row>
    <row r="88" ht="30" customHeight="1" spans="1:9">
      <c r="A88" s="473"/>
      <c r="B88" s="474"/>
      <c r="C88" s="475"/>
      <c r="D88" s="479" t="s">
        <v>11667</v>
      </c>
      <c r="E88" s="480" t="s">
        <v>11944</v>
      </c>
      <c r="F88" s="481"/>
      <c r="G88" s="481"/>
      <c r="H88" s="481"/>
      <c r="I88" s="483"/>
    </row>
    <row r="89" ht="30" customHeight="1" spans="1:9">
      <c r="A89" s="473">
        <v>44</v>
      </c>
      <c r="B89" s="474" t="str">
        <f>_xlfn.DISPIMG("ID_1BD1D8E534DD45F8B079C20FAB635E11",1)</f>
        <v>=DISPIMG("ID_1BD1D8E534DD45F8B079C20FAB635E11",1)</v>
      </c>
      <c r="C89" s="475" t="s">
        <v>11945</v>
      </c>
      <c r="D89" s="476" t="s">
        <v>11661</v>
      </c>
      <c r="E89" s="477" t="s">
        <v>11946</v>
      </c>
      <c r="F89" s="478" t="s">
        <v>11947</v>
      </c>
      <c r="G89" s="478" t="s">
        <v>11948</v>
      </c>
      <c r="H89" s="481" t="s">
        <v>11949</v>
      </c>
      <c r="I89" s="484" t="s">
        <v>11950</v>
      </c>
    </row>
    <row r="90" ht="30" customHeight="1" spans="1:9">
      <c r="A90" s="473"/>
      <c r="B90" s="474"/>
      <c r="C90" s="475"/>
      <c r="D90" s="479" t="s">
        <v>11667</v>
      </c>
      <c r="E90" s="480" t="s">
        <v>11951</v>
      </c>
      <c r="F90" s="481"/>
      <c r="G90" s="481"/>
      <c r="H90" s="481"/>
      <c r="I90" s="483"/>
    </row>
    <row r="91" ht="30" customHeight="1" spans="1:9">
      <c r="A91" s="473">
        <v>45</v>
      </c>
      <c r="B91" s="474" t="str">
        <f>_xlfn.DISPIMG("ID_6F7EF39F8B014094BE60A2457C391ACC",1)</f>
        <v>=DISPIMG("ID_6F7EF39F8B014094BE60A2457C391ACC",1)</v>
      </c>
      <c r="C91" s="475" t="s">
        <v>11952</v>
      </c>
      <c r="D91" s="476" t="s">
        <v>11661</v>
      </c>
      <c r="E91" s="477" t="s">
        <v>11953</v>
      </c>
      <c r="F91" s="478" t="s">
        <v>11954</v>
      </c>
      <c r="G91" s="478" t="s">
        <v>11955</v>
      </c>
      <c r="H91" s="481" t="s">
        <v>11956</v>
      </c>
      <c r="I91" s="484" t="s">
        <v>11950</v>
      </c>
    </row>
    <row r="92" ht="30" customHeight="1" spans="1:9">
      <c r="A92" s="473"/>
      <c r="B92" s="474"/>
      <c r="C92" s="475"/>
      <c r="D92" s="479" t="s">
        <v>11667</v>
      </c>
      <c r="E92" s="480" t="s">
        <v>11957</v>
      </c>
      <c r="F92" s="481"/>
      <c r="G92" s="481"/>
      <c r="H92" s="481"/>
      <c r="I92" s="483"/>
    </row>
    <row r="93" ht="30" customHeight="1" spans="1:9">
      <c r="A93" s="473">
        <v>46</v>
      </c>
      <c r="B93" s="474" t="str">
        <f>_xlfn.DISPIMG("ID_7E30D570C27E423183AFC9979BE387CF",1)</f>
        <v>=DISPIMG("ID_7E30D570C27E423183AFC9979BE387CF",1)</v>
      </c>
      <c r="C93" s="475" t="s">
        <v>11958</v>
      </c>
      <c r="D93" s="476" t="s">
        <v>11661</v>
      </c>
      <c r="E93" s="477" t="s">
        <v>11959</v>
      </c>
      <c r="F93" s="478" t="s">
        <v>11960</v>
      </c>
      <c r="G93" s="478" t="s">
        <v>11961</v>
      </c>
      <c r="H93" s="481" t="s">
        <v>11962</v>
      </c>
      <c r="I93" s="484" t="s">
        <v>11950</v>
      </c>
    </row>
    <row r="94" ht="30" customHeight="1" spans="1:9">
      <c r="A94" s="473"/>
      <c r="B94" s="474"/>
      <c r="C94" s="475"/>
      <c r="D94" s="479" t="s">
        <v>11667</v>
      </c>
      <c r="E94" s="480" t="s">
        <v>11963</v>
      </c>
      <c r="F94" s="481"/>
      <c r="G94" s="481"/>
      <c r="H94" s="481"/>
      <c r="I94" s="483"/>
    </row>
    <row r="95" ht="30" customHeight="1" spans="1:9">
      <c r="A95" s="473">
        <v>47</v>
      </c>
      <c r="B95" s="474" t="str">
        <f>_xlfn.DISPIMG("ID_444CC0A2AADE4C4EB8A0E0EBBA7B190D",1)</f>
        <v>=DISPIMG("ID_444CC0A2AADE4C4EB8A0E0EBBA7B190D",1)</v>
      </c>
      <c r="C95" s="475" t="s">
        <v>11964</v>
      </c>
      <c r="D95" s="476" t="s">
        <v>11661</v>
      </c>
      <c r="E95" s="477" t="s">
        <v>11965</v>
      </c>
      <c r="F95" s="478" t="s">
        <v>11966</v>
      </c>
      <c r="G95" s="478" t="s">
        <v>11967</v>
      </c>
      <c r="H95" s="481" t="s">
        <v>11968</v>
      </c>
      <c r="I95" s="484" t="s">
        <v>11950</v>
      </c>
    </row>
    <row r="96" ht="30" customHeight="1" spans="1:9">
      <c r="A96" s="473"/>
      <c r="B96" s="474"/>
      <c r="C96" s="475"/>
      <c r="D96" s="479" t="s">
        <v>11667</v>
      </c>
      <c r="E96" s="480" t="s">
        <v>11969</v>
      </c>
      <c r="F96" s="481"/>
      <c r="G96" s="481"/>
      <c r="H96" s="481"/>
      <c r="I96" s="483"/>
    </row>
    <row r="97" ht="30" customHeight="1" spans="1:9">
      <c r="A97" s="473">
        <v>48</v>
      </c>
      <c r="B97" s="474" t="str">
        <f>_xlfn.DISPIMG("ID_65DC8C7450D140CEA499A10D689583FD",1)</f>
        <v>=DISPIMG("ID_65DC8C7450D140CEA499A10D689583FD",1)</v>
      </c>
      <c r="C97" s="475" t="s">
        <v>11970</v>
      </c>
      <c r="D97" s="476" t="s">
        <v>11661</v>
      </c>
      <c r="E97" s="477" t="s">
        <v>11971</v>
      </c>
      <c r="F97" s="478" t="s">
        <v>11972</v>
      </c>
      <c r="G97" s="478" t="s">
        <v>11973</v>
      </c>
      <c r="H97" s="478" t="s">
        <v>11974</v>
      </c>
      <c r="I97" s="484" t="s">
        <v>11943</v>
      </c>
    </row>
    <row r="98" ht="30" customHeight="1" spans="1:9">
      <c r="A98" s="473"/>
      <c r="B98" s="474"/>
      <c r="C98" s="475"/>
      <c r="D98" s="479" t="s">
        <v>11667</v>
      </c>
      <c r="E98" s="480" t="s">
        <v>11975</v>
      </c>
      <c r="F98" s="481"/>
      <c r="G98" s="481"/>
      <c r="H98" s="481"/>
      <c r="I98" s="483"/>
    </row>
    <row r="99" ht="30" customHeight="1" spans="1:9">
      <c r="A99" s="473">
        <v>49</v>
      </c>
      <c r="B99" s="474" t="str">
        <f>_xlfn.DISPIMG("ID_BAE545BD20AB4B989BD5855288501CBB",1)</f>
        <v>=DISPIMG("ID_BAE545BD20AB4B989BD5855288501CBB",1)</v>
      </c>
      <c r="C99" s="475" t="s">
        <v>11976</v>
      </c>
      <c r="D99" s="476" t="s">
        <v>11661</v>
      </c>
      <c r="E99" s="477" t="s">
        <v>11977</v>
      </c>
      <c r="F99" s="478" t="s">
        <v>11978</v>
      </c>
      <c r="G99" s="478" t="s">
        <v>11686</v>
      </c>
      <c r="H99" s="481" t="s">
        <v>11979</v>
      </c>
      <c r="I99" s="484" t="s">
        <v>11943</v>
      </c>
    </row>
    <row r="100" ht="30" customHeight="1" spans="1:9">
      <c r="A100" s="473"/>
      <c r="B100" s="474"/>
      <c r="C100" s="475"/>
      <c r="D100" s="479" t="s">
        <v>11667</v>
      </c>
      <c r="E100" s="480" t="s">
        <v>11980</v>
      </c>
      <c r="F100" s="481"/>
      <c r="G100" s="481"/>
      <c r="H100" s="481"/>
      <c r="I100" s="483"/>
    </row>
    <row r="101" ht="30" customHeight="1" spans="1:9">
      <c r="A101" s="473">
        <v>50</v>
      </c>
      <c r="B101" s="474" t="str">
        <f>_xlfn.DISPIMG("ID_69CD7264ECA84DEF9A1AFCC9A331B53B",1)</f>
        <v>=DISPIMG("ID_69CD7264ECA84DEF9A1AFCC9A331B53B",1)</v>
      </c>
      <c r="C101" s="475" t="s">
        <v>11981</v>
      </c>
      <c r="D101" s="476" t="s">
        <v>11661</v>
      </c>
      <c r="E101" s="477" t="s">
        <v>11982</v>
      </c>
      <c r="F101" s="478" t="s">
        <v>11983</v>
      </c>
      <c r="G101" s="478" t="s">
        <v>11984</v>
      </c>
      <c r="H101" s="478" t="s">
        <v>11985</v>
      </c>
      <c r="I101" s="484" t="s">
        <v>11943</v>
      </c>
    </row>
    <row r="102" ht="30" customHeight="1" spans="1:9">
      <c r="A102" s="473"/>
      <c r="B102" s="474"/>
      <c r="C102" s="475"/>
      <c r="D102" s="479" t="s">
        <v>11667</v>
      </c>
      <c r="E102" s="480" t="s">
        <v>11986</v>
      </c>
      <c r="F102" s="481"/>
      <c r="G102" s="481"/>
      <c r="H102" s="481"/>
      <c r="I102" s="483"/>
    </row>
    <row r="103" ht="30" customHeight="1" spans="1:9">
      <c r="A103" s="473">
        <v>51</v>
      </c>
      <c r="B103" s="474" t="str">
        <f>_xlfn.DISPIMG("ID_1D61B381411C499DBE5EFED57234FBC3",1)</f>
        <v>=DISPIMG("ID_1D61B381411C499DBE5EFED57234FBC3",1)</v>
      </c>
      <c r="C103" s="475" t="s">
        <v>11987</v>
      </c>
      <c r="D103" s="476" t="s">
        <v>11661</v>
      </c>
      <c r="E103" s="477" t="s">
        <v>11988</v>
      </c>
      <c r="F103" s="478" t="s">
        <v>11989</v>
      </c>
      <c r="G103" s="478" t="s">
        <v>11878</v>
      </c>
      <c r="H103" s="478" t="s">
        <v>11990</v>
      </c>
      <c r="I103" s="484" t="s">
        <v>11950</v>
      </c>
    </row>
    <row r="104" ht="30" customHeight="1" spans="1:9">
      <c r="A104" s="473"/>
      <c r="B104" s="474"/>
      <c r="C104" s="475"/>
      <c r="D104" s="479" t="s">
        <v>11667</v>
      </c>
      <c r="E104" s="480" t="s">
        <v>11991</v>
      </c>
      <c r="F104" s="481"/>
      <c r="G104" s="481"/>
      <c r="H104" s="481"/>
      <c r="I104" s="483"/>
    </row>
    <row r="105" ht="30" customHeight="1" spans="1:9">
      <c r="A105" s="473">
        <v>52</v>
      </c>
      <c r="B105" s="474" t="str">
        <f>_xlfn.DISPIMG("ID_2F7D06D54C4D4027BC1C6A2BCA1EB256",1)</f>
        <v>=DISPIMG("ID_2F7D06D54C4D4027BC1C6A2BCA1EB256",1)</v>
      </c>
      <c r="C105" s="475" t="s">
        <v>11992</v>
      </c>
      <c r="D105" s="476" t="s">
        <v>11661</v>
      </c>
      <c r="E105" s="477" t="s">
        <v>11993</v>
      </c>
      <c r="F105" s="478" t="s">
        <v>11994</v>
      </c>
      <c r="G105" s="478" t="s">
        <v>11995</v>
      </c>
      <c r="H105" s="481" t="s">
        <v>11996</v>
      </c>
      <c r="I105" s="484" t="s">
        <v>11943</v>
      </c>
    </row>
    <row r="106" ht="30" customHeight="1" spans="1:9">
      <c r="A106" s="473"/>
      <c r="B106" s="474"/>
      <c r="C106" s="475"/>
      <c r="D106" s="479" t="s">
        <v>11667</v>
      </c>
      <c r="E106" s="480" t="s">
        <v>11997</v>
      </c>
      <c r="F106" s="481"/>
      <c r="G106" s="481"/>
      <c r="H106" s="481"/>
      <c r="I106" s="483"/>
    </row>
    <row r="107" ht="30" customHeight="1" spans="1:9">
      <c r="A107" s="473">
        <v>53</v>
      </c>
      <c r="B107" s="474" t="str">
        <f>_xlfn.DISPIMG("ID_E41CAD3B5AB9491A97C9DAE516602683",1)</f>
        <v>=DISPIMG("ID_E41CAD3B5AB9491A97C9DAE516602683",1)</v>
      </c>
      <c r="C107" s="475" t="s">
        <v>11074</v>
      </c>
      <c r="D107" s="476" t="s">
        <v>11661</v>
      </c>
      <c r="E107" s="477" t="s">
        <v>11998</v>
      </c>
      <c r="F107" s="478" t="s">
        <v>11999</v>
      </c>
      <c r="G107" s="478" t="s">
        <v>11878</v>
      </c>
      <c r="H107" s="478" t="s">
        <v>12000</v>
      </c>
      <c r="I107" s="483" t="s">
        <v>10770</v>
      </c>
    </row>
    <row r="108" ht="30" customHeight="1" spans="1:9">
      <c r="A108" s="473"/>
      <c r="B108" s="474"/>
      <c r="C108" s="475"/>
      <c r="D108" s="479" t="s">
        <v>11667</v>
      </c>
      <c r="E108" s="480" t="s">
        <v>12001</v>
      </c>
      <c r="F108" s="481"/>
      <c r="G108" s="481"/>
      <c r="H108" s="481"/>
      <c r="I108" s="483"/>
    </row>
    <row r="109" ht="30" customHeight="1" spans="1:9">
      <c r="A109" s="473">
        <v>54</v>
      </c>
      <c r="B109" s="474" t="str">
        <f>_xlfn.DISPIMG("ID_BDBB644FF3D246B98F5E5A720C7ED45C",1)</f>
        <v>=DISPIMG("ID_BDBB644FF3D246B98F5E5A720C7ED45C",1)</v>
      </c>
      <c r="C109" s="475" t="s">
        <v>12002</v>
      </c>
      <c r="D109" s="476" t="s">
        <v>11661</v>
      </c>
      <c r="E109" s="477" t="s">
        <v>12003</v>
      </c>
      <c r="F109" s="478" t="s">
        <v>12004</v>
      </c>
      <c r="G109" s="478" t="s">
        <v>12005</v>
      </c>
      <c r="H109" s="478" t="s">
        <v>12006</v>
      </c>
      <c r="I109" s="483" t="s">
        <v>12007</v>
      </c>
    </row>
    <row r="110" ht="30" customHeight="1" spans="1:9">
      <c r="A110" s="473"/>
      <c r="B110" s="474"/>
      <c r="C110" s="475"/>
      <c r="D110" s="479" t="s">
        <v>11667</v>
      </c>
      <c r="E110" s="480" t="s">
        <v>12008</v>
      </c>
      <c r="F110" s="481"/>
      <c r="G110" s="481"/>
      <c r="H110" s="481"/>
      <c r="I110" s="483"/>
    </row>
  </sheetData>
  <mergeCells count="381">
    <mergeCell ref="A1:I1"/>
    <mergeCell ref="B2:C2"/>
    <mergeCell ref="D2:E2"/>
    <mergeCell ref="A3:A4"/>
    <mergeCell ref="A5:A6"/>
    <mergeCell ref="A7:A8"/>
    <mergeCell ref="A9:A10"/>
    <mergeCell ref="A11:A12"/>
    <mergeCell ref="A13:A14"/>
    <mergeCell ref="A15:A16"/>
    <mergeCell ref="A17:A18"/>
    <mergeCell ref="A19:A20"/>
    <mergeCell ref="A21:A22"/>
    <mergeCell ref="A23:A24"/>
    <mergeCell ref="A25:A26"/>
    <mergeCell ref="A27:A28"/>
    <mergeCell ref="A29:A30"/>
    <mergeCell ref="A31:A32"/>
    <mergeCell ref="A33:A34"/>
    <mergeCell ref="A35:A36"/>
    <mergeCell ref="A37:A38"/>
    <mergeCell ref="A39:A40"/>
    <mergeCell ref="A41:A42"/>
    <mergeCell ref="A43:A44"/>
    <mergeCell ref="A45:A46"/>
    <mergeCell ref="A47:A48"/>
    <mergeCell ref="A49:A50"/>
    <mergeCell ref="A51:A52"/>
    <mergeCell ref="A53:A54"/>
    <mergeCell ref="A55:A56"/>
    <mergeCell ref="A57:A58"/>
    <mergeCell ref="A59:A60"/>
    <mergeCell ref="A61:A62"/>
    <mergeCell ref="A63:A64"/>
    <mergeCell ref="A65:A66"/>
    <mergeCell ref="A67:A68"/>
    <mergeCell ref="A69:A70"/>
    <mergeCell ref="A71:A72"/>
    <mergeCell ref="A73:A74"/>
    <mergeCell ref="A75:A76"/>
    <mergeCell ref="A77:A78"/>
    <mergeCell ref="A79:A80"/>
    <mergeCell ref="A81:A82"/>
    <mergeCell ref="A83:A84"/>
    <mergeCell ref="A85:A86"/>
    <mergeCell ref="A87:A88"/>
    <mergeCell ref="A89:A90"/>
    <mergeCell ref="A91:A92"/>
    <mergeCell ref="A93:A94"/>
    <mergeCell ref="A95:A96"/>
    <mergeCell ref="A97:A98"/>
    <mergeCell ref="A99:A100"/>
    <mergeCell ref="A101:A102"/>
    <mergeCell ref="A103:A104"/>
    <mergeCell ref="A105:A106"/>
    <mergeCell ref="A107:A108"/>
    <mergeCell ref="A109:A110"/>
    <mergeCell ref="B3:B4"/>
    <mergeCell ref="B5:B6"/>
    <mergeCell ref="B7:B8"/>
    <mergeCell ref="B9:B10"/>
    <mergeCell ref="B11:B12"/>
    <mergeCell ref="B13:B14"/>
    <mergeCell ref="B15:B16"/>
    <mergeCell ref="B17:B18"/>
    <mergeCell ref="B19:B20"/>
    <mergeCell ref="B21:B22"/>
    <mergeCell ref="B23:B24"/>
    <mergeCell ref="B25:B26"/>
    <mergeCell ref="B27:B28"/>
    <mergeCell ref="B29:B30"/>
    <mergeCell ref="B31:B32"/>
    <mergeCell ref="B33:B34"/>
    <mergeCell ref="B35:B36"/>
    <mergeCell ref="B37:B38"/>
    <mergeCell ref="B39:B40"/>
    <mergeCell ref="B41:B42"/>
    <mergeCell ref="B43:B44"/>
    <mergeCell ref="B45:B46"/>
    <mergeCell ref="B47:B48"/>
    <mergeCell ref="B49:B50"/>
    <mergeCell ref="B51:B52"/>
    <mergeCell ref="B53:B54"/>
    <mergeCell ref="B55:B56"/>
    <mergeCell ref="B57:B58"/>
    <mergeCell ref="B59:B60"/>
    <mergeCell ref="B61:B62"/>
    <mergeCell ref="B63:B64"/>
    <mergeCell ref="B65:B66"/>
    <mergeCell ref="B67:B68"/>
    <mergeCell ref="B69:B70"/>
    <mergeCell ref="B71:B72"/>
    <mergeCell ref="B73:B74"/>
    <mergeCell ref="B75:B76"/>
    <mergeCell ref="B77:B78"/>
    <mergeCell ref="B79:B80"/>
    <mergeCell ref="B81:B82"/>
    <mergeCell ref="B83:B84"/>
    <mergeCell ref="B85:B86"/>
    <mergeCell ref="B87:B88"/>
    <mergeCell ref="B89:B90"/>
    <mergeCell ref="B91:B92"/>
    <mergeCell ref="B93:B94"/>
    <mergeCell ref="B95:B96"/>
    <mergeCell ref="B97:B98"/>
    <mergeCell ref="B99:B100"/>
    <mergeCell ref="B101:B102"/>
    <mergeCell ref="B103:B104"/>
    <mergeCell ref="B105:B106"/>
    <mergeCell ref="B107:B108"/>
    <mergeCell ref="B109:B110"/>
    <mergeCell ref="C3:C4"/>
    <mergeCell ref="C5:C6"/>
    <mergeCell ref="C7:C8"/>
    <mergeCell ref="C9:C10"/>
    <mergeCell ref="C11:C12"/>
    <mergeCell ref="C13:C14"/>
    <mergeCell ref="C15:C16"/>
    <mergeCell ref="C17:C18"/>
    <mergeCell ref="C19:C20"/>
    <mergeCell ref="C21:C22"/>
    <mergeCell ref="C23:C24"/>
    <mergeCell ref="C25:C26"/>
    <mergeCell ref="C27:C28"/>
    <mergeCell ref="C29:C30"/>
    <mergeCell ref="C31:C32"/>
    <mergeCell ref="C33:C34"/>
    <mergeCell ref="C35:C36"/>
    <mergeCell ref="C37:C38"/>
    <mergeCell ref="C39:C40"/>
    <mergeCell ref="C41:C42"/>
    <mergeCell ref="C43:C44"/>
    <mergeCell ref="C45:C46"/>
    <mergeCell ref="C47:C48"/>
    <mergeCell ref="C49:C50"/>
    <mergeCell ref="C51:C52"/>
    <mergeCell ref="C53:C54"/>
    <mergeCell ref="C55:C56"/>
    <mergeCell ref="C57:C58"/>
    <mergeCell ref="C59:C60"/>
    <mergeCell ref="C61:C62"/>
    <mergeCell ref="C63:C64"/>
    <mergeCell ref="C65:C66"/>
    <mergeCell ref="C67:C68"/>
    <mergeCell ref="C69:C70"/>
    <mergeCell ref="C71:C72"/>
    <mergeCell ref="C73:C74"/>
    <mergeCell ref="C75:C76"/>
    <mergeCell ref="C77:C78"/>
    <mergeCell ref="C79:C80"/>
    <mergeCell ref="C81:C82"/>
    <mergeCell ref="C83:C84"/>
    <mergeCell ref="C85:C86"/>
    <mergeCell ref="C87:C88"/>
    <mergeCell ref="C89:C90"/>
    <mergeCell ref="C91:C92"/>
    <mergeCell ref="C93:C94"/>
    <mergeCell ref="C95:C96"/>
    <mergeCell ref="C97:C98"/>
    <mergeCell ref="C99:C100"/>
    <mergeCell ref="C101:C102"/>
    <mergeCell ref="C103:C104"/>
    <mergeCell ref="C105:C106"/>
    <mergeCell ref="C107:C108"/>
    <mergeCell ref="C109:C110"/>
    <mergeCell ref="F3:F4"/>
    <mergeCell ref="F5:F6"/>
    <mergeCell ref="F7:F8"/>
    <mergeCell ref="F9:F10"/>
    <mergeCell ref="F11:F12"/>
    <mergeCell ref="F13:F14"/>
    <mergeCell ref="F15:F16"/>
    <mergeCell ref="F17:F18"/>
    <mergeCell ref="F19:F20"/>
    <mergeCell ref="F21:F22"/>
    <mergeCell ref="F23:F24"/>
    <mergeCell ref="F25:F26"/>
    <mergeCell ref="F27:F28"/>
    <mergeCell ref="F29:F30"/>
    <mergeCell ref="F31:F32"/>
    <mergeCell ref="F33:F34"/>
    <mergeCell ref="F35:F36"/>
    <mergeCell ref="F37:F38"/>
    <mergeCell ref="F39:F40"/>
    <mergeCell ref="F41:F42"/>
    <mergeCell ref="F43:F44"/>
    <mergeCell ref="F45:F46"/>
    <mergeCell ref="F47:F48"/>
    <mergeCell ref="F49:F50"/>
    <mergeCell ref="F51:F52"/>
    <mergeCell ref="F53:F54"/>
    <mergeCell ref="F55:F56"/>
    <mergeCell ref="F57:F58"/>
    <mergeCell ref="F59:F60"/>
    <mergeCell ref="F61:F62"/>
    <mergeCell ref="F63:F64"/>
    <mergeCell ref="F65:F66"/>
    <mergeCell ref="F67:F68"/>
    <mergeCell ref="F69:F70"/>
    <mergeCell ref="F71:F72"/>
    <mergeCell ref="F73:F74"/>
    <mergeCell ref="F75:F76"/>
    <mergeCell ref="F77:F78"/>
    <mergeCell ref="F79:F80"/>
    <mergeCell ref="F81:F82"/>
    <mergeCell ref="F83:F84"/>
    <mergeCell ref="F85:F86"/>
    <mergeCell ref="F87:F88"/>
    <mergeCell ref="F89:F90"/>
    <mergeCell ref="F91:F92"/>
    <mergeCell ref="F93:F94"/>
    <mergeCell ref="F95:F96"/>
    <mergeCell ref="F97:F98"/>
    <mergeCell ref="F99:F100"/>
    <mergeCell ref="F101:F102"/>
    <mergeCell ref="F103:F104"/>
    <mergeCell ref="F105:F106"/>
    <mergeCell ref="F107:F108"/>
    <mergeCell ref="F109:F110"/>
    <mergeCell ref="G3:G4"/>
    <mergeCell ref="G5:G6"/>
    <mergeCell ref="G7:G8"/>
    <mergeCell ref="G9:G10"/>
    <mergeCell ref="G11:G12"/>
    <mergeCell ref="G13:G14"/>
    <mergeCell ref="G15:G16"/>
    <mergeCell ref="G17:G18"/>
    <mergeCell ref="G19:G20"/>
    <mergeCell ref="G21:G22"/>
    <mergeCell ref="G23:G24"/>
    <mergeCell ref="G25:G26"/>
    <mergeCell ref="G27:G28"/>
    <mergeCell ref="G29:G30"/>
    <mergeCell ref="G31:G32"/>
    <mergeCell ref="G33:G34"/>
    <mergeCell ref="G35:G36"/>
    <mergeCell ref="G37:G38"/>
    <mergeCell ref="G39:G40"/>
    <mergeCell ref="G41:G42"/>
    <mergeCell ref="G43:G44"/>
    <mergeCell ref="G45:G46"/>
    <mergeCell ref="G47:G48"/>
    <mergeCell ref="G49:G50"/>
    <mergeCell ref="G51:G52"/>
    <mergeCell ref="G53:G54"/>
    <mergeCell ref="G55:G56"/>
    <mergeCell ref="G57:G58"/>
    <mergeCell ref="G59:G60"/>
    <mergeCell ref="G61:G62"/>
    <mergeCell ref="G63:G64"/>
    <mergeCell ref="G65:G66"/>
    <mergeCell ref="G67:G68"/>
    <mergeCell ref="G69:G70"/>
    <mergeCell ref="G71:G72"/>
    <mergeCell ref="G73:G74"/>
    <mergeCell ref="G75:G76"/>
    <mergeCell ref="G77:G78"/>
    <mergeCell ref="G79:G80"/>
    <mergeCell ref="G81:G82"/>
    <mergeCell ref="G83:G84"/>
    <mergeCell ref="G85:G86"/>
    <mergeCell ref="G87:G88"/>
    <mergeCell ref="G89:G90"/>
    <mergeCell ref="G91:G92"/>
    <mergeCell ref="G93:G94"/>
    <mergeCell ref="G95:G96"/>
    <mergeCell ref="G97:G98"/>
    <mergeCell ref="G99:G100"/>
    <mergeCell ref="G101:G102"/>
    <mergeCell ref="G103:G104"/>
    <mergeCell ref="G105:G106"/>
    <mergeCell ref="G107:G108"/>
    <mergeCell ref="G109:G110"/>
    <mergeCell ref="H3:H4"/>
    <mergeCell ref="H5:H6"/>
    <mergeCell ref="H7:H8"/>
    <mergeCell ref="H9:H10"/>
    <mergeCell ref="H11:H12"/>
    <mergeCell ref="H13:H14"/>
    <mergeCell ref="H15:H16"/>
    <mergeCell ref="H17:H18"/>
    <mergeCell ref="H19:H20"/>
    <mergeCell ref="H21:H22"/>
    <mergeCell ref="H23:H24"/>
    <mergeCell ref="H25:H26"/>
    <mergeCell ref="H27:H28"/>
    <mergeCell ref="H29:H30"/>
    <mergeCell ref="H31:H32"/>
    <mergeCell ref="H33:H34"/>
    <mergeCell ref="H35:H36"/>
    <mergeCell ref="H37:H38"/>
    <mergeCell ref="H39:H40"/>
    <mergeCell ref="H41:H42"/>
    <mergeCell ref="H43:H44"/>
    <mergeCell ref="H45:H46"/>
    <mergeCell ref="H47:H48"/>
    <mergeCell ref="H49:H50"/>
    <mergeCell ref="H51:H52"/>
    <mergeCell ref="H53:H54"/>
    <mergeCell ref="H55:H56"/>
    <mergeCell ref="H57:H58"/>
    <mergeCell ref="H59:H60"/>
    <mergeCell ref="H61:H62"/>
    <mergeCell ref="H63:H64"/>
    <mergeCell ref="H65:H66"/>
    <mergeCell ref="H67:H68"/>
    <mergeCell ref="H69:H70"/>
    <mergeCell ref="H71:H72"/>
    <mergeCell ref="H73:H74"/>
    <mergeCell ref="H75:H76"/>
    <mergeCell ref="H77:H78"/>
    <mergeCell ref="H79:H80"/>
    <mergeCell ref="H81:H82"/>
    <mergeCell ref="H83:H84"/>
    <mergeCell ref="H85:H86"/>
    <mergeCell ref="H87:H88"/>
    <mergeCell ref="H89:H90"/>
    <mergeCell ref="H91:H92"/>
    <mergeCell ref="H93:H94"/>
    <mergeCell ref="H95:H96"/>
    <mergeCell ref="H97:H98"/>
    <mergeCell ref="H99:H100"/>
    <mergeCell ref="H101:H102"/>
    <mergeCell ref="H103:H104"/>
    <mergeCell ref="H105:H106"/>
    <mergeCell ref="H107:H108"/>
    <mergeCell ref="H109:H110"/>
    <mergeCell ref="I3:I4"/>
    <mergeCell ref="I5:I6"/>
    <mergeCell ref="I7:I8"/>
    <mergeCell ref="I9:I10"/>
    <mergeCell ref="I11:I12"/>
    <mergeCell ref="I13:I14"/>
    <mergeCell ref="I15:I16"/>
    <mergeCell ref="I17:I18"/>
    <mergeCell ref="I19:I20"/>
    <mergeCell ref="I21:I22"/>
    <mergeCell ref="I23:I24"/>
    <mergeCell ref="I25:I26"/>
    <mergeCell ref="I27:I28"/>
    <mergeCell ref="I29:I30"/>
    <mergeCell ref="I31:I32"/>
    <mergeCell ref="I33:I34"/>
    <mergeCell ref="I35:I36"/>
    <mergeCell ref="I37:I38"/>
    <mergeCell ref="I39:I40"/>
    <mergeCell ref="I41:I42"/>
    <mergeCell ref="I43:I44"/>
    <mergeCell ref="I45:I46"/>
    <mergeCell ref="I47:I48"/>
    <mergeCell ref="I49:I50"/>
    <mergeCell ref="I51:I52"/>
    <mergeCell ref="I53:I54"/>
    <mergeCell ref="I55:I56"/>
    <mergeCell ref="I57:I58"/>
    <mergeCell ref="I59:I60"/>
    <mergeCell ref="I61:I62"/>
    <mergeCell ref="I63:I64"/>
    <mergeCell ref="I65:I66"/>
    <mergeCell ref="I67:I68"/>
    <mergeCell ref="I69:I70"/>
    <mergeCell ref="I71:I72"/>
    <mergeCell ref="I73:I74"/>
    <mergeCell ref="I75:I76"/>
    <mergeCell ref="I77:I78"/>
    <mergeCell ref="I79:I80"/>
    <mergeCell ref="I81:I82"/>
    <mergeCell ref="I83:I84"/>
    <mergeCell ref="I85:I86"/>
    <mergeCell ref="I87:I88"/>
    <mergeCell ref="I89:I90"/>
    <mergeCell ref="I91:I92"/>
    <mergeCell ref="I93:I94"/>
    <mergeCell ref="I95:I96"/>
    <mergeCell ref="I97:I98"/>
    <mergeCell ref="I99:I100"/>
    <mergeCell ref="I101:I102"/>
    <mergeCell ref="I103:I104"/>
    <mergeCell ref="I105:I106"/>
    <mergeCell ref="I107:I108"/>
    <mergeCell ref="I109:I110"/>
  </mergeCells>
  <pageMargins left="0.75" right="0.75" top="1" bottom="1" header="0.5" footer="0.5"/>
  <pageSetup paperSize="9"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59"/>
  <sheetViews>
    <sheetView zoomScale="115" zoomScaleNormal="115" workbookViewId="0">
      <pane ySplit="4" topLeftCell="A5" activePane="bottomLeft" state="frozen"/>
      <selection/>
      <selection pane="bottomLeft" activeCell="K5" sqref="K5"/>
    </sheetView>
  </sheetViews>
  <sheetFormatPr defaultColWidth="9" defaultRowHeight="14.25"/>
  <cols>
    <col min="1" max="1" width="7.28333333333333" style="432" customWidth="1"/>
    <col min="2" max="2" width="20.4333333333333" customWidth="1"/>
    <col min="3" max="3" width="56.8416666666667" customWidth="1"/>
    <col min="4" max="8" width="10.625" customWidth="1"/>
    <col min="9" max="9" width="34.8916666666667" customWidth="1"/>
    <col min="10" max="10" width="21.4416666666667" customWidth="1"/>
    <col min="11" max="11" width="9.01666666666667" customWidth="1"/>
  </cols>
  <sheetData>
    <row r="1" ht="50" customHeight="1" spans="1:10">
      <c r="A1" s="433" t="s">
        <v>12009</v>
      </c>
      <c r="B1" s="434"/>
      <c r="C1" s="434"/>
      <c r="D1" s="434"/>
      <c r="E1" s="434"/>
      <c r="F1" s="434"/>
      <c r="G1" s="434"/>
      <c r="H1" s="434"/>
      <c r="I1" s="434"/>
      <c r="J1" s="453"/>
    </row>
    <row r="2" ht="20" customHeight="1" spans="1:10">
      <c r="A2" s="435" t="s">
        <v>2900</v>
      </c>
      <c r="B2" s="436"/>
      <c r="C2" s="437" t="s">
        <v>12010</v>
      </c>
      <c r="D2" s="438" t="s">
        <v>12011</v>
      </c>
      <c r="E2" s="438" t="s">
        <v>12012</v>
      </c>
      <c r="F2" s="438" t="s">
        <v>12013</v>
      </c>
      <c r="G2" s="438" t="s">
        <v>12014</v>
      </c>
      <c r="H2" s="438" t="s">
        <v>12015</v>
      </c>
      <c r="I2" s="454" t="s">
        <v>12016</v>
      </c>
      <c r="J2" s="455"/>
    </row>
    <row r="3" ht="20" customHeight="1" spans="1:10">
      <c r="A3" s="439"/>
      <c r="B3" s="440"/>
      <c r="C3" s="441"/>
      <c r="D3" s="438" t="s">
        <v>12017</v>
      </c>
      <c r="E3" s="438" t="s">
        <v>12018</v>
      </c>
      <c r="F3" s="438" t="s">
        <v>12019</v>
      </c>
      <c r="G3" s="438" t="s">
        <v>12020</v>
      </c>
      <c r="H3" s="438" t="s">
        <v>12021</v>
      </c>
      <c r="I3" s="456"/>
      <c r="J3" s="457"/>
    </row>
    <row r="4" s="431" customFormat="1" ht="25" customHeight="1" spans="1:10">
      <c r="A4" s="442" t="s">
        <v>1589</v>
      </c>
      <c r="B4" s="442" t="s">
        <v>1720</v>
      </c>
      <c r="C4" s="442" t="s">
        <v>195</v>
      </c>
      <c r="D4" s="443" t="s">
        <v>2207</v>
      </c>
      <c r="E4" s="444"/>
      <c r="F4" s="444"/>
      <c r="G4" s="444"/>
      <c r="H4" s="445"/>
      <c r="I4" s="442" t="s">
        <v>1723</v>
      </c>
      <c r="J4" s="458" t="s">
        <v>197</v>
      </c>
    </row>
    <row r="5" ht="30" customHeight="1" spans="1:10">
      <c r="A5" s="446" t="s">
        <v>12011</v>
      </c>
      <c r="B5" s="446"/>
      <c r="C5" s="446"/>
      <c r="D5" s="446"/>
      <c r="E5" s="446"/>
      <c r="F5" s="446"/>
      <c r="G5" s="446"/>
      <c r="H5" s="446"/>
      <c r="I5" s="446"/>
      <c r="J5" s="446"/>
    </row>
    <row r="6" ht="15" customHeight="1" spans="1:10">
      <c r="A6" s="447">
        <v>1</v>
      </c>
      <c r="B6" s="448" t="s">
        <v>12022</v>
      </c>
      <c r="C6" s="448" t="s">
        <v>12023</v>
      </c>
      <c r="D6" s="449" t="str">
        <f>_xlfn.CONCAT($C$2," = ",I6)</f>
        <v>effect add_deposit = d_arid_highlands</v>
      </c>
      <c r="E6" s="449"/>
      <c r="F6" s="449"/>
      <c r="G6" s="449"/>
      <c r="H6" s="449"/>
      <c r="I6" s="448" t="s">
        <v>12024</v>
      </c>
      <c r="J6" s="448"/>
    </row>
    <row r="7" ht="15" customHeight="1" spans="1:10">
      <c r="A7" s="447">
        <v>2</v>
      </c>
      <c r="B7" s="448" t="s">
        <v>12025</v>
      </c>
      <c r="C7" s="448" t="s">
        <v>12023</v>
      </c>
      <c r="D7" s="449" t="str">
        <f t="shared" ref="D7:D47" si="0">_xlfn.CONCAT($C$2," = ",I7)</f>
        <v>effect add_deposit = d_hot_springs</v>
      </c>
      <c r="E7" s="449"/>
      <c r="F7" s="449"/>
      <c r="G7" s="449"/>
      <c r="H7" s="449"/>
      <c r="I7" s="448" t="s">
        <v>12026</v>
      </c>
      <c r="J7" s="448"/>
    </row>
    <row r="8" ht="15" customHeight="1" spans="1:10">
      <c r="A8" s="447">
        <v>3</v>
      </c>
      <c r="B8" s="448" t="s">
        <v>12027</v>
      </c>
      <c r="C8" s="448" t="s">
        <v>12028</v>
      </c>
      <c r="D8" s="449" t="str">
        <f t="shared" si="0"/>
        <v>effect add_deposit = d_rushing_waterfalls</v>
      </c>
      <c r="E8" s="449"/>
      <c r="F8" s="449"/>
      <c r="G8" s="449"/>
      <c r="H8" s="449"/>
      <c r="I8" s="448" t="s">
        <v>12029</v>
      </c>
      <c r="J8" s="448"/>
    </row>
    <row r="9" ht="15" customHeight="1" spans="1:10">
      <c r="A9" s="447">
        <v>4</v>
      </c>
      <c r="B9" s="448" t="s">
        <v>12030</v>
      </c>
      <c r="C9" s="448" t="s">
        <v>12028</v>
      </c>
      <c r="D9" s="449" t="str">
        <f t="shared" si="0"/>
        <v>effect add_deposit = d_searing_desert</v>
      </c>
      <c r="E9" s="449"/>
      <c r="F9" s="449"/>
      <c r="G9" s="449"/>
      <c r="H9" s="449"/>
      <c r="I9" s="448" t="s">
        <v>12031</v>
      </c>
      <c r="J9" s="448"/>
    </row>
    <row r="10" ht="15" customHeight="1" spans="1:10">
      <c r="A10" s="447">
        <v>5</v>
      </c>
      <c r="B10" s="448" t="s">
        <v>12032</v>
      </c>
      <c r="C10" s="448" t="s">
        <v>12028</v>
      </c>
      <c r="D10" s="449" t="str">
        <f t="shared" si="0"/>
        <v>effect add_deposit = d_frozen_gas_lake</v>
      </c>
      <c r="E10" s="449"/>
      <c r="F10" s="449"/>
      <c r="G10" s="449"/>
      <c r="H10" s="449"/>
      <c r="I10" s="448" t="s">
        <v>12033</v>
      </c>
      <c r="J10" s="448"/>
    </row>
    <row r="11" ht="15" customHeight="1" spans="1:10">
      <c r="A11" s="447">
        <v>6</v>
      </c>
      <c r="B11" s="448" t="s">
        <v>12034</v>
      </c>
      <c r="C11" s="448" t="s">
        <v>12035</v>
      </c>
      <c r="D11" s="449" t="str">
        <f t="shared" si="0"/>
        <v>effect add_deposit = d_geothermal_vent</v>
      </c>
      <c r="E11" s="449"/>
      <c r="F11" s="449"/>
      <c r="G11" s="449"/>
      <c r="H11" s="449"/>
      <c r="I11" s="448" t="s">
        <v>12036</v>
      </c>
      <c r="J11" s="448"/>
    </row>
    <row r="12" ht="15" customHeight="1" spans="1:10">
      <c r="A12" s="447">
        <v>7</v>
      </c>
      <c r="B12" s="448" t="s">
        <v>12037</v>
      </c>
      <c r="C12" s="448" t="s">
        <v>12035</v>
      </c>
      <c r="D12" s="449" t="str">
        <f t="shared" si="0"/>
        <v>effect add_deposit = d_underwater_vent</v>
      </c>
      <c r="E12" s="449"/>
      <c r="F12" s="449"/>
      <c r="G12" s="449"/>
      <c r="H12" s="449"/>
      <c r="I12" s="448" t="s">
        <v>12038</v>
      </c>
      <c r="J12" s="448"/>
    </row>
    <row r="13" ht="15" customHeight="1" spans="1:10">
      <c r="A13" s="447">
        <v>8</v>
      </c>
      <c r="B13" s="448" t="s">
        <v>12039</v>
      </c>
      <c r="C13" s="448" t="s">
        <v>12035</v>
      </c>
      <c r="D13" s="449" t="str">
        <f t="shared" si="0"/>
        <v>effect add_deposit = d_tempestous_mountain</v>
      </c>
      <c r="E13" s="449"/>
      <c r="F13" s="449"/>
      <c r="G13" s="449"/>
      <c r="H13" s="449"/>
      <c r="I13" s="448" t="s">
        <v>12040</v>
      </c>
      <c r="J13" s="448"/>
    </row>
    <row r="14" ht="15" customHeight="1" spans="1:10">
      <c r="A14" s="447">
        <v>9</v>
      </c>
      <c r="B14" s="448" t="s">
        <v>12041</v>
      </c>
      <c r="C14" s="448" t="s">
        <v>12042</v>
      </c>
      <c r="D14" s="449" t="str">
        <f t="shared" si="0"/>
        <v>effect add_deposit = d_veiny_cliffs</v>
      </c>
      <c r="E14" s="449"/>
      <c r="F14" s="449"/>
      <c r="G14" s="449"/>
      <c r="H14" s="449"/>
      <c r="I14" s="448" t="s">
        <v>12043</v>
      </c>
      <c r="J14" s="448"/>
    </row>
    <row r="15" ht="15" customHeight="1" spans="1:10">
      <c r="A15" s="447">
        <v>10</v>
      </c>
      <c r="B15" s="448" t="s">
        <v>12044</v>
      </c>
      <c r="C15" s="448" t="s">
        <v>12042</v>
      </c>
      <c r="D15" s="449" t="str">
        <f t="shared" si="0"/>
        <v>effect add_deposit = d_mineral_fields</v>
      </c>
      <c r="E15" s="449"/>
      <c r="F15" s="449"/>
      <c r="G15" s="449"/>
      <c r="H15" s="449"/>
      <c r="I15" s="448" t="s">
        <v>12045</v>
      </c>
      <c r="J15" s="448"/>
    </row>
    <row r="16" ht="15" customHeight="1" spans="1:10">
      <c r="A16" s="447">
        <v>11</v>
      </c>
      <c r="B16" s="448" t="s">
        <v>12046</v>
      </c>
      <c r="C16" s="448" t="s">
        <v>12047</v>
      </c>
      <c r="D16" s="449" t="str">
        <f t="shared" si="0"/>
        <v>effect add_deposit = d_prosperous_mesa</v>
      </c>
      <c r="E16" s="449"/>
      <c r="F16" s="449"/>
      <c r="G16" s="449"/>
      <c r="H16" s="449"/>
      <c r="I16" s="448" t="s">
        <v>12048</v>
      </c>
      <c r="J16" s="448"/>
    </row>
    <row r="17" ht="15" customHeight="1" spans="1:10">
      <c r="A17" s="447">
        <v>12</v>
      </c>
      <c r="B17" s="448" t="s">
        <v>12049</v>
      </c>
      <c r="C17" s="448" t="s">
        <v>12047</v>
      </c>
      <c r="D17" s="449" t="str">
        <f t="shared" si="0"/>
        <v>effect add_deposit = d_ore_rich_caverns</v>
      </c>
      <c r="E17" s="449"/>
      <c r="F17" s="449"/>
      <c r="G17" s="449"/>
      <c r="H17" s="449"/>
      <c r="I17" s="448" t="s">
        <v>12050</v>
      </c>
      <c r="J17" s="448"/>
    </row>
    <row r="18" ht="15" customHeight="1" spans="1:10">
      <c r="A18" s="447">
        <v>13</v>
      </c>
      <c r="B18" s="448" t="s">
        <v>12051</v>
      </c>
      <c r="C18" s="448" t="s">
        <v>12052</v>
      </c>
      <c r="D18" s="449" t="str">
        <f t="shared" si="0"/>
        <v>effect add_deposit = d_rich_mountain</v>
      </c>
      <c r="E18" s="449"/>
      <c r="F18" s="449"/>
      <c r="G18" s="449"/>
      <c r="H18" s="449"/>
      <c r="I18" s="448" t="s">
        <v>12053</v>
      </c>
      <c r="J18" s="448"/>
    </row>
    <row r="19" ht="15" customHeight="1" spans="1:10">
      <c r="A19" s="447">
        <v>14</v>
      </c>
      <c r="B19" s="448" t="s">
        <v>12054</v>
      </c>
      <c r="C19" s="448" t="s">
        <v>12052</v>
      </c>
      <c r="D19" s="449" t="str">
        <f t="shared" si="0"/>
        <v>effect add_deposit = d_submerged_ore_veins</v>
      </c>
      <c r="E19" s="449"/>
      <c r="F19" s="449"/>
      <c r="G19" s="449"/>
      <c r="H19" s="449"/>
      <c r="I19" s="448" t="s">
        <v>12055</v>
      </c>
      <c r="J19" s="448"/>
    </row>
    <row r="20" ht="15" customHeight="1" spans="1:10">
      <c r="A20" s="447">
        <v>15</v>
      </c>
      <c r="B20" s="448" t="s">
        <v>12056</v>
      </c>
      <c r="C20" s="448" t="s">
        <v>12057</v>
      </c>
      <c r="D20" s="449" t="str">
        <f t="shared" si="0"/>
        <v>effect add_deposit = d_lichen_fields</v>
      </c>
      <c r="E20" s="449"/>
      <c r="F20" s="449"/>
      <c r="G20" s="449"/>
      <c r="H20" s="449"/>
      <c r="I20" s="448" t="s">
        <v>12058</v>
      </c>
      <c r="J20" s="448"/>
    </row>
    <row r="21" ht="15" customHeight="1" spans="1:10">
      <c r="A21" s="447">
        <v>16</v>
      </c>
      <c r="B21" s="448" t="s">
        <v>12059</v>
      </c>
      <c r="C21" s="448" t="s">
        <v>12057</v>
      </c>
      <c r="D21" s="449" t="str">
        <f t="shared" si="0"/>
        <v>effect add_deposit = d_bountiful_plains</v>
      </c>
      <c r="E21" s="449"/>
      <c r="F21" s="449"/>
      <c r="G21" s="449"/>
      <c r="H21" s="449"/>
      <c r="I21" s="448" t="s">
        <v>12060</v>
      </c>
      <c r="J21" s="448"/>
    </row>
    <row r="22" ht="15" customHeight="1" spans="1:10">
      <c r="A22" s="447">
        <v>17</v>
      </c>
      <c r="B22" s="448" t="s">
        <v>12061</v>
      </c>
      <c r="C22" s="448" t="s">
        <v>12057</v>
      </c>
      <c r="D22" s="449" t="str">
        <f t="shared" si="0"/>
        <v>effect add_deposit = d_rugged_woods</v>
      </c>
      <c r="E22" s="449"/>
      <c r="F22" s="449"/>
      <c r="G22" s="449"/>
      <c r="H22" s="449"/>
      <c r="I22" s="448" t="s">
        <v>12062</v>
      </c>
      <c r="J22" s="448"/>
    </row>
    <row r="23" ht="15" customHeight="1" spans="1:10">
      <c r="A23" s="447">
        <v>18</v>
      </c>
      <c r="B23" s="448" t="s">
        <v>12063</v>
      </c>
      <c r="C23" s="448" t="s">
        <v>12057</v>
      </c>
      <c r="D23" s="449" t="str">
        <f t="shared" si="0"/>
        <v>effect add_deposit = d_green_hills</v>
      </c>
      <c r="E23" s="449"/>
      <c r="F23" s="449"/>
      <c r="G23" s="449"/>
      <c r="H23" s="449"/>
      <c r="I23" s="448" t="s">
        <v>12064</v>
      </c>
      <c r="J23" s="448"/>
    </row>
    <row r="24" ht="15" customHeight="1" spans="1:10">
      <c r="A24" s="447">
        <v>19</v>
      </c>
      <c r="B24" s="448" t="s">
        <v>12065</v>
      </c>
      <c r="C24" s="448" t="s">
        <v>12057</v>
      </c>
      <c r="D24" s="449" t="str">
        <f t="shared" si="0"/>
        <v>effect add_deposit = d_forgiving_tundra</v>
      </c>
      <c r="E24" s="449"/>
      <c r="F24" s="449"/>
      <c r="G24" s="449"/>
      <c r="H24" s="449"/>
      <c r="I24" s="448" t="s">
        <v>12066</v>
      </c>
      <c r="J24" s="448"/>
    </row>
    <row r="25" ht="15" customHeight="1" spans="1:10">
      <c r="A25" s="447">
        <v>20</v>
      </c>
      <c r="B25" s="448" t="s">
        <v>12067</v>
      </c>
      <c r="C25" s="448" t="s">
        <v>12057</v>
      </c>
      <c r="D25" s="449" t="str">
        <f t="shared" si="0"/>
        <v>effect add_deposit = d_boggy_fens</v>
      </c>
      <c r="E25" s="449"/>
      <c r="F25" s="449"/>
      <c r="G25" s="449"/>
      <c r="H25" s="449"/>
      <c r="I25" s="448" t="s">
        <v>12068</v>
      </c>
      <c r="J25" s="448"/>
    </row>
    <row r="26" ht="15" customHeight="1" spans="1:10">
      <c r="A26" s="447">
        <v>21</v>
      </c>
      <c r="B26" s="448" t="s">
        <v>12069</v>
      </c>
      <c r="C26" s="448" t="s">
        <v>12057</v>
      </c>
      <c r="D26" s="449" t="str">
        <f t="shared" si="0"/>
        <v>effect add_deposit = d_nutritious_mudland</v>
      </c>
      <c r="E26" s="449"/>
      <c r="F26" s="449"/>
      <c r="G26" s="449"/>
      <c r="H26" s="449"/>
      <c r="I26" s="448" t="s">
        <v>12070</v>
      </c>
      <c r="J26" s="448"/>
    </row>
    <row r="27" ht="15" customHeight="1" spans="1:10">
      <c r="A27" s="447">
        <v>22</v>
      </c>
      <c r="B27" s="448" t="s">
        <v>12071</v>
      </c>
      <c r="C27" s="448" t="s">
        <v>12072</v>
      </c>
      <c r="D27" s="449" t="str">
        <f t="shared" si="0"/>
        <v>effect add_deposit = d_fungal_caves</v>
      </c>
      <c r="E27" s="449"/>
      <c r="F27" s="449"/>
      <c r="G27" s="449"/>
      <c r="H27" s="449"/>
      <c r="I27" s="448" t="s">
        <v>12073</v>
      </c>
      <c r="J27" s="448"/>
    </row>
    <row r="28" ht="15" customHeight="1" spans="1:10">
      <c r="A28" s="447">
        <v>23</v>
      </c>
      <c r="B28" s="448" t="s">
        <v>12074</v>
      </c>
      <c r="C28" s="448" t="s">
        <v>12072</v>
      </c>
      <c r="D28" s="449" t="str">
        <f t="shared" si="0"/>
        <v>effect add_deposit = d_lush_jungle</v>
      </c>
      <c r="E28" s="449"/>
      <c r="F28" s="449"/>
      <c r="G28" s="449"/>
      <c r="H28" s="449"/>
      <c r="I28" s="448" t="s">
        <v>12075</v>
      </c>
      <c r="J28" s="448"/>
    </row>
    <row r="29" ht="15" customHeight="1" spans="1:10">
      <c r="A29" s="447">
        <v>24</v>
      </c>
      <c r="B29" s="448" t="s">
        <v>12076</v>
      </c>
      <c r="C29" s="448" t="s">
        <v>12072</v>
      </c>
      <c r="D29" s="449" t="str">
        <f t="shared" si="0"/>
        <v>effect add_deposit = d_fertile_lands</v>
      </c>
      <c r="E29" s="449"/>
      <c r="F29" s="449"/>
      <c r="G29" s="449"/>
      <c r="H29" s="449"/>
      <c r="I29" s="448" t="s">
        <v>12077</v>
      </c>
      <c r="J29" s="448"/>
    </row>
    <row r="30" ht="15" customHeight="1" spans="1:10">
      <c r="A30" s="447">
        <v>25</v>
      </c>
      <c r="B30" s="448" t="s">
        <v>12078</v>
      </c>
      <c r="C30" s="448" t="s">
        <v>12072</v>
      </c>
      <c r="D30" s="449" t="str">
        <f t="shared" si="0"/>
        <v>effect add_deposit = d_great_river</v>
      </c>
      <c r="E30" s="449"/>
      <c r="F30" s="449"/>
      <c r="G30" s="449"/>
      <c r="H30" s="449"/>
      <c r="I30" s="448" t="s">
        <v>12079</v>
      </c>
      <c r="J30" s="448"/>
    </row>
    <row r="31" ht="15" customHeight="1" spans="1:10">
      <c r="A31" s="447">
        <v>26</v>
      </c>
      <c r="B31" s="448" t="s">
        <v>12080</v>
      </c>
      <c r="C31" s="448" t="s">
        <v>12081</v>
      </c>
      <c r="D31" s="449" t="str">
        <f t="shared" si="0"/>
        <v>effect add_deposit = d_black_soil</v>
      </c>
      <c r="E31" s="449"/>
      <c r="F31" s="449"/>
      <c r="G31" s="449"/>
      <c r="H31" s="449"/>
      <c r="I31" s="448" t="s">
        <v>12082</v>
      </c>
      <c r="J31" s="448"/>
    </row>
    <row r="32" ht="15" customHeight="1" spans="1:10">
      <c r="A32" s="447">
        <v>27</v>
      </c>
      <c r="B32" s="448" t="s">
        <v>12083</v>
      </c>
      <c r="C32" s="448" t="s">
        <v>12081</v>
      </c>
      <c r="D32" s="449" t="str">
        <f t="shared" si="0"/>
        <v>effect add_deposit = d_teeming_reef</v>
      </c>
      <c r="E32" s="449"/>
      <c r="F32" s="449"/>
      <c r="G32" s="449"/>
      <c r="H32" s="449"/>
      <c r="I32" s="448" t="s">
        <v>12084</v>
      </c>
      <c r="J32" s="448"/>
    </row>
    <row r="33" ht="15" customHeight="1" spans="1:10">
      <c r="A33" s="447">
        <v>28</v>
      </c>
      <c r="B33" s="448" t="s">
        <v>12085</v>
      </c>
      <c r="C33" s="448" t="s">
        <v>12081</v>
      </c>
      <c r="D33" s="449" t="str">
        <f t="shared" si="0"/>
        <v>effect add_deposit = d_marvelous_oasis</v>
      </c>
      <c r="E33" s="449"/>
      <c r="F33" s="449"/>
      <c r="G33" s="449"/>
      <c r="H33" s="449"/>
      <c r="I33" s="448" t="s">
        <v>12086</v>
      </c>
      <c r="J33" s="448"/>
    </row>
    <row r="34" ht="15" customHeight="1" spans="1:10">
      <c r="A34" s="447">
        <v>29</v>
      </c>
      <c r="B34" s="448" t="s">
        <v>12087</v>
      </c>
      <c r="C34" s="448" t="s">
        <v>12081</v>
      </c>
      <c r="D34" s="449" t="str">
        <f t="shared" si="0"/>
        <v>effect add_deposit = d_tropical_island</v>
      </c>
      <c r="E34" s="449"/>
      <c r="F34" s="449"/>
      <c r="G34" s="449"/>
      <c r="H34" s="449"/>
      <c r="I34" s="448" t="s">
        <v>12088</v>
      </c>
      <c r="J34" s="448"/>
    </row>
    <row r="35" ht="15" customHeight="1" spans="1:10">
      <c r="A35" s="447">
        <v>30</v>
      </c>
      <c r="B35" s="448" t="s">
        <v>12089</v>
      </c>
      <c r="C35" s="448" t="s">
        <v>12081</v>
      </c>
      <c r="D35" s="449" t="str">
        <f t="shared" si="0"/>
        <v>effect add_deposit = d_fungal_forest</v>
      </c>
      <c r="E35" s="449"/>
      <c r="F35" s="449"/>
      <c r="G35" s="449"/>
      <c r="H35" s="449"/>
      <c r="I35" s="448" t="s">
        <v>12090</v>
      </c>
      <c r="J35" s="448"/>
    </row>
    <row r="36" ht="15" customHeight="1" spans="1:10">
      <c r="A36" s="447">
        <v>31</v>
      </c>
      <c r="B36" s="448" t="s">
        <v>12091</v>
      </c>
      <c r="C36" s="448" t="s">
        <v>12092</v>
      </c>
      <c r="D36" s="449" t="str">
        <f t="shared" si="0"/>
        <v>effect add_deposit = d_dust_caverns</v>
      </c>
      <c r="E36" s="449"/>
      <c r="F36" s="449"/>
      <c r="G36" s="449"/>
      <c r="H36" s="449"/>
      <c r="I36" s="448" t="s">
        <v>12093</v>
      </c>
      <c r="J36" s="448"/>
    </row>
    <row r="37" ht="15" customHeight="1" spans="1:10">
      <c r="A37" s="447">
        <v>32</v>
      </c>
      <c r="B37" s="448" t="s">
        <v>12094</v>
      </c>
      <c r="C37" s="448" t="s">
        <v>12095</v>
      </c>
      <c r="D37" s="449" t="str">
        <f t="shared" si="0"/>
        <v>effect add_deposit = d_dust_desert</v>
      </c>
      <c r="E37" s="449"/>
      <c r="F37" s="449"/>
      <c r="G37" s="449"/>
      <c r="H37" s="449"/>
      <c r="I37" s="448" t="s">
        <v>12096</v>
      </c>
      <c r="J37" s="448"/>
    </row>
    <row r="38" ht="15" customHeight="1" spans="1:10">
      <c r="A38" s="447">
        <v>33</v>
      </c>
      <c r="B38" s="448" t="s">
        <v>12097</v>
      </c>
      <c r="C38" s="448" t="s">
        <v>12098</v>
      </c>
      <c r="D38" s="449" t="str">
        <f t="shared" si="0"/>
        <v>effect add_deposit = d_bubbling_swamp</v>
      </c>
      <c r="E38" s="449"/>
      <c r="F38" s="449"/>
      <c r="G38" s="449"/>
      <c r="H38" s="449"/>
      <c r="I38" s="448" t="s">
        <v>12099</v>
      </c>
      <c r="J38" s="448"/>
    </row>
    <row r="39" ht="15" customHeight="1" spans="1:10">
      <c r="A39" s="447">
        <v>34</v>
      </c>
      <c r="B39" s="448" t="s">
        <v>12100</v>
      </c>
      <c r="C39" s="448" t="s">
        <v>12101</v>
      </c>
      <c r="D39" s="449" t="str">
        <f t="shared" si="0"/>
        <v>effect add_deposit = d_fuming_bog</v>
      </c>
      <c r="E39" s="449"/>
      <c r="F39" s="449"/>
      <c r="G39" s="449"/>
      <c r="H39" s="449"/>
      <c r="I39" s="448" t="s">
        <v>12102</v>
      </c>
      <c r="J39" s="448"/>
    </row>
    <row r="40" ht="15" customHeight="1" spans="1:10">
      <c r="A40" s="447">
        <v>35</v>
      </c>
      <c r="B40" s="448" t="s">
        <v>12103</v>
      </c>
      <c r="C40" s="448" t="s">
        <v>12104</v>
      </c>
      <c r="D40" s="449" t="str">
        <f t="shared" si="0"/>
        <v>effect add_deposit = d_crystalline_caverns</v>
      </c>
      <c r="E40" s="449"/>
      <c r="F40" s="449"/>
      <c r="G40" s="449"/>
      <c r="H40" s="449"/>
      <c r="I40" s="448" t="s">
        <v>12105</v>
      </c>
      <c r="J40" s="448"/>
    </row>
    <row r="41" ht="15" customHeight="1" spans="1:10">
      <c r="A41" s="447">
        <v>36</v>
      </c>
      <c r="B41" s="448" t="s">
        <v>12106</v>
      </c>
      <c r="C41" s="448" t="s">
        <v>12107</v>
      </c>
      <c r="D41" s="449" t="str">
        <f t="shared" si="0"/>
        <v>effect add_deposit = d_crystal_forest</v>
      </c>
      <c r="E41" s="449"/>
      <c r="F41" s="449"/>
      <c r="G41" s="449"/>
      <c r="H41" s="449"/>
      <c r="I41" s="448" t="s">
        <v>12108</v>
      </c>
      <c r="J41" s="448"/>
    </row>
    <row r="42" ht="15" customHeight="1" spans="1:10">
      <c r="A42" s="447">
        <v>37</v>
      </c>
      <c r="B42" s="448" t="s">
        <v>12109</v>
      </c>
      <c r="C42" s="448" t="s">
        <v>12107</v>
      </c>
      <c r="D42" s="449" t="str">
        <f t="shared" si="0"/>
        <v>effect add_deposit = d_crystal_reef</v>
      </c>
      <c r="E42" s="449"/>
      <c r="F42" s="449"/>
      <c r="G42" s="449"/>
      <c r="H42" s="449"/>
      <c r="I42" s="448" t="s">
        <v>12110</v>
      </c>
      <c r="J42" s="448"/>
    </row>
    <row r="43" ht="15" customHeight="1" spans="1:10">
      <c r="A43" s="447">
        <v>38</v>
      </c>
      <c r="B43" s="448" t="s">
        <v>12111</v>
      </c>
      <c r="C43" s="448" t="s">
        <v>12112</v>
      </c>
      <c r="D43" s="449" t="str">
        <f t="shared" si="0"/>
        <v>effect add_deposit = d_betharian_deposit</v>
      </c>
      <c r="E43" s="449"/>
      <c r="F43" s="449"/>
      <c r="G43" s="449"/>
      <c r="H43" s="449"/>
      <c r="I43" s="448" t="s">
        <v>12113</v>
      </c>
      <c r="J43" s="448"/>
    </row>
    <row r="44" ht="15" customHeight="1" spans="1:10">
      <c r="A44" s="447">
        <v>39</v>
      </c>
      <c r="B44" s="448" t="s">
        <v>12114</v>
      </c>
      <c r="C44" s="448" t="s">
        <v>12115</v>
      </c>
      <c r="D44" s="449" t="str">
        <f t="shared" si="0"/>
        <v>effect add_deposit = d_alien_pets_deposit</v>
      </c>
      <c r="E44" s="449"/>
      <c r="F44" s="449"/>
      <c r="G44" s="449"/>
      <c r="H44" s="449"/>
      <c r="I44" s="448" t="s">
        <v>12116</v>
      </c>
      <c r="J44" s="448"/>
    </row>
    <row r="45" ht="15" customHeight="1" spans="1:10">
      <c r="A45" s="447">
        <v>40</v>
      </c>
      <c r="B45" s="448" t="s">
        <v>12117</v>
      </c>
      <c r="C45" s="448" t="s">
        <v>12023</v>
      </c>
      <c r="D45" s="449" t="str">
        <f t="shared" si="0"/>
        <v>effect add_deposit = d_buzzing_plains</v>
      </c>
      <c r="E45" s="449"/>
      <c r="F45" s="449"/>
      <c r="G45" s="449"/>
      <c r="H45" s="449"/>
      <c r="I45" s="448" t="s">
        <v>12118</v>
      </c>
      <c r="J45" s="448"/>
    </row>
    <row r="46" ht="15" customHeight="1" spans="1:10">
      <c r="A46" s="447">
        <v>41</v>
      </c>
      <c r="B46" s="448" t="s">
        <v>12119</v>
      </c>
      <c r="C46" s="448" t="s">
        <v>12042</v>
      </c>
      <c r="D46" s="449" t="str">
        <f t="shared" si="0"/>
        <v>effect add_deposit = d_mineral_striations</v>
      </c>
      <c r="E46" s="449"/>
      <c r="F46" s="449"/>
      <c r="G46" s="449"/>
      <c r="H46" s="449"/>
      <c r="I46" s="448" t="s">
        <v>12120</v>
      </c>
      <c r="J46" s="448"/>
    </row>
    <row r="47" ht="15" customHeight="1" spans="1:10">
      <c r="A47" s="447">
        <v>42</v>
      </c>
      <c r="B47" s="448" t="s">
        <v>12121</v>
      </c>
      <c r="C47" s="448" t="s">
        <v>12057</v>
      </c>
      <c r="D47" s="449" t="str">
        <f t="shared" si="0"/>
        <v>effect add_deposit = d_natural_farmland</v>
      </c>
      <c r="E47" s="449"/>
      <c r="F47" s="449"/>
      <c r="G47" s="449"/>
      <c r="H47" s="449"/>
      <c r="I47" s="448" t="s">
        <v>12122</v>
      </c>
      <c r="J47" s="448"/>
    </row>
    <row r="48" s="23" customFormat="1" ht="27" spans="1:11">
      <c r="A48" s="446" t="s">
        <v>12012</v>
      </c>
      <c r="B48" s="446"/>
      <c r="C48" s="446"/>
      <c r="D48" s="446"/>
      <c r="E48" s="446"/>
      <c r="F48" s="446"/>
      <c r="G48" s="446"/>
      <c r="H48" s="446"/>
      <c r="I48" s="446"/>
      <c r="J48" s="446"/>
      <c r="K48"/>
    </row>
    <row r="49" s="23" customFormat="1" spans="1:11">
      <c r="A49" s="450">
        <v>1</v>
      </c>
      <c r="B49" s="451" t="s">
        <v>12123</v>
      </c>
      <c r="C49" s="451" t="s">
        <v>12124</v>
      </c>
      <c r="D49" s="452" t="str">
        <f>_xlfn.CONCAT($C$2," = ",I49)</f>
        <v>effect add_deposit = d_mountain_range</v>
      </c>
      <c r="E49" s="452"/>
      <c r="F49" s="452"/>
      <c r="G49" s="452"/>
      <c r="H49" s="452"/>
      <c r="I49" s="451" t="s">
        <v>12125</v>
      </c>
      <c r="J49" s="451"/>
      <c r="K49"/>
    </row>
    <row r="50" s="23" customFormat="1" spans="1:11">
      <c r="A50" s="450">
        <v>2</v>
      </c>
      <c r="B50" s="451" t="s">
        <v>12126</v>
      </c>
      <c r="C50" s="451" t="s">
        <v>12124</v>
      </c>
      <c r="D50" s="452" t="str">
        <f t="shared" ref="D50:D81" si="1">_xlfn.CONCAT($C$2," = ",I50)</f>
        <v>effect add_deposit = d_active_volcano</v>
      </c>
      <c r="E50" s="452"/>
      <c r="F50" s="452"/>
      <c r="G50" s="452"/>
      <c r="H50" s="452"/>
      <c r="I50" s="451" t="s">
        <v>12127</v>
      </c>
      <c r="J50" s="451"/>
      <c r="K50"/>
    </row>
    <row r="51" s="23" customFormat="1" spans="1:11">
      <c r="A51" s="450">
        <v>3</v>
      </c>
      <c r="B51" s="451" t="s">
        <v>12128</v>
      </c>
      <c r="C51" s="451" t="s">
        <v>12124</v>
      </c>
      <c r="D51" s="452" t="str">
        <f t="shared" si="1"/>
        <v>effect add_deposit = d_dangerous_wildlife_blocker</v>
      </c>
      <c r="E51" s="452"/>
      <c r="F51" s="452"/>
      <c r="G51" s="452"/>
      <c r="H51" s="452"/>
      <c r="I51" s="451" t="s">
        <v>12129</v>
      </c>
      <c r="J51" s="451"/>
      <c r="K51"/>
    </row>
    <row r="52" s="23" customFormat="1" spans="1:11">
      <c r="A52" s="450">
        <v>4</v>
      </c>
      <c r="B52" s="451" t="s">
        <v>12130</v>
      </c>
      <c r="C52" s="451" t="s">
        <v>12124</v>
      </c>
      <c r="D52" s="452" t="str">
        <f t="shared" si="1"/>
        <v>effect add_deposit = d_lethal_ecosphere_blocker</v>
      </c>
      <c r="E52" s="452"/>
      <c r="F52" s="452"/>
      <c r="G52" s="452"/>
      <c r="H52" s="452"/>
      <c r="I52" s="451" t="s">
        <v>12131</v>
      </c>
      <c r="J52" s="451"/>
      <c r="K52"/>
    </row>
    <row r="53" s="23" customFormat="1" spans="1:11">
      <c r="A53" s="450">
        <v>5</v>
      </c>
      <c r="B53" s="451" t="s">
        <v>12132</v>
      </c>
      <c r="C53" s="451" t="s">
        <v>12133</v>
      </c>
      <c r="D53" s="452" t="str">
        <f t="shared" si="1"/>
        <v>effect add_deposit = d_dense_jungle</v>
      </c>
      <c r="E53" s="452"/>
      <c r="F53" s="452"/>
      <c r="G53" s="452"/>
      <c r="H53" s="452"/>
      <c r="I53" s="451" t="s">
        <v>12134</v>
      </c>
      <c r="J53" s="451"/>
      <c r="K53"/>
    </row>
    <row r="54" s="23" customFormat="1" spans="1:11">
      <c r="A54" s="450">
        <v>6</v>
      </c>
      <c r="B54" s="451" t="s">
        <v>12135</v>
      </c>
      <c r="C54" s="451" t="s">
        <v>12133</v>
      </c>
      <c r="D54" s="452" t="str">
        <f t="shared" si="1"/>
        <v>effect add_deposit = d_toxic_kelp</v>
      </c>
      <c r="E54" s="452"/>
      <c r="F54" s="452"/>
      <c r="G54" s="452"/>
      <c r="H54" s="452"/>
      <c r="I54" s="451" t="s">
        <v>12136</v>
      </c>
      <c r="J54" s="451"/>
      <c r="K54"/>
    </row>
    <row r="55" s="23" customFormat="1" spans="1:11">
      <c r="A55" s="450">
        <v>7</v>
      </c>
      <c r="B55" s="451" t="s">
        <v>12137</v>
      </c>
      <c r="C55" s="451" t="s">
        <v>12133</v>
      </c>
      <c r="D55" s="452" t="str">
        <f t="shared" si="1"/>
        <v>effect add_deposit = d_deep_sinkhole</v>
      </c>
      <c r="E55" s="452"/>
      <c r="F55" s="452"/>
      <c r="G55" s="452"/>
      <c r="H55" s="452"/>
      <c r="I55" s="451" t="s">
        <v>12138</v>
      </c>
      <c r="J55" s="451"/>
      <c r="K55"/>
    </row>
    <row r="56" s="23" customFormat="1" spans="1:11">
      <c r="A56" s="450">
        <v>8</v>
      </c>
      <c r="B56" s="451" t="s">
        <v>12139</v>
      </c>
      <c r="C56" s="451" t="s">
        <v>12133</v>
      </c>
      <c r="D56" s="452" t="str">
        <f t="shared" si="1"/>
        <v>effect add_deposit = d_quicksand_basin</v>
      </c>
      <c r="E56" s="452"/>
      <c r="F56" s="452"/>
      <c r="G56" s="452"/>
      <c r="H56" s="452"/>
      <c r="I56" s="451" t="s">
        <v>12140</v>
      </c>
      <c r="J56" s="451"/>
      <c r="K56"/>
    </row>
    <row r="57" s="23" customFormat="1" spans="1:11">
      <c r="A57" s="450">
        <v>9</v>
      </c>
      <c r="B57" s="451" t="s">
        <v>12141</v>
      </c>
      <c r="C57" s="451" t="s">
        <v>12133</v>
      </c>
      <c r="D57" s="452" t="str">
        <f t="shared" si="1"/>
        <v>effect add_deposit = d_noxious_swamp</v>
      </c>
      <c r="E57" s="452"/>
      <c r="F57" s="452"/>
      <c r="G57" s="452"/>
      <c r="H57" s="452"/>
      <c r="I57" s="451" t="s">
        <v>12142</v>
      </c>
      <c r="J57" s="451"/>
      <c r="K57"/>
    </row>
    <row r="58" s="23" customFormat="1" spans="1:10">
      <c r="A58" s="450">
        <v>10</v>
      </c>
      <c r="B58" s="451" t="s">
        <v>12143</v>
      </c>
      <c r="C58" s="451" t="s">
        <v>12133</v>
      </c>
      <c r="D58" s="452" t="str">
        <f t="shared" si="1"/>
        <v>effect add_deposit = d_massive_glacier</v>
      </c>
      <c r="E58" s="452"/>
      <c r="F58" s="452"/>
      <c r="G58" s="452"/>
      <c r="H58" s="452"/>
      <c r="I58" s="451" t="s">
        <v>12144</v>
      </c>
      <c r="J58" s="451"/>
    </row>
    <row r="59" s="23" customFormat="1" spans="1:10">
      <c r="A59" s="450">
        <v>11</v>
      </c>
      <c r="B59" s="451" t="s">
        <v>12145</v>
      </c>
      <c r="C59" s="451" t="s">
        <v>12133</v>
      </c>
      <c r="D59" s="452" t="str">
        <f t="shared" si="1"/>
        <v>effect add_deposit = d_radioactive_wasteland</v>
      </c>
      <c r="E59" s="452"/>
      <c r="F59" s="452"/>
      <c r="G59" s="452"/>
      <c r="H59" s="452"/>
      <c r="I59" s="451" t="s">
        <v>12146</v>
      </c>
      <c r="J59" s="451"/>
    </row>
    <row r="60" s="23" customFormat="1" spans="1:10">
      <c r="A60" s="450">
        <v>12</v>
      </c>
      <c r="B60" s="451" t="s">
        <v>12147</v>
      </c>
      <c r="C60" s="451" t="s">
        <v>12124</v>
      </c>
      <c r="D60" s="452" t="str">
        <f t="shared" si="1"/>
        <v>effect add_deposit = d_city_ruins</v>
      </c>
      <c r="E60" s="452"/>
      <c r="F60" s="452"/>
      <c r="G60" s="452"/>
      <c r="H60" s="452"/>
      <c r="I60" s="451" t="s">
        <v>12148</v>
      </c>
      <c r="J60" s="451"/>
    </row>
    <row r="61" s="23" customFormat="1" spans="1:10">
      <c r="A61" s="450">
        <v>13</v>
      </c>
      <c r="B61" s="451" t="s">
        <v>12149</v>
      </c>
      <c r="C61" s="451" t="s">
        <v>12133</v>
      </c>
      <c r="D61" s="452" t="str">
        <f t="shared" si="1"/>
        <v>effect add_deposit = d_bomb_crater</v>
      </c>
      <c r="E61" s="452"/>
      <c r="F61" s="452"/>
      <c r="G61" s="452"/>
      <c r="H61" s="452"/>
      <c r="I61" s="451" t="s">
        <v>12150</v>
      </c>
      <c r="J61" s="451"/>
    </row>
    <row r="62" s="23" customFormat="1" spans="1:10">
      <c r="A62" s="450">
        <v>14</v>
      </c>
      <c r="B62" s="451" t="s">
        <v>12151</v>
      </c>
      <c r="C62" s="451" t="s">
        <v>12133</v>
      </c>
      <c r="D62" s="452" t="str">
        <f t="shared" si="1"/>
        <v>effect add_deposit = d_crater</v>
      </c>
      <c r="E62" s="452"/>
      <c r="F62" s="452"/>
      <c r="G62" s="452"/>
      <c r="H62" s="452"/>
      <c r="I62" s="451" t="s">
        <v>12152</v>
      </c>
      <c r="J62" s="451"/>
    </row>
    <row r="63" s="23" customFormat="1" spans="1:10">
      <c r="A63" s="450">
        <v>15</v>
      </c>
      <c r="B63" s="451" t="s">
        <v>12153</v>
      </c>
      <c r="C63" s="451" t="s">
        <v>12133</v>
      </c>
      <c r="D63" s="452" t="str">
        <f t="shared" si="1"/>
        <v>effect add_deposit = d_ruined_district</v>
      </c>
      <c r="E63" s="452"/>
      <c r="F63" s="452"/>
      <c r="G63" s="452"/>
      <c r="H63" s="452"/>
      <c r="I63" s="451" t="s">
        <v>12154</v>
      </c>
      <c r="J63" s="451"/>
    </row>
    <row r="64" s="23" customFormat="1" spans="1:10">
      <c r="A64" s="450">
        <v>16</v>
      </c>
      <c r="B64" s="451" t="s">
        <v>12155</v>
      </c>
      <c r="C64" s="451" t="s">
        <v>12133</v>
      </c>
      <c r="D64" s="452" t="str">
        <f t="shared" si="1"/>
        <v>effect add_deposit = d_wandering_forests</v>
      </c>
      <c r="E64" s="452"/>
      <c r="F64" s="452"/>
      <c r="G64" s="452"/>
      <c r="H64" s="452"/>
      <c r="I64" s="451" t="s">
        <v>12156</v>
      </c>
      <c r="J64" s="451"/>
    </row>
    <row r="65" s="23" customFormat="1" spans="1:10">
      <c r="A65" s="450">
        <v>17</v>
      </c>
      <c r="B65" s="451" t="s">
        <v>12157</v>
      </c>
      <c r="C65" s="451" t="s">
        <v>12133</v>
      </c>
      <c r="D65" s="452" t="str">
        <f t="shared" si="1"/>
        <v>effect add_deposit = d_sinkhole_subterraneans</v>
      </c>
      <c r="E65" s="452"/>
      <c r="F65" s="452"/>
      <c r="G65" s="452"/>
      <c r="H65" s="452"/>
      <c r="I65" s="451" t="s">
        <v>12158</v>
      </c>
      <c r="J65" s="451"/>
    </row>
    <row r="66" s="23" customFormat="1" spans="1:10">
      <c r="A66" s="450">
        <v>18</v>
      </c>
      <c r="B66" s="451" t="s">
        <v>12159</v>
      </c>
      <c r="C66" s="451" t="s">
        <v>12160</v>
      </c>
      <c r="D66" s="452" t="str">
        <f t="shared" si="1"/>
        <v>effect add_deposit = d_titanic_life_blocker</v>
      </c>
      <c r="E66" s="452"/>
      <c r="F66" s="452"/>
      <c r="G66" s="452"/>
      <c r="H66" s="452"/>
      <c r="I66" s="451" t="s">
        <v>12161</v>
      </c>
      <c r="J66" s="451"/>
    </row>
    <row r="67" s="23" customFormat="1" spans="1:10">
      <c r="A67" s="450">
        <v>19</v>
      </c>
      <c r="B67" s="451" t="s">
        <v>12162</v>
      </c>
      <c r="C67" s="451" t="s">
        <v>12133</v>
      </c>
      <c r="D67" s="452" t="str">
        <f t="shared" si="1"/>
        <v>effect add_deposit = d_failing_infrastructure</v>
      </c>
      <c r="E67" s="452"/>
      <c r="F67" s="452"/>
      <c r="G67" s="452"/>
      <c r="H67" s="452"/>
      <c r="I67" s="451" t="s">
        <v>12163</v>
      </c>
      <c r="J67" s="451"/>
    </row>
    <row r="68" s="23" customFormat="1" spans="1:10">
      <c r="A68" s="450">
        <v>20</v>
      </c>
      <c r="B68" s="451" t="s">
        <v>12164</v>
      </c>
      <c r="C68" s="451" t="s">
        <v>12133</v>
      </c>
      <c r="D68" s="452" t="str">
        <f t="shared" si="1"/>
        <v>effect add_deposit = d_forgotten_civilization</v>
      </c>
      <c r="E68" s="452"/>
      <c r="F68" s="452"/>
      <c r="G68" s="452"/>
      <c r="H68" s="452"/>
      <c r="I68" s="451" t="s">
        <v>12165</v>
      </c>
      <c r="J68" s="451"/>
    </row>
    <row r="69" s="23" customFormat="1" spans="1:10">
      <c r="A69" s="450">
        <v>21</v>
      </c>
      <c r="B69" s="451" t="s">
        <v>12166</v>
      </c>
      <c r="C69" s="451" t="s">
        <v>12167</v>
      </c>
      <c r="D69" s="452" t="str">
        <f t="shared" si="1"/>
        <v>effect add_deposit = d_decrepit_dwellings</v>
      </c>
      <c r="E69" s="452"/>
      <c r="F69" s="452"/>
      <c r="G69" s="452"/>
      <c r="H69" s="452"/>
      <c r="I69" s="451" t="s">
        <v>12168</v>
      </c>
      <c r="J69" s="451"/>
    </row>
    <row r="70" s="23" customFormat="1" spans="1:10">
      <c r="A70" s="450">
        <v>22</v>
      </c>
      <c r="B70" s="451" t="s">
        <v>12169</v>
      </c>
      <c r="C70" s="451" t="s">
        <v>12133</v>
      </c>
      <c r="D70" s="452" t="str">
        <f t="shared" si="1"/>
        <v>effect add_deposit = d_tomb_world_ruins</v>
      </c>
      <c r="E70" s="452"/>
      <c r="F70" s="452"/>
      <c r="G70" s="452"/>
      <c r="H70" s="452"/>
      <c r="I70" s="451" t="s">
        <v>12170</v>
      </c>
      <c r="J70" s="451"/>
    </row>
    <row r="71" s="23" customFormat="1" spans="1:10">
      <c r="A71" s="450">
        <v>23</v>
      </c>
      <c r="B71" s="451" t="s">
        <v>12171</v>
      </c>
      <c r="C71" s="451" t="s">
        <v>12133</v>
      </c>
      <c r="D71" s="452" t="str">
        <f t="shared" si="1"/>
        <v>effect add_deposit = d_tomb_world_wasteland</v>
      </c>
      <c r="E71" s="452"/>
      <c r="F71" s="452"/>
      <c r="G71" s="452"/>
      <c r="H71" s="452"/>
      <c r="I71" s="451" t="s">
        <v>12172</v>
      </c>
      <c r="J71" s="451"/>
    </row>
    <row r="72" s="23" customFormat="1" spans="1:10">
      <c r="A72" s="450">
        <v>24</v>
      </c>
      <c r="B72" s="451" t="s">
        <v>12173</v>
      </c>
      <c r="C72" s="451" t="s">
        <v>12133</v>
      </c>
      <c r="D72" s="452" t="str">
        <f t="shared" si="1"/>
        <v>effect add_deposit = d_machine_empire_ruins</v>
      </c>
      <c r="E72" s="452"/>
      <c r="F72" s="452"/>
      <c r="G72" s="452"/>
      <c r="H72" s="452"/>
      <c r="I72" s="451" t="s">
        <v>12174</v>
      </c>
      <c r="J72" s="451"/>
    </row>
    <row r="73" s="23" customFormat="1" spans="1:10">
      <c r="A73" s="450">
        <v>25</v>
      </c>
      <c r="B73" s="451" t="s">
        <v>12175</v>
      </c>
      <c r="C73" s="451" t="s">
        <v>12133</v>
      </c>
      <c r="D73" s="452" t="str">
        <f t="shared" si="1"/>
        <v>effect add_deposit = d_exterminators_ruins</v>
      </c>
      <c r="E73" s="452"/>
      <c r="F73" s="452"/>
      <c r="G73" s="452"/>
      <c r="H73" s="452"/>
      <c r="I73" s="451" t="s">
        <v>12176</v>
      </c>
      <c r="J73" s="451"/>
    </row>
    <row r="74" s="23" customFormat="1" spans="1:10">
      <c r="A74" s="450">
        <v>26</v>
      </c>
      <c r="B74" s="451" t="s">
        <v>12177</v>
      </c>
      <c r="C74" s="451" t="s">
        <v>12133</v>
      </c>
      <c r="D74" s="452" t="str">
        <f t="shared" si="1"/>
        <v>effect add_deposit = d_former_battlefield</v>
      </c>
      <c r="E74" s="452"/>
      <c r="F74" s="452"/>
      <c r="G74" s="452"/>
      <c r="H74" s="452"/>
      <c r="I74" s="451" t="s">
        <v>12178</v>
      </c>
      <c r="J74" s="451"/>
    </row>
    <row r="75" s="23" customFormat="1" spans="1:10">
      <c r="A75" s="450">
        <v>27</v>
      </c>
      <c r="B75" s="451" t="s">
        <v>12179</v>
      </c>
      <c r="C75" s="451" t="s">
        <v>12133</v>
      </c>
      <c r="D75" s="452" t="str">
        <f t="shared" si="1"/>
        <v>effect add_deposit = d_strip_mine</v>
      </c>
      <c r="E75" s="452"/>
      <c r="F75" s="452"/>
      <c r="G75" s="452"/>
      <c r="H75" s="452"/>
      <c r="I75" s="451" t="s">
        <v>12180</v>
      </c>
      <c r="J75" s="451"/>
    </row>
    <row r="76" s="23" customFormat="1" spans="1:10">
      <c r="A76" s="450">
        <v>28</v>
      </c>
      <c r="B76" s="451" t="s">
        <v>12181</v>
      </c>
      <c r="C76" s="451" t="s">
        <v>12167</v>
      </c>
      <c r="D76" s="452" t="str">
        <f t="shared" si="1"/>
        <v>effect add_deposit = d_unsupervised_settlement</v>
      </c>
      <c r="E76" s="452"/>
      <c r="F76" s="452"/>
      <c r="G76" s="452"/>
      <c r="H76" s="452"/>
      <c r="I76" s="451" t="s">
        <v>12182</v>
      </c>
      <c r="J76" s="451"/>
    </row>
    <row r="77" s="23" customFormat="1" spans="1:10">
      <c r="A77" s="450">
        <v>29</v>
      </c>
      <c r="B77" s="451" t="s">
        <v>12183</v>
      </c>
      <c r="C77" s="451" t="s">
        <v>12133</v>
      </c>
      <c r="D77" s="452" t="str">
        <f t="shared" si="1"/>
        <v>effect add_deposit = d_collapsed_burrows</v>
      </c>
      <c r="E77" s="452"/>
      <c r="F77" s="452"/>
      <c r="G77" s="452"/>
      <c r="H77" s="452"/>
      <c r="I77" s="451" t="s">
        <v>12184</v>
      </c>
      <c r="J77" s="451"/>
    </row>
    <row r="78" s="23" customFormat="1" spans="1:10">
      <c r="A78" s="450">
        <v>30</v>
      </c>
      <c r="B78" s="451" t="s">
        <v>12185</v>
      </c>
      <c r="C78" s="451" t="s">
        <v>12133</v>
      </c>
      <c r="D78" s="452" t="str">
        <f t="shared" si="1"/>
        <v>effect add_deposit = d_assimilators_ruins</v>
      </c>
      <c r="E78" s="452"/>
      <c r="F78" s="452"/>
      <c r="G78" s="452"/>
      <c r="H78" s="452"/>
      <c r="I78" s="451" t="s">
        <v>12186</v>
      </c>
      <c r="J78" s="451"/>
    </row>
    <row r="79" s="23" customFormat="1" spans="1:10">
      <c r="A79" s="450">
        <v>31</v>
      </c>
      <c r="B79" s="451" t="s">
        <v>12187</v>
      </c>
      <c r="C79" s="451" t="s">
        <v>12133</v>
      </c>
      <c r="D79" s="452" t="str">
        <f t="shared" si="1"/>
        <v>effect add_deposit = d_fungoid_extermination</v>
      </c>
      <c r="E79" s="452"/>
      <c r="F79" s="452"/>
      <c r="G79" s="452"/>
      <c r="H79" s="452"/>
      <c r="I79" s="451" t="s">
        <v>12188</v>
      </c>
      <c r="J79" s="451"/>
    </row>
    <row r="80" s="23" customFormat="1" spans="1:10">
      <c r="A80" s="450">
        <v>32</v>
      </c>
      <c r="B80" s="451" t="s">
        <v>12189</v>
      </c>
      <c r="C80" s="451" t="s">
        <v>12133</v>
      </c>
      <c r="D80" s="452" t="str">
        <f t="shared" si="1"/>
        <v>effect add_deposit = d_egg_cracking</v>
      </c>
      <c r="E80" s="452"/>
      <c r="F80" s="452"/>
      <c r="G80" s="452"/>
      <c r="H80" s="452"/>
      <c r="I80" s="451" t="s">
        <v>12190</v>
      </c>
      <c r="J80" s="451"/>
    </row>
    <row r="81" s="23" customFormat="1" spans="1:10">
      <c r="A81" s="450">
        <v>33</v>
      </c>
      <c r="B81" s="451" t="s">
        <v>10637</v>
      </c>
      <c r="C81" s="451" t="s">
        <v>12133</v>
      </c>
      <c r="D81" s="452" t="str">
        <f t="shared" si="1"/>
        <v>effect add_deposit = d_ruined_building_blocker</v>
      </c>
      <c r="E81" s="452"/>
      <c r="F81" s="452"/>
      <c r="G81" s="452"/>
      <c r="H81" s="452"/>
      <c r="I81" s="451" t="s">
        <v>12191</v>
      </c>
      <c r="J81" s="451"/>
    </row>
    <row r="82" s="23" customFormat="1" spans="1:10">
      <c r="A82" s="450">
        <v>34</v>
      </c>
      <c r="B82" s="451" t="s">
        <v>12192</v>
      </c>
      <c r="C82" s="451" t="s">
        <v>12133</v>
      </c>
      <c r="D82" s="452" t="str">
        <f t="shared" ref="D82:D99" si="2">_xlfn.CONCAT($C$2," = ",I82)</f>
        <v>effect add_deposit = d_ruined_arcology</v>
      </c>
      <c r="E82" s="452"/>
      <c r="F82" s="452"/>
      <c r="G82" s="452"/>
      <c r="H82" s="452"/>
      <c r="I82" s="451" t="s">
        <v>12193</v>
      </c>
      <c r="J82" s="451"/>
    </row>
    <row r="83" s="23" customFormat="1" spans="1:10">
      <c r="A83" s="450">
        <v>35</v>
      </c>
      <c r="B83" s="451" t="s">
        <v>12194</v>
      </c>
      <c r="C83" s="451" t="s">
        <v>12133</v>
      </c>
      <c r="D83" s="452" t="str">
        <f t="shared" si="2"/>
        <v>effect add_deposit = d_archaeological_site</v>
      </c>
      <c r="E83" s="452"/>
      <c r="F83" s="452"/>
      <c r="G83" s="452"/>
      <c r="H83" s="452"/>
      <c r="I83" s="451" t="s">
        <v>12195</v>
      </c>
      <c r="J83" s="451"/>
    </row>
    <row r="84" s="23" customFormat="1" spans="1:10">
      <c r="A84" s="450">
        <v>36</v>
      </c>
      <c r="B84" s="451" t="s">
        <v>12196</v>
      </c>
      <c r="C84" s="451"/>
      <c r="D84" s="452" t="str">
        <f t="shared" si="2"/>
        <v>effect add_deposit = d_hibernating_lithoids</v>
      </c>
      <c r="E84" s="452"/>
      <c r="F84" s="452"/>
      <c r="G84" s="452"/>
      <c r="H84" s="452"/>
      <c r="I84" s="451" t="s">
        <v>12197</v>
      </c>
      <c r="J84" s="451"/>
    </row>
    <row r="85" s="23" customFormat="1" spans="1:10">
      <c r="A85" s="450">
        <v>37</v>
      </c>
      <c r="B85" s="451" t="s">
        <v>12198</v>
      </c>
      <c r="C85" s="451" t="s">
        <v>12199</v>
      </c>
      <c r="D85" s="452" t="str">
        <f t="shared" si="2"/>
        <v>effect add_deposit = d_lithoid_devastation</v>
      </c>
      <c r="E85" s="452"/>
      <c r="F85" s="452"/>
      <c r="G85" s="452"/>
      <c r="H85" s="452"/>
      <c r="I85" s="451" t="s">
        <v>12200</v>
      </c>
      <c r="J85" s="451"/>
    </row>
    <row r="86" s="23" customFormat="1" spans="1:10">
      <c r="A86" s="450">
        <v>38</v>
      </c>
      <c r="B86" s="451" t="s">
        <v>12201</v>
      </c>
      <c r="C86" s="451" t="s">
        <v>12133</v>
      </c>
      <c r="D86" s="452" t="str">
        <f t="shared" si="2"/>
        <v>effect add_deposit = d_terraforming_blocker</v>
      </c>
      <c r="E86" s="452"/>
      <c r="F86" s="452"/>
      <c r="G86" s="452"/>
      <c r="H86" s="452"/>
      <c r="I86" s="451" t="s">
        <v>12202</v>
      </c>
      <c r="J86" s="451"/>
    </row>
    <row r="87" s="23" customFormat="1" spans="1:10">
      <c r="A87" s="450">
        <v>39</v>
      </c>
      <c r="B87" s="451" t="s">
        <v>12203</v>
      </c>
      <c r="C87" s="451" t="s">
        <v>12133</v>
      </c>
      <c r="D87" s="452" t="str">
        <f t="shared" si="2"/>
        <v>effect add_deposit = d_exploited_deposit_blocker</v>
      </c>
      <c r="E87" s="452"/>
      <c r="F87" s="452"/>
      <c r="G87" s="452"/>
      <c r="H87" s="452"/>
      <c r="I87" s="451" t="s">
        <v>12204</v>
      </c>
      <c r="J87" s="451"/>
    </row>
    <row r="88" s="23" customFormat="1" spans="1:10">
      <c r="A88" s="450">
        <v>40</v>
      </c>
      <c r="B88" s="451" t="s">
        <v>12205</v>
      </c>
      <c r="C88" s="451" t="s">
        <v>12206</v>
      </c>
      <c r="D88" s="452" t="str">
        <f t="shared" si="2"/>
        <v>effect add_deposit = d_tainted_snowcaps</v>
      </c>
      <c r="E88" s="452"/>
      <c r="F88" s="452"/>
      <c r="G88" s="452"/>
      <c r="H88" s="452"/>
      <c r="I88" s="451" t="s">
        <v>12207</v>
      </c>
      <c r="J88" s="451"/>
    </row>
    <row r="89" s="23" customFormat="1" spans="1:10">
      <c r="A89" s="450">
        <v>41</v>
      </c>
      <c r="B89" s="451" t="s">
        <v>12208</v>
      </c>
      <c r="C89" s="451" t="s">
        <v>12209</v>
      </c>
      <c r="D89" s="452" t="str">
        <f t="shared" si="2"/>
        <v>effect add_deposit = d_poisonous_algae</v>
      </c>
      <c r="E89" s="452"/>
      <c r="F89" s="452"/>
      <c r="G89" s="452"/>
      <c r="H89" s="452"/>
      <c r="I89" s="451" t="s">
        <v>12210</v>
      </c>
      <c r="J89" s="451"/>
    </row>
    <row r="90" s="23" customFormat="1" spans="1:10">
      <c r="A90" s="450">
        <v>42</v>
      </c>
      <c r="B90" s="451" t="s">
        <v>12211</v>
      </c>
      <c r="C90" s="451" t="s">
        <v>12212</v>
      </c>
      <c r="D90" s="452" t="str">
        <f t="shared" si="2"/>
        <v>effect add_deposit = d_venomous_insects</v>
      </c>
      <c r="E90" s="452"/>
      <c r="F90" s="452"/>
      <c r="G90" s="452"/>
      <c r="H90" s="452"/>
      <c r="I90" s="451" t="s">
        <v>12213</v>
      </c>
      <c r="J90" s="451"/>
    </row>
    <row r="91" s="23" customFormat="1" spans="1:10">
      <c r="A91" s="450">
        <v>43</v>
      </c>
      <c r="B91" s="451" t="s">
        <v>12214</v>
      </c>
      <c r="C91" s="451" t="s">
        <v>12215</v>
      </c>
      <c r="D91" s="452" t="str">
        <f t="shared" si="2"/>
        <v>effect add_deposit = d_unpleasant_atmosphere</v>
      </c>
      <c r="E91" s="452"/>
      <c r="F91" s="452"/>
      <c r="G91" s="452"/>
      <c r="H91" s="452"/>
      <c r="I91" s="451" t="s">
        <v>12216</v>
      </c>
      <c r="J91" s="451"/>
    </row>
    <row r="92" s="23" customFormat="1" spans="1:10">
      <c r="A92" s="450">
        <v>44</v>
      </c>
      <c r="B92" s="451" t="s">
        <v>12217</v>
      </c>
      <c r="C92" s="451" t="s">
        <v>12133</v>
      </c>
      <c r="D92" s="452" t="str">
        <f t="shared" si="2"/>
        <v>effect add_deposit = d_rotten_soil</v>
      </c>
      <c r="E92" s="452"/>
      <c r="F92" s="452"/>
      <c r="G92" s="452"/>
      <c r="H92" s="452"/>
      <c r="I92" s="451" t="s">
        <v>12218</v>
      </c>
      <c r="J92" s="451"/>
    </row>
    <row r="93" s="23" customFormat="1" spans="1:10">
      <c r="A93" s="450">
        <v>45</v>
      </c>
      <c r="B93" s="451" t="s">
        <v>12219</v>
      </c>
      <c r="C93" s="451" t="s">
        <v>12220</v>
      </c>
      <c r="D93" s="452" t="str">
        <f t="shared" si="2"/>
        <v>effect add_deposit = d_mass_graves</v>
      </c>
      <c r="E93" s="452"/>
      <c r="F93" s="452"/>
      <c r="G93" s="452"/>
      <c r="H93" s="452"/>
      <c r="I93" s="451" t="s">
        <v>12221</v>
      </c>
      <c r="J93" s="451"/>
    </row>
    <row r="94" s="23" customFormat="1" spans="1:10">
      <c r="A94" s="450">
        <v>46</v>
      </c>
      <c r="B94" s="451" t="s">
        <v>12222</v>
      </c>
      <c r="C94" s="451" t="s">
        <v>12133</v>
      </c>
      <c r="D94" s="452" t="str">
        <f t="shared" si="2"/>
        <v>effect add_deposit = d_seed_bombing_fungoid_blocker</v>
      </c>
      <c r="E94" s="452"/>
      <c r="F94" s="452"/>
      <c r="G94" s="452"/>
      <c r="H94" s="452"/>
      <c r="I94" s="451" t="s">
        <v>12223</v>
      </c>
      <c r="J94" s="451"/>
    </row>
    <row r="95" s="23" customFormat="1" spans="1:10">
      <c r="A95" s="450">
        <v>47</v>
      </c>
      <c r="B95" s="451" t="s">
        <v>12224</v>
      </c>
      <c r="C95" s="451" t="s">
        <v>12133</v>
      </c>
      <c r="D95" s="452" t="str">
        <f t="shared" si="2"/>
        <v>effect add_deposit = d_seed_bombing_plantoid_blocker</v>
      </c>
      <c r="E95" s="452"/>
      <c r="F95" s="452"/>
      <c r="G95" s="452"/>
      <c r="H95" s="452"/>
      <c r="I95" s="451" t="s">
        <v>12225</v>
      </c>
      <c r="J95" s="451"/>
    </row>
    <row r="96" s="23" customFormat="1" spans="1:10">
      <c r="A96" s="450">
        <v>48</v>
      </c>
      <c r="B96" s="451" t="s">
        <v>12226</v>
      </c>
      <c r="C96" s="451" t="s">
        <v>12227</v>
      </c>
      <c r="D96" s="452" t="str">
        <f t="shared" si="2"/>
        <v>effect add_deposit = d_sprawling_landfill_blocker</v>
      </c>
      <c r="E96" s="452"/>
      <c r="F96" s="452"/>
      <c r="G96" s="452"/>
      <c r="H96" s="452"/>
      <c r="I96" s="451" t="s">
        <v>12228</v>
      </c>
      <c r="J96" s="451"/>
    </row>
    <row r="97" s="23" customFormat="1" spans="1:10">
      <c r="A97" s="450">
        <v>49</v>
      </c>
      <c r="B97" s="451" t="s">
        <v>12229</v>
      </c>
      <c r="C97" s="451" t="s">
        <v>12230</v>
      </c>
      <c r="D97" s="452" t="str">
        <f t="shared" si="2"/>
        <v>effect add_deposit = d_nanotech_devastation</v>
      </c>
      <c r="E97" s="452"/>
      <c r="F97" s="452"/>
      <c r="G97" s="452"/>
      <c r="H97" s="452"/>
      <c r="I97" s="451" t="s">
        <v>12231</v>
      </c>
      <c r="J97" s="451"/>
    </row>
    <row r="98" s="23" customFormat="1" spans="1:10">
      <c r="A98" s="450">
        <v>50</v>
      </c>
      <c r="B98" s="451" t="s">
        <v>12232</v>
      </c>
      <c r="C98" s="451" t="s">
        <v>12233</v>
      </c>
      <c r="D98" s="452" t="str">
        <f t="shared" si="2"/>
        <v>effect add_deposit = d_ruined_hatchery</v>
      </c>
      <c r="E98" s="452"/>
      <c r="F98" s="452"/>
      <c r="G98" s="452"/>
      <c r="H98" s="452"/>
      <c r="I98" s="451" t="s">
        <v>12234</v>
      </c>
      <c r="J98" s="451"/>
    </row>
    <row r="99" s="23" customFormat="1" spans="1:10">
      <c r="A99" s="450">
        <v>51</v>
      </c>
      <c r="B99" s="451" t="s">
        <v>12235</v>
      </c>
      <c r="C99" s="451" t="s">
        <v>12133</v>
      </c>
      <c r="D99" s="452" t="str">
        <f t="shared" si="2"/>
        <v>effect add_deposit = d_unplugged_assimilator_hulk</v>
      </c>
      <c r="E99" s="452"/>
      <c r="F99" s="452"/>
      <c r="G99" s="452"/>
      <c r="H99" s="452"/>
      <c r="I99" s="451" t="s">
        <v>12236</v>
      </c>
      <c r="J99" s="451"/>
    </row>
    <row r="100" s="23" customFormat="1" ht="27" spans="1:10">
      <c r="A100" s="446" t="s">
        <v>12013</v>
      </c>
      <c r="B100" s="446"/>
      <c r="C100" s="446"/>
      <c r="D100" s="446"/>
      <c r="E100" s="446"/>
      <c r="F100" s="446"/>
      <c r="G100" s="446"/>
      <c r="H100" s="446"/>
      <c r="I100" s="446"/>
      <c r="J100" s="446"/>
    </row>
    <row r="101" s="23" customFormat="1" spans="1:10">
      <c r="A101" s="459">
        <v>1</v>
      </c>
      <c r="B101" s="460" t="s">
        <v>12237</v>
      </c>
      <c r="C101" s="460" t="s">
        <v>12133</v>
      </c>
      <c r="D101" s="461" t="str">
        <f>_xlfn.CONCAT($C$2," = ",I101)</f>
        <v>effect add_deposit = d_collapsed_spire</v>
      </c>
      <c r="E101" s="461"/>
      <c r="F101" s="461"/>
      <c r="G101" s="461"/>
      <c r="H101" s="461"/>
      <c r="I101" s="460" t="s">
        <v>12238</v>
      </c>
      <c r="J101" s="460"/>
    </row>
    <row r="102" s="23" customFormat="1" spans="1:10">
      <c r="A102" s="459">
        <v>2</v>
      </c>
      <c r="B102" s="460" t="s">
        <v>12239</v>
      </c>
      <c r="C102" s="460" t="s">
        <v>12133</v>
      </c>
      <c r="D102" s="461" t="str">
        <f t="shared" ref="D102:D113" si="3">_xlfn.CONCAT($C$2," = ",I102)</f>
        <v>effect add_deposit = d_massive_crevice</v>
      </c>
      <c r="E102" s="461"/>
      <c r="F102" s="461"/>
      <c r="G102" s="461"/>
      <c r="H102" s="461"/>
      <c r="I102" s="460" t="s">
        <v>12240</v>
      </c>
      <c r="J102" s="460"/>
    </row>
    <row r="103" s="23" customFormat="1" spans="1:10">
      <c r="A103" s="459">
        <v>3</v>
      </c>
      <c r="B103" s="460" t="s">
        <v>12241</v>
      </c>
      <c r="C103" s="460" t="s">
        <v>12133</v>
      </c>
      <c r="D103" s="461" t="str">
        <f t="shared" si="3"/>
        <v>effect add_deposit = d_shattered_solar_array</v>
      </c>
      <c r="E103" s="461"/>
      <c r="F103" s="461"/>
      <c r="G103" s="461"/>
      <c r="H103" s="461"/>
      <c r="I103" s="460" t="s">
        <v>12242</v>
      </c>
      <c r="J103" s="460"/>
    </row>
    <row r="104" s="23" customFormat="1" spans="1:10">
      <c r="A104" s="459">
        <v>4</v>
      </c>
      <c r="B104" s="460" t="s">
        <v>12243</v>
      </c>
      <c r="C104" s="460" t="s">
        <v>12133</v>
      </c>
      <c r="D104" s="461" t="str">
        <f t="shared" si="3"/>
        <v>effect add_deposit = d_flooded_reactor_pits</v>
      </c>
      <c r="E104" s="461"/>
      <c r="F104" s="461"/>
      <c r="G104" s="461"/>
      <c r="H104" s="461"/>
      <c r="I104" s="460" t="s">
        <v>12244</v>
      </c>
      <c r="J104" s="460"/>
    </row>
    <row r="105" s="23" customFormat="1" spans="1:10">
      <c r="A105" s="459">
        <v>5</v>
      </c>
      <c r="B105" s="460" t="s">
        <v>12245</v>
      </c>
      <c r="C105" s="460" t="s">
        <v>12133</v>
      </c>
      <c r="D105" s="461" t="str">
        <f t="shared" si="3"/>
        <v>effect add_deposit = d_crumbling_mining_tunnels</v>
      </c>
      <c r="E105" s="461"/>
      <c r="F105" s="461"/>
      <c r="G105" s="461"/>
      <c r="H105" s="461"/>
      <c r="I105" s="460" t="s">
        <v>12246</v>
      </c>
      <c r="J105" s="460"/>
    </row>
    <row r="106" s="23" customFormat="1" spans="1:10">
      <c r="A106" s="459">
        <v>6</v>
      </c>
      <c r="B106" s="460" t="s">
        <v>12247</v>
      </c>
      <c r="C106" s="460" t="s">
        <v>12248</v>
      </c>
      <c r="D106" s="461" t="str">
        <f t="shared" si="3"/>
        <v>effect add_deposit = d_ancient_reactor_pits</v>
      </c>
      <c r="E106" s="461"/>
      <c r="F106" s="461"/>
      <c r="G106" s="461"/>
      <c r="H106" s="461"/>
      <c r="I106" s="460" t="s">
        <v>12249</v>
      </c>
      <c r="J106" s="460"/>
    </row>
    <row r="107" s="23" customFormat="1" spans="1:10">
      <c r="A107" s="459">
        <v>7</v>
      </c>
      <c r="B107" s="460" t="s">
        <v>12250</v>
      </c>
      <c r="C107" s="460" t="s">
        <v>12035</v>
      </c>
      <c r="D107" s="461" t="str">
        <f t="shared" si="3"/>
        <v>effect add_deposit = d_immense_solar_array</v>
      </c>
      <c r="E107" s="461"/>
      <c r="F107" s="461"/>
      <c r="G107" s="461"/>
      <c r="H107" s="461"/>
      <c r="I107" s="460" t="s">
        <v>12251</v>
      </c>
      <c r="J107" s="460"/>
    </row>
    <row r="108" s="23" customFormat="1" spans="1:10">
      <c r="A108" s="459">
        <v>8</v>
      </c>
      <c r="B108" s="460" t="s">
        <v>12252</v>
      </c>
      <c r="C108" s="460" t="s">
        <v>12253</v>
      </c>
      <c r="D108" s="461" t="str">
        <f t="shared" si="3"/>
        <v>effect add_deposit = d_abandoned_mining_tunnels</v>
      </c>
      <c r="E108" s="461"/>
      <c r="F108" s="461"/>
      <c r="G108" s="461"/>
      <c r="H108" s="461"/>
      <c r="I108" s="460" t="s">
        <v>12254</v>
      </c>
      <c r="J108" s="460"/>
    </row>
    <row r="109" s="23" customFormat="1" spans="1:10">
      <c r="A109" s="459">
        <v>9</v>
      </c>
      <c r="B109" s="460" t="s">
        <v>12255</v>
      </c>
      <c r="C109" s="460" t="s">
        <v>12052</v>
      </c>
      <c r="D109" s="461" t="str">
        <f t="shared" si="3"/>
        <v>effect add_deposit = d_relic_metal_boneyard</v>
      </c>
      <c r="E109" s="461"/>
      <c r="F109" s="461"/>
      <c r="G109" s="461"/>
      <c r="H109" s="461"/>
      <c r="I109" s="460" t="s">
        <v>12256</v>
      </c>
      <c r="J109" s="460"/>
    </row>
    <row r="110" s="23" customFormat="1" ht="25.5" spans="1:10">
      <c r="A110" s="459">
        <v>10</v>
      </c>
      <c r="B110" s="460" t="s">
        <v>6497</v>
      </c>
      <c r="C110" s="460" t="s">
        <v>12257</v>
      </c>
      <c r="D110" s="461" t="str">
        <f t="shared" si="3"/>
        <v>effect add_deposit = d_central_spire</v>
      </c>
      <c r="E110" s="461"/>
      <c r="F110" s="461"/>
      <c r="G110" s="461"/>
      <c r="H110" s="461"/>
      <c r="I110" s="460" t="s">
        <v>12258</v>
      </c>
      <c r="J110" s="460"/>
    </row>
    <row r="111" s="23" customFormat="1" ht="25.5" spans="1:10">
      <c r="A111" s="459">
        <v>11</v>
      </c>
      <c r="B111" s="460" t="s">
        <v>12259</v>
      </c>
      <c r="C111" s="460" t="s">
        <v>12260</v>
      </c>
      <c r="D111" s="461" t="str">
        <f t="shared" si="3"/>
        <v>effect add_deposit = d_industrial_sector</v>
      </c>
      <c r="E111" s="461"/>
      <c r="F111" s="461"/>
      <c r="G111" s="461"/>
      <c r="H111" s="461"/>
      <c r="I111" s="460" t="s">
        <v>12261</v>
      </c>
      <c r="J111" s="460"/>
    </row>
    <row r="112" s="23" customFormat="1" ht="25.5" spans="1:10">
      <c r="A112" s="459">
        <v>12</v>
      </c>
      <c r="B112" s="460" t="s">
        <v>12262</v>
      </c>
      <c r="C112" s="460" t="s">
        <v>12263</v>
      </c>
      <c r="D112" s="461" t="str">
        <f t="shared" si="3"/>
        <v>effect add_deposit = d_relic_dense_ruins</v>
      </c>
      <c r="E112" s="461"/>
      <c r="F112" s="461"/>
      <c r="G112" s="461"/>
      <c r="H112" s="461"/>
      <c r="I112" s="460" t="s">
        <v>12264</v>
      </c>
      <c r="J112" s="460"/>
    </row>
    <row r="113" s="23" customFormat="1" ht="25.5" spans="1:10">
      <c r="A113" s="459">
        <v>13</v>
      </c>
      <c r="B113" s="460" t="s">
        <v>12265</v>
      </c>
      <c r="C113" s="460" t="s">
        <v>12266</v>
      </c>
      <c r="D113" s="461" t="str">
        <f t="shared" si="3"/>
        <v>effect add_deposit = d_former_relic_world</v>
      </c>
      <c r="E113" s="461"/>
      <c r="F113" s="461"/>
      <c r="G113" s="461"/>
      <c r="H113" s="461"/>
      <c r="I113" s="460" t="s">
        <v>12267</v>
      </c>
      <c r="J113" s="460"/>
    </row>
    <row r="114" s="23" customFormat="1" ht="27" spans="1:10">
      <c r="A114" s="446" t="s">
        <v>12014</v>
      </c>
      <c r="B114" s="446"/>
      <c r="C114" s="446"/>
      <c r="D114" s="446"/>
      <c r="E114" s="446"/>
      <c r="F114" s="446"/>
      <c r="G114" s="446"/>
      <c r="H114" s="446"/>
      <c r="I114" s="446"/>
      <c r="J114" s="446"/>
    </row>
    <row r="115" s="23" customFormat="1" spans="1:10">
      <c r="A115" s="462">
        <v>1</v>
      </c>
      <c r="B115" s="463" t="s">
        <v>12268</v>
      </c>
      <c r="C115" s="463" t="s">
        <v>12269</v>
      </c>
      <c r="D115" s="464" t="str">
        <f>_xlfn.CONCAT($C$2," = ",I115)</f>
        <v>effect add_deposit = d_electrified_oceans</v>
      </c>
      <c r="E115" s="464"/>
      <c r="F115" s="464"/>
      <c r="G115" s="464"/>
      <c r="H115" s="464"/>
      <c r="I115" s="463" t="s">
        <v>12270</v>
      </c>
      <c r="J115" s="463"/>
    </row>
    <row r="116" s="23" customFormat="1" spans="1:10">
      <c r="A116" s="462">
        <v>2</v>
      </c>
      <c r="B116" s="463" t="s">
        <v>12271</v>
      </c>
      <c r="C116" s="463" t="s">
        <v>12272</v>
      </c>
      <c r="D116" s="464" t="str">
        <f t="shared" ref="D116:D139" si="4">_xlfn.CONCAT($C$2," = ",I116)</f>
        <v>effect add_deposit = d_ghostly_canyon</v>
      </c>
      <c r="E116" s="464"/>
      <c r="F116" s="464"/>
      <c r="G116" s="464"/>
      <c r="H116" s="464"/>
      <c r="I116" s="463" t="s">
        <v>12273</v>
      </c>
      <c r="J116" s="463"/>
    </row>
    <row r="117" s="23" customFormat="1" spans="1:10">
      <c r="A117" s="462">
        <v>3</v>
      </c>
      <c r="B117" s="463" t="s">
        <v>12274</v>
      </c>
      <c r="C117" s="463" t="s">
        <v>12275</v>
      </c>
      <c r="D117" s="464" t="str">
        <f t="shared" si="4"/>
        <v>effect add_deposit = d_sky_mountain</v>
      </c>
      <c r="E117" s="464"/>
      <c r="F117" s="464"/>
      <c r="G117" s="464"/>
      <c r="H117" s="464"/>
      <c r="I117" s="463" t="s">
        <v>12276</v>
      </c>
      <c r="J117" s="463"/>
    </row>
    <row r="118" s="23" customFormat="1" spans="1:10">
      <c r="A118" s="462">
        <v>4</v>
      </c>
      <c r="B118" s="463" t="s">
        <v>12277</v>
      </c>
      <c r="C118" s="463" t="s">
        <v>12278</v>
      </c>
      <c r="D118" s="464" t="str">
        <f t="shared" si="4"/>
        <v>effect add_deposit = d_avian_reserve</v>
      </c>
      <c r="E118" s="464"/>
      <c r="F118" s="464"/>
      <c r="G118" s="464"/>
      <c r="H118" s="464"/>
      <c r="I118" s="463" t="s">
        <v>12279</v>
      </c>
      <c r="J118" s="463"/>
    </row>
    <row r="119" s="23" customFormat="1" spans="1:10">
      <c r="A119" s="462">
        <v>5</v>
      </c>
      <c r="B119" s="463" t="s">
        <v>12280</v>
      </c>
      <c r="C119" s="463" t="s">
        <v>12281</v>
      </c>
      <c r="D119" s="464" t="str">
        <f t="shared" si="4"/>
        <v>effect add_deposit = d_magnetic_storm_1_minerals</v>
      </c>
      <c r="E119" s="464"/>
      <c r="F119" s="464"/>
      <c r="G119" s="464"/>
      <c r="H119" s="464"/>
      <c r="I119" s="463" t="s">
        <v>12282</v>
      </c>
      <c r="J119" s="463"/>
    </row>
    <row r="120" s="23" customFormat="1" spans="1:10">
      <c r="A120" s="462">
        <v>6</v>
      </c>
      <c r="B120" s="463" t="s">
        <v>12283</v>
      </c>
      <c r="C120" s="463" t="s">
        <v>12284</v>
      </c>
      <c r="D120" s="464" t="str">
        <f t="shared" si="4"/>
        <v>effect add_deposit = d_magnetic_storm_2_alloys</v>
      </c>
      <c r="E120" s="464"/>
      <c r="F120" s="464"/>
      <c r="G120" s="464"/>
      <c r="H120" s="464"/>
      <c r="I120" s="463" t="s">
        <v>12285</v>
      </c>
      <c r="J120" s="463"/>
    </row>
    <row r="121" s="23" customFormat="1" ht="25.5" spans="1:10">
      <c r="A121" s="462">
        <v>7</v>
      </c>
      <c r="B121" s="463" t="s">
        <v>12286</v>
      </c>
      <c r="C121" s="463" t="s">
        <v>12287</v>
      </c>
      <c r="D121" s="464" t="str">
        <f t="shared" si="4"/>
        <v>effect add_deposit = d_magnetic_storm_3_mix</v>
      </c>
      <c r="E121" s="464"/>
      <c r="F121" s="464"/>
      <c r="G121" s="464"/>
      <c r="H121" s="464"/>
      <c r="I121" s="463" t="s">
        <v>12288</v>
      </c>
      <c r="J121" s="463"/>
    </row>
    <row r="122" s="23" customFormat="1" spans="1:10">
      <c r="A122" s="462">
        <v>8</v>
      </c>
      <c r="B122" s="463" t="s">
        <v>12289</v>
      </c>
      <c r="C122" s="463" t="s">
        <v>12290</v>
      </c>
      <c r="D122" s="464" t="str">
        <f t="shared" si="4"/>
        <v>effect add_deposit = d_electric_storm_1_engineering</v>
      </c>
      <c r="E122" s="464"/>
      <c r="F122" s="464"/>
      <c r="G122" s="464"/>
      <c r="H122" s="464"/>
      <c r="I122" s="463" t="s">
        <v>12291</v>
      </c>
      <c r="J122" s="463"/>
    </row>
    <row r="123" s="23" customFormat="1" spans="1:10">
      <c r="A123" s="462">
        <v>9</v>
      </c>
      <c r="B123" s="463" t="s">
        <v>12292</v>
      </c>
      <c r="C123" s="463" t="s">
        <v>12293</v>
      </c>
      <c r="D123" s="464" t="str">
        <f t="shared" si="4"/>
        <v>effect add_deposit = d_electric_storm_2_unity</v>
      </c>
      <c r="E123" s="464"/>
      <c r="F123" s="464"/>
      <c r="G123" s="464"/>
      <c r="H123" s="464"/>
      <c r="I123" s="463" t="s">
        <v>12294</v>
      </c>
      <c r="J123" s="463"/>
    </row>
    <row r="124" s="23" customFormat="1" spans="1:10">
      <c r="A124" s="462">
        <v>10</v>
      </c>
      <c r="B124" s="463" t="s">
        <v>12295</v>
      </c>
      <c r="C124" s="463" t="s">
        <v>12296</v>
      </c>
      <c r="D124" s="464" t="str">
        <f t="shared" si="4"/>
        <v>effect add_deposit = d_electric_storm_3_physics</v>
      </c>
      <c r="E124" s="464"/>
      <c r="F124" s="464"/>
      <c r="G124" s="464"/>
      <c r="H124" s="464"/>
      <c r="I124" s="463" t="s">
        <v>12297</v>
      </c>
      <c r="J124" s="463"/>
    </row>
    <row r="125" s="23" customFormat="1" spans="1:10">
      <c r="A125" s="462">
        <v>11</v>
      </c>
      <c r="B125" s="463" t="s">
        <v>12298</v>
      </c>
      <c r="C125" s="463" t="s">
        <v>12299</v>
      </c>
      <c r="D125" s="464" t="str">
        <f t="shared" si="4"/>
        <v>effect add_deposit = d_particle_storm_1_society</v>
      </c>
      <c r="E125" s="464"/>
      <c r="F125" s="464"/>
      <c r="G125" s="464"/>
      <c r="H125" s="464"/>
      <c r="I125" s="463" t="s">
        <v>12300</v>
      </c>
      <c r="J125" s="463"/>
    </row>
    <row r="126" s="23" customFormat="1" spans="1:10">
      <c r="A126" s="462">
        <v>12</v>
      </c>
      <c r="B126" s="463" t="s">
        <v>12301</v>
      </c>
      <c r="C126" s="463" t="s">
        <v>12302</v>
      </c>
      <c r="D126" s="464" t="str">
        <f t="shared" si="4"/>
        <v>effect add_deposit = d_particle_storm_2_unity</v>
      </c>
      <c r="E126" s="464"/>
      <c r="F126" s="464"/>
      <c r="G126" s="464"/>
      <c r="H126" s="464"/>
      <c r="I126" s="463" t="s">
        <v>12303</v>
      </c>
      <c r="J126" s="463"/>
    </row>
    <row r="127" s="23" customFormat="1" spans="1:10">
      <c r="A127" s="462">
        <v>13</v>
      </c>
      <c r="B127" s="463" t="s">
        <v>12304</v>
      </c>
      <c r="C127" s="463" t="s">
        <v>12305</v>
      </c>
      <c r="D127" s="464" t="str">
        <f t="shared" si="4"/>
        <v>effect add_deposit = d_particle_storm_3_motes</v>
      </c>
      <c r="E127" s="464"/>
      <c r="F127" s="464"/>
      <c r="G127" s="464"/>
      <c r="H127" s="464"/>
      <c r="I127" s="463" t="s">
        <v>12306</v>
      </c>
      <c r="J127" s="463"/>
    </row>
    <row r="128" s="23" customFormat="1" spans="1:10">
      <c r="A128" s="462">
        <v>14</v>
      </c>
      <c r="B128" s="463" t="s">
        <v>12307</v>
      </c>
      <c r="C128" s="463" t="s">
        <v>12308</v>
      </c>
      <c r="D128" s="464" t="str">
        <f t="shared" si="4"/>
        <v>effect add_deposit = d_solar_storm_1_energy</v>
      </c>
      <c r="E128" s="464"/>
      <c r="F128" s="464"/>
      <c r="G128" s="464"/>
      <c r="H128" s="464"/>
      <c r="I128" s="463" t="s">
        <v>12309</v>
      </c>
      <c r="J128" s="463"/>
    </row>
    <row r="129" s="23" customFormat="1" spans="1:10">
      <c r="A129" s="462">
        <v>15</v>
      </c>
      <c r="B129" s="463" t="s">
        <v>12310</v>
      </c>
      <c r="C129" s="463" t="s">
        <v>12311</v>
      </c>
      <c r="D129" s="464" t="str">
        <f t="shared" si="4"/>
        <v>effect add_deposit = d_solar_storm_2_districts</v>
      </c>
      <c r="E129" s="464"/>
      <c r="F129" s="464"/>
      <c r="G129" s="464"/>
      <c r="H129" s="464"/>
      <c r="I129" s="463" t="s">
        <v>12312</v>
      </c>
      <c r="J129" s="463"/>
    </row>
    <row r="130" s="23" customFormat="1" spans="1:10">
      <c r="A130" s="462">
        <v>16</v>
      </c>
      <c r="B130" s="463" t="s">
        <v>12313</v>
      </c>
      <c r="C130" s="463" t="s">
        <v>12314</v>
      </c>
      <c r="D130" s="464" t="str">
        <f t="shared" si="4"/>
        <v>effect add_deposit = d_solar_storm_3_output</v>
      </c>
      <c r="E130" s="464"/>
      <c r="F130" s="464"/>
      <c r="G130" s="464"/>
      <c r="H130" s="464"/>
      <c r="I130" s="463" t="s">
        <v>12315</v>
      </c>
      <c r="J130" s="463"/>
    </row>
    <row r="131" s="23" customFormat="1" spans="1:10">
      <c r="A131" s="462">
        <v>17</v>
      </c>
      <c r="B131" s="463" t="s">
        <v>12316</v>
      </c>
      <c r="C131" s="463" t="s">
        <v>12317</v>
      </c>
      <c r="D131" s="464" t="str">
        <f t="shared" si="4"/>
        <v>effect add_deposit = d_celestial_storm_1_mines</v>
      </c>
      <c r="E131" s="464"/>
      <c r="F131" s="464"/>
      <c r="G131" s="464"/>
      <c r="H131" s="464"/>
      <c r="I131" s="463" t="s">
        <v>12318</v>
      </c>
      <c r="J131" s="463"/>
    </row>
    <row r="132" s="23" customFormat="1" spans="1:10">
      <c r="A132" s="462">
        <v>18</v>
      </c>
      <c r="B132" s="463" t="s">
        <v>12319</v>
      </c>
      <c r="C132" s="463" t="s">
        <v>12320</v>
      </c>
      <c r="D132" s="464" t="str">
        <f t="shared" si="4"/>
        <v>effect add_deposit = d_celestial_storm_2_society</v>
      </c>
      <c r="E132" s="464"/>
      <c r="F132" s="464"/>
      <c r="G132" s="464"/>
      <c r="H132" s="464"/>
      <c r="I132" s="463" t="s">
        <v>12321</v>
      </c>
      <c r="J132" s="463"/>
    </row>
    <row r="133" s="23" customFormat="1" spans="1:10">
      <c r="A133" s="462">
        <v>19</v>
      </c>
      <c r="B133" s="463" t="s">
        <v>12322</v>
      </c>
      <c r="C133" s="463" t="s">
        <v>12323</v>
      </c>
      <c r="D133" s="464" t="str">
        <f t="shared" si="4"/>
        <v>effect add_deposit = d_celestial_storm_3_crystal</v>
      </c>
      <c r="E133" s="464"/>
      <c r="F133" s="464"/>
      <c r="G133" s="464"/>
      <c r="H133" s="464"/>
      <c r="I133" s="463" t="s">
        <v>12324</v>
      </c>
      <c r="J133" s="463"/>
    </row>
    <row r="134" s="23" customFormat="1" spans="1:10">
      <c r="A134" s="462">
        <v>20</v>
      </c>
      <c r="B134" s="463" t="s">
        <v>12325</v>
      </c>
      <c r="C134" s="463" t="s">
        <v>12326</v>
      </c>
      <c r="D134" s="464" t="str">
        <f t="shared" si="4"/>
        <v>effect add_deposit = d_gravity_storm_1_districts</v>
      </c>
      <c r="E134" s="464"/>
      <c r="F134" s="464"/>
      <c r="G134" s="464"/>
      <c r="H134" s="464"/>
      <c r="I134" s="463" t="s">
        <v>12327</v>
      </c>
      <c r="J134" s="463"/>
    </row>
    <row r="135" s="23" customFormat="1" spans="1:10">
      <c r="A135" s="462">
        <v>21</v>
      </c>
      <c r="B135" s="463" t="s">
        <v>12328</v>
      </c>
      <c r="C135" s="463" t="s">
        <v>523</v>
      </c>
      <c r="D135" s="464" t="str">
        <f t="shared" si="4"/>
        <v>effect add_deposit = d_gravity_storm_2_unity</v>
      </c>
      <c r="E135" s="464"/>
      <c r="F135" s="464"/>
      <c r="G135" s="464"/>
      <c r="H135" s="464"/>
      <c r="I135" s="463" t="s">
        <v>12329</v>
      </c>
      <c r="J135" s="463"/>
    </row>
    <row r="136" s="23" customFormat="1" spans="1:10">
      <c r="A136" s="462">
        <v>22</v>
      </c>
      <c r="B136" s="463" t="s">
        <v>12330</v>
      </c>
      <c r="C136" s="463" t="s">
        <v>12331</v>
      </c>
      <c r="D136" s="464" t="str">
        <f t="shared" si="4"/>
        <v>effect add_deposit = d_gravity_storm_3_engineering</v>
      </c>
      <c r="E136" s="464"/>
      <c r="F136" s="464"/>
      <c r="G136" s="464"/>
      <c r="H136" s="464"/>
      <c r="I136" s="463" t="s">
        <v>12332</v>
      </c>
      <c r="J136" s="463"/>
    </row>
    <row r="137" s="23" customFormat="1" spans="1:10">
      <c r="A137" s="462">
        <v>23</v>
      </c>
      <c r="B137" s="463" t="s">
        <v>12333</v>
      </c>
      <c r="C137" s="463" t="s">
        <v>12334</v>
      </c>
      <c r="D137" s="464" t="str">
        <f t="shared" si="4"/>
        <v>effect add_deposit = d_shroud_storm_1_society</v>
      </c>
      <c r="E137" s="464"/>
      <c r="F137" s="464"/>
      <c r="G137" s="464"/>
      <c r="H137" s="464"/>
      <c r="I137" s="463" t="s">
        <v>12335</v>
      </c>
      <c r="J137" s="463"/>
    </row>
    <row r="138" s="23" customFormat="1" spans="1:10">
      <c r="A138" s="462">
        <v>24</v>
      </c>
      <c r="B138" s="463" t="s">
        <v>12336</v>
      </c>
      <c r="C138" s="463" t="s">
        <v>12337</v>
      </c>
      <c r="D138" s="464" t="str">
        <f t="shared" si="4"/>
        <v>effect add_deposit = d_shroud_storm_2_zro</v>
      </c>
      <c r="E138" s="464"/>
      <c r="F138" s="464"/>
      <c r="G138" s="464"/>
      <c r="H138" s="464"/>
      <c r="I138" s="463" t="s">
        <v>12338</v>
      </c>
      <c r="J138" s="463"/>
    </row>
    <row r="139" s="23" customFormat="1" spans="1:10">
      <c r="A139" s="462">
        <v>25</v>
      </c>
      <c r="B139" s="463" t="s">
        <v>12339</v>
      </c>
      <c r="C139" s="463" t="s">
        <v>12340</v>
      </c>
      <c r="D139" s="464" t="str">
        <f t="shared" si="4"/>
        <v>effect add_deposit = d_shroud_storm_3_happy</v>
      </c>
      <c r="E139" s="464"/>
      <c r="F139" s="464"/>
      <c r="G139" s="464"/>
      <c r="H139" s="464"/>
      <c r="I139" s="463" t="s">
        <v>12341</v>
      </c>
      <c r="J139" s="463"/>
    </row>
    <row r="140" s="23" customFormat="1" ht="27" spans="1:10">
      <c r="A140" s="446" t="s">
        <v>12015</v>
      </c>
      <c r="B140" s="446"/>
      <c r="C140" s="446"/>
      <c r="D140" s="446"/>
      <c r="E140" s="446"/>
      <c r="F140" s="446"/>
      <c r="G140" s="446"/>
      <c r="H140" s="446"/>
      <c r="I140" s="446"/>
      <c r="J140" s="446"/>
    </row>
    <row r="141" s="23" customFormat="1" spans="1:10">
      <c r="A141" s="465">
        <v>1</v>
      </c>
      <c r="B141" s="466" t="s">
        <v>12255</v>
      </c>
      <c r="C141" s="466" t="s">
        <v>12342</v>
      </c>
      <c r="D141" s="467" t="str">
        <f>_xlfn.CONCAT($C$2," = ",I141)</f>
        <v>effect add_deposit = d_metal_boneyard</v>
      </c>
      <c r="E141" s="467"/>
      <c r="F141" s="467"/>
      <c r="G141" s="467"/>
      <c r="H141" s="467"/>
      <c r="I141" s="466" t="s">
        <v>12343</v>
      </c>
      <c r="J141" s="466"/>
    </row>
    <row r="142" s="23" customFormat="1" ht="25.5" spans="1:10">
      <c r="A142" s="465">
        <v>2</v>
      </c>
      <c r="B142" s="466" t="s">
        <v>10145</v>
      </c>
      <c r="C142" s="466" t="s">
        <v>12344</v>
      </c>
      <c r="D142" s="467" t="str">
        <f t="shared" ref="D142:D173" si="5">_xlfn.CONCAT($C$2," = ",I142)</f>
        <v>effect add_deposit = d_migrating_forests</v>
      </c>
      <c r="E142" s="467"/>
      <c r="F142" s="467"/>
      <c r="G142" s="467"/>
      <c r="H142" s="467"/>
      <c r="I142" s="466" t="s">
        <v>12345</v>
      </c>
      <c r="J142" s="466"/>
    </row>
    <row r="143" s="23" customFormat="1" ht="25.5" spans="1:10">
      <c r="A143" s="465">
        <v>3</v>
      </c>
      <c r="B143" s="466" t="s">
        <v>12346</v>
      </c>
      <c r="C143" s="466" t="s">
        <v>12347</v>
      </c>
      <c r="D143" s="467" t="str">
        <f t="shared" si="5"/>
        <v>effect add_deposit = d_migrating_forest_reserve</v>
      </c>
      <c r="E143" s="467"/>
      <c r="F143" s="467"/>
      <c r="G143" s="467"/>
      <c r="H143" s="467"/>
      <c r="I143" s="466" t="s">
        <v>12348</v>
      </c>
      <c r="J143" s="466"/>
    </row>
    <row r="144" s="23" customFormat="1" spans="1:10">
      <c r="A144" s="465">
        <v>4</v>
      </c>
      <c r="B144" s="466" t="s">
        <v>12349</v>
      </c>
      <c r="C144" s="466" t="s">
        <v>12350</v>
      </c>
      <c r="D144" s="467" t="str">
        <f t="shared" si="5"/>
        <v>effect add_deposit = d_ancient_mining_site</v>
      </c>
      <c r="E144" s="467"/>
      <c r="F144" s="467"/>
      <c r="G144" s="467"/>
      <c r="H144" s="467"/>
      <c r="I144" s="466" t="s">
        <v>12351</v>
      </c>
      <c r="J144" s="466"/>
    </row>
    <row r="145" s="23" customFormat="1" ht="25.5" spans="1:10">
      <c r="A145" s="465">
        <v>5</v>
      </c>
      <c r="B145" s="466" t="s">
        <v>12352</v>
      </c>
      <c r="C145" s="466" t="s">
        <v>12353</v>
      </c>
      <c r="D145" s="467" t="str">
        <f t="shared" si="5"/>
        <v>effect add_deposit = d_toy_factory_complex</v>
      </c>
      <c r="E145" s="467"/>
      <c r="F145" s="467"/>
      <c r="G145" s="467"/>
      <c r="H145" s="467"/>
      <c r="I145" s="466" t="s">
        <v>12354</v>
      </c>
      <c r="J145" s="466"/>
    </row>
    <row r="146" s="23" customFormat="1" ht="25.5" spans="1:10">
      <c r="A146" s="465">
        <v>6</v>
      </c>
      <c r="B146" s="466" t="s">
        <v>12355</v>
      </c>
      <c r="C146" s="466" t="s">
        <v>12347</v>
      </c>
      <c r="D146" s="467" t="str">
        <f t="shared" si="5"/>
        <v>effect add_deposit = d_mutant_landfill</v>
      </c>
      <c r="E146" s="467"/>
      <c r="F146" s="467"/>
      <c r="G146" s="467"/>
      <c r="H146" s="467"/>
      <c r="I146" s="466" t="s">
        <v>12356</v>
      </c>
      <c r="J146" s="466"/>
    </row>
    <row r="147" s="23" customFormat="1" ht="25.5" spans="1:10">
      <c r="A147" s="465">
        <v>7</v>
      </c>
      <c r="B147" s="466" t="s">
        <v>12357</v>
      </c>
      <c r="C147" s="466" t="s">
        <v>12358</v>
      </c>
      <c r="D147" s="467" t="str">
        <f t="shared" si="5"/>
        <v>effect add_deposit = d_ancient_bombardment_craters</v>
      </c>
      <c r="E147" s="467"/>
      <c r="F147" s="467"/>
      <c r="G147" s="467"/>
      <c r="H147" s="467"/>
      <c r="I147" s="466" t="s">
        <v>12359</v>
      </c>
      <c r="J147" s="466"/>
    </row>
    <row r="148" s="23" customFormat="1" ht="25.5" spans="1:10">
      <c r="A148" s="465">
        <v>8</v>
      </c>
      <c r="B148" s="466" t="s">
        <v>9453</v>
      </c>
      <c r="C148" s="466" t="s">
        <v>12360</v>
      </c>
      <c r="D148" s="467" t="str">
        <f t="shared" si="5"/>
        <v>effect add_deposit = d_ancient_battlefield</v>
      </c>
      <c r="E148" s="467"/>
      <c r="F148" s="467"/>
      <c r="G148" s="467"/>
      <c r="H148" s="467"/>
      <c r="I148" s="466" t="s">
        <v>12361</v>
      </c>
      <c r="J148" s="466"/>
    </row>
    <row r="149" s="23" customFormat="1" ht="25.5" spans="1:10">
      <c r="A149" s="465">
        <v>9</v>
      </c>
      <c r="B149" s="466" t="s">
        <v>12362</v>
      </c>
      <c r="C149" s="466" t="s">
        <v>12347</v>
      </c>
      <c r="D149" s="467" t="str">
        <f t="shared" si="5"/>
        <v>effect add_deposit = d_irradiated_ruins</v>
      </c>
      <c r="E149" s="467"/>
      <c r="F149" s="467"/>
      <c r="G149" s="467"/>
      <c r="H149" s="467"/>
      <c r="I149" s="466" t="s">
        <v>12363</v>
      </c>
      <c r="J149" s="466"/>
    </row>
    <row r="150" s="23" customFormat="1" spans="1:10">
      <c r="A150" s="465">
        <v>10</v>
      </c>
      <c r="B150" s="466" t="s">
        <v>12364</v>
      </c>
      <c r="C150" s="466" t="s">
        <v>12052</v>
      </c>
      <c r="D150" s="467" t="str">
        <f t="shared" si="5"/>
        <v>effect add_deposit = d_impact_crater</v>
      </c>
      <c r="E150" s="467"/>
      <c r="F150" s="467"/>
      <c r="G150" s="467"/>
      <c r="H150" s="467"/>
      <c r="I150" s="466" t="s">
        <v>12365</v>
      </c>
      <c r="J150" s="466"/>
    </row>
    <row r="151" s="23" customFormat="1" spans="1:10">
      <c r="A151" s="465">
        <v>11</v>
      </c>
      <c r="B151" s="466" t="s">
        <v>10176</v>
      </c>
      <c r="C151" s="466" t="s">
        <v>12366</v>
      </c>
      <c r="D151" s="467" t="str">
        <f t="shared" si="5"/>
        <v>effect add_deposit = d_odd_factory</v>
      </c>
      <c r="E151" s="467"/>
      <c r="F151" s="467"/>
      <c r="G151" s="467"/>
      <c r="H151" s="467"/>
      <c r="I151" s="466" t="s">
        <v>12367</v>
      </c>
      <c r="J151" s="466"/>
    </row>
    <row r="152" s="23" customFormat="1" ht="25.5" spans="1:10">
      <c r="A152" s="465">
        <v>12</v>
      </c>
      <c r="B152" s="466" t="s">
        <v>12368</v>
      </c>
      <c r="C152" s="466" t="s">
        <v>12358</v>
      </c>
      <c r="D152" s="467" t="str">
        <f t="shared" si="5"/>
        <v>effect add_deposit = d_ancient_particle_accelerator</v>
      </c>
      <c r="E152" s="467"/>
      <c r="F152" s="467"/>
      <c r="G152" s="467"/>
      <c r="H152" s="467"/>
      <c r="I152" s="466" t="s">
        <v>12369</v>
      </c>
      <c r="J152" s="466"/>
    </row>
    <row r="153" s="23" customFormat="1" ht="25.5" spans="1:10">
      <c r="A153" s="465">
        <v>13</v>
      </c>
      <c r="B153" s="466" t="s">
        <v>10151</v>
      </c>
      <c r="C153" s="466" t="s">
        <v>12347</v>
      </c>
      <c r="D153" s="467" t="str">
        <f t="shared" si="5"/>
        <v>effect add_deposit = d_underground_vault</v>
      </c>
      <c r="E153" s="467"/>
      <c r="F153" s="467"/>
      <c r="G153" s="467"/>
      <c r="H153" s="467"/>
      <c r="I153" s="466" t="s">
        <v>12370</v>
      </c>
      <c r="J153" s="466"/>
    </row>
    <row r="154" s="23" customFormat="1" spans="1:10">
      <c r="A154" s="465">
        <v>14</v>
      </c>
      <c r="B154" s="466" t="s">
        <v>10151</v>
      </c>
      <c r="C154" s="466" t="s">
        <v>12371</v>
      </c>
      <c r="D154" s="467" t="str">
        <f t="shared" si="5"/>
        <v>effect add_deposit = d_underground_vault_2</v>
      </c>
      <c r="E154" s="467"/>
      <c r="F154" s="467"/>
      <c r="G154" s="467"/>
      <c r="H154" s="467"/>
      <c r="I154" s="466" t="s">
        <v>12372</v>
      </c>
      <c r="J154" s="466"/>
    </row>
    <row r="155" s="23" customFormat="1" spans="1:10">
      <c r="A155" s="465">
        <v>15</v>
      </c>
      <c r="B155" s="466" t="s">
        <v>12373</v>
      </c>
      <c r="C155" s="466" t="s">
        <v>12374</v>
      </c>
      <c r="D155" s="467" t="str">
        <f t="shared" si="5"/>
        <v>effect add_deposit = d_cryonic_clones</v>
      </c>
      <c r="E155" s="467"/>
      <c r="F155" s="467"/>
      <c r="G155" s="467"/>
      <c r="H155" s="467"/>
      <c r="I155" s="466" t="s">
        <v>12375</v>
      </c>
      <c r="J155" s="466"/>
    </row>
    <row r="156" s="23" customFormat="1" ht="25.5" spans="1:10">
      <c r="A156" s="465">
        <v>16</v>
      </c>
      <c r="B156" s="466" t="s">
        <v>12376</v>
      </c>
      <c r="C156" s="466" t="s">
        <v>12347</v>
      </c>
      <c r="D156" s="467" t="str">
        <f t="shared" si="5"/>
        <v>effect add_deposit = d_flooded_mounds</v>
      </c>
      <c r="E156" s="467"/>
      <c r="F156" s="467"/>
      <c r="G156" s="467"/>
      <c r="H156" s="467"/>
      <c r="I156" s="466" t="s">
        <v>12377</v>
      </c>
      <c r="J156" s="466"/>
    </row>
    <row r="157" s="23" customFormat="1" spans="1:10">
      <c r="A157" s="465">
        <v>17</v>
      </c>
      <c r="B157" s="466" t="s">
        <v>12378</v>
      </c>
      <c r="C157" s="466" t="s">
        <v>12379</v>
      </c>
      <c r="D157" s="467" t="str">
        <f t="shared" si="5"/>
        <v>effect add_deposit = d_processing_pens</v>
      </c>
      <c r="E157" s="467"/>
      <c r="F157" s="467"/>
      <c r="G157" s="467"/>
      <c r="H157" s="467"/>
      <c r="I157" s="466" t="s">
        <v>12380</v>
      </c>
      <c r="J157" s="466"/>
    </row>
    <row r="158" s="23" customFormat="1" spans="1:10">
      <c r="A158" s="465">
        <v>18</v>
      </c>
      <c r="B158" s="466" t="s">
        <v>12381</v>
      </c>
      <c r="C158" s="466" t="s">
        <v>12253</v>
      </c>
      <c r="D158" s="467" t="str">
        <f t="shared" si="5"/>
        <v>effect add_deposit = d_harvester_fields</v>
      </c>
      <c r="E158" s="467"/>
      <c r="F158" s="467"/>
      <c r="G158" s="467"/>
      <c r="H158" s="467"/>
      <c r="I158" s="466" t="s">
        <v>12382</v>
      </c>
      <c r="J158" s="466"/>
    </row>
    <row r="159" s="23" customFormat="1" ht="25.5" spans="1:10">
      <c r="A159" s="465">
        <v>19</v>
      </c>
      <c r="B159" s="466" t="s">
        <v>12383</v>
      </c>
      <c r="C159" s="466" t="s">
        <v>12360</v>
      </c>
      <c r="D159" s="467" t="str">
        <f t="shared" si="5"/>
        <v>effect add_deposit = d_wetware_computer</v>
      </c>
      <c r="E159" s="467"/>
      <c r="F159" s="467"/>
      <c r="G159" s="467"/>
      <c r="H159" s="467"/>
      <c r="I159" s="466" t="s">
        <v>12384</v>
      </c>
      <c r="J159" s="466"/>
    </row>
    <row r="160" s="23" customFormat="1" ht="25.5" spans="1:10">
      <c r="A160" s="465">
        <v>20</v>
      </c>
      <c r="B160" s="466" t="s">
        <v>12385</v>
      </c>
      <c r="C160" s="466" t="s">
        <v>12386</v>
      </c>
      <c r="D160" s="467" t="str">
        <f t="shared" si="5"/>
        <v>effect add_deposit = d_savage_wildlands</v>
      </c>
      <c r="E160" s="467"/>
      <c r="F160" s="467"/>
      <c r="G160" s="467"/>
      <c r="H160" s="467"/>
      <c r="I160" s="466" t="s">
        <v>12387</v>
      </c>
      <c r="J160" s="466"/>
    </row>
    <row r="161" s="23" customFormat="1" spans="1:10">
      <c r="A161" s="465">
        <v>21</v>
      </c>
      <c r="B161" s="466" t="s">
        <v>12388</v>
      </c>
      <c r="C161" s="466" t="s">
        <v>12124</v>
      </c>
      <c r="D161" s="467" t="str">
        <f t="shared" si="5"/>
        <v>effect add_deposit = d_mothballed_facilities</v>
      </c>
      <c r="E161" s="467"/>
      <c r="F161" s="467"/>
      <c r="G161" s="467"/>
      <c r="H161" s="467"/>
      <c r="I161" s="466" t="s">
        <v>12389</v>
      </c>
      <c r="J161" s="466"/>
    </row>
    <row r="162" s="23" customFormat="1" spans="1:10">
      <c r="A162" s="465">
        <v>22</v>
      </c>
      <c r="B162" s="466" t="s">
        <v>12390</v>
      </c>
      <c r="C162" s="466" t="s">
        <v>12391</v>
      </c>
      <c r="D162" s="467" t="str">
        <f t="shared" si="5"/>
        <v>effect add_deposit = d_worm_mine</v>
      </c>
      <c r="E162" s="467"/>
      <c r="F162" s="467"/>
      <c r="G162" s="467"/>
      <c r="H162" s="467"/>
      <c r="I162" s="466" t="s">
        <v>12392</v>
      </c>
      <c r="J162" s="466"/>
    </row>
    <row r="163" s="23" customFormat="1" spans="1:10">
      <c r="A163" s="465">
        <v>23</v>
      </c>
      <c r="B163" s="466" t="s">
        <v>12393</v>
      </c>
      <c r="C163" s="466" t="s">
        <v>12394</v>
      </c>
      <c r="D163" s="467" t="str">
        <f t="shared" si="5"/>
        <v>effect add_deposit = d_worm_farm</v>
      </c>
      <c r="E163" s="467"/>
      <c r="F163" s="467"/>
      <c r="G163" s="467"/>
      <c r="H163" s="467"/>
      <c r="I163" s="466" t="s">
        <v>12395</v>
      </c>
      <c r="J163" s="466"/>
    </row>
    <row r="164" s="23" customFormat="1" spans="1:10">
      <c r="A164" s="465">
        <v>24</v>
      </c>
      <c r="B164" s="466" t="s">
        <v>12396</v>
      </c>
      <c r="C164" s="466" t="s">
        <v>12397</v>
      </c>
      <c r="D164" s="467" t="str">
        <f t="shared" si="5"/>
        <v>effect add_deposit = d_organic_landfill</v>
      </c>
      <c r="E164" s="467"/>
      <c r="F164" s="467"/>
      <c r="G164" s="467"/>
      <c r="H164" s="467"/>
      <c r="I164" s="466" t="s">
        <v>12398</v>
      </c>
      <c r="J164" s="466"/>
    </row>
    <row r="165" s="23" customFormat="1" spans="1:10">
      <c r="A165" s="465">
        <v>25</v>
      </c>
      <c r="B165" s="466" t="s">
        <v>12399</v>
      </c>
      <c r="C165" s="466" t="s">
        <v>12400</v>
      </c>
      <c r="D165" s="467" t="str">
        <f t="shared" si="5"/>
        <v>effect add_deposit = d_underground_farm</v>
      </c>
      <c r="E165" s="467"/>
      <c r="F165" s="467"/>
      <c r="G165" s="467"/>
      <c r="H165" s="467"/>
      <c r="I165" s="466" t="s">
        <v>12401</v>
      </c>
      <c r="J165" s="466"/>
    </row>
    <row r="166" s="23" customFormat="1" spans="1:10">
      <c r="A166" s="465">
        <v>26</v>
      </c>
      <c r="B166" s="466" t="s">
        <v>12402</v>
      </c>
      <c r="C166" s="466" t="s">
        <v>12403</v>
      </c>
      <c r="D166" s="467" t="str">
        <f t="shared" si="5"/>
        <v>effect add_deposit = d_underground_mine</v>
      </c>
      <c r="E166" s="467"/>
      <c r="F166" s="467"/>
      <c r="G166" s="467"/>
      <c r="H166" s="467"/>
      <c r="I166" s="466" t="s">
        <v>12404</v>
      </c>
      <c r="J166" s="466"/>
    </row>
    <row r="167" s="23" customFormat="1" spans="1:10">
      <c r="A167" s="465">
        <v>27</v>
      </c>
      <c r="B167" s="466" t="s">
        <v>12405</v>
      </c>
      <c r="C167" s="466" t="s">
        <v>12406</v>
      </c>
      <c r="D167" s="467" t="str">
        <f t="shared" si="5"/>
        <v>effect add_deposit = d_underground_generator</v>
      </c>
      <c r="E167" s="467"/>
      <c r="F167" s="467"/>
      <c r="G167" s="467"/>
      <c r="H167" s="467"/>
      <c r="I167" s="466" t="s">
        <v>12407</v>
      </c>
      <c r="J167" s="466"/>
    </row>
    <row r="168" s="23" customFormat="1" spans="1:10">
      <c r="A168" s="465">
        <v>28</v>
      </c>
      <c r="B168" s="466" t="s">
        <v>12408</v>
      </c>
      <c r="C168" s="466"/>
      <c r="D168" s="467" t="str">
        <f t="shared" si="5"/>
        <v>effect add_deposit = d_underground_farm_blocked</v>
      </c>
      <c r="E168" s="467"/>
      <c r="F168" s="467"/>
      <c r="G168" s="467"/>
      <c r="H168" s="467"/>
      <c r="I168" s="466" t="s">
        <v>12409</v>
      </c>
      <c r="J168" s="466"/>
    </row>
    <row r="169" s="23" customFormat="1" spans="1:10">
      <c r="A169" s="465">
        <v>29</v>
      </c>
      <c r="B169" s="466" t="s">
        <v>12410</v>
      </c>
      <c r="C169" s="466"/>
      <c r="D169" s="467" t="str">
        <f t="shared" si="5"/>
        <v>effect add_deposit = d_underground_mine_blocked</v>
      </c>
      <c r="E169" s="467"/>
      <c r="F169" s="467"/>
      <c r="G169" s="467"/>
      <c r="H169" s="467"/>
      <c r="I169" s="466" t="s">
        <v>12411</v>
      </c>
      <c r="J169" s="466"/>
    </row>
    <row r="170" s="23" customFormat="1" spans="1:10">
      <c r="A170" s="465">
        <v>30</v>
      </c>
      <c r="B170" s="466" t="s">
        <v>12412</v>
      </c>
      <c r="C170" s="466"/>
      <c r="D170" s="467" t="str">
        <f t="shared" si="5"/>
        <v>effect add_deposit = d_underground_generator_blocked</v>
      </c>
      <c r="E170" s="467"/>
      <c r="F170" s="467"/>
      <c r="G170" s="467"/>
      <c r="H170" s="467"/>
      <c r="I170" s="466" t="s">
        <v>12413</v>
      </c>
      <c r="J170" s="466"/>
    </row>
    <row r="171" s="23" customFormat="1" spans="1:10">
      <c r="A171" s="465">
        <v>31</v>
      </c>
      <c r="B171" s="466" t="s">
        <v>12414</v>
      </c>
      <c r="C171" s="466"/>
      <c r="D171" s="467" t="str">
        <f t="shared" si="5"/>
        <v>effect add_deposit = d_underground_farm_dead</v>
      </c>
      <c r="E171" s="467"/>
      <c r="F171" s="467"/>
      <c r="G171" s="467"/>
      <c r="H171" s="467"/>
      <c r="I171" s="466" t="s">
        <v>12415</v>
      </c>
      <c r="J171" s="466"/>
    </row>
    <row r="172" s="23" customFormat="1" spans="1:10">
      <c r="A172" s="465">
        <v>32</v>
      </c>
      <c r="B172" s="466" t="s">
        <v>12416</v>
      </c>
      <c r="C172" s="466"/>
      <c r="D172" s="467" t="str">
        <f t="shared" si="5"/>
        <v>effect add_deposit = d_underground_mine_dead</v>
      </c>
      <c r="E172" s="467"/>
      <c r="F172" s="467"/>
      <c r="G172" s="467"/>
      <c r="H172" s="467"/>
      <c r="I172" s="466" t="s">
        <v>12417</v>
      </c>
      <c r="J172" s="466"/>
    </row>
    <row r="173" s="23" customFormat="1" spans="1:10">
      <c r="A173" s="465">
        <v>33</v>
      </c>
      <c r="B173" s="466" t="s">
        <v>12418</v>
      </c>
      <c r="C173" s="466"/>
      <c r="D173" s="467" t="str">
        <f t="shared" si="5"/>
        <v>effect add_deposit = d_underground_generator_dead</v>
      </c>
      <c r="E173" s="467"/>
      <c r="F173" s="467"/>
      <c r="G173" s="467"/>
      <c r="H173" s="467"/>
      <c r="I173" s="466" t="s">
        <v>12419</v>
      </c>
      <c r="J173" s="466"/>
    </row>
    <row r="174" s="23" customFormat="1" ht="25.5" spans="1:10">
      <c r="A174" s="465">
        <v>34</v>
      </c>
      <c r="B174" s="466" t="s">
        <v>12420</v>
      </c>
      <c r="C174" s="466" t="s">
        <v>12421</v>
      </c>
      <c r="D174" s="467" t="str">
        <f t="shared" ref="D174:D205" si="6">_xlfn.CONCAT($C$2," = ",I174)</f>
        <v>effect add_deposit = d_underground_contact_zone</v>
      </c>
      <c r="E174" s="467"/>
      <c r="F174" s="467"/>
      <c r="G174" s="467"/>
      <c r="H174" s="467"/>
      <c r="I174" s="466" t="s">
        <v>12422</v>
      </c>
      <c r="J174" s="466"/>
    </row>
    <row r="175" s="23" customFormat="1" spans="1:10">
      <c r="A175" s="465">
        <v>35</v>
      </c>
      <c r="B175" s="466" t="s">
        <v>12423</v>
      </c>
      <c r="C175" s="466" t="s">
        <v>12424</v>
      </c>
      <c r="D175" s="467" t="str">
        <f t="shared" si="6"/>
        <v>effect add_deposit = d_space_time_anomaly</v>
      </c>
      <c r="E175" s="467"/>
      <c r="F175" s="467"/>
      <c r="G175" s="467"/>
      <c r="H175" s="467"/>
      <c r="I175" s="466" t="s">
        <v>12425</v>
      </c>
      <c r="J175" s="466"/>
    </row>
    <row r="176" s="23" customFormat="1" ht="25.5" spans="1:10">
      <c r="A176" s="465">
        <v>36</v>
      </c>
      <c r="B176" s="466" t="s">
        <v>12426</v>
      </c>
      <c r="C176" s="466" t="s">
        <v>12427</v>
      </c>
      <c r="D176" s="467" t="str">
        <f t="shared" si="6"/>
        <v>effect add_deposit = d_portal_research_zone</v>
      </c>
      <c r="E176" s="467"/>
      <c r="F176" s="467"/>
      <c r="G176" s="467"/>
      <c r="H176" s="467"/>
      <c r="I176" s="466" t="s">
        <v>12428</v>
      </c>
      <c r="J176" s="466"/>
    </row>
    <row r="177" s="23" customFormat="1" spans="1:10">
      <c r="A177" s="465">
        <v>37</v>
      </c>
      <c r="B177" s="466" t="s">
        <v>12429</v>
      </c>
      <c r="C177" s="466" t="s">
        <v>12430</v>
      </c>
      <c r="D177" s="467" t="str">
        <f t="shared" si="6"/>
        <v>effect add_deposit = d_portal_research_zone_gestalt</v>
      </c>
      <c r="E177" s="467"/>
      <c r="F177" s="467"/>
      <c r="G177" s="467"/>
      <c r="H177" s="467"/>
      <c r="I177" s="466" t="s">
        <v>12431</v>
      </c>
      <c r="J177" s="466"/>
    </row>
    <row r="178" s="23" customFormat="1" spans="1:10">
      <c r="A178" s="465">
        <v>38</v>
      </c>
      <c r="B178" s="466" t="s">
        <v>12432</v>
      </c>
      <c r="C178" s="466" t="s">
        <v>12278</v>
      </c>
      <c r="D178" s="467" t="str">
        <f t="shared" si="6"/>
        <v>effect add_deposit = d_ancient_one</v>
      </c>
      <c r="E178" s="467"/>
      <c r="F178" s="467"/>
      <c r="G178" s="467"/>
      <c r="H178" s="467"/>
      <c r="I178" s="466" t="s">
        <v>12433</v>
      </c>
      <c r="J178" s="466"/>
    </row>
    <row r="179" s="23" customFormat="1" spans="1:10">
      <c r="A179" s="465">
        <v>39</v>
      </c>
      <c r="B179" s="466" t="s">
        <v>12434</v>
      </c>
      <c r="C179" s="466" t="s">
        <v>12435</v>
      </c>
      <c r="D179" s="467" t="str">
        <f t="shared" si="6"/>
        <v>effect add_deposit = d_numas_breath</v>
      </c>
      <c r="E179" s="467"/>
      <c r="F179" s="467"/>
      <c r="G179" s="467"/>
      <c r="H179" s="467"/>
      <c r="I179" s="466" t="s">
        <v>12436</v>
      </c>
      <c r="J179" s="466"/>
    </row>
    <row r="180" s="23" customFormat="1" spans="1:10">
      <c r="A180" s="465">
        <v>40</v>
      </c>
      <c r="B180" s="466" t="s">
        <v>12437</v>
      </c>
      <c r="C180" s="466" t="s">
        <v>12438</v>
      </c>
      <c r="D180" s="467" t="str">
        <f t="shared" si="6"/>
        <v>effect add_deposit = d_nanosands</v>
      </c>
      <c r="E180" s="467"/>
      <c r="F180" s="467"/>
      <c r="G180" s="467"/>
      <c r="H180" s="467"/>
      <c r="I180" s="466" t="s">
        <v>12439</v>
      </c>
      <c r="J180" s="466"/>
    </row>
    <row r="181" s="23" customFormat="1" spans="1:10">
      <c r="A181" s="465">
        <v>41</v>
      </c>
      <c r="B181" s="466" t="s">
        <v>5636</v>
      </c>
      <c r="C181" s="466" t="s">
        <v>12440</v>
      </c>
      <c r="D181" s="467" t="str">
        <f t="shared" si="6"/>
        <v>effect add_deposit = d_sentinels</v>
      </c>
      <c r="E181" s="467"/>
      <c r="F181" s="467"/>
      <c r="G181" s="467"/>
      <c r="H181" s="467"/>
      <c r="I181" s="466" t="s">
        <v>12441</v>
      </c>
      <c r="J181" s="466"/>
    </row>
    <row r="182" s="23" customFormat="1" spans="1:10">
      <c r="A182" s="465">
        <v>42</v>
      </c>
      <c r="B182" s="466" t="s">
        <v>5636</v>
      </c>
      <c r="C182" s="466" t="s">
        <v>12442</v>
      </c>
      <c r="D182" s="467" t="str">
        <f t="shared" si="6"/>
        <v>effect add_deposit = d_sentinels_metal</v>
      </c>
      <c r="E182" s="467"/>
      <c r="F182" s="467"/>
      <c r="G182" s="467"/>
      <c r="H182" s="467"/>
      <c r="I182" s="466" t="s">
        <v>12443</v>
      </c>
      <c r="J182" s="466"/>
    </row>
    <row r="183" s="23" customFormat="1" spans="1:10">
      <c r="A183" s="465">
        <v>43</v>
      </c>
      <c r="B183" s="466" t="s">
        <v>5636</v>
      </c>
      <c r="C183" s="466" t="s">
        <v>12444</v>
      </c>
      <c r="D183" s="467" t="str">
        <f t="shared" si="6"/>
        <v>effect add_deposit = d_sentinels_monument</v>
      </c>
      <c r="E183" s="467"/>
      <c r="F183" s="467"/>
      <c r="G183" s="467"/>
      <c r="H183" s="467"/>
      <c r="I183" s="466" t="s">
        <v>12445</v>
      </c>
      <c r="J183" s="466"/>
    </row>
    <row r="184" s="23" customFormat="1" spans="1:10">
      <c r="A184" s="465">
        <v>44</v>
      </c>
      <c r="B184" s="466" t="s">
        <v>12446</v>
      </c>
      <c r="C184" s="466" t="s">
        <v>12447</v>
      </c>
      <c r="D184" s="467" t="str">
        <f t="shared" si="6"/>
        <v>effect add_deposit = d_hab_lonely_bot_deposit</v>
      </c>
      <c r="E184" s="467"/>
      <c r="F184" s="467"/>
      <c r="G184" s="467"/>
      <c r="H184" s="467"/>
      <c r="I184" s="466" t="s">
        <v>12448</v>
      </c>
      <c r="J184" s="466"/>
    </row>
    <row r="185" s="23" customFormat="1" spans="1:10">
      <c r="A185" s="465">
        <v>45</v>
      </c>
      <c r="B185" s="466" t="s">
        <v>12446</v>
      </c>
      <c r="C185" s="466" t="s">
        <v>12449</v>
      </c>
      <c r="D185" s="467" t="str">
        <f t="shared" si="6"/>
        <v>effect add_deposit = d_hab_lonely_bot_deposit_2</v>
      </c>
      <c r="E185" s="467"/>
      <c r="F185" s="467"/>
      <c r="G185" s="467"/>
      <c r="H185" s="467"/>
      <c r="I185" s="466" t="s">
        <v>12450</v>
      </c>
      <c r="J185" s="466"/>
    </row>
    <row r="186" s="23" customFormat="1" spans="1:10">
      <c r="A186" s="465">
        <v>46</v>
      </c>
      <c r="B186" s="466" t="s">
        <v>12446</v>
      </c>
      <c r="C186" s="466" t="s">
        <v>12451</v>
      </c>
      <c r="D186" s="467" t="str">
        <f t="shared" si="6"/>
        <v>effect add_deposit = d_hab_lonely_bot_deposit_3</v>
      </c>
      <c r="E186" s="467"/>
      <c r="F186" s="467"/>
      <c r="G186" s="467"/>
      <c r="H186" s="467"/>
      <c r="I186" s="466" t="s">
        <v>12452</v>
      </c>
      <c r="J186" s="466"/>
    </row>
    <row r="187" s="23" customFormat="1" spans="1:10">
      <c r="A187" s="465">
        <v>47</v>
      </c>
      <c r="B187" s="466" t="s">
        <v>12453</v>
      </c>
      <c r="C187" s="466" t="s">
        <v>12454</v>
      </c>
      <c r="D187" s="467" t="str">
        <f t="shared" si="6"/>
        <v>effect add_deposit = d_house_turtle</v>
      </c>
      <c r="E187" s="467"/>
      <c r="F187" s="467"/>
      <c r="G187" s="467"/>
      <c r="H187" s="467"/>
      <c r="I187" s="466" t="s">
        <v>12455</v>
      </c>
      <c r="J187" s="466"/>
    </row>
    <row r="188" s="23" customFormat="1" spans="1:10">
      <c r="A188" s="465">
        <v>48</v>
      </c>
      <c r="B188" s="466" t="s">
        <v>12456</v>
      </c>
      <c r="C188" s="466" t="s">
        <v>12457</v>
      </c>
      <c r="D188" s="467" t="str">
        <f t="shared" si="6"/>
        <v>effect add_deposit = d_turtle_miner</v>
      </c>
      <c r="E188" s="467"/>
      <c r="F188" s="467"/>
      <c r="G188" s="467"/>
      <c r="H188" s="467"/>
      <c r="I188" s="466" t="s">
        <v>12458</v>
      </c>
      <c r="J188" s="466"/>
    </row>
    <row r="189" s="23" customFormat="1" ht="25.5" spans="1:10">
      <c r="A189" s="465">
        <v>49</v>
      </c>
      <c r="B189" s="466" t="s">
        <v>12459</v>
      </c>
      <c r="C189" s="466" t="s">
        <v>12460</v>
      </c>
      <c r="D189" s="467" t="str">
        <f t="shared" si="6"/>
        <v>effect add_deposit = d_turtle_corpse</v>
      </c>
      <c r="E189" s="467"/>
      <c r="F189" s="467"/>
      <c r="G189" s="467"/>
      <c r="H189" s="467"/>
      <c r="I189" s="466" t="s">
        <v>12461</v>
      </c>
      <c r="J189" s="466"/>
    </row>
    <row r="190" s="23" customFormat="1" spans="1:10">
      <c r="A190" s="465">
        <v>50</v>
      </c>
      <c r="B190" s="466" t="s">
        <v>12462</v>
      </c>
      <c r="C190" s="466" t="s">
        <v>12052</v>
      </c>
      <c r="D190" s="467" t="str">
        <f t="shared" si="6"/>
        <v>effect add_deposit = d_polaris_city</v>
      </c>
      <c r="E190" s="467"/>
      <c r="F190" s="467"/>
      <c r="G190" s="467"/>
      <c r="H190" s="467"/>
      <c r="I190" s="466" t="s">
        <v>12463</v>
      </c>
      <c r="J190" s="466"/>
    </row>
    <row r="191" s="23" customFormat="1" spans="1:10">
      <c r="A191" s="465">
        <v>51</v>
      </c>
      <c r="B191" s="466" t="s">
        <v>12464</v>
      </c>
      <c r="C191" s="466" t="s">
        <v>12465</v>
      </c>
      <c r="D191" s="467" t="str">
        <f t="shared" si="6"/>
        <v>effect add_deposit = d_nano_corpses</v>
      </c>
      <c r="E191" s="467"/>
      <c r="F191" s="467"/>
      <c r="G191" s="467"/>
      <c r="H191" s="467"/>
      <c r="I191" s="466" t="s">
        <v>12466</v>
      </c>
      <c r="J191" s="466"/>
    </row>
    <row r="192" s="23" customFormat="1" spans="1:10">
      <c r="A192" s="465">
        <v>52</v>
      </c>
      <c r="B192" s="466" t="s">
        <v>12467</v>
      </c>
      <c r="C192" s="466" t="s">
        <v>12468</v>
      </c>
      <c r="D192" s="467" t="str">
        <f t="shared" si="6"/>
        <v>effect add_deposit = d_fungal_study_zone</v>
      </c>
      <c r="E192" s="467"/>
      <c r="F192" s="467"/>
      <c r="G192" s="467"/>
      <c r="H192" s="467"/>
      <c r="I192" s="466" t="s">
        <v>12469</v>
      </c>
      <c r="J192" s="466"/>
    </row>
    <row r="193" s="23" customFormat="1" spans="1:10">
      <c r="A193" s="465">
        <v>53</v>
      </c>
      <c r="B193" s="466" t="s">
        <v>12470</v>
      </c>
      <c r="C193" s="466" t="s">
        <v>12471</v>
      </c>
      <c r="D193" s="467" t="str">
        <f t="shared" si="6"/>
        <v>effect add_deposit = d_landed_dragon</v>
      </c>
      <c r="E193" s="467"/>
      <c r="F193" s="467"/>
      <c r="G193" s="467"/>
      <c r="H193" s="467"/>
      <c r="I193" s="466" t="s">
        <v>12472</v>
      </c>
      <c r="J193" s="466"/>
    </row>
    <row r="194" s="23" customFormat="1" spans="1:10">
      <c r="A194" s="465">
        <v>54</v>
      </c>
      <c r="B194" s="466" t="s">
        <v>12473</v>
      </c>
      <c r="C194" s="466" t="s">
        <v>12474</v>
      </c>
      <c r="D194" s="467" t="str">
        <f t="shared" si="6"/>
        <v>effect add_deposit = d_living_snow_reserve</v>
      </c>
      <c r="E194" s="467"/>
      <c r="F194" s="467"/>
      <c r="G194" s="467"/>
      <c r="H194" s="467"/>
      <c r="I194" s="466" t="s">
        <v>12475</v>
      </c>
      <c r="J194" s="466"/>
    </row>
    <row r="195" s="23" customFormat="1" spans="1:10">
      <c r="A195" s="465">
        <v>55</v>
      </c>
      <c r="B195" s="466" t="s">
        <v>12476</v>
      </c>
      <c r="C195" s="466" t="s">
        <v>12477</v>
      </c>
      <c r="D195" s="467" t="str">
        <f t="shared" si="6"/>
        <v>effect add_deposit = d_dayside_farm</v>
      </c>
      <c r="E195" s="467"/>
      <c r="F195" s="467"/>
      <c r="G195" s="467"/>
      <c r="H195" s="467"/>
      <c r="I195" s="466" t="s">
        <v>12478</v>
      </c>
      <c r="J195" s="466"/>
    </row>
    <row r="196" s="23" customFormat="1" ht="25.5" spans="1:10">
      <c r="A196" s="465">
        <v>56</v>
      </c>
      <c r="B196" s="466" t="s">
        <v>12479</v>
      </c>
      <c r="C196" s="466" t="s">
        <v>12480</v>
      </c>
      <c r="D196" s="467" t="str">
        <f t="shared" si="6"/>
        <v>effect add_deposit = d_radiotrophic_preserve</v>
      </c>
      <c r="E196" s="467"/>
      <c r="F196" s="467"/>
      <c r="G196" s="467"/>
      <c r="H196" s="467"/>
      <c r="I196" s="466" t="s">
        <v>12481</v>
      </c>
      <c r="J196" s="466"/>
    </row>
    <row r="197" s="23" customFormat="1" spans="1:10">
      <c r="A197" s="465">
        <v>57</v>
      </c>
      <c r="B197" s="466" t="s">
        <v>12482</v>
      </c>
      <c r="C197" s="466" t="s">
        <v>12483</v>
      </c>
      <c r="D197" s="467" t="str">
        <f t="shared" si="6"/>
        <v>effect add_deposit = d_machine_care_home</v>
      </c>
      <c r="E197" s="467"/>
      <c r="F197" s="467"/>
      <c r="G197" s="467"/>
      <c r="H197" s="467"/>
      <c r="I197" s="466" t="s">
        <v>12484</v>
      </c>
      <c r="J197" s="466"/>
    </row>
    <row r="198" s="23" customFormat="1" spans="1:10">
      <c r="A198" s="465">
        <v>58</v>
      </c>
      <c r="B198" s="466" t="s">
        <v>12485</v>
      </c>
      <c r="C198" s="466" t="s">
        <v>12486</v>
      </c>
      <c r="D198" s="467" t="str">
        <f t="shared" si="6"/>
        <v>effect add_deposit = d_crystal_kraken_body</v>
      </c>
      <c r="E198" s="467"/>
      <c r="F198" s="467"/>
      <c r="G198" s="467"/>
      <c r="H198" s="467"/>
      <c r="I198" s="466" t="s">
        <v>12487</v>
      </c>
      <c r="J198" s="466"/>
    </row>
    <row r="199" s="23" customFormat="1" spans="1:10">
      <c r="A199" s="465">
        <v>59</v>
      </c>
      <c r="B199" s="466" t="s">
        <v>12488</v>
      </c>
      <c r="C199" s="466" t="s">
        <v>12489</v>
      </c>
      <c r="D199" s="467" t="str">
        <f t="shared" si="6"/>
        <v>effect add_deposit = d_crystal_kraken_body_bombed</v>
      </c>
      <c r="E199" s="467"/>
      <c r="F199" s="467"/>
      <c r="G199" s="467"/>
      <c r="H199" s="467"/>
      <c r="I199" s="466" t="s">
        <v>12490</v>
      </c>
      <c r="J199" s="466"/>
    </row>
    <row r="200" s="23" customFormat="1" spans="1:10">
      <c r="A200" s="465">
        <v>60</v>
      </c>
      <c r="B200" s="466" t="s">
        <v>12491</v>
      </c>
      <c r="C200" s="466" t="s">
        <v>12133</v>
      </c>
      <c r="D200" s="467" t="str">
        <f t="shared" si="6"/>
        <v>effect add_deposit = d_big_nature_preserve_blocker</v>
      </c>
      <c r="E200" s="467"/>
      <c r="F200" s="467"/>
      <c r="G200" s="467"/>
      <c r="H200" s="467"/>
      <c r="I200" s="466" t="s">
        <v>12492</v>
      </c>
      <c r="J200" s="466"/>
    </row>
    <row r="201" s="23" customFormat="1" spans="1:10">
      <c r="A201" s="465">
        <v>61</v>
      </c>
      <c r="B201" s="466" t="s">
        <v>12493</v>
      </c>
      <c r="C201" s="466" t="s">
        <v>12494</v>
      </c>
      <c r="D201" s="467" t="str">
        <f t="shared" si="6"/>
        <v>effect add_deposit = d_ancient_manufactorium_working</v>
      </c>
      <c r="E201" s="467"/>
      <c r="F201" s="467"/>
      <c r="G201" s="467"/>
      <c r="H201" s="467"/>
      <c r="I201" s="466" t="s">
        <v>12495</v>
      </c>
      <c r="J201" s="466"/>
    </row>
    <row r="202" s="23" customFormat="1" ht="25.5" spans="1:10">
      <c r="A202" s="465">
        <v>62</v>
      </c>
      <c r="B202" s="466" t="s">
        <v>12496</v>
      </c>
      <c r="C202" s="466" t="s">
        <v>12497</v>
      </c>
      <c r="D202" s="467" t="str">
        <f t="shared" si="6"/>
        <v>effect add_deposit = d_ancient_manufactorium_scrapyard</v>
      </c>
      <c r="E202" s="467"/>
      <c r="F202" s="467"/>
      <c r="G202" s="467"/>
      <c r="H202" s="467"/>
      <c r="I202" s="466" t="s">
        <v>12498</v>
      </c>
      <c r="J202" s="466"/>
    </row>
    <row r="203" s="23" customFormat="1" spans="1:10">
      <c r="A203" s="465">
        <v>63</v>
      </c>
      <c r="B203" s="466" t="s">
        <v>12499</v>
      </c>
      <c r="C203" s="466" t="s">
        <v>12500</v>
      </c>
      <c r="D203" s="467" t="str">
        <f t="shared" si="6"/>
        <v>effect add_deposit = d_ancient_manufactorium_crater</v>
      </c>
      <c r="E203" s="467"/>
      <c r="F203" s="467"/>
      <c r="G203" s="467"/>
      <c r="H203" s="467"/>
      <c r="I203" s="466" t="s">
        <v>12501</v>
      </c>
      <c r="J203" s="466"/>
    </row>
    <row r="204" s="23" customFormat="1" spans="1:10">
      <c r="A204" s="465">
        <v>64</v>
      </c>
      <c r="B204" s="466" t="s">
        <v>12502</v>
      </c>
      <c r="C204" s="466"/>
      <c r="D204" s="467" t="str">
        <f t="shared" si="6"/>
        <v>effect add_deposit = d_ancient_manufactorium_vaultexploration</v>
      </c>
      <c r="E204" s="467"/>
      <c r="F204" s="467"/>
      <c r="G204" s="467"/>
      <c r="H204" s="467"/>
      <c r="I204" s="466" t="s">
        <v>12503</v>
      </c>
      <c r="J204" s="466"/>
    </row>
    <row r="205" s="23" customFormat="1" spans="1:10">
      <c r="A205" s="465">
        <v>65</v>
      </c>
      <c r="B205" s="466" t="s">
        <v>10217</v>
      </c>
      <c r="C205" s="466" t="s">
        <v>12504</v>
      </c>
      <c r="D205" s="467" t="str">
        <f t="shared" si="6"/>
        <v>effect add_deposit = d_metallic_puddles</v>
      </c>
      <c r="E205" s="467"/>
      <c r="F205" s="467"/>
      <c r="G205" s="467"/>
      <c r="H205" s="467"/>
      <c r="I205" s="466" t="s">
        <v>12505</v>
      </c>
      <c r="J205" s="466"/>
    </row>
    <row r="206" s="23" customFormat="1" spans="1:10">
      <c r="A206" s="465">
        <v>66</v>
      </c>
      <c r="B206" s="466" t="s">
        <v>12506</v>
      </c>
      <c r="C206" s="466" t="s">
        <v>12507</v>
      </c>
      <c r="D206" s="467" t="str">
        <f t="shared" ref="D206:D237" si="7">_xlfn.CONCAT($C$2," = ",I206)</f>
        <v>effect add_deposit = d_empty_quarry</v>
      </c>
      <c r="E206" s="467"/>
      <c r="F206" s="467"/>
      <c r="G206" s="467"/>
      <c r="H206" s="467"/>
      <c r="I206" s="466" t="s">
        <v>12508</v>
      </c>
      <c r="J206" s="466"/>
    </row>
    <row r="207" s="23" customFormat="1" spans="1:10">
      <c r="A207" s="465">
        <v>67</v>
      </c>
      <c r="B207" s="466" t="s">
        <v>12509</v>
      </c>
      <c r="C207" s="466" t="s">
        <v>12510</v>
      </c>
      <c r="D207" s="467" t="str">
        <f t="shared" si="7"/>
        <v>effect add_deposit = d_eater_deposit</v>
      </c>
      <c r="E207" s="467"/>
      <c r="F207" s="467"/>
      <c r="G207" s="467"/>
      <c r="H207" s="467"/>
      <c r="I207" s="466" t="s">
        <v>12511</v>
      </c>
      <c r="J207" s="466"/>
    </row>
    <row r="208" s="23" customFormat="1" spans="1:10">
      <c r="A208" s="465">
        <v>68</v>
      </c>
      <c r="B208" s="466" t="s">
        <v>12512</v>
      </c>
      <c r="C208" s="466" t="s">
        <v>12513</v>
      </c>
      <c r="D208" s="467" t="str">
        <f t="shared" si="7"/>
        <v>effect add_deposit = d_stasis_prison</v>
      </c>
      <c r="E208" s="467"/>
      <c r="F208" s="467"/>
      <c r="G208" s="467"/>
      <c r="H208" s="467"/>
      <c r="I208" s="466" t="s">
        <v>12514</v>
      </c>
      <c r="J208" s="466"/>
    </row>
    <row r="209" s="23" customFormat="1" spans="1:10">
      <c r="A209" s="465">
        <v>69</v>
      </c>
      <c r="B209" s="466" t="s">
        <v>12515</v>
      </c>
      <c r="C209" s="466" t="s">
        <v>12516</v>
      </c>
      <c r="D209" s="467" t="str">
        <f t="shared" si="7"/>
        <v>effect add_deposit = d_prisoner_intergration</v>
      </c>
      <c r="E209" s="467"/>
      <c r="F209" s="467"/>
      <c r="G209" s="467"/>
      <c r="H209" s="467"/>
      <c r="I209" s="466" t="s">
        <v>12517</v>
      </c>
      <c r="J209" s="466"/>
    </row>
    <row r="210" s="23" customFormat="1" spans="1:10">
      <c r="A210" s="465">
        <v>70</v>
      </c>
      <c r="B210" s="466" t="s">
        <v>12518</v>
      </c>
      <c r="C210" s="466" t="s">
        <v>12519</v>
      </c>
      <c r="D210" s="467" t="str">
        <f t="shared" si="7"/>
        <v>effect add_deposit = d_meals_in_pods</v>
      </c>
      <c r="E210" s="467"/>
      <c r="F210" s="467"/>
      <c r="G210" s="467"/>
      <c r="H210" s="467"/>
      <c r="I210" s="466" t="s">
        <v>12520</v>
      </c>
      <c r="J210" s="466"/>
    </row>
    <row r="211" s="23" customFormat="1" spans="1:10">
      <c r="A211" s="465">
        <v>71</v>
      </c>
      <c r="B211" s="466" t="s">
        <v>12521</v>
      </c>
      <c r="C211" s="466" t="s">
        <v>12522</v>
      </c>
      <c r="D211" s="467" t="str">
        <f t="shared" si="7"/>
        <v>effect add_deposit = d_astrogarbage_collector</v>
      </c>
      <c r="E211" s="467"/>
      <c r="F211" s="467"/>
      <c r="G211" s="467"/>
      <c r="H211" s="467"/>
      <c r="I211" s="466" t="s">
        <v>12523</v>
      </c>
      <c r="J211" s="466"/>
    </row>
    <row r="212" s="23" customFormat="1" spans="1:10">
      <c r="A212" s="465">
        <v>72</v>
      </c>
      <c r="B212" s="466" t="s">
        <v>12524</v>
      </c>
      <c r="C212" s="466" t="s">
        <v>12525</v>
      </c>
      <c r="D212" s="467" t="str">
        <f t="shared" si="7"/>
        <v>effect add_deposit = d_myrmeku_power_farms</v>
      </c>
      <c r="E212" s="467"/>
      <c r="F212" s="467"/>
      <c r="G212" s="467"/>
      <c r="H212" s="467"/>
      <c r="I212" s="466" t="s">
        <v>12526</v>
      </c>
      <c r="J212" s="466"/>
    </row>
    <row r="213" s="23" customFormat="1" spans="1:10">
      <c r="A213" s="465">
        <v>73</v>
      </c>
      <c r="B213" s="466" t="s">
        <v>12527</v>
      </c>
      <c r="C213" s="466" t="s">
        <v>12528</v>
      </c>
      <c r="D213" s="467" t="str">
        <f t="shared" si="7"/>
        <v>effect add_deposit = d_crystalline_glacier</v>
      </c>
      <c r="E213" s="467"/>
      <c r="F213" s="467"/>
      <c r="G213" s="467"/>
      <c r="H213" s="467"/>
      <c r="I213" s="466" t="s">
        <v>12529</v>
      </c>
      <c r="J213" s="466"/>
    </row>
    <row r="214" s="23" customFormat="1" spans="1:10">
      <c r="A214" s="465">
        <v>74</v>
      </c>
      <c r="B214" s="466" t="s">
        <v>12530</v>
      </c>
      <c r="C214" s="466" t="s">
        <v>12531</v>
      </c>
      <c r="D214" s="467" t="str">
        <f t="shared" si="7"/>
        <v>effect add_deposit = d_mineral_seabed</v>
      </c>
      <c r="E214" s="467"/>
      <c r="F214" s="467"/>
      <c r="G214" s="467"/>
      <c r="H214" s="467"/>
      <c r="I214" s="466" t="s">
        <v>12532</v>
      </c>
      <c r="J214" s="466"/>
    </row>
    <row r="215" s="23" customFormat="1" spans="1:10">
      <c r="A215" s="465">
        <v>75</v>
      </c>
      <c r="B215" s="466" t="s">
        <v>12533</v>
      </c>
      <c r="C215" s="466" t="s">
        <v>12534</v>
      </c>
      <c r="D215" s="467" t="str">
        <f t="shared" si="7"/>
        <v>effect add_deposit = d_floodplains</v>
      </c>
      <c r="E215" s="467"/>
      <c r="F215" s="467"/>
      <c r="G215" s="467"/>
      <c r="H215" s="467"/>
      <c r="I215" s="466" t="s">
        <v>12535</v>
      </c>
      <c r="J215" s="466"/>
    </row>
    <row r="216" s="23" customFormat="1" spans="1:10">
      <c r="A216" s="465">
        <v>76</v>
      </c>
      <c r="B216" s="466" t="s">
        <v>12536</v>
      </c>
      <c r="C216" s="466" t="s">
        <v>12047</v>
      </c>
      <c r="D216" s="467" t="str">
        <f t="shared" si="7"/>
        <v>effect add_deposit = d_red_desert</v>
      </c>
      <c r="E216" s="467"/>
      <c r="F216" s="467"/>
      <c r="G216" s="467"/>
      <c r="H216" s="467"/>
      <c r="I216" s="466" t="s">
        <v>12537</v>
      </c>
      <c r="J216" s="466"/>
    </row>
    <row r="217" s="23" customFormat="1" ht="25.5" spans="1:10">
      <c r="A217" s="465">
        <v>77</v>
      </c>
      <c r="B217" s="466" t="s">
        <v>12538</v>
      </c>
      <c r="C217" s="466" t="s">
        <v>12539</v>
      </c>
      <c r="D217" s="467" t="str">
        <f t="shared" si="7"/>
        <v>effect add_deposit = d_desertling_infestation</v>
      </c>
      <c r="E217" s="467"/>
      <c r="F217" s="467"/>
      <c r="G217" s="467"/>
      <c r="H217" s="467"/>
      <c r="I217" s="466" t="s">
        <v>12540</v>
      </c>
      <c r="J217" s="466"/>
    </row>
    <row r="218" s="23" customFormat="1" ht="25.5" spans="1:10">
      <c r="A218" s="465">
        <v>78</v>
      </c>
      <c r="B218" s="466" t="s">
        <v>12541</v>
      </c>
      <c r="C218" s="466" t="s">
        <v>12542</v>
      </c>
      <c r="D218" s="467" t="str">
        <f t="shared" si="7"/>
        <v>effect add_deposit = d_alien_sanctuary</v>
      </c>
      <c r="E218" s="467"/>
      <c r="F218" s="467"/>
      <c r="G218" s="467"/>
      <c r="H218" s="467"/>
      <c r="I218" s="466" t="s">
        <v>12543</v>
      </c>
      <c r="J218" s="466"/>
    </row>
    <row r="219" s="23" customFormat="1" spans="1:10">
      <c r="A219" s="465">
        <v>79</v>
      </c>
      <c r="B219" s="466" t="s">
        <v>12544</v>
      </c>
      <c r="C219" s="466" t="s">
        <v>12545</v>
      </c>
      <c r="D219" s="467" t="str">
        <f t="shared" si="7"/>
        <v>effect add_deposit = d_planet_stripmine</v>
      </c>
      <c r="E219" s="467"/>
      <c r="F219" s="467"/>
      <c r="G219" s="467"/>
      <c r="H219" s="467"/>
      <c r="I219" s="466" t="s">
        <v>12546</v>
      </c>
      <c r="J219" s="466"/>
    </row>
    <row r="220" s="23" customFormat="1" spans="1:10">
      <c r="A220" s="465">
        <v>80</v>
      </c>
      <c r="B220" s="466" t="s">
        <v>12547</v>
      </c>
      <c r="C220" s="466" t="s">
        <v>12444</v>
      </c>
      <c r="D220" s="467" t="str">
        <f t="shared" si="7"/>
        <v>effect add_deposit = d_dragon_monument</v>
      </c>
      <c r="E220" s="467"/>
      <c r="F220" s="467"/>
      <c r="G220" s="467"/>
      <c r="H220" s="467"/>
      <c r="I220" s="466" t="s">
        <v>12548</v>
      </c>
      <c r="J220" s="466"/>
    </row>
    <row r="221" s="23" customFormat="1" spans="1:10">
      <c r="A221" s="465">
        <v>81</v>
      </c>
      <c r="B221" s="466" t="s">
        <v>12549</v>
      </c>
      <c r="C221" s="466" t="s">
        <v>12550</v>
      </c>
      <c r="D221" s="467" t="str">
        <f t="shared" si="7"/>
        <v>effect add_deposit = d_stellarite_trophy</v>
      </c>
      <c r="E221" s="467"/>
      <c r="F221" s="467"/>
      <c r="G221" s="467"/>
      <c r="H221" s="467"/>
      <c r="I221" s="466" t="s">
        <v>12551</v>
      </c>
      <c r="J221" s="466"/>
    </row>
    <row r="222" s="23" customFormat="1" spans="1:10">
      <c r="A222" s="465">
        <v>82</v>
      </c>
      <c r="B222" s="466" t="s">
        <v>12552</v>
      </c>
      <c r="C222" s="466" t="s">
        <v>12553</v>
      </c>
      <c r="D222" s="467" t="str">
        <f t="shared" si="7"/>
        <v>effect add_deposit = d_mutation_vats</v>
      </c>
      <c r="E222" s="467"/>
      <c r="F222" s="467"/>
      <c r="G222" s="467"/>
      <c r="H222" s="467"/>
      <c r="I222" s="466" t="s">
        <v>12554</v>
      </c>
      <c r="J222" s="466"/>
    </row>
    <row r="223" s="23" customFormat="1" spans="1:10">
      <c r="A223" s="465">
        <v>83</v>
      </c>
      <c r="B223" s="466" t="s">
        <v>12555</v>
      </c>
      <c r="C223" s="466" t="s">
        <v>12556</v>
      </c>
      <c r="D223" s="467" t="str">
        <f t="shared" si="7"/>
        <v>effect add_deposit = d_spore_vents</v>
      </c>
      <c r="E223" s="467"/>
      <c r="F223" s="467"/>
      <c r="G223" s="467"/>
      <c r="H223" s="467"/>
      <c r="I223" s="466" t="s">
        <v>12557</v>
      </c>
      <c r="J223" s="466"/>
    </row>
    <row r="224" s="23" customFormat="1" spans="1:10">
      <c r="A224" s="465">
        <v>84</v>
      </c>
      <c r="B224" s="466" t="s">
        <v>12558</v>
      </c>
      <c r="C224" s="466" t="s">
        <v>12559</v>
      </c>
      <c r="D224" s="467" t="str">
        <f t="shared" si="7"/>
        <v>effect add_deposit = d_cave_shroom_veins</v>
      </c>
      <c r="E224" s="467"/>
      <c r="F224" s="467"/>
      <c r="G224" s="467"/>
      <c r="H224" s="467"/>
      <c r="I224" s="466" t="s">
        <v>12560</v>
      </c>
      <c r="J224" s="466"/>
    </row>
    <row r="225" s="23" customFormat="1" spans="1:10">
      <c r="A225" s="465">
        <v>85</v>
      </c>
      <c r="B225" s="466" t="s">
        <v>12561</v>
      </c>
      <c r="C225" s="466" t="s">
        <v>12562</v>
      </c>
      <c r="D225" s="467" t="str">
        <f t="shared" si="7"/>
        <v>effect add_deposit = d_project_cornucopia</v>
      </c>
      <c r="E225" s="467"/>
      <c r="F225" s="467"/>
      <c r="G225" s="467"/>
      <c r="H225" s="467"/>
      <c r="I225" s="466" t="s">
        <v>12563</v>
      </c>
      <c r="J225" s="466"/>
    </row>
    <row r="226" s="23" customFormat="1" spans="1:10">
      <c r="A226" s="465">
        <v>86</v>
      </c>
      <c r="B226" s="466" t="s">
        <v>12564</v>
      </c>
      <c r="C226" s="466" t="s">
        <v>12565</v>
      </c>
      <c r="D226" s="467" t="str">
        <f t="shared" si="7"/>
        <v>effect add_deposit = d_disco_planet</v>
      </c>
      <c r="E226" s="467"/>
      <c r="F226" s="467"/>
      <c r="G226" s="467"/>
      <c r="H226" s="467"/>
      <c r="I226" s="466" t="s">
        <v>12566</v>
      </c>
      <c r="J226" s="466"/>
    </row>
    <row r="227" s="23" customFormat="1" spans="1:10">
      <c r="A227" s="465">
        <v>87</v>
      </c>
      <c r="B227" s="466" t="s">
        <v>12564</v>
      </c>
      <c r="C227" s="466" t="s">
        <v>12567</v>
      </c>
      <c r="D227" s="467" t="str">
        <f t="shared" si="7"/>
        <v>effect add_deposit = d_disco_planet2</v>
      </c>
      <c r="E227" s="467"/>
      <c r="F227" s="467"/>
      <c r="G227" s="467"/>
      <c r="H227" s="467"/>
      <c r="I227" s="466" t="s">
        <v>12568</v>
      </c>
      <c r="J227" s="466"/>
    </row>
    <row r="228" s="23" customFormat="1" spans="1:10">
      <c r="A228" s="465">
        <v>88</v>
      </c>
      <c r="B228" s="466" t="s">
        <v>12569</v>
      </c>
      <c r="C228" s="466" t="s">
        <v>12570</v>
      </c>
      <c r="D228" s="467" t="str">
        <f t="shared" si="7"/>
        <v>effect add_deposit = d_impossiblecorrie</v>
      </c>
      <c r="E228" s="467"/>
      <c r="F228" s="467"/>
      <c r="G228" s="467"/>
      <c r="H228" s="467"/>
      <c r="I228" s="466" t="s">
        <v>12571</v>
      </c>
      <c r="J228" s="466"/>
    </row>
    <row r="229" s="23" customFormat="1" spans="1:10">
      <c r="A229" s="465">
        <v>89</v>
      </c>
      <c r="B229" s="466" t="s">
        <v>12572</v>
      </c>
      <c r="C229" s="466" t="s">
        <v>12573</v>
      </c>
      <c r="D229" s="467" t="str">
        <f t="shared" si="7"/>
        <v>effect add_deposit = d_bluelotus</v>
      </c>
      <c r="E229" s="467"/>
      <c r="F229" s="467"/>
      <c r="G229" s="467"/>
      <c r="H229" s="467"/>
      <c r="I229" s="466" t="s">
        <v>12574</v>
      </c>
      <c r="J229" s="466"/>
    </row>
    <row r="230" s="23" customFormat="1" spans="1:10">
      <c r="A230" s="465">
        <v>90</v>
      </c>
      <c r="B230" s="466" t="s">
        <v>12575</v>
      </c>
      <c r="C230" s="466" t="s">
        <v>12576</v>
      </c>
      <c r="D230" s="467" t="str">
        <f t="shared" si="7"/>
        <v>effect add_deposit = d_bluelotus2</v>
      </c>
      <c r="E230" s="467"/>
      <c r="F230" s="467"/>
      <c r="G230" s="467"/>
      <c r="H230" s="467"/>
      <c r="I230" s="466" t="s">
        <v>12577</v>
      </c>
      <c r="J230" s="466"/>
    </row>
    <row r="231" s="23" customFormat="1" spans="1:10">
      <c r="A231" s="465">
        <v>91</v>
      </c>
      <c r="B231" s="466" t="s">
        <v>12578</v>
      </c>
      <c r="C231" s="466" t="s">
        <v>12579</v>
      </c>
      <c r="D231" s="467" t="str">
        <f t="shared" si="7"/>
        <v>effect add_deposit = d_ruin_bluelotus</v>
      </c>
      <c r="E231" s="467"/>
      <c r="F231" s="467"/>
      <c r="G231" s="467"/>
      <c r="H231" s="467"/>
      <c r="I231" s="466" t="s">
        <v>12580</v>
      </c>
      <c r="J231" s="466"/>
    </row>
    <row r="232" s="23" customFormat="1" spans="1:10">
      <c r="A232" s="465">
        <v>92</v>
      </c>
      <c r="B232" s="466" t="s">
        <v>12581</v>
      </c>
      <c r="C232" s="466" t="s">
        <v>12582</v>
      </c>
      <c r="D232" s="467" t="str">
        <f t="shared" si="7"/>
        <v>effect add_deposit = d_crater_bluelotus</v>
      </c>
      <c r="E232" s="467"/>
      <c r="F232" s="467"/>
      <c r="G232" s="467"/>
      <c r="H232" s="467"/>
      <c r="I232" s="466" t="s">
        <v>12583</v>
      </c>
      <c r="J232" s="466"/>
    </row>
    <row r="233" s="23" customFormat="1" spans="1:10">
      <c r="A233" s="465">
        <v>93</v>
      </c>
      <c r="B233" s="466" t="s">
        <v>12584</v>
      </c>
      <c r="C233" s="466" t="s">
        <v>12585</v>
      </c>
      <c r="D233" s="467" t="str">
        <f t="shared" si="7"/>
        <v>effect add_deposit = d_federation_hegemony_monument_1</v>
      </c>
      <c r="E233" s="467"/>
      <c r="F233" s="467"/>
      <c r="G233" s="467"/>
      <c r="H233" s="467"/>
      <c r="I233" s="466" t="s">
        <v>12586</v>
      </c>
      <c r="J233" s="466"/>
    </row>
    <row r="234" s="23" customFormat="1" spans="1:10">
      <c r="A234" s="465">
        <v>94</v>
      </c>
      <c r="B234" s="466" t="s">
        <v>12584</v>
      </c>
      <c r="C234" s="466" t="s">
        <v>12587</v>
      </c>
      <c r="D234" s="467" t="str">
        <f t="shared" si="7"/>
        <v>effect add_deposit = d_federation_hegemony_monument_2</v>
      </c>
      <c r="E234" s="467"/>
      <c r="F234" s="467"/>
      <c r="G234" s="467"/>
      <c r="H234" s="467"/>
      <c r="I234" s="466" t="s">
        <v>12588</v>
      </c>
      <c r="J234" s="466"/>
    </row>
    <row r="235" s="23" customFormat="1" spans="1:10">
      <c r="A235" s="465">
        <v>95</v>
      </c>
      <c r="B235" s="466" t="s">
        <v>12589</v>
      </c>
      <c r="C235" s="466" t="s">
        <v>12133</v>
      </c>
      <c r="D235" s="467" t="str">
        <f t="shared" si="7"/>
        <v>effect add_deposit = d_resource_consolidation_1</v>
      </c>
      <c r="E235" s="467"/>
      <c r="F235" s="467"/>
      <c r="G235" s="467"/>
      <c r="H235" s="467"/>
      <c r="I235" s="466" t="s">
        <v>12590</v>
      </c>
      <c r="J235" s="466"/>
    </row>
    <row r="236" s="23" customFormat="1" spans="1:10">
      <c r="A236" s="465">
        <v>96</v>
      </c>
      <c r="B236" s="466" t="s">
        <v>12591</v>
      </c>
      <c r="C236" s="466" t="s">
        <v>12592</v>
      </c>
      <c r="D236" s="467" t="str">
        <f t="shared" si="7"/>
        <v>effect add_deposit = d_fractal_seed</v>
      </c>
      <c r="E236" s="467"/>
      <c r="F236" s="467"/>
      <c r="G236" s="467"/>
      <c r="H236" s="467"/>
      <c r="I236" s="466" t="s">
        <v>12593</v>
      </c>
      <c r="J236" s="466"/>
    </row>
    <row r="237" s="23" customFormat="1" spans="1:10">
      <c r="A237" s="465">
        <v>97</v>
      </c>
      <c r="B237" s="466" t="s">
        <v>12594</v>
      </c>
      <c r="C237" s="466" t="s">
        <v>12595</v>
      </c>
      <c r="D237" s="467" t="str">
        <f t="shared" si="7"/>
        <v>effect add_deposit = d_rockworm_hive</v>
      </c>
      <c r="E237" s="467"/>
      <c r="F237" s="467"/>
      <c r="G237" s="467"/>
      <c r="H237" s="467"/>
      <c r="I237" s="466" t="s">
        <v>12596</v>
      </c>
      <c r="J237" s="466"/>
    </row>
    <row r="238" s="23" customFormat="1" spans="1:10">
      <c r="A238" s="465">
        <v>98</v>
      </c>
      <c r="B238" s="466" t="s">
        <v>12597</v>
      </c>
      <c r="C238" s="466" t="s">
        <v>12598</v>
      </c>
      <c r="D238" s="467" t="str">
        <f t="shared" ref="D238:D268" si="8">_xlfn.CONCAT($C$2," = ",I238)</f>
        <v>effect add_deposit = d_forceful_winds</v>
      </c>
      <c r="E238" s="467"/>
      <c r="F238" s="467"/>
      <c r="G238" s="467"/>
      <c r="H238" s="467"/>
      <c r="I238" s="466" t="s">
        <v>12599</v>
      </c>
      <c r="J238" s="466"/>
    </row>
    <row r="239" s="23" customFormat="1" spans="1:10">
      <c r="A239" s="465">
        <v>99</v>
      </c>
      <c r="B239" s="466" t="s">
        <v>12600</v>
      </c>
      <c r="C239" s="466" t="s">
        <v>12601</v>
      </c>
      <c r="D239" s="467" t="str">
        <f t="shared" si="8"/>
        <v>effect add_deposit = d_microplanet_memorial</v>
      </c>
      <c r="E239" s="467"/>
      <c r="F239" s="467"/>
      <c r="G239" s="467"/>
      <c r="H239" s="467"/>
      <c r="I239" s="466" t="s">
        <v>12602</v>
      </c>
      <c r="J239" s="466"/>
    </row>
    <row r="240" s="23" customFormat="1" ht="38.25" spans="1:10">
      <c r="A240" s="465">
        <v>100</v>
      </c>
      <c r="B240" s="466" t="s">
        <v>12603</v>
      </c>
      <c r="C240" s="466" t="s">
        <v>12604</v>
      </c>
      <c r="D240" s="467" t="str">
        <f t="shared" si="8"/>
        <v>effect add_deposit = d_weapon_extraction_facility</v>
      </c>
      <c r="E240" s="467"/>
      <c r="F240" s="467"/>
      <c r="G240" s="467"/>
      <c r="H240" s="467"/>
      <c r="I240" s="466" t="s">
        <v>12605</v>
      </c>
      <c r="J240" s="466"/>
    </row>
    <row r="241" s="23" customFormat="1" spans="1:10">
      <c r="A241" s="465">
        <v>101</v>
      </c>
      <c r="B241" s="466" t="s">
        <v>12606</v>
      </c>
      <c r="C241" s="466" t="s">
        <v>12607</v>
      </c>
      <c r="D241" s="467" t="str">
        <f t="shared" si="8"/>
        <v>effect add_deposit = d_nanites_medium</v>
      </c>
      <c r="E241" s="467"/>
      <c r="F241" s="467"/>
      <c r="G241" s="467"/>
      <c r="H241" s="467"/>
      <c r="I241" s="466" t="s">
        <v>12608</v>
      </c>
      <c r="J241" s="466"/>
    </row>
    <row r="242" s="23" customFormat="1" spans="1:10">
      <c r="A242" s="465">
        <v>102</v>
      </c>
      <c r="B242" s="466" t="s">
        <v>12609</v>
      </c>
      <c r="C242" s="466" t="s">
        <v>12610</v>
      </c>
      <c r="D242" s="467" t="str">
        <f t="shared" si="8"/>
        <v>effect add_deposit = d_nanites_small</v>
      </c>
      <c r="E242" s="467"/>
      <c r="F242" s="467"/>
      <c r="G242" s="467"/>
      <c r="H242" s="467"/>
      <c r="I242" s="466" t="s">
        <v>12611</v>
      </c>
      <c r="J242" s="466"/>
    </row>
    <row r="243" s="23" customFormat="1" spans="1:10">
      <c r="A243" s="465">
        <v>103</v>
      </c>
      <c r="B243" s="466" t="s">
        <v>12612</v>
      </c>
      <c r="C243" s="466" t="s">
        <v>12613</v>
      </c>
      <c r="D243" s="467" t="str">
        <f t="shared" si="8"/>
        <v>effect add_deposit = d_nanites_tiny</v>
      </c>
      <c r="E243" s="467"/>
      <c r="F243" s="467"/>
      <c r="G243" s="467"/>
      <c r="H243" s="467"/>
      <c r="I243" s="466" t="s">
        <v>12614</v>
      </c>
      <c r="J243" s="466"/>
    </row>
    <row r="244" s="23" customFormat="1" spans="1:10">
      <c r="A244" s="465">
        <v>104</v>
      </c>
      <c r="B244" s="466" t="s">
        <v>12615</v>
      </c>
      <c r="C244" s="466" t="s">
        <v>12616</v>
      </c>
      <c r="D244" s="467" t="str">
        <f t="shared" si="8"/>
        <v>effect add_deposit = d_living_metal_medium</v>
      </c>
      <c r="E244" s="467"/>
      <c r="F244" s="467"/>
      <c r="G244" s="467"/>
      <c r="H244" s="467"/>
      <c r="I244" s="466" t="s">
        <v>12617</v>
      </c>
      <c r="J244" s="466"/>
    </row>
    <row r="245" s="23" customFormat="1" spans="1:10">
      <c r="A245" s="465">
        <v>105</v>
      </c>
      <c r="B245" s="466" t="s">
        <v>12618</v>
      </c>
      <c r="C245" s="466" t="s">
        <v>12619</v>
      </c>
      <c r="D245" s="467" t="str">
        <f t="shared" si="8"/>
        <v>effect add_deposit = d_living_metal_small</v>
      </c>
      <c r="E245" s="467"/>
      <c r="F245" s="467"/>
      <c r="G245" s="467"/>
      <c r="H245" s="467"/>
      <c r="I245" s="466" t="s">
        <v>12620</v>
      </c>
      <c r="J245" s="466"/>
    </row>
    <row r="246" s="23" customFormat="1" spans="1:10">
      <c r="A246" s="465">
        <v>106</v>
      </c>
      <c r="B246" s="466" t="s">
        <v>12621</v>
      </c>
      <c r="C246" s="466" t="s">
        <v>12622</v>
      </c>
      <c r="D246" s="467" t="str">
        <f t="shared" si="8"/>
        <v>effect add_deposit = d_living_metal_tiny</v>
      </c>
      <c r="E246" s="467"/>
      <c r="F246" s="467"/>
      <c r="G246" s="467"/>
      <c r="H246" s="467"/>
      <c r="I246" s="466" t="s">
        <v>12623</v>
      </c>
      <c r="J246" s="466"/>
    </row>
    <row r="247" s="23" customFormat="1" spans="1:10">
      <c r="A247" s="465">
        <v>107</v>
      </c>
      <c r="B247" s="466" t="s">
        <v>12624</v>
      </c>
      <c r="C247" s="466" t="s">
        <v>12625</v>
      </c>
      <c r="D247" s="467" t="str">
        <f t="shared" si="8"/>
        <v>effect add_deposit = d_virtual_power_medium</v>
      </c>
      <c r="E247" s="467"/>
      <c r="F247" s="467"/>
      <c r="G247" s="467"/>
      <c r="H247" s="467"/>
      <c r="I247" s="466" t="s">
        <v>12626</v>
      </c>
      <c r="J247" s="466"/>
    </row>
    <row r="248" s="23" customFormat="1" spans="1:10">
      <c r="A248" s="465">
        <v>108</v>
      </c>
      <c r="B248" s="466" t="s">
        <v>12627</v>
      </c>
      <c r="C248" s="466" t="s">
        <v>12628</v>
      </c>
      <c r="D248" s="467" t="str">
        <f t="shared" si="8"/>
        <v>effect add_deposit = d_virtual_power_small</v>
      </c>
      <c r="E248" s="467"/>
      <c r="F248" s="467"/>
      <c r="G248" s="467"/>
      <c r="H248" s="467"/>
      <c r="I248" s="466" t="s">
        <v>12629</v>
      </c>
      <c r="J248" s="466"/>
    </row>
    <row r="249" s="23" customFormat="1" spans="1:10">
      <c r="A249" s="465">
        <v>109</v>
      </c>
      <c r="B249" s="466" t="s">
        <v>12630</v>
      </c>
      <c r="C249" s="466" t="s">
        <v>12631</v>
      </c>
      <c r="D249" s="467" t="str">
        <f t="shared" si="8"/>
        <v>effect add_deposit = d_virtual_power_tiny</v>
      </c>
      <c r="E249" s="467"/>
      <c r="F249" s="467"/>
      <c r="G249" s="467"/>
      <c r="H249" s="467"/>
      <c r="I249" s="466" t="s">
        <v>12632</v>
      </c>
      <c r="J249" s="466"/>
    </row>
    <row r="250" s="23" customFormat="1" spans="1:10">
      <c r="A250" s="465">
        <v>110</v>
      </c>
      <c r="B250" s="466" t="s">
        <v>12633</v>
      </c>
      <c r="C250" s="466" t="s">
        <v>12634</v>
      </c>
      <c r="D250" s="467" t="str">
        <f t="shared" si="8"/>
        <v>effect add_deposit = d_bioship_remains</v>
      </c>
      <c r="E250" s="467"/>
      <c r="F250" s="467"/>
      <c r="G250" s="467"/>
      <c r="H250" s="467"/>
      <c r="I250" s="466" t="s">
        <v>12635</v>
      </c>
      <c r="J250" s="466"/>
    </row>
    <row r="251" s="23" customFormat="1" spans="1:10">
      <c r="A251" s="465">
        <v>111</v>
      </c>
      <c r="B251" s="466" t="s">
        <v>12636</v>
      </c>
      <c r="C251" s="466" t="s">
        <v>12133</v>
      </c>
      <c r="D251" s="467" t="str">
        <f t="shared" si="8"/>
        <v>effect add_deposit = d_invasion_site</v>
      </c>
      <c r="E251" s="467"/>
      <c r="F251" s="467"/>
      <c r="G251" s="467"/>
      <c r="H251" s="467"/>
      <c r="I251" s="466" t="s">
        <v>12637</v>
      </c>
      <c r="J251" s="466"/>
    </row>
    <row r="252" s="23" customFormat="1" spans="1:10">
      <c r="A252" s="465">
        <v>112</v>
      </c>
      <c r="B252" s="466" t="s">
        <v>12638</v>
      </c>
      <c r="C252" s="466" t="s">
        <v>12133</v>
      </c>
      <c r="D252" s="467" t="str">
        <f t="shared" si="8"/>
        <v>effect add_deposit = d_kaiju_lair</v>
      </c>
      <c r="E252" s="467"/>
      <c r="F252" s="467"/>
      <c r="G252" s="467"/>
      <c r="H252" s="467"/>
      <c r="I252" s="466" t="s">
        <v>12639</v>
      </c>
      <c r="J252" s="466"/>
    </row>
    <row r="253" s="23" customFormat="1" spans="1:10">
      <c r="A253" s="465">
        <v>113</v>
      </c>
      <c r="B253" s="466" t="s">
        <v>12640</v>
      </c>
      <c r="C253" s="466" t="s">
        <v>12641</v>
      </c>
      <c r="D253" s="467" t="str">
        <f t="shared" si="8"/>
        <v>effect add_deposit = d_devastated_cities</v>
      </c>
      <c r="E253" s="467"/>
      <c r="F253" s="467"/>
      <c r="G253" s="467"/>
      <c r="H253" s="467"/>
      <c r="I253" s="466" t="s">
        <v>12642</v>
      </c>
      <c r="J253" s="466"/>
    </row>
    <row r="254" s="23" customFormat="1" spans="1:10">
      <c r="A254" s="465">
        <v>114</v>
      </c>
      <c r="B254" s="466" t="s">
        <v>12643</v>
      </c>
      <c r="C254" s="466" t="s">
        <v>12644</v>
      </c>
      <c r="D254" s="467" t="str">
        <f t="shared" si="8"/>
        <v>effect add_deposit = d_devoured_continent</v>
      </c>
      <c r="E254" s="467"/>
      <c r="F254" s="467"/>
      <c r="G254" s="467"/>
      <c r="H254" s="467"/>
      <c r="I254" s="466" t="s">
        <v>12645</v>
      </c>
      <c r="J254" s="466"/>
    </row>
    <row r="255" s="23" customFormat="1" spans="1:10">
      <c r="A255" s="465">
        <v>115</v>
      </c>
      <c r="B255" s="466" t="s">
        <v>12646</v>
      </c>
      <c r="C255" s="466" t="s">
        <v>12124</v>
      </c>
      <c r="D255" s="467" t="str">
        <f t="shared" si="8"/>
        <v>effect add_deposit = d_coagulated_landscape</v>
      </c>
      <c r="E255" s="467"/>
      <c r="F255" s="467"/>
      <c r="G255" s="467"/>
      <c r="H255" s="467"/>
      <c r="I255" s="466" t="s">
        <v>12647</v>
      </c>
      <c r="J255" s="466"/>
    </row>
    <row r="256" s="23" customFormat="1" spans="1:10">
      <c r="A256" s="465">
        <v>116</v>
      </c>
      <c r="B256" s="466" t="s">
        <v>12648</v>
      </c>
      <c r="C256" s="466" t="s">
        <v>12133</v>
      </c>
      <c r="D256" s="467" t="str">
        <f t="shared" si="8"/>
        <v>effect add_deposit = d_shimmering_structure</v>
      </c>
      <c r="E256" s="467"/>
      <c r="F256" s="467"/>
      <c r="G256" s="467"/>
      <c r="H256" s="467"/>
      <c r="I256" s="466" t="s">
        <v>12649</v>
      </c>
      <c r="J256" s="466"/>
    </row>
    <row r="257" s="23" customFormat="1" ht="25.5" spans="1:10">
      <c r="A257" s="465">
        <v>117</v>
      </c>
      <c r="B257" s="466" t="s">
        <v>12650</v>
      </c>
      <c r="C257" s="466" t="s">
        <v>12651</v>
      </c>
      <c r="D257" s="467" t="str">
        <f t="shared" si="8"/>
        <v>effect add_deposit = d_geothermal_hotspot</v>
      </c>
      <c r="E257" s="467"/>
      <c r="F257" s="467"/>
      <c r="G257" s="467"/>
      <c r="H257" s="467"/>
      <c r="I257" s="466" t="s">
        <v>12652</v>
      </c>
      <c r="J257" s="466"/>
    </row>
    <row r="258" s="23" customFormat="1" spans="1:10">
      <c r="A258" s="465">
        <v>118</v>
      </c>
      <c r="B258" s="466" t="s">
        <v>12653</v>
      </c>
      <c r="C258" s="466" t="s">
        <v>12654</v>
      </c>
      <c r="D258" s="467" t="str">
        <f t="shared" si="8"/>
        <v>effect add_deposit = d_ancient_cloaking_array</v>
      </c>
      <c r="E258" s="467"/>
      <c r="F258" s="467"/>
      <c r="G258" s="467"/>
      <c r="H258" s="467"/>
      <c r="I258" s="466" t="s">
        <v>12655</v>
      </c>
      <c r="J258" s="466"/>
    </row>
    <row r="259" s="23" customFormat="1" spans="1:10">
      <c r="A259" s="465">
        <v>119</v>
      </c>
      <c r="B259" s="466" t="s">
        <v>12656</v>
      </c>
      <c r="C259" s="466" t="s">
        <v>12657</v>
      </c>
      <c r="D259" s="467" t="str">
        <f t="shared" si="8"/>
        <v>effect add_deposit = d_psionic_sands</v>
      </c>
      <c r="E259" s="467"/>
      <c r="F259" s="467"/>
      <c r="G259" s="467"/>
      <c r="H259" s="467"/>
      <c r="I259" s="466" t="s">
        <v>12658</v>
      </c>
      <c r="J259" s="466"/>
    </row>
    <row r="260" s="23" customFormat="1" ht="25.5" spans="1:10">
      <c r="A260" s="465">
        <v>120</v>
      </c>
      <c r="B260" s="466" t="s">
        <v>12659</v>
      </c>
      <c r="C260" s="466" t="s">
        <v>12660</v>
      </c>
      <c r="D260" s="467" t="str">
        <f t="shared" si="8"/>
        <v>effect add_deposit = d_lava_tubes</v>
      </c>
      <c r="E260" s="467"/>
      <c r="F260" s="467"/>
      <c r="G260" s="467"/>
      <c r="H260" s="467"/>
      <c r="I260" s="466" t="s">
        <v>12661</v>
      </c>
      <c r="J260" s="466"/>
    </row>
    <row r="261" s="23" customFormat="1" spans="1:10">
      <c r="A261" s="465">
        <v>121</v>
      </c>
      <c r="B261" s="466" t="s">
        <v>12662</v>
      </c>
      <c r="C261" s="466" t="s">
        <v>12663</v>
      </c>
      <c r="D261" s="467" t="str">
        <f t="shared" si="8"/>
        <v>effect add_deposit = d_hydroactive_eggs</v>
      </c>
      <c r="E261" s="467"/>
      <c r="F261" s="467"/>
      <c r="G261" s="467"/>
      <c r="H261" s="467"/>
      <c r="I261" s="466" t="s">
        <v>12664</v>
      </c>
      <c r="J261" s="466"/>
    </row>
    <row r="262" s="23" customFormat="1" spans="1:10">
      <c r="A262" s="465">
        <v>122</v>
      </c>
      <c r="B262" s="466" t="s">
        <v>12665</v>
      </c>
      <c r="C262" s="466" t="s">
        <v>12666</v>
      </c>
      <c r="D262" s="467" t="str">
        <f t="shared" si="8"/>
        <v>effect add_deposit = d_mountains_of_steel</v>
      </c>
      <c r="E262" s="467"/>
      <c r="F262" s="467"/>
      <c r="G262" s="467"/>
      <c r="H262" s="467"/>
      <c r="I262" s="466" t="s">
        <v>12667</v>
      </c>
      <c r="J262" s="466"/>
    </row>
    <row r="263" s="23" customFormat="1" ht="25.5" spans="1:10">
      <c r="A263" s="465">
        <v>123</v>
      </c>
      <c r="B263" s="466" t="s">
        <v>12668</v>
      </c>
      <c r="C263" s="466" t="s">
        <v>12669</v>
      </c>
      <c r="D263" s="467" t="str">
        <f t="shared" si="8"/>
        <v>effect add_deposit = d_explosive_atmosphere</v>
      </c>
      <c r="E263" s="467"/>
      <c r="F263" s="467"/>
      <c r="G263" s="467"/>
      <c r="H263" s="467"/>
      <c r="I263" s="466" t="s">
        <v>12670</v>
      </c>
      <c r="J263" s="466"/>
    </row>
    <row r="264" s="23" customFormat="1" spans="1:10">
      <c r="A264" s="465">
        <v>124</v>
      </c>
      <c r="B264" s="466" t="s">
        <v>12671</v>
      </c>
      <c r="C264" s="466" t="s">
        <v>12672</v>
      </c>
      <c r="D264" s="467" t="str">
        <f t="shared" si="8"/>
        <v>effect add_deposit = d_blue_lava</v>
      </c>
      <c r="E264" s="467"/>
      <c r="F264" s="467"/>
      <c r="G264" s="467"/>
      <c r="H264" s="467"/>
      <c r="I264" s="466" t="s">
        <v>12673</v>
      </c>
      <c r="J264" s="466"/>
    </row>
    <row r="265" s="23" customFormat="1" spans="1:10">
      <c r="A265" s="465">
        <v>125</v>
      </c>
      <c r="B265" s="466" t="s">
        <v>12674</v>
      </c>
      <c r="C265" s="466" t="s">
        <v>12675</v>
      </c>
      <c r="D265" s="467" t="str">
        <f t="shared" si="8"/>
        <v>effect add_deposit = d_crystaline_growths</v>
      </c>
      <c r="E265" s="467"/>
      <c r="F265" s="467"/>
      <c r="G265" s="467"/>
      <c r="H265" s="467"/>
      <c r="I265" s="466" t="s">
        <v>12676</v>
      </c>
      <c r="J265" s="466"/>
    </row>
    <row r="266" s="23" customFormat="1" spans="1:10">
      <c r="A266" s="465">
        <v>126</v>
      </c>
      <c r="B266" s="466" t="s">
        <v>12677</v>
      </c>
      <c r="C266" s="466" t="s">
        <v>12678</v>
      </c>
      <c r="D266" s="467" t="str">
        <f t="shared" si="8"/>
        <v>effect add_deposit = d_bogplants</v>
      </c>
      <c r="E266" s="467"/>
      <c r="F266" s="467"/>
      <c r="G266" s="467"/>
      <c r="H266" s="467"/>
      <c r="I266" s="466" t="s">
        <v>12679</v>
      </c>
      <c r="J266" s="466"/>
    </row>
    <row r="267" s="23" customFormat="1" spans="1:10">
      <c r="A267" s="465">
        <v>127</v>
      </c>
      <c r="B267" s="466" t="s">
        <v>12680</v>
      </c>
      <c r="C267" s="466" t="s">
        <v>12681</v>
      </c>
      <c r="D267" s="467" t="str">
        <f t="shared" si="8"/>
        <v>effect add_deposit = d_liquid_dark_matter</v>
      </c>
      <c r="E267" s="467"/>
      <c r="F267" s="467"/>
      <c r="G267" s="467"/>
      <c r="H267" s="467"/>
      <c r="I267" s="466" t="s">
        <v>12682</v>
      </c>
      <c r="J267" s="466"/>
    </row>
    <row r="268" s="23" customFormat="1" spans="1:10">
      <c r="A268" s="465">
        <v>128</v>
      </c>
      <c r="B268" s="466" t="s">
        <v>12683</v>
      </c>
      <c r="C268" s="466" t="s">
        <v>12684</v>
      </c>
      <c r="D268" s="467" t="str">
        <f t="shared" si="8"/>
        <v>effect add_deposit = d_space_junk_hazards</v>
      </c>
      <c r="E268" s="467"/>
      <c r="F268" s="467"/>
      <c r="G268" s="467"/>
      <c r="H268" s="467"/>
      <c r="I268" s="466" t="s">
        <v>12685</v>
      </c>
      <c r="J268" s="466"/>
    </row>
    <row r="269" s="23" customFormat="1" ht="27" spans="1:10">
      <c r="A269" s="446" t="s">
        <v>12017</v>
      </c>
      <c r="B269" s="446"/>
      <c r="C269" s="446"/>
      <c r="D269" s="446"/>
      <c r="E269" s="446"/>
      <c r="F269" s="446"/>
      <c r="G269" s="446"/>
      <c r="H269" s="446"/>
      <c r="I269" s="446"/>
      <c r="J269" s="446"/>
    </row>
    <row r="270" s="23" customFormat="1" spans="1:10">
      <c r="A270" s="447">
        <v>1</v>
      </c>
      <c r="B270" s="448" t="s">
        <v>12686</v>
      </c>
      <c r="C270" s="448" t="s">
        <v>12687</v>
      </c>
      <c r="D270" s="449" t="str">
        <f>_xlfn.CONCAT($C$2," = ",I270)</f>
        <v>effect add_deposit = d_consumer_goods_obsessional_directive</v>
      </c>
      <c r="E270" s="449"/>
      <c r="F270" s="449"/>
      <c r="G270" s="449"/>
      <c r="H270" s="449"/>
      <c r="I270" s="448" t="s">
        <v>12688</v>
      </c>
      <c r="J270" s="448"/>
    </row>
    <row r="271" s="23" customFormat="1" spans="1:10">
      <c r="A271" s="447">
        <v>2</v>
      </c>
      <c r="B271" s="448" t="s">
        <v>12689</v>
      </c>
      <c r="C271" s="448" t="s">
        <v>12690</v>
      </c>
      <c r="D271" s="449" t="str">
        <f t="shared" ref="D271:D302" si="9">_xlfn.CONCAT($C$2," = ",I271)</f>
        <v>effect add_deposit = d_dimensional_manipulation_device</v>
      </c>
      <c r="E271" s="449"/>
      <c r="F271" s="449"/>
      <c r="G271" s="449"/>
      <c r="H271" s="449"/>
      <c r="I271" s="448" t="s">
        <v>12691</v>
      </c>
      <c r="J271" s="448"/>
    </row>
    <row r="272" s="23" customFormat="1" spans="1:10">
      <c r="A272" s="447">
        <v>3</v>
      </c>
      <c r="B272" s="448" t="s">
        <v>12692</v>
      </c>
      <c r="C272" s="448" t="s">
        <v>12133</v>
      </c>
      <c r="D272" s="449" t="str">
        <f t="shared" si="9"/>
        <v>effect add_deposit = d_toxic_god_blight_upon_the_land</v>
      </c>
      <c r="E272" s="449"/>
      <c r="F272" s="449"/>
      <c r="G272" s="449"/>
      <c r="H272" s="449"/>
      <c r="I272" s="448" t="s">
        <v>12693</v>
      </c>
      <c r="J272" s="448"/>
    </row>
    <row r="273" s="23" customFormat="1" spans="1:10">
      <c r="A273" s="447">
        <v>4</v>
      </c>
      <c r="B273" s="448" t="s">
        <v>12694</v>
      </c>
      <c r="C273" s="448" t="s">
        <v>12695</v>
      </c>
      <c r="D273" s="449" t="str">
        <f t="shared" si="9"/>
        <v>effect add_deposit = d_toxic_god_blight_upon_the_land_upgraded</v>
      </c>
      <c r="E273" s="449"/>
      <c r="F273" s="449"/>
      <c r="G273" s="449"/>
      <c r="H273" s="449"/>
      <c r="I273" s="448" t="s">
        <v>12696</v>
      </c>
      <c r="J273" s="448"/>
    </row>
    <row r="274" s="23" customFormat="1" spans="1:10">
      <c r="A274" s="447">
        <v>5</v>
      </c>
      <c r="B274" s="448" t="s">
        <v>12697</v>
      </c>
      <c r="C274" s="448" t="s">
        <v>12133</v>
      </c>
      <c r="D274" s="449" t="str">
        <f t="shared" si="9"/>
        <v>effect add_deposit = d_toxic_god_deitys_swarms</v>
      </c>
      <c r="E274" s="449"/>
      <c r="F274" s="449"/>
      <c r="G274" s="449"/>
      <c r="H274" s="449"/>
      <c r="I274" s="448" t="s">
        <v>12698</v>
      </c>
      <c r="J274" s="448"/>
    </row>
    <row r="275" s="23" customFormat="1" spans="1:10">
      <c r="A275" s="447">
        <v>6</v>
      </c>
      <c r="B275" s="448" t="s">
        <v>12699</v>
      </c>
      <c r="C275" s="448" t="s">
        <v>12700</v>
      </c>
      <c r="D275" s="449" t="str">
        <f t="shared" si="9"/>
        <v>effect add_deposit = d_toxic_god_deitys_swarms_upgraded</v>
      </c>
      <c r="E275" s="449"/>
      <c r="F275" s="449"/>
      <c r="G275" s="449"/>
      <c r="H275" s="449"/>
      <c r="I275" s="448" t="s">
        <v>12701</v>
      </c>
      <c r="J275" s="448"/>
    </row>
    <row r="276" s="23" customFormat="1" spans="1:10">
      <c r="A276" s="447">
        <v>7</v>
      </c>
      <c r="B276" s="448" t="s">
        <v>12702</v>
      </c>
      <c r="C276" s="448" t="s">
        <v>12133</v>
      </c>
      <c r="D276" s="449" t="str">
        <f t="shared" si="9"/>
        <v>effect add_deposit = d_toxic_god_pools_most_venemous</v>
      </c>
      <c r="E276" s="449"/>
      <c r="F276" s="449"/>
      <c r="G276" s="449"/>
      <c r="H276" s="449"/>
      <c r="I276" s="448" t="s">
        <v>12703</v>
      </c>
      <c r="J276" s="448"/>
    </row>
    <row r="277" s="23" customFormat="1" spans="1:10">
      <c r="A277" s="447">
        <v>8</v>
      </c>
      <c r="B277" s="448" t="s">
        <v>12704</v>
      </c>
      <c r="C277" s="448" t="s">
        <v>12705</v>
      </c>
      <c r="D277" s="449" t="str">
        <f t="shared" si="9"/>
        <v>effect add_deposit = d_toxic_god_pools_most_venemous_upgraded</v>
      </c>
      <c r="E277" s="449"/>
      <c r="F277" s="449"/>
      <c r="G277" s="449"/>
      <c r="H277" s="449"/>
      <c r="I277" s="448" t="s">
        <v>12706</v>
      </c>
      <c r="J277" s="448"/>
    </row>
    <row r="278" s="23" customFormat="1" spans="1:10">
      <c r="A278" s="447">
        <v>9</v>
      </c>
      <c r="B278" s="448" t="s">
        <v>12707</v>
      </c>
      <c r="C278" s="448" t="s">
        <v>12133</v>
      </c>
      <c r="D278" s="449" t="str">
        <f t="shared" si="9"/>
        <v>effect add_deposit = d_toxic_god_pestilential_wasteland</v>
      </c>
      <c r="E278" s="449"/>
      <c r="F278" s="449"/>
      <c r="G278" s="449"/>
      <c r="H278" s="449"/>
      <c r="I278" s="448" t="s">
        <v>12708</v>
      </c>
      <c r="J278" s="448"/>
    </row>
    <row r="279" s="23" customFormat="1" spans="1:10">
      <c r="A279" s="447">
        <v>10</v>
      </c>
      <c r="B279" s="448" t="s">
        <v>12709</v>
      </c>
      <c r="C279" s="448" t="s">
        <v>12710</v>
      </c>
      <c r="D279" s="449" t="str">
        <f t="shared" si="9"/>
        <v>effect add_deposit = d_toxic_god_pestilential_wasteland_upgraded</v>
      </c>
      <c r="E279" s="449"/>
      <c r="F279" s="449"/>
      <c r="G279" s="449"/>
      <c r="H279" s="449"/>
      <c r="I279" s="448" t="s">
        <v>12711</v>
      </c>
      <c r="J279" s="448"/>
    </row>
    <row r="280" s="23" customFormat="1" spans="1:10">
      <c r="A280" s="447">
        <v>11</v>
      </c>
      <c r="B280" s="448" t="s">
        <v>12712</v>
      </c>
      <c r="C280" s="448" t="s">
        <v>12133</v>
      </c>
      <c r="D280" s="449" t="str">
        <f t="shared" si="9"/>
        <v>effect add_deposit = d_toxic_god_envenomed_seas</v>
      </c>
      <c r="E280" s="449"/>
      <c r="F280" s="449"/>
      <c r="G280" s="449"/>
      <c r="H280" s="449"/>
      <c r="I280" s="448" t="s">
        <v>12713</v>
      </c>
      <c r="J280" s="448"/>
    </row>
    <row r="281" s="23" customFormat="1" spans="1:10">
      <c r="A281" s="447">
        <v>12</v>
      </c>
      <c r="B281" s="448" t="s">
        <v>12714</v>
      </c>
      <c r="C281" s="448" t="s">
        <v>12715</v>
      </c>
      <c r="D281" s="449" t="str">
        <f t="shared" si="9"/>
        <v>effect add_deposit = d_toxic_god_envenomed_seas_upgraded</v>
      </c>
      <c r="E281" s="449"/>
      <c r="F281" s="449"/>
      <c r="G281" s="449"/>
      <c r="H281" s="449"/>
      <c r="I281" s="448" t="s">
        <v>12716</v>
      </c>
      <c r="J281" s="448"/>
    </row>
    <row r="282" s="23" customFormat="1" spans="1:10">
      <c r="A282" s="447">
        <v>13</v>
      </c>
      <c r="B282" s="448" t="s">
        <v>12717</v>
      </c>
      <c r="C282" s="448" t="s">
        <v>12718</v>
      </c>
      <c r="D282" s="449" t="str">
        <f t="shared" si="9"/>
        <v>effect add_deposit = d_knights_calibrator</v>
      </c>
      <c r="E282" s="449"/>
      <c r="F282" s="449"/>
      <c r="G282" s="449"/>
      <c r="H282" s="449"/>
      <c r="I282" s="448" t="s">
        <v>12719</v>
      </c>
      <c r="J282" s="448"/>
    </row>
    <row r="283" s="23" customFormat="1" spans="1:10">
      <c r="A283" s="447">
        <v>14</v>
      </c>
      <c r="B283" s="448" t="s">
        <v>12720</v>
      </c>
      <c r="C283" s="448" t="s">
        <v>12721</v>
      </c>
      <c r="D283" s="449" t="str">
        <f t="shared" si="9"/>
        <v>effect add_deposit = d_arcane_replicator</v>
      </c>
      <c r="E283" s="449"/>
      <c r="F283" s="449"/>
      <c r="G283" s="449"/>
      <c r="H283" s="449"/>
      <c r="I283" s="448" t="s">
        <v>12722</v>
      </c>
      <c r="J283" s="448"/>
    </row>
    <row r="284" s="23" customFormat="1" spans="1:10">
      <c r="A284" s="447">
        <v>15</v>
      </c>
      <c r="B284" s="448" t="s">
        <v>12723</v>
      </c>
      <c r="C284" s="448" t="s">
        <v>10891</v>
      </c>
      <c r="D284" s="449" t="str">
        <f t="shared" si="9"/>
        <v>effect add_deposit = d_arcane_generator</v>
      </c>
      <c r="E284" s="449"/>
      <c r="F284" s="449"/>
      <c r="G284" s="449"/>
      <c r="H284" s="449"/>
      <c r="I284" s="448" t="s">
        <v>12724</v>
      </c>
      <c r="J284" s="448"/>
    </row>
    <row r="285" s="23" customFormat="1" spans="1:10">
      <c r="A285" s="447">
        <v>16</v>
      </c>
      <c r="B285" s="448" t="s">
        <v>12725</v>
      </c>
      <c r="C285" s="448" t="s">
        <v>12133</v>
      </c>
      <c r="D285" s="449" t="str">
        <f t="shared" si="9"/>
        <v>effect add_deposit = d_segment_rubble_1</v>
      </c>
      <c r="E285" s="449"/>
      <c r="F285" s="449"/>
      <c r="G285" s="449"/>
      <c r="H285" s="449"/>
      <c r="I285" s="448" t="s">
        <v>12726</v>
      </c>
      <c r="J285" s="448"/>
    </row>
    <row r="286" s="23" customFormat="1" spans="1:10">
      <c r="A286" s="447">
        <v>17</v>
      </c>
      <c r="B286" s="448" t="s">
        <v>12725</v>
      </c>
      <c r="C286" s="448" t="s">
        <v>12133</v>
      </c>
      <c r="D286" s="449" t="str">
        <f t="shared" si="9"/>
        <v>effect add_deposit = d_segment_rubble_1_small</v>
      </c>
      <c r="E286" s="449"/>
      <c r="F286" s="449"/>
      <c r="G286" s="449"/>
      <c r="H286" s="449"/>
      <c r="I286" s="448" t="s">
        <v>12727</v>
      </c>
      <c r="J286" s="448"/>
    </row>
    <row r="287" s="23" customFormat="1" spans="1:10">
      <c r="A287" s="447">
        <v>18</v>
      </c>
      <c r="B287" s="448" t="s">
        <v>12725</v>
      </c>
      <c r="C287" s="448" t="s">
        <v>12133</v>
      </c>
      <c r="D287" s="449" t="str">
        <f t="shared" si="9"/>
        <v>effect add_deposit = d_segment_rubble_2</v>
      </c>
      <c r="E287" s="449"/>
      <c r="F287" s="449"/>
      <c r="G287" s="449"/>
      <c r="H287" s="449"/>
      <c r="I287" s="448" t="s">
        <v>12728</v>
      </c>
      <c r="J287" s="448"/>
    </row>
    <row r="288" s="23" customFormat="1" spans="1:10">
      <c r="A288" s="447">
        <v>19</v>
      </c>
      <c r="B288" s="448" t="s">
        <v>12725</v>
      </c>
      <c r="C288" s="448" t="s">
        <v>12133</v>
      </c>
      <c r="D288" s="449" t="str">
        <f t="shared" si="9"/>
        <v>effect add_deposit = d_segment_rubble_3</v>
      </c>
      <c r="E288" s="449"/>
      <c r="F288" s="449"/>
      <c r="G288" s="449"/>
      <c r="H288" s="449"/>
      <c r="I288" s="448" t="s">
        <v>12729</v>
      </c>
      <c r="J288" s="448"/>
    </row>
    <row r="289" s="23" customFormat="1" spans="1:10">
      <c r="A289" s="447">
        <v>20</v>
      </c>
      <c r="B289" s="448" t="s">
        <v>12725</v>
      </c>
      <c r="C289" s="448" t="s">
        <v>12133</v>
      </c>
      <c r="D289" s="449" t="str">
        <f t="shared" si="9"/>
        <v>effect add_deposit = d_segment_rubble_4</v>
      </c>
      <c r="E289" s="449"/>
      <c r="F289" s="449"/>
      <c r="G289" s="449"/>
      <c r="H289" s="449"/>
      <c r="I289" s="448" t="s">
        <v>12730</v>
      </c>
      <c r="J289" s="448"/>
    </row>
    <row r="290" s="23" customFormat="1" spans="1:10">
      <c r="A290" s="447">
        <v>21</v>
      </c>
      <c r="B290" s="448" t="s">
        <v>12731</v>
      </c>
      <c r="C290" s="448" t="s">
        <v>12124</v>
      </c>
      <c r="D290" s="449" t="str">
        <f t="shared" si="9"/>
        <v>effect add_deposit = d_decrepit_tunnels_1</v>
      </c>
      <c r="E290" s="449"/>
      <c r="F290" s="449"/>
      <c r="G290" s="449"/>
      <c r="H290" s="449"/>
      <c r="I290" s="448" t="s">
        <v>12732</v>
      </c>
      <c r="J290" s="448"/>
    </row>
    <row r="291" s="23" customFormat="1" spans="1:10">
      <c r="A291" s="447">
        <v>22</v>
      </c>
      <c r="B291" s="448" t="s">
        <v>12731</v>
      </c>
      <c r="C291" s="448" t="s">
        <v>12124</v>
      </c>
      <c r="D291" s="449" t="str">
        <f t="shared" si="9"/>
        <v>effect add_deposit = d_decrepit_tunnels_2</v>
      </c>
      <c r="E291" s="449"/>
      <c r="F291" s="449"/>
      <c r="G291" s="449"/>
      <c r="H291" s="449"/>
      <c r="I291" s="448" t="s">
        <v>12733</v>
      </c>
      <c r="J291" s="448"/>
    </row>
    <row r="292" s="23" customFormat="1" spans="1:10">
      <c r="A292" s="447">
        <v>23</v>
      </c>
      <c r="B292" s="448" t="s">
        <v>12731</v>
      </c>
      <c r="C292" s="448" t="s">
        <v>12124</v>
      </c>
      <c r="D292" s="449" t="str">
        <f t="shared" si="9"/>
        <v>effect add_deposit = d_decrepit_tunnels_3</v>
      </c>
      <c r="E292" s="449"/>
      <c r="F292" s="449"/>
      <c r="G292" s="449"/>
      <c r="H292" s="449"/>
      <c r="I292" s="448" t="s">
        <v>12734</v>
      </c>
      <c r="J292" s="448"/>
    </row>
    <row r="293" s="23" customFormat="1" spans="1:10">
      <c r="A293" s="447">
        <v>24</v>
      </c>
      <c r="B293" s="448" t="s">
        <v>12735</v>
      </c>
      <c r="C293" s="448" t="s">
        <v>12736</v>
      </c>
      <c r="D293" s="449" t="str">
        <f t="shared" si="9"/>
        <v>effect add_deposit = d_malfunctioning_reactor</v>
      </c>
      <c r="E293" s="449"/>
      <c r="F293" s="449"/>
      <c r="G293" s="449"/>
      <c r="H293" s="449"/>
      <c r="I293" s="448" t="s">
        <v>12737</v>
      </c>
      <c r="J293" s="448"/>
    </row>
    <row r="294" s="23" customFormat="1" spans="1:10">
      <c r="A294" s="447">
        <v>25</v>
      </c>
      <c r="B294" s="448" t="s">
        <v>12738</v>
      </c>
      <c r="C294" s="448" t="s">
        <v>12739</v>
      </c>
      <c r="D294" s="449" t="str">
        <f t="shared" si="9"/>
        <v>effect add_deposit = d_sr_diurnal_regulator</v>
      </c>
      <c r="E294" s="449"/>
      <c r="F294" s="449"/>
      <c r="G294" s="449"/>
      <c r="H294" s="449"/>
      <c r="I294" s="448" t="s">
        <v>12740</v>
      </c>
      <c r="J294" s="448"/>
    </row>
    <row r="295" s="23" customFormat="1" spans="1:10">
      <c r="A295" s="447">
        <v>26</v>
      </c>
      <c r="B295" s="448" t="s">
        <v>12741</v>
      </c>
      <c r="C295" s="448" t="s">
        <v>12739</v>
      </c>
      <c r="D295" s="449" t="str">
        <f t="shared" si="9"/>
        <v>effect add_deposit = d_sr_vacuum_fields</v>
      </c>
      <c r="E295" s="449"/>
      <c r="F295" s="449"/>
      <c r="G295" s="449"/>
      <c r="H295" s="449"/>
      <c r="I295" s="448" t="s">
        <v>12742</v>
      </c>
      <c r="J295" s="448"/>
    </row>
    <row r="296" s="23" customFormat="1" spans="1:10">
      <c r="A296" s="447">
        <v>27</v>
      </c>
      <c r="B296" s="448" t="s">
        <v>12743</v>
      </c>
      <c r="C296" s="448" t="s">
        <v>12739</v>
      </c>
      <c r="D296" s="449" t="str">
        <f t="shared" si="9"/>
        <v>effect add_deposit = d_sr_ring_gyros</v>
      </c>
      <c r="E296" s="449"/>
      <c r="F296" s="449"/>
      <c r="G296" s="449"/>
      <c r="H296" s="449"/>
      <c r="I296" s="448" t="s">
        <v>12744</v>
      </c>
      <c r="J296" s="448"/>
    </row>
    <row r="297" s="23" customFormat="1" spans="1:10">
      <c r="A297" s="447">
        <v>28</v>
      </c>
      <c r="B297" s="448" t="s">
        <v>12745</v>
      </c>
      <c r="C297" s="448" t="s">
        <v>12739</v>
      </c>
      <c r="D297" s="449" t="str">
        <f t="shared" si="9"/>
        <v>effect add_deposit = d_sr_power_grid</v>
      </c>
      <c r="E297" s="449"/>
      <c r="F297" s="449"/>
      <c r="G297" s="449"/>
      <c r="H297" s="449"/>
      <c r="I297" s="448" t="s">
        <v>12746</v>
      </c>
      <c r="J297" s="448"/>
    </row>
    <row r="298" s="23" customFormat="1" ht="25.5" spans="1:10">
      <c r="A298" s="447">
        <v>29</v>
      </c>
      <c r="B298" s="448" t="s">
        <v>1682</v>
      </c>
      <c r="C298" s="448" t="s">
        <v>12747</v>
      </c>
      <c r="D298" s="449" t="str">
        <f t="shared" si="9"/>
        <v>effect add_deposit = d_tree_of_life_home</v>
      </c>
      <c r="E298" s="449"/>
      <c r="F298" s="449"/>
      <c r="G298" s="449"/>
      <c r="H298" s="449"/>
      <c r="I298" s="448" t="s">
        <v>12748</v>
      </c>
      <c r="J298" s="448"/>
    </row>
    <row r="299" s="23" customFormat="1" ht="25.5" spans="1:10">
      <c r="A299" s="447">
        <v>30</v>
      </c>
      <c r="B299" s="448" t="s">
        <v>1682</v>
      </c>
      <c r="C299" s="448" t="s">
        <v>12749</v>
      </c>
      <c r="D299" s="449" t="str">
        <f t="shared" si="9"/>
        <v>effect add_deposit = d_tree_of_life_colony</v>
      </c>
      <c r="E299" s="449"/>
      <c r="F299" s="449"/>
      <c r="G299" s="449"/>
      <c r="H299" s="449"/>
      <c r="I299" s="448" t="s">
        <v>12750</v>
      </c>
      <c r="J299" s="448"/>
    </row>
    <row r="300" s="23" customFormat="1" spans="1:10">
      <c r="A300" s="447">
        <v>31</v>
      </c>
      <c r="B300" s="448" t="s">
        <v>12751</v>
      </c>
      <c r="C300" s="448"/>
      <c r="D300" s="449" t="str">
        <f t="shared" si="9"/>
        <v>effect add_deposit = d_buried_lithoids</v>
      </c>
      <c r="E300" s="449"/>
      <c r="F300" s="449"/>
      <c r="G300" s="449"/>
      <c r="H300" s="449"/>
      <c r="I300" s="448" t="s">
        <v>12752</v>
      </c>
      <c r="J300" s="448"/>
    </row>
    <row r="301" s="23" customFormat="1" spans="1:10">
      <c r="A301" s="447">
        <v>32</v>
      </c>
      <c r="B301" s="448" t="s">
        <v>12751</v>
      </c>
      <c r="C301" s="448"/>
      <c r="D301" s="449" t="str">
        <f t="shared" si="9"/>
        <v>effect add_deposit = d_buried_lithoids_overlord</v>
      </c>
      <c r="E301" s="449"/>
      <c r="F301" s="449"/>
      <c r="G301" s="449"/>
      <c r="H301" s="449"/>
      <c r="I301" s="448" t="s">
        <v>12753</v>
      </c>
      <c r="J301" s="448"/>
    </row>
    <row r="302" s="23" customFormat="1" ht="25.5" spans="1:10">
      <c r="A302" s="447">
        <v>33</v>
      </c>
      <c r="B302" s="448" t="s">
        <v>12754</v>
      </c>
      <c r="C302" s="448" t="s">
        <v>12755</v>
      </c>
      <c r="D302" s="449" t="str">
        <f t="shared" si="9"/>
        <v>effect add_deposit = d_lithoid_crater</v>
      </c>
      <c r="E302" s="449"/>
      <c r="F302" s="449"/>
      <c r="G302" s="449"/>
      <c r="H302" s="449"/>
      <c r="I302" s="448" t="s">
        <v>12756</v>
      </c>
      <c r="J302" s="448"/>
    </row>
    <row r="303" s="23" customFormat="1" spans="1:10">
      <c r="A303" s="447">
        <v>34</v>
      </c>
      <c r="B303" s="448" t="s">
        <v>12757</v>
      </c>
      <c r="C303" s="448" t="s">
        <v>12758</v>
      </c>
      <c r="D303" s="449" t="str">
        <f t="shared" ref="D303:D344" si="10">_xlfn.CONCAT($C$2," = ",I303)</f>
        <v>effect add_deposit = d_machine_minerals</v>
      </c>
      <c r="E303" s="449"/>
      <c r="F303" s="449"/>
      <c r="G303" s="449"/>
      <c r="H303" s="449"/>
      <c r="I303" s="448" t="s">
        <v>12759</v>
      </c>
      <c r="J303" s="448"/>
    </row>
    <row r="304" s="23" customFormat="1" spans="1:10">
      <c r="A304" s="447">
        <v>35</v>
      </c>
      <c r="B304" s="448" t="s">
        <v>12760</v>
      </c>
      <c r="C304" s="448" t="s">
        <v>12761</v>
      </c>
      <c r="D304" s="449" t="str">
        <f t="shared" si="10"/>
        <v>effect add_deposit = d_organic_slurry</v>
      </c>
      <c r="E304" s="449"/>
      <c r="F304" s="449"/>
      <c r="G304" s="449"/>
      <c r="H304" s="449"/>
      <c r="I304" s="448" t="s">
        <v>12762</v>
      </c>
      <c r="J304" s="448"/>
    </row>
    <row r="305" s="23" customFormat="1" spans="1:10">
      <c r="A305" s="447">
        <v>36</v>
      </c>
      <c r="B305" s="448" t="s">
        <v>12763</v>
      </c>
      <c r="C305" s="448" t="s">
        <v>12764</v>
      </c>
      <c r="D305" s="449" t="str">
        <f t="shared" si="10"/>
        <v>effect add_deposit = d_admirals_bickering_crashed_cargo_ship</v>
      </c>
      <c r="E305" s="449"/>
      <c r="F305" s="449"/>
      <c r="G305" s="449"/>
      <c r="H305" s="449"/>
      <c r="I305" s="448" t="s">
        <v>12765</v>
      </c>
      <c r="J305" s="448"/>
    </row>
    <row r="306" s="23" customFormat="1" spans="1:10">
      <c r="A306" s="447">
        <v>37</v>
      </c>
      <c r="B306" s="448" t="s">
        <v>12766</v>
      </c>
      <c r="C306" s="448" t="s">
        <v>12767</v>
      </c>
      <c r="D306" s="449" t="str">
        <f t="shared" si="10"/>
        <v>effect add_deposit = d_technocracy_toxic_waste_blocker</v>
      </c>
      <c r="E306" s="449"/>
      <c r="F306" s="449"/>
      <c r="G306" s="449"/>
      <c r="H306" s="449"/>
      <c r="I306" s="448" t="s">
        <v>12768</v>
      </c>
      <c r="J306" s="448"/>
    </row>
    <row r="307" s="23" customFormat="1" spans="1:10">
      <c r="A307" s="447">
        <v>38</v>
      </c>
      <c r="B307" s="448" t="s">
        <v>12769</v>
      </c>
      <c r="C307" s="448" t="s">
        <v>12770</v>
      </c>
      <c r="D307" s="449" t="str">
        <f t="shared" si="10"/>
        <v>effect add_deposit = d_technocracy_barren_lands_blocker</v>
      </c>
      <c r="E307" s="449"/>
      <c r="F307" s="449"/>
      <c r="G307" s="449"/>
      <c r="H307" s="449"/>
      <c r="I307" s="448" t="s">
        <v>12771</v>
      </c>
      <c r="J307" s="448"/>
    </row>
    <row r="308" s="23" customFormat="1" spans="1:10">
      <c r="A308" s="447">
        <v>39</v>
      </c>
      <c r="B308" s="448" t="s">
        <v>12772</v>
      </c>
      <c r="C308" s="448" t="s">
        <v>12773</v>
      </c>
      <c r="D308" s="449" t="str">
        <f t="shared" si="10"/>
        <v>effect add_deposit = d_technocracy_toxic_ocean_blocker</v>
      </c>
      <c r="E308" s="449"/>
      <c r="F308" s="449"/>
      <c r="G308" s="449"/>
      <c r="H308" s="449"/>
      <c r="I308" s="448" t="s">
        <v>12774</v>
      </c>
      <c r="J308" s="448"/>
    </row>
    <row r="309" s="23" customFormat="1" spans="1:10">
      <c r="A309" s="447">
        <v>40</v>
      </c>
      <c r="B309" s="448" t="s">
        <v>12775</v>
      </c>
      <c r="C309" s="448" t="s">
        <v>12776</v>
      </c>
      <c r="D309" s="449" t="str">
        <f t="shared" si="10"/>
        <v>effect add_deposit = d_technocracy_molten_waste_blocker</v>
      </c>
      <c r="E309" s="449"/>
      <c r="F309" s="449"/>
      <c r="G309" s="449"/>
      <c r="H309" s="449"/>
      <c r="I309" s="448" t="s">
        <v>12777</v>
      </c>
      <c r="J309" s="448"/>
    </row>
    <row r="310" s="23" customFormat="1" spans="1:10">
      <c r="A310" s="447">
        <v>41</v>
      </c>
      <c r="B310" s="448" t="s">
        <v>12778</v>
      </c>
      <c r="C310" s="448" t="s">
        <v>12779</v>
      </c>
      <c r="D310" s="449" t="str">
        <f t="shared" si="10"/>
        <v>effect add_deposit = d_progenitor</v>
      </c>
      <c r="E310" s="449"/>
      <c r="F310" s="449"/>
      <c r="G310" s="449"/>
      <c r="H310" s="449"/>
      <c r="I310" s="448" t="s">
        <v>12780</v>
      </c>
      <c r="J310" s="448"/>
    </row>
    <row r="311" s="23" customFormat="1" spans="1:10">
      <c r="A311" s="447">
        <v>42</v>
      </c>
      <c r="B311" s="448" t="s">
        <v>12781</v>
      </c>
      <c r="C311" s="448" t="s">
        <v>12782</v>
      </c>
      <c r="D311" s="449" t="str">
        <f t="shared" si="10"/>
        <v>effect add_deposit = d_progenitor_empty</v>
      </c>
      <c r="E311" s="449"/>
      <c r="F311" s="449"/>
      <c r="G311" s="449"/>
      <c r="H311" s="449"/>
      <c r="I311" s="448" t="s">
        <v>12783</v>
      </c>
      <c r="J311" s="448"/>
    </row>
    <row r="312" s="23" customFormat="1" spans="1:10">
      <c r="A312" s="447">
        <v>43</v>
      </c>
      <c r="B312" s="448" t="s">
        <v>10722</v>
      </c>
      <c r="C312" s="448" t="s">
        <v>12784</v>
      </c>
      <c r="D312" s="449" t="str">
        <f t="shared" si="10"/>
        <v>effect add_deposit = d_crashed_slaver_ship</v>
      </c>
      <c r="E312" s="449"/>
      <c r="F312" s="449"/>
      <c r="G312" s="449"/>
      <c r="H312" s="449"/>
      <c r="I312" s="448" t="s">
        <v>12785</v>
      </c>
      <c r="J312" s="448"/>
    </row>
    <row r="313" s="23" customFormat="1" spans="1:10">
      <c r="A313" s="447">
        <v>44</v>
      </c>
      <c r="B313" s="448" t="s">
        <v>12786</v>
      </c>
      <c r="C313" s="448" t="s">
        <v>12787</v>
      </c>
      <c r="D313" s="449" t="str">
        <f t="shared" si="10"/>
        <v>effect add_deposit = d_crashed_slaver_ship_memorial</v>
      </c>
      <c r="E313" s="449"/>
      <c r="F313" s="449"/>
      <c r="G313" s="449"/>
      <c r="H313" s="449"/>
      <c r="I313" s="448" t="s">
        <v>12788</v>
      </c>
      <c r="J313" s="448"/>
    </row>
    <row r="314" s="23" customFormat="1" spans="1:10">
      <c r="A314" s="447">
        <v>45</v>
      </c>
      <c r="B314" s="448" t="s">
        <v>12789</v>
      </c>
      <c r="C314" s="448" t="s">
        <v>12133</v>
      </c>
      <c r="D314" s="449" t="str">
        <f t="shared" si="10"/>
        <v>effect add_deposit = d_ship_debris_broken_shackles_blocker</v>
      </c>
      <c r="E314" s="449"/>
      <c r="F314" s="449"/>
      <c r="G314" s="449"/>
      <c r="H314" s="449"/>
      <c r="I314" s="448" t="s">
        <v>12790</v>
      </c>
      <c r="J314" s="448"/>
    </row>
    <row r="315" s="23" customFormat="1" spans="1:10">
      <c r="A315" s="447">
        <v>46</v>
      </c>
      <c r="B315" s="448" t="s">
        <v>12789</v>
      </c>
      <c r="C315" s="448" t="s">
        <v>12133</v>
      </c>
      <c r="D315" s="449" t="str">
        <f t="shared" si="10"/>
        <v>effect add_deposit = d_ship_debris_payback_blocker</v>
      </c>
      <c r="E315" s="449"/>
      <c r="F315" s="449"/>
      <c r="G315" s="449"/>
      <c r="H315" s="449"/>
      <c r="I315" s="448" t="s">
        <v>12791</v>
      </c>
      <c r="J315" s="448"/>
    </row>
    <row r="316" s="23" customFormat="1" ht="38.25" spans="1:10">
      <c r="A316" s="447">
        <v>47</v>
      </c>
      <c r="B316" s="448" t="s">
        <v>12792</v>
      </c>
      <c r="C316" s="448" t="s">
        <v>12793</v>
      </c>
      <c r="D316" s="449" t="str">
        <f t="shared" si="10"/>
        <v>effect add_deposit = d_payback_habitat_research</v>
      </c>
      <c r="E316" s="449"/>
      <c r="F316" s="449"/>
      <c r="G316" s="449"/>
      <c r="H316" s="449"/>
      <c r="I316" s="448" t="s">
        <v>12794</v>
      </c>
      <c r="J316" s="448"/>
    </row>
    <row r="317" s="23" customFormat="1" spans="1:10">
      <c r="A317" s="447">
        <v>48</v>
      </c>
      <c r="B317" s="448" t="s">
        <v>12795</v>
      </c>
      <c r="C317" s="448" t="s">
        <v>12796</v>
      </c>
      <c r="D317" s="449" t="str">
        <f t="shared" si="10"/>
        <v>effect add_deposit = d_msi_air_freshener</v>
      </c>
      <c r="E317" s="449"/>
      <c r="F317" s="449"/>
      <c r="G317" s="449"/>
      <c r="H317" s="449"/>
      <c r="I317" s="448" t="s">
        <v>12797</v>
      </c>
      <c r="J317" s="448"/>
    </row>
    <row r="318" s="23" customFormat="1" spans="1:10">
      <c r="A318" s="447">
        <v>49</v>
      </c>
      <c r="B318" s="448" t="s">
        <v>12798</v>
      </c>
      <c r="C318" s="448" t="s">
        <v>12799</v>
      </c>
      <c r="D318" s="449" t="str">
        <f t="shared" si="10"/>
        <v>effect add_deposit = d_freeports</v>
      </c>
      <c r="E318" s="449"/>
      <c r="F318" s="449"/>
      <c r="G318" s="449"/>
      <c r="H318" s="449"/>
      <c r="I318" s="448" t="s">
        <v>12800</v>
      </c>
      <c r="J318" s="448"/>
    </row>
    <row r="319" s="23" customFormat="1" spans="1:10">
      <c r="A319" s="447">
        <v>50</v>
      </c>
      <c r="B319" s="448" t="s">
        <v>12801</v>
      </c>
      <c r="C319" s="448" t="s">
        <v>12802</v>
      </c>
      <c r="D319" s="449" t="str">
        <f t="shared" si="10"/>
        <v>effect add_deposit = d_landgrab_blocker</v>
      </c>
      <c r="E319" s="449"/>
      <c r="F319" s="449"/>
      <c r="G319" s="449"/>
      <c r="H319" s="449"/>
      <c r="I319" s="448" t="s">
        <v>12803</v>
      </c>
      <c r="J319" s="448"/>
    </row>
    <row r="320" s="23" customFormat="1" spans="1:10">
      <c r="A320" s="447">
        <v>51</v>
      </c>
      <c r="B320" s="448" t="s">
        <v>12804</v>
      </c>
      <c r="C320" s="448" t="s">
        <v>12133</v>
      </c>
      <c r="D320" s="449" t="str">
        <f t="shared" si="10"/>
        <v>effect add_deposit = d_landgrab_foreign_holdings</v>
      </c>
      <c r="E320" s="449"/>
      <c r="F320" s="449"/>
      <c r="G320" s="449"/>
      <c r="H320" s="449"/>
      <c r="I320" s="448" t="s">
        <v>12805</v>
      </c>
      <c r="J320" s="448"/>
    </row>
    <row r="321" s="23" customFormat="1" spans="1:10">
      <c r="A321" s="447">
        <v>52</v>
      </c>
      <c r="B321" s="448" t="s">
        <v>12806</v>
      </c>
      <c r="C321" s="448" t="s">
        <v>12807</v>
      </c>
      <c r="D321" s="449" t="str">
        <f t="shared" si="10"/>
        <v>effect add_deposit = d_wilderness_mining</v>
      </c>
      <c r="E321" s="449"/>
      <c r="F321" s="449"/>
      <c r="G321" s="449"/>
      <c r="H321" s="449"/>
      <c r="I321" s="448" t="s">
        <v>12808</v>
      </c>
      <c r="J321" s="448"/>
    </row>
    <row r="322" s="23" customFormat="1" spans="1:10">
      <c r="A322" s="447">
        <v>53</v>
      </c>
      <c r="B322" s="448" t="s">
        <v>12809</v>
      </c>
      <c r="C322" s="448" t="s">
        <v>12810</v>
      </c>
      <c r="D322" s="449" t="str">
        <f t="shared" si="10"/>
        <v>effect add_deposit = d_wilderness_farming</v>
      </c>
      <c r="E322" s="449"/>
      <c r="F322" s="449"/>
      <c r="G322" s="449"/>
      <c r="H322" s="449"/>
      <c r="I322" s="448" t="s">
        <v>12811</v>
      </c>
      <c r="J322" s="448"/>
    </row>
    <row r="323" s="23" customFormat="1" spans="1:10">
      <c r="A323" s="447">
        <v>54</v>
      </c>
      <c r="B323" s="448" t="s">
        <v>12812</v>
      </c>
      <c r="C323" s="448" t="s">
        <v>12813</v>
      </c>
      <c r="D323" s="449" t="str">
        <f t="shared" si="10"/>
        <v>effect add_deposit = d_wilderness_generator</v>
      </c>
      <c r="E323" s="449"/>
      <c r="F323" s="449"/>
      <c r="G323" s="449"/>
      <c r="H323" s="449"/>
      <c r="I323" s="448" t="s">
        <v>12814</v>
      </c>
      <c r="J323" s="448"/>
    </row>
    <row r="324" s="23" customFormat="1" spans="1:10">
      <c r="A324" s="447">
        <v>55</v>
      </c>
      <c r="B324" s="448" t="s">
        <v>12815</v>
      </c>
      <c r="C324" s="448" t="s">
        <v>12124</v>
      </c>
      <c r="D324" s="449" t="str">
        <f t="shared" si="10"/>
        <v>effect add_deposit = d_wilderness_city</v>
      </c>
      <c r="E324" s="449"/>
      <c r="F324" s="449"/>
      <c r="G324" s="449"/>
      <c r="H324" s="449"/>
      <c r="I324" s="448" t="s">
        <v>12816</v>
      </c>
      <c r="J324" s="448"/>
    </row>
    <row r="325" s="23" customFormat="1" spans="1:10">
      <c r="A325" s="447">
        <v>56</v>
      </c>
      <c r="B325" s="448" t="s">
        <v>12817</v>
      </c>
      <c r="C325" s="448" t="s">
        <v>12124</v>
      </c>
      <c r="D325" s="449" t="str">
        <f t="shared" si="10"/>
        <v>effect add_deposit = d_wilderness_industrial</v>
      </c>
      <c r="E325" s="449"/>
      <c r="F325" s="449"/>
      <c r="G325" s="449"/>
      <c r="H325" s="449"/>
      <c r="I325" s="448" t="s">
        <v>12818</v>
      </c>
      <c r="J325" s="448"/>
    </row>
    <row r="326" s="23" customFormat="1" spans="1:10">
      <c r="A326" s="447">
        <v>57</v>
      </c>
      <c r="B326" s="448" t="s">
        <v>12819</v>
      </c>
      <c r="C326" s="448" t="s">
        <v>12820</v>
      </c>
      <c r="D326" s="449" t="str">
        <f t="shared" si="10"/>
        <v>effect add_deposit = d_wilderness_mining_2</v>
      </c>
      <c r="E326" s="449"/>
      <c r="F326" s="449"/>
      <c r="G326" s="449"/>
      <c r="H326" s="449"/>
      <c r="I326" s="448" t="s">
        <v>12821</v>
      </c>
      <c r="J326" s="448"/>
    </row>
    <row r="327" s="23" customFormat="1" spans="1:10">
      <c r="A327" s="447">
        <v>58</v>
      </c>
      <c r="B327" s="448" t="s">
        <v>12822</v>
      </c>
      <c r="C327" s="448" t="s">
        <v>12823</v>
      </c>
      <c r="D327" s="449" t="str">
        <f t="shared" si="10"/>
        <v>effect add_deposit = d_wilderness_farming_2</v>
      </c>
      <c r="E327" s="449"/>
      <c r="F327" s="449"/>
      <c r="G327" s="449"/>
      <c r="H327" s="449"/>
      <c r="I327" s="448" t="s">
        <v>12824</v>
      </c>
      <c r="J327" s="448"/>
    </row>
    <row r="328" s="23" customFormat="1" spans="1:10">
      <c r="A328" s="447">
        <v>59</v>
      </c>
      <c r="B328" s="448" t="s">
        <v>12825</v>
      </c>
      <c r="C328" s="448" t="s">
        <v>12826</v>
      </c>
      <c r="D328" s="449" t="str">
        <f t="shared" si="10"/>
        <v>effect add_deposit = d_wilderness_generator_2</v>
      </c>
      <c r="E328" s="449"/>
      <c r="F328" s="449"/>
      <c r="G328" s="449"/>
      <c r="H328" s="449"/>
      <c r="I328" s="448" t="s">
        <v>12827</v>
      </c>
      <c r="J328" s="448"/>
    </row>
    <row r="329" s="23" customFormat="1" spans="1:10">
      <c r="A329" s="447">
        <v>60</v>
      </c>
      <c r="B329" s="448" t="s">
        <v>12828</v>
      </c>
      <c r="C329" s="448" t="s">
        <v>12802</v>
      </c>
      <c r="D329" s="449" t="str">
        <f t="shared" si="10"/>
        <v>effect add_deposit = d_wilderness_city_2</v>
      </c>
      <c r="E329" s="449"/>
      <c r="F329" s="449"/>
      <c r="G329" s="449"/>
      <c r="H329" s="449"/>
      <c r="I329" s="448" t="s">
        <v>12829</v>
      </c>
      <c r="J329" s="448"/>
    </row>
    <row r="330" s="23" customFormat="1" spans="1:10">
      <c r="A330" s="447">
        <v>61</v>
      </c>
      <c r="B330" s="448" t="s">
        <v>12830</v>
      </c>
      <c r="C330" s="448" t="s">
        <v>12802</v>
      </c>
      <c r="D330" s="449" t="str">
        <f t="shared" si="10"/>
        <v>effect add_deposit = d_wilderness_industrial_2</v>
      </c>
      <c r="E330" s="449"/>
      <c r="F330" s="449"/>
      <c r="G330" s="449"/>
      <c r="H330" s="449"/>
      <c r="I330" s="448" t="s">
        <v>12831</v>
      </c>
      <c r="J330" s="448"/>
    </row>
    <row r="331" s="23" customFormat="1" spans="1:10">
      <c r="A331" s="447">
        <v>62</v>
      </c>
      <c r="B331" s="448" t="s">
        <v>12832</v>
      </c>
      <c r="C331" s="448"/>
      <c r="D331" s="449" t="str">
        <f t="shared" si="10"/>
        <v>effect add_deposit = d_wilderness_root_blocker</v>
      </c>
      <c r="E331" s="449"/>
      <c r="F331" s="449"/>
      <c r="G331" s="449"/>
      <c r="H331" s="449"/>
      <c r="I331" s="448" t="s">
        <v>12833</v>
      </c>
      <c r="J331" s="448"/>
    </row>
    <row r="332" s="23" customFormat="1" spans="1:10">
      <c r="A332" s="447">
        <v>63</v>
      </c>
      <c r="B332" s="448" t="s">
        <v>12832</v>
      </c>
      <c r="C332" s="448" t="s">
        <v>12133</v>
      </c>
      <c r="D332" s="449" t="str">
        <f t="shared" si="10"/>
        <v>effect add_deposit = d_wilderness_glade_blocker</v>
      </c>
      <c r="E332" s="449"/>
      <c r="F332" s="449"/>
      <c r="G332" s="449"/>
      <c r="H332" s="449"/>
      <c r="I332" s="448" t="s">
        <v>12834</v>
      </c>
      <c r="J332" s="448"/>
    </row>
    <row r="333" s="23" customFormat="1" spans="1:10">
      <c r="A333" s="447">
        <v>64</v>
      </c>
      <c r="B333" s="448" t="s">
        <v>12835</v>
      </c>
      <c r="C333" s="448" t="s">
        <v>12124</v>
      </c>
      <c r="D333" s="449" t="str">
        <f t="shared" si="10"/>
        <v>effect add_deposit = d_scorched_plains</v>
      </c>
      <c r="E333" s="449"/>
      <c r="F333" s="449"/>
      <c r="G333" s="449"/>
      <c r="H333" s="449"/>
      <c r="I333" s="448" t="s">
        <v>12836</v>
      </c>
      <c r="J333" s="448"/>
    </row>
    <row r="334" s="23" customFormat="1" spans="1:10">
      <c r="A334" s="447">
        <v>65</v>
      </c>
      <c r="B334" s="448" t="s">
        <v>12837</v>
      </c>
      <c r="C334" s="448" t="s">
        <v>12133</v>
      </c>
      <c r="D334" s="449" t="str">
        <f t="shared" si="10"/>
        <v>effect add_deposit = d_abandoned_cities</v>
      </c>
      <c r="E334" s="449"/>
      <c r="F334" s="449"/>
      <c r="G334" s="449"/>
      <c r="H334" s="449"/>
      <c r="I334" s="448" t="s">
        <v>12838</v>
      </c>
      <c r="J334" s="448"/>
    </row>
    <row r="335" s="23" customFormat="1" spans="1:10">
      <c r="A335" s="447">
        <v>66</v>
      </c>
      <c r="B335" s="448" t="s">
        <v>12839</v>
      </c>
      <c r="C335" s="448" t="s">
        <v>12133</v>
      </c>
      <c r="D335" s="449" t="str">
        <f t="shared" si="10"/>
        <v>effect add_deposit = d_old_towns</v>
      </c>
      <c r="E335" s="449"/>
      <c r="F335" s="449"/>
      <c r="G335" s="449"/>
      <c r="H335" s="449"/>
      <c r="I335" s="448" t="s">
        <v>12840</v>
      </c>
      <c r="J335" s="448"/>
    </row>
    <row r="336" s="23" customFormat="1" spans="1:10">
      <c r="A336" s="447">
        <v>67</v>
      </c>
      <c r="B336" s="448" t="s">
        <v>12841</v>
      </c>
      <c r="C336" s="448" t="s">
        <v>12133</v>
      </c>
      <c r="D336" s="449" t="str">
        <f t="shared" si="10"/>
        <v>effect add_deposit = d_biological_enclaves</v>
      </c>
      <c r="E336" s="449"/>
      <c r="F336" s="449"/>
      <c r="G336" s="449"/>
      <c r="H336" s="449"/>
      <c r="I336" s="448" t="s">
        <v>12842</v>
      </c>
      <c r="J336" s="448"/>
    </row>
    <row r="337" s="23" customFormat="1" spans="1:10">
      <c r="A337" s="447">
        <v>68</v>
      </c>
      <c r="B337" s="448" t="s">
        <v>12843</v>
      </c>
      <c r="C337" s="448" t="s">
        <v>12124</v>
      </c>
      <c r="D337" s="449" t="str">
        <f t="shared" si="10"/>
        <v>effect add_deposit = d_genesis_preserve</v>
      </c>
      <c r="E337" s="449"/>
      <c r="F337" s="449"/>
      <c r="G337" s="449"/>
      <c r="H337" s="449"/>
      <c r="I337" s="448" t="s">
        <v>12844</v>
      </c>
      <c r="J337" s="448"/>
    </row>
    <row r="338" s="23" customFormat="1" spans="1:10">
      <c r="A338" s="447">
        <v>69</v>
      </c>
      <c r="B338" s="448" t="s">
        <v>12845</v>
      </c>
      <c r="C338" s="448" t="s">
        <v>12846</v>
      </c>
      <c r="D338" s="449" t="str">
        <f t="shared" si="10"/>
        <v>effect add_deposit = d_genesis_monument</v>
      </c>
      <c r="E338" s="449"/>
      <c r="F338" s="449"/>
      <c r="G338" s="449"/>
      <c r="H338" s="449"/>
      <c r="I338" s="448" t="s">
        <v>12847</v>
      </c>
      <c r="J338" s="448"/>
    </row>
    <row r="339" s="23" customFormat="1" spans="1:10">
      <c r="A339" s="447">
        <v>70</v>
      </c>
      <c r="B339" s="448" t="s">
        <v>12848</v>
      </c>
      <c r="C339" s="448" t="s">
        <v>12133</v>
      </c>
      <c r="D339" s="449" t="str">
        <f t="shared" si="10"/>
        <v>effect add_deposit = d_radioactive_ruins</v>
      </c>
      <c r="E339" s="449"/>
      <c r="F339" s="449"/>
      <c r="G339" s="449"/>
      <c r="H339" s="449"/>
      <c r="I339" s="448" t="s">
        <v>12849</v>
      </c>
      <c r="J339" s="448"/>
    </row>
    <row r="340" s="23" customFormat="1" spans="1:10">
      <c r="A340" s="447">
        <v>71</v>
      </c>
      <c r="B340" s="448" t="s">
        <v>12850</v>
      </c>
      <c r="C340" s="448" t="s">
        <v>12851</v>
      </c>
      <c r="D340" s="449" t="str">
        <f t="shared" si="10"/>
        <v>effect add_deposit = d_treasure_planet</v>
      </c>
      <c r="E340" s="449"/>
      <c r="F340" s="449"/>
      <c r="G340" s="449"/>
      <c r="H340" s="449"/>
      <c r="I340" s="448" t="s">
        <v>12852</v>
      </c>
      <c r="J340" s="448"/>
    </row>
    <row r="341" s="23" customFormat="1" spans="1:10">
      <c r="A341" s="447">
        <v>72</v>
      </c>
      <c r="B341" s="448" t="s">
        <v>12853</v>
      </c>
      <c r="C341" s="448" t="s">
        <v>12854</v>
      </c>
      <c r="D341" s="449" t="str">
        <f t="shared" si="10"/>
        <v>effect add_deposit = d_black_needle_base</v>
      </c>
      <c r="E341" s="449"/>
      <c r="F341" s="449"/>
      <c r="G341" s="449"/>
      <c r="H341" s="449"/>
      <c r="I341" s="448" t="s">
        <v>12855</v>
      </c>
      <c r="J341" s="448"/>
    </row>
    <row r="342" s="23" customFormat="1" spans="1:10">
      <c r="A342" s="447">
        <v>73</v>
      </c>
      <c r="B342" s="448" t="s">
        <v>12856</v>
      </c>
      <c r="C342" s="448" t="s">
        <v>12854</v>
      </c>
      <c r="D342" s="449" t="str">
        <f t="shared" si="10"/>
        <v>effect add_deposit = d_abandoned_black_needle_base</v>
      </c>
      <c r="E342" s="449"/>
      <c r="F342" s="449"/>
      <c r="G342" s="449"/>
      <c r="H342" s="449"/>
      <c r="I342" s="448" t="s">
        <v>12857</v>
      </c>
      <c r="J342" s="448"/>
    </row>
    <row r="343" s="23" customFormat="1" spans="1:10">
      <c r="A343" s="447">
        <v>74</v>
      </c>
      <c r="B343" s="448" t="s">
        <v>12858</v>
      </c>
      <c r="C343" s="448" t="s">
        <v>12859</v>
      </c>
      <c r="D343" s="449" t="str">
        <f t="shared" si="10"/>
        <v>effect add_deposit = d_hive_dwelling</v>
      </c>
      <c r="E343" s="449"/>
      <c r="F343" s="449"/>
      <c r="G343" s="449"/>
      <c r="H343" s="449"/>
      <c r="I343" s="448" t="s">
        <v>12860</v>
      </c>
      <c r="J343" s="448"/>
    </row>
    <row r="344" s="23" customFormat="1" spans="1:10">
      <c r="A344" s="447">
        <v>75</v>
      </c>
      <c r="B344" s="448" t="s">
        <v>12861</v>
      </c>
      <c r="C344" s="448" t="s">
        <v>12859</v>
      </c>
      <c r="D344" s="449" t="str">
        <f t="shared" si="10"/>
        <v>effect add_deposit = d_ruined_hive_dwelling</v>
      </c>
      <c r="E344" s="449"/>
      <c r="F344" s="449"/>
      <c r="G344" s="449"/>
      <c r="H344" s="449"/>
      <c r="I344" s="448" t="s">
        <v>12862</v>
      </c>
      <c r="J344" s="448"/>
    </row>
    <row r="345" s="23" customFormat="1" ht="27" spans="1:10">
      <c r="A345" s="446" t="s">
        <v>12018</v>
      </c>
      <c r="B345" s="446"/>
      <c r="C345" s="446"/>
      <c r="D345" s="446"/>
      <c r="E345" s="446"/>
      <c r="F345" s="446"/>
      <c r="G345" s="446"/>
      <c r="H345" s="446"/>
      <c r="I345" s="446"/>
      <c r="J345" s="446"/>
    </row>
    <row r="346" s="23" customFormat="1" spans="1:10">
      <c r="A346" s="450">
        <v>1</v>
      </c>
      <c r="B346" s="451" t="s">
        <v>12863</v>
      </c>
      <c r="C346" s="451" t="s">
        <v>12052</v>
      </c>
      <c r="D346" s="452" t="str">
        <f>_xlfn.CONCAT($C$2," = ",I346)</f>
        <v>effect add_deposit = d_junk_wastes</v>
      </c>
      <c r="E346" s="452"/>
      <c r="F346" s="452"/>
      <c r="G346" s="452"/>
      <c r="H346" s="452"/>
      <c r="I346" s="451" t="s">
        <v>12864</v>
      </c>
      <c r="J346" s="451"/>
    </row>
    <row r="347" s="23" customFormat="1" spans="1:10">
      <c r="A347" s="450">
        <v>2</v>
      </c>
      <c r="B347" s="451" t="s">
        <v>12865</v>
      </c>
      <c r="C347" s="451" t="s">
        <v>12081</v>
      </c>
      <c r="D347" s="452" t="str">
        <f t="shared" ref="D347:D378" si="11">_xlfn.CONCAT($C$2," = ",I347)</f>
        <v>effect add_deposit = d_junk_canals</v>
      </c>
      <c r="E347" s="452"/>
      <c r="F347" s="452"/>
      <c r="G347" s="452"/>
      <c r="H347" s="452"/>
      <c r="I347" s="451" t="s">
        <v>12866</v>
      </c>
      <c r="J347" s="451"/>
    </row>
    <row r="348" s="23" customFormat="1" spans="1:10">
      <c r="A348" s="450">
        <v>3</v>
      </c>
      <c r="B348" s="451" t="s">
        <v>12867</v>
      </c>
      <c r="C348" s="451" t="s">
        <v>12035</v>
      </c>
      <c r="D348" s="452" t="str">
        <f t="shared" si="11"/>
        <v>effect add_deposit = d_junk_hollows</v>
      </c>
      <c r="E348" s="452"/>
      <c r="F348" s="452"/>
      <c r="G348" s="452"/>
      <c r="H348" s="452"/>
      <c r="I348" s="451" t="s">
        <v>12868</v>
      </c>
      <c r="J348" s="451"/>
    </row>
    <row r="349" s="23" customFormat="1" spans="1:10">
      <c r="A349" s="450">
        <v>4</v>
      </c>
      <c r="B349" s="451" t="s">
        <v>12869</v>
      </c>
      <c r="C349" s="451" t="s">
        <v>12035</v>
      </c>
      <c r="D349" s="452" t="str">
        <f t="shared" si="11"/>
        <v>effect add_deposit = d_irradiated_valley</v>
      </c>
      <c r="E349" s="452"/>
      <c r="F349" s="452"/>
      <c r="G349" s="452"/>
      <c r="H349" s="452"/>
      <c r="I349" s="451" t="s">
        <v>12870</v>
      </c>
      <c r="J349" s="451"/>
    </row>
    <row r="350" s="23" customFormat="1" ht="25.5" spans="1:10">
      <c r="A350" s="450">
        <v>5</v>
      </c>
      <c r="B350" s="451" t="s">
        <v>12871</v>
      </c>
      <c r="C350" s="451" t="s">
        <v>12872</v>
      </c>
      <c r="D350" s="452" t="str">
        <f t="shared" si="11"/>
        <v>effect add_deposit = d_valley_of_zanaam</v>
      </c>
      <c r="E350" s="452"/>
      <c r="F350" s="452"/>
      <c r="G350" s="452"/>
      <c r="H350" s="452"/>
      <c r="I350" s="451" t="s">
        <v>12873</v>
      </c>
      <c r="J350" s="451"/>
    </row>
    <row r="351" s="23" customFormat="1" spans="1:10">
      <c r="A351" s="450">
        <v>6</v>
      </c>
      <c r="B351" s="451" t="s">
        <v>12874</v>
      </c>
      <c r="C351" s="451" t="s">
        <v>12875</v>
      </c>
      <c r="D351" s="452" t="str">
        <f t="shared" si="11"/>
        <v>effect add_deposit = d_abandoned_primitive_homesteads</v>
      </c>
      <c r="E351" s="452"/>
      <c r="F351" s="452"/>
      <c r="G351" s="452"/>
      <c r="H351" s="452"/>
      <c r="I351" s="451" t="s">
        <v>12876</v>
      </c>
      <c r="J351" s="451"/>
    </row>
    <row r="352" s="23" customFormat="1" ht="25.5" spans="1:10">
      <c r="A352" s="450">
        <v>7</v>
      </c>
      <c r="B352" s="451" t="s">
        <v>12877</v>
      </c>
      <c r="C352" s="451" t="s">
        <v>12878</v>
      </c>
      <c r="D352" s="452" t="str">
        <f t="shared" si="11"/>
        <v>effect add_deposit = d_the_zone</v>
      </c>
      <c r="E352" s="452"/>
      <c r="F352" s="452"/>
      <c r="G352" s="452"/>
      <c r="H352" s="452"/>
      <c r="I352" s="451" t="s">
        <v>12879</v>
      </c>
      <c r="J352" s="451"/>
    </row>
    <row r="353" s="23" customFormat="1" spans="1:10">
      <c r="A353" s="450">
        <v>8</v>
      </c>
      <c r="B353" s="451" t="s">
        <v>12880</v>
      </c>
      <c r="C353" s="451" t="s">
        <v>12881</v>
      </c>
      <c r="D353" s="452" t="str">
        <f t="shared" si="11"/>
        <v>effect add_deposit = d_hyperfertile_valley</v>
      </c>
      <c r="E353" s="452"/>
      <c r="F353" s="452"/>
      <c r="G353" s="452"/>
      <c r="H353" s="452"/>
      <c r="I353" s="451" t="s">
        <v>12882</v>
      </c>
      <c r="J353" s="451"/>
    </row>
    <row r="354" s="23" customFormat="1" spans="1:10">
      <c r="A354" s="450">
        <v>9</v>
      </c>
      <c r="B354" s="451" t="s">
        <v>12883</v>
      </c>
      <c r="C354" s="451" t="s">
        <v>12124</v>
      </c>
      <c r="D354" s="452" t="str">
        <f t="shared" si="11"/>
        <v>effect add_deposit = d_star_mall_promenade_blocker</v>
      </c>
      <c r="E354" s="452"/>
      <c r="F354" s="452"/>
      <c r="G354" s="452"/>
      <c r="H354" s="452"/>
      <c r="I354" s="451" t="s">
        <v>12884</v>
      </c>
      <c r="J354" s="451"/>
    </row>
    <row r="355" s="23" customFormat="1" spans="1:10">
      <c r="A355" s="450">
        <v>10</v>
      </c>
      <c r="B355" s="451" t="s">
        <v>12885</v>
      </c>
      <c r="C355" s="451" t="s">
        <v>12886</v>
      </c>
      <c r="D355" s="452" t="str">
        <f t="shared" si="11"/>
        <v>effect add_deposit = d_star_mall_promenade</v>
      </c>
      <c r="E355" s="452"/>
      <c r="F355" s="452"/>
      <c r="G355" s="452"/>
      <c r="H355" s="452"/>
      <c r="I355" s="451" t="s">
        <v>12887</v>
      </c>
      <c r="J355" s="451"/>
    </row>
    <row r="356" s="23" customFormat="1" spans="1:10">
      <c r="A356" s="450">
        <v>11</v>
      </c>
      <c r="B356" s="451" t="s">
        <v>12888</v>
      </c>
      <c r="C356" s="451" t="s">
        <v>12133</v>
      </c>
      <c r="D356" s="452" t="str">
        <f t="shared" si="11"/>
        <v>effect add_deposit = d_star_mall_blocker</v>
      </c>
      <c r="E356" s="452"/>
      <c r="F356" s="452"/>
      <c r="G356" s="452"/>
      <c r="H356" s="452"/>
      <c r="I356" s="451" t="s">
        <v>12889</v>
      </c>
      <c r="J356" s="451"/>
    </row>
    <row r="357" s="23" customFormat="1" ht="25.5" spans="1:10">
      <c r="A357" s="450">
        <v>12</v>
      </c>
      <c r="B357" s="451" t="s">
        <v>12890</v>
      </c>
      <c r="C357" s="451" t="s">
        <v>12891</v>
      </c>
      <c r="D357" s="452" t="str">
        <f t="shared" si="11"/>
        <v>effect add_deposit = d_geocentric_experiment</v>
      </c>
      <c r="E357" s="452"/>
      <c r="F357" s="452"/>
      <c r="G357" s="452"/>
      <c r="H357" s="452"/>
      <c r="I357" s="451" t="s">
        <v>12892</v>
      </c>
      <c r="J357" s="451"/>
    </row>
    <row r="358" s="23" customFormat="1" spans="1:10">
      <c r="A358" s="450">
        <v>13</v>
      </c>
      <c r="B358" s="451" t="s">
        <v>12893</v>
      </c>
      <c r="C358" s="451" t="s">
        <v>12894</v>
      </c>
      <c r="D358" s="452" t="str">
        <f t="shared" si="11"/>
        <v>effect add_deposit = d_guardian_dragon_hoard</v>
      </c>
      <c r="E358" s="452"/>
      <c r="F358" s="452"/>
      <c r="G358" s="452"/>
      <c r="H358" s="452"/>
      <c r="I358" s="451" t="s">
        <v>12895</v>
      </c>
      <c r="J358" s="451"/>
    </row>
    <row r="359" s="23" customFormat="1" spans="1:10">
      <c r="A359" s="450">
        <v>14</v>
      </c>
      <c r="B359" s="451" t="s">
        <v>12896</v>
      </c>
      <c r="C359" s="451" t="s">
        <v>12057</v>
      </c>
      <c r="D359" s="452" t="str">
        <f t="shared" si="11"/>
        <v>effect add_deposit = d_scandinavian_reclamation_sector</v>
      </c>
      <c r="E359" s="452"/>
      <c r="F359" s="452"/>
      <c r="G359" s="452"/>
      <c r="H359" s="452"/>
      <c r="I359" s="451" t="s">
        <v>12897</v>
      </c>
      <c r="J359" s="451"/>
    </row>
    <row r="360" s="23" customFormat="1" spans="1:10">
      <c r="A360" s="450">
        <v>15</v>
      </c>
      <c r="B360" s="451" t="s">
        <v>12898</v>
      </c>
      <c r="C360" s="451" t="s">
        <v>12081</v>
      </c>
      <c r="D360" s="452" t="str">
        <f t="shared" si="11"/>
        <v>effect add_deposit = d_pacific_algae_tracts</v>
      </c>
      <c r="E360" s="452"/>
      <c r="F360" s="452"/>
      <c r="G360" s="452"/>
      <c r="H360" s="452"/>
      <c r="I360" s="451" t="s">
        <v>12899</v>
      </c>
      <c r="J360" s="451"/>
    </row>
    <row r="361" s="23" customFormat="1" spans="1:10">
      <c r="A361" s="450">
        <v>16</v>
      </c>
      <c r="B361" s="451" t="s">
        <v>12900</v>
      </c>
      <c r="C361" s="451" t="s">
        <v>12394</v>
      </c>
      <c r="D361" s="452" t="str">
        <f t="shared" si="11"/>
        <v>effect add_deposit = d_saharan_irrigation_project</v>
      </c>
      <c r="E361" s="452"/>
      <c r="F361" s="452"/>
      <c r="G361" s="452"/>
      <c r="H361" s="452"/>
      <c r="I361" s="451" t="s">
        <v>12901</v>
      </c>
      <c r="J361" s="451"/>
    </row>
    <row r="362" s="23" customFormat="1" spans="1:10">
      <c r="A362" s="450">
        <v>17</v>
      </c>
      <c r="B362" s="451" t="s">
        <v>12902</v>
      </c>
      <c r="C362" s="451" t="s">
        <v>12052</v>
      </c>
      <c r="D362" s="452" t="str">
        <f t="shared" si="11"/>
        <v>effect add_deposit = d_mesopotamian_urban_corridor</v>
      </c>
      <c r="E362" s="452"/>
      <c r="F362" s="452"/>
      <c r="G362" s="452"/>
      <c r="H362" s="452"/>
      <c r="I362" s="451" t="s">
        <v>12903</v>
      </c>
      <c r="J362" s="451"/>
    </row>
    <row r="363" s="23" customFormat="1" spans="1:10">
      <c r="A363" s="450">
        <v>18</v>
      </c>
      <c r="B363" s="451" t="s">
        <v>12904</v>
      </c>
      <c r="C363" s="451" t="s">
        <v>12028</v>
      </c>
      <c r="D363" s="452" t="str">
        <f t="shared" si="11"/>
        <v>effect add_deposit = d_delhi_sprawl</v>
      </c>
      <c r="E363" s="452"/>
      <c r="F363" s="452"/>
      <c r="G363" s="452"/>
      <c r="H363" s="452"/>
      <c r="I363" s="451" t="s">
        <v>12905</v>
      </c>
      <c r="J363" s="451"/>
    </row>
    <row r="364" s="23" customFormat="1" spans="1:10">
      <c r="A364" s="450">
        <v>19</v>
      </c>
      <c r="B364" s="451" t="s">
        <v>12906</v>
      </c>
      <c r="C364" s="451" t="s">
        <v>12035</v>
      </c>
      <c r="D364" s="452" t="str">
        <f t="shared" si="11"/>
        <v>effect add_deposit = d_boswash_metropolitan_axis</v>
      </c>
      <c r="E364" s="452"/>
      <c r="F364" s="452"/>
      <c r="G364" s="452"/>
      <c r="H364" s="452"/>
      <c r="I364" s="451" t="s">
        <v>12907</v>
      </c>
      <c r="J364" s="451"/>
    </row>
    <row r="365" s="23" customFormat="1" spans="1:10">
      <c r="A365" s="450">
        <v>20</v>
      </c>
      <c r="B365" s="451" t="s">
        <v>12908</v>
      </c>
      <c r="C365" s="451" t="s">
        <v>12035</v>
      </c>
      <c r="D365" s="452" t="str">
        <f t="shared" si="11"/>
        <v>effect add_deposit = d_pearl_river_agglomerate</v>
      </c>
      <c r="E365" s="452"/>
      <c r="F365" s="452"/>
      <c r="G365" s="452"/>
      <c r="H365" s="452"/>
      <c r="I365" s="451" t="s">
        <v>12909</v>
      </c>
      <c r="J365" s="451"/>
    </row>
    <row r="366" s="23" customFormat="1" spans="1:10">
      <c r="A366" s="450">
        <v>21</v>
      </c>
      <c r="B366" s="451" t="s">
        <v>12910</v>
      </c>
      <c r="C366" s="451" t="s">
        <v>12042</v>
      </c>
      <c r="D366" s="452" t="str">
        <f t="shared" si="11"/>
        <v>effect add_deposit = d_mauritanian_security_zone</v>
      </c>
      <c r="E366" s="452"/>
      <c r="F366" s="452"/>
      <c r="G366" s="452"/>
      <c r="H366" s="452"/>
      <c r="I366" s="451" t="s">
        <v>12911</v>
      </c>
      <c r="J366" s="451"/>
    </row>
    <row r="367" s="23" customFormat="1" spans="1:10">
      <c r="A367" s="450">
        <v>22</v>
      </c>
      <c r="B367" s="451" t="s">
        <v>12912</v>
      </c>
      <c r="C367" s="451" t="s">
        <v>12052</v>
      </c>
      <c r="D367" s="452" t="str">
        <f t="shared" si="11"/>
        <v>effect add_deposit = d_great_albertan_crater</v>
      </c>
      <c r="E367" s="452"/>
      <c r="F367" s="452"/>
      <c r="G367" s="452"/>
      <c r="H367" s="452"/>
      <c r="I367" s="451" t="s">
        <v>12913</v>
      </c>
      <c r="J367" s="451"/>
    </row>
    <row r="368" s="23" customFormat="1" spans="1:10">
      <c r="A368" s="450">
        <v>23</v>
      </c>
      <c r="B368" s="451" t="s">
        <v>12914</v>
      </c>
      <c r="C368" s="451" t="s">
        <v>12133</v>
      </c>
      <c r="D368" s="452" t="str">
        <f t="shared" si="11"/>
        <v>effect add_deposit = d_great_pacific_garbage_patch</v>
      </c>
      <c r="E368" s="452"/>
      <c r="F368" s="452"/>
      <c r="G368" s="452"/>
      <c r="H368" s="452"/>
      <c r="I368" s="451" t="s">
        <v>12915</v>
      </c>
      <c r="J368" s="451"/>
    </row>
    <row r="369" s="23" customFormat="1" spans="1:10">
      <c r="A369" s="450">
        <v>24</v>
      </c>
      <c r="B369" s="451" t="s">
        <v>12162</v>
      </c>
      <c r="C369" s="451" t="s">
        <v>12133</v>
      </c>
      <c r="D369" s="452" t="str">
        <f t="shared" si="11"/>
        <v>effect add_deposit = d_failing_infrastructure_earth</v>
      </c>
      <c r="E369" s="452"/>
      <c r="F369" s="452"/>
      <c r="G369" s="452"/>
      <c r="H369" s="452"/>
      <c r="I369" s="451" t="s">
        <v>12916</v>
      </c>
      <c r="J369" s="451"/>
    </row>
    <row r="370" s="23" customFormat="1" spans="1:10">
      <c r="A370" s="450">
        <v>25</v>
      </c>
      <c r="B370" s="451" t="s">
        <v>12917</v>
      </c>
      <c r="C370" s="451" t="s">
        <v>12918</v>
      </c>
      <c r="D370" s="452" t="str">
        <f t="shared" si="11"/>
        <v>effect add_deposit = d_exotic_mountain</v>
      </c>
      <c r="E370" s="452"/>
      <c r="F370" s="452"/>
      <c r="G370" s="452"/>
      <c r="H370" s="452"/>
      <c r="I370" s="451" t="s">
        <v>12919</v>
      </c>
      <c r="J370" s="451"/>
    </row>
    <row r="371" s="23" customFormat="1" spans="1:10">
      <c r="A371" s="450">
        <v>26</v>
      </c>
      <c r="B371" s="451" t="s">
        <v>12920</v>
      </c>
      <c r="C371" s="451" t="s">
        <v>12921</v>
      </c>
      <c r="D371" s="452" t="str">
        <f t="shared" si="11"/>
        <v>effect add_deposit = d_arcane_device</v>
      </c>
      <c r="E371" s="452"/>
      <c r="F371" s="452"/>
      <c r="G371" s="452"/>
      <c r="H371" s="452"/>
      <c r="I371" s="451" t="s">
        <v>12922</v>
      </c>
      <c r="J371" s="451"/>
    </row>
    <row r="372" s="23" customFormat="1" spans="1:10">
      <c r="A372" s="450">
        <v>27</v>
      </c>
      <c r="B372" s="451" t="s">
        <v>12923</v>
      </c>
      <c r="C372" s="451" t="s">
        <v>12924</v>
      </c>
      <c r="D372" s="452" t="str">
        <f t="shared" si="11"/>
        <v>effect add_deposit = d_volcanic_active_planet</v>
      </c>
      <c r="E372" s="452"/>
      <c r="F372" s="452"/>
      <c r="G372" s="452"/>
      <c r="H372" s="452"/>
      <c r="I372" s="451" t="s">
        <v>12925</v>
      </c>
      <c r="J372" s="451"/>
    </row>
    <row r="373" s="23" customFormat="1" spans="1:10">
      <c r="A373" s="450">
        <v>28</v>
      </c>
      <c r="B373" s="451" t="s">
        <v>12926</v>
      </c>
      <c r="C373" s="451" t="s">
        <v>12927</v>
      </c>
      <c r="D373" s="452" t="str">
        <f t="shared" si="11"/>
        <v>effect add_deposit = d_hostile_fauna</v>
      </c>
      <c r="E373" s="452"/>
      <c r="F373" s="452"/>
      <c r="G373" s="452"/>
      <c r="H373" s="452"/>
      <c r="I373" s="451" t="s">
        <v>12928</v>
      </c>
      <c r="J373" s="451"/>
    </row>
    <row r="374" s="23" customFormat="1" spans="1:10">
      <c r="A374" s="450">
        <v>29</v>
      </c>
      <c r="B374" s="451" t="s">
        <v>12929</v>
      </c>
      <c r="C374" s="451" t="s">
        <v>12930</v>
      </c>
      <c r="D374" s="452" t="str">
        <f t="shared" si="11"/>
        <v>effect add_deposit = d_hostile_flora</v>
      </c>
      <c r="E374" s="452"/>
      <c r="F374" s="452"/>
      <c r="G374" s="452"/>
      <c r="H374" s="452"/>
      <c r="I374" s="451" t="s">
        <v>12931</v>
      </c>
      <c r="J374" s="451"/>
    </row>
    <row r="375" s="23" customFormat="1" spans="1:10">
      <c r="A375" s="450">
        <v>30</v>
      </c>
      <c r="B375" s="451" t="s">
        <v>12932</v>
      </c>
      <c r="C375" s="451" t="s">
        <v>12933</v>
      </c>
      <c r="D375" s="452" t="str">
        <f t="shared" si="11"/>
        <v>effect add_deposit = d_space_ship_graveyard</v>
      </c>
      <c r="E375" s="452"/>
      <c r="F375" s="452"/>
      <c r="G375" s="452"/>
      <c r="H375" s="452"/>
      <c r="I375" s="451" t="s">
        <v>12934</v>
      </c>
      <c r="J375" s="451"/>
    </row>
    <row r="376" s="23" customFormat="1" ht="25.5" spans="1:10">
      <c r="A376" s="450">
        <v>31</v>
      </c>
      <c r="B376" s="451" t="s">
        <v>12935</v>
      </c>
      <c r="C376" s="451" t="s">
        <v>12936</v>
      </c>
      <c r="D376" s="452" t="str">
        <f t="shared" si="11"/>
        <v>effect add_deposit = d_fallen_orbital_shipyard</v>
      </c>
      <c r="E376" s="452"/>
      <c r="F376" s="452"/>
      <c r="G376" s="452"/>
      <c r="H376" s="452"/>
      <c r="I376" s="451" t="s">
        <v>12937</v>
      </c>
      <c r="J376" s="451"/>
    </row>
    <row r="377" s="23" customFormat="1" spans="1:10">
      <c r="A377" s="450">
        <v>32</v>
      </c>
      <c r="B377" s="451" t="s">
        <v>12938</v>
      </c>
      <c r="C377" s="451" t="s">
        <v>12939</v>
      </c>
      <c r="D377" s="452" t="str">
        <f t="shared" si="11"/>
        <v>effect add_deposit = d_pulsar_scarred</v>
      </c>
      <c r="E377" s="452"/>
      <c r="F377" s="452"/>
      <c r="G377" s="452"/>
      <c r="H377" s="452"/>
      <c r="I377" s="451" t="s">
        <v>12940</v>
      </c>
      <c r="J377" s="451"/>
    </row>
    <row r="378" s="23" customFormat="1" ht="25.5" spans="1:10">
      <c r="A378" s="450">
        <v>33</v>
      </c>
      <c r="B378" s="451" t="s">
        <v>10771</v>
      </c>
      <c r="C378" s="451" t="s">
        <v>12941</v>
      </c>
      <c r="D378" s="452" t="str">
        <f t="shared" si="11"/>
        <v>effect add_deposit = d_ancient_facilities</v>
      </c>
      <c r="E378" s="452"/>
      <c r="F378" s="452"/>
      <c r="G378" s="452"/>
      <c r="H378" s="452"/>
      <c r="I378" s="451" t="s">
        <v>12942</v>
      </c>
      <c r="J378" s="451"/>
    </row>
    <row r="379" s="23" customFormat="1" ht="27" spans="1:10">
      <c r="A379" s="446" t="s">
        <v>12019</v>
      </c>
      <c r="B379" s="446"/>
      <c r="C379" s="446"/>
      <c r="D379" s="446"/>
      <c r="E379" s="446"/>
      <c r="F379" s="446"/>
      <c r="G379" s="446"/>
      <c r="H379" s="446"/>
      <c r="I379" s="446"/>
      <c r="J379" s="446"/>
    </row>
    <row r="380" s="23" customFormat="1" spans="1:10">
      <c r="A380" s="459">
        <v>1</v>
      </c>
      <c r="B380" s="460" t="s">
        <v>12943</v>
      </c>
      <c r="C380" s="460" t="s">
        <v>12047</v>
      </c>
      <c r="D380" s="461" t="str">
        <f>_xlfn.CONCAT($C$2," = ",I380)</f>
        <v>effect add_deposit = d_prospectorium_strip_mine</v>
      </c>
      <c r="E380" s="461"/>
      <c r="F380" s="461"/>
      <c r="G380" s="461"/>
      <c r="H380" s="461"/>
      <c r="I380" s="460" t="s">
        <v>12944</v>
      </c>
      <c r="J380" s="460"/>
    </row>
    <row r="381" s="23" customFormat="1" spans="1:10">
      <c r="A381" s="459">
        <v>2</v>
      </c>
      <c r="B381" s="460" t="s">
        <v>12945</v>
      </c>
      <c r="C381" s="460" t="s">
        <v>12133</v>
      </c>
      <c r="D381" s="461" t="str">
        <f>_xlfn.CONCAT($C$2," = ",I381)</f>
        <v>effect add_deposit = d_spawning_complex_blocker</v>
      </c>
      <c r="E381" s="461"/>
      <c r="F381" s="461"/>
      <c r="G381" s="461"/>
      <c r="H381" s="461"/>
      <c r="I381" s="460" t="s">
        <v>12946</v>
      </c>
      <c r="J381" s="460"/>
    </row>
    <row r="382" s="23" customFormat="1" spans="1:10">
      <c r="A382" s="459">
        <v>3</v>
      </c>
      <c r="B382" s="460" t="s">
        <v>12491</v>
      </c>
      <c r="C382" s="460" t="s">
        <v>12133</v>
      </c>
      <c r="D382" s="461" t="str">
        <f>_xlfn.CONCAT($C$2," = ",I382)</f>
        <v>effect add_deposit = d_nature_preserve_blocker</v>
      </c>
      <c r="E382" s="461"/>
      <c r="F382" s="461"/>
      <c r="G382" s="461"/>
      <c r="H382" s="461"/>
      <c r="I382" s="460" t="s">
        <v>12947</v>
      </c>
      <c r="J382" s="460"/>
    </row>
    <row r="383" s="23" customFormat="1" ht="27" spans="1:10">
      <c r="A383" s="446" t="s">
        <v>12020</v>
      </c>
      <c r="B383" s="446"/>
      <c r="C383" s="446"/>
      <c r="D383" s="446"/>
      <c r="E383" s="446"/>
      <c r="F383" s="446"/>
      <c r="G383" s="446"/>
      <c r="H383" s="446"/>
      <c r="I383" s="446"/>
      <c r="J383" s="446"/>
    </row>
    <row r="384" s="23" customFormat="1" spans="1:10">
      <c r="A384" s="462">
        <v>1</v>
      </c>
      <c r="B384" s="463" t="s">
        <v>12948</v>
      </c>
      <c r="C384" s="463" t="s">
        <v>12949</v>
      </c>
      <c r="D384" s="464" t="str">
        <f>_xlfn.CONCAT($C$2," = ",I384)</f>
        <v>effect add_deposit = d_minerals_1</v>
      </c>
      <c r="E384" s="464"/>
      <c r="F384" s="464"/>
      <c r="G384" s="464"/>
      <c r="H384" s="464"/>
      <c r="I384" s="463" t="s">
        <v>12950</v>
      </c>
      <c r="J384" s="463"/>
    </row>
    <row r="385" s="23" customFormat="1" spans="1:10">
      <c r="A385" s="462">
        <v>2</v>
      </c>
      <c r="B385" s="463" t="s">
        <v>12948</v>
      </c>
      <c r="C385" s="463" t="s">
        <v>12951</v>
      </c>
      <c r="D385" s="464" t="str">
        <f t="shared" ref="D385:D416" si="12">_xlfn.CONCAT($C$2," = ",I385)</f>
        <v>effect add_deposit = d_minerals_2</v>
      </c>
      <c r="E385" s="464"/>
      <c r="F385" s="464"/>
      <c r="G385" s="464"/>
      <c r="H385" s="464"/>
      <c r="I385" s="463" t="s">
        <v>12952</v>
      </c>
      <c r="J385" s="463"/>
    </row>
    <row r="386" s="23" customFormat="1" spans="1:10">
      <c r="A386" s="462">
        <v>3</v>
      </c>
      <c r="B386" s="463" t="s">
        <v>12948</v>
      </c>
      <c r="C386" s="463" t="s">
        <v>12953</v>
      </c>
      <c r="D386" s="464" t="str">
        <f t="shared" si="12"/>
        <v>effect add_deposit = d_minerals_3</v>
      </c>
      <c r="E386" s="464"/>
      <c r="F386" s="464"/>
      <c r="G386" s="464"/>
      <c r="H386" s="464"/>
      <c r="I386" s="463" t="s">
        <v>12954</v>
      </c>
      <c r="J386" s="463"/>
    </row>
    <row r="387" s="23" customFormat="1" spans="1:10">
      <c r="A387" s="462">
        <v>4</v>
      </c>
      <c r="B387" s="463" t="s">
        <v>12948</v>
      </c>
      <c r="C387" s="463" t="s">
        <v>12955</v>
      </c>
      <c r="D387" s="464" t="str">
        <f t="shared" si="12"/>
        <v>effect add_deposit = d_minerals_4</v>
      </c>
      <c r="E387" s="464"/>
      <c r="F387" s="464"/>
      <c r="G387" s="464"/>
      <c r="H387" s="464"/>
      <c r="I387" s="463" t="s">
        <v>12956</v>
      </c>
      <c r="J387" s="463"/>
    </row>
    <row r="388" s="23" customFormat="1" spans="1:10">
      <c r="A388" s="462">
        <v>5</v>
      </c>
      <c r="B388" s="463" t="s">
        <v>12948</v>
      </c>
      <c r="C388" s="463" t="s">
        <v>12957</v>
      </c>
      <c r="D388" s="464" t="str">
        <f t="shared" si="12"/>
        <v>effect add_deposit = d_minerals_5</v>
      </c>
      <c r="E388" s="464"/>
      <c r="F388" s="464"/>
      <c r="G388" s="464"/>
      <c r="H388" s="464"/>
      <c r="I388" s="463" t="s">
        <v>12958</v>
      </c>
      <c r="J388" s="463"/>
    </row>
    <row r="389" s="23" customFormat="1" spans="1:10">
      <c r="A389" s="462">
        <v>6</v>
      </c>
      <c r="B389" s="463" t="s">
        <v>12948</v>
      </c>
      <c r="C389" s="463" t="s">
        <v>12959</v>
      </c>
      <c r="D389" s="464" t="str">
        <f t="shared" si="12"/>
        <v>effect add_deposit = d_minerals_6</v>
      </c>
      <c r="E389" s="464"/>
      <c r="F389" s="464"/>
      <c r="G389" s="464"/>
      <c r="H389" s="464"/>
      <c r="I389" s="463" t="s">
        <v>12960</v>
      </c>
      <c r="J389" s="463"/>
    </row>
    <row r="390" s="23" customFormat="1" spans="1:10">
      <c r="A390" s="462">
        <v>7</v>
      </c>
      <c r="B390" s="463" t="s">
        <v>12948</v>
      </c>
      <c r="C390" s="463" t="s">
        <v>12961</v>
      </c>
      <c r="D390" s="464" t="str">
        <f t="shared" si="12"/>
        <v>effect add_deposit = d_minerals_7</v>
      </c>
      <c r="E390" s="464"/>
      <c r="F390" s="464"/>
      <c r="G390" s="464"/>
      <c r="H390" s="464"/>
      <c r="I390" s="463" t="s">
        <v>12962</v>
      </c>
      <c r="J390" s="463"/>
    </row>
    <row r="391" s="23" customFormat="1" spans="1:10">
      <c r="A391" s="462">
        <v>8</v>
      </c>
      <c r="B391" s="463" t="s">
        <v>12948</v>
      </c>
      <c r="C391" s="463" t="s">
        <v>12963</v>
      </c>
      <c r="D391" s="464" t="str">
        <f t="shared" si="12"/>
        <v>effect add_deposit = d_minerals_8</v>
      </c>
      <c r="E391" s="464"/>
      <c r="F391" s="464"/>
      <c r="G391" s="464"/>
      <c r="H391" s="464"/>
      <c r="I391" s="463" t="s">
        <v>12964</v>
      </c>
      <c r="J391" s="463"/>
    </row>
    <row r="392" s="23" customFormat="1" spans="1:10">
      <c r="A392" s="462">
        <v>9</v>
      </c>
      <c r="B392" s="463" t="s">
        <v>12948</v>
      </c>
      <c r="C392" s="463" t="s">
        <v>12965</v>
      </c>
      <c r="D392" s="464" t="str">
        <f t="shared" si="12"/>
        <v>effect add_deposit = d_minerals_9</v>
      </c>
      <c r="E392" s="464"/>
      <c r="F392" s="464"/>
      <c r="G392" s="464"/>
      <c r="H392" s="464"/>
      <c r="I392" s="463" t="s">
        <v>12966</v>
      </c>
      <c r="J392" s="463"/>
    </row>
    <row r="393" s="23" customFormat="1" spans="1:10">
      <c r="A393" s="462">
        <v>10</v>
      </c>
      <c r="B393" s="463" t="s">
        <v>12948</v>
      </c>
      <c r="C393" s="463" t="s">
        <v>12967</v>
      </c>
      <c r="D393" s="464" t="str">
        <f t="shared" si="12"/>
        <v>effect add_deposit = d_minerals_10</v>
      </c>
      <c r="E393" s="464"/>
      <c r="F393" s="464"/>
      <c r="G393" s="464"/>
      <c r="H393" s="464"/>
      <c r="I393" s="463" t="s">
        <v>12968</v>
      </c>
      <c r="J393" s="463"/>
    </row>
    <row r="394" s="23" customFormat="1" spans="1:10">
      <c r="A394" s="462">
        <v>11</v>
      </c>
      <c r="B394" s="463" t="s">
        <v>12969</v>
      </c>
      <c r="C394" s="463" t="s">
        <v>12970</v>
      </c>
      <c r="D394" s="464" t="str">
        <f t="shared" si="12"/>
        <v>effect add_deposit = d_energy_1</v>
      </c>
      <c r="E394" s="464"/>
      <c r="F394" s="464"/>
      <c r="G394" s="464"/>
      <c r="H394" s="464"/>
      <c r="I394" s="463" t="s">
        <v>12971</v>
      </c>
      <c r="J394" s="463"/>
    </row>
    <row r="395" s="23" customFormat="1" spans="1:10">
      <c r="A395" s="462">
        <v>12</v>
      </c>
      <c r="B395" s="463" t="s">
        <v>12969</v>
      </c>
      <c r="C395" s="463" t="s">
        <v>12972</v>
      </c>
      <c r="D395" s="464" t="str">
        <f t="shared" si="12"/>
        <v>effect add_deposit = d_energy_2</v>
      </c>
      <c r="E395" s="464"/>
      <c r="F395" s="464"/>
      <c r="G395" s="464"/>
      <c r="H395" s="464"/>
      <c r="I395" s="463" t="s">
        <v>12973</v>
      </c>
      <c r="J395" s="463"/>
    </row>
    <row r="396" s="23" customFormat="1" spans="1:10">
      <c r="A396" s="462">
        <v>13</v>
      </c>
      <c r="B396" s="463" t="s">
        <v>12969</v>
      </c>
      <c r="C396" s="463" t="s">
        <v>12974</v>
      </c>
      <c r="D396" s="464" t="str">
        <f t="shared" si="12"/>
        <v>effect add_deposit = d_energy_3</v>
      </c>
      <c r="E396" s="464"/>
      <c r="F396" s="464"/>
      <c r="G396" s="464"/>
      <c r="H396" s="464"/>
      <c r="I396" s="463" t="s">
        <v>12975</v>
      </c>
      <c r="J396" s="463"/>
    </row>
    <row r="397" s="23" customFormat="1" spans="1:10">
      <c r="A397" s="462">
        <v>14</v>
      </c>
      <c r="B397" s="463" t="s">
        <v>12969</v>
      </c>
      <c r="C397" s="463" t="s">
        <v>12976</v>
      </c>
      <c r="D397" s="464" t="str">
        <f t="shared" si="12"/>
        <v>effect add_deposit = d_energy_4</v>
      </c>
      <c r="E397" s="464"/>
      <c r="F397" s="464"/>
      <c r="G397" s="464"/>
      <c r="H397" s="464"/>
      <c r="I397" s="463" t="s">
        <v>12977</v>
      </c>
      <c r="J397" s="463"/>
    </row>
    <row r="398" s="23" customFormat="1" spans="1:10">
      <c r="A398" s="462">
        <v>15</v>
      </c>
      <c r="B398" s="463" t="s">
        <v>12969</v>
      </c>
      <c r="C398" s="463" t="s">
        <v>12978</v>
      </c>
      <c r="D398" s="464" t="str">
        <f t="shared" si="12"/>
        <v>effect add_deposit = d_energy_5</v>
      </c>
      <c r="E398" s="464"/>
      <c r="F398" s="464"/>
      <c r="G398" s="464"/>
      <c r="H398" s="464"/>
      <c r="I398" s="463" t="s">
        <v>12979</v>
      </c>
      <c r="J398" s="463"/>
    </row>
    <row r="399" s="23" customFormat="1" spans="1:10">
      <c r="A399" s="462">
        <v>16</v>
      </c>
      <c r="B399" s="463" t="s">
        <v>12969</v>
      </c>
      <c r="C399" s="463" t="s">
        <v>12980</v>
      </c>
      <c r="D399" s="464" t="str">
        <f t="shared" si="12"/>
        <v>effect add_deposit = d_energy_6</v>
      </c>
      <c r="E399" s="464"/>
      <c r="F399" s="464"/>
      <c r="G399" s="464"/>
      <c r="H399" s="464"/>
      <c r="I399" s="463" t="s">
        <v>12981</v>
      </c>
      <c r="J399" s="463"/>
    </row>
    <row r="400" s="23" customFormat="1" spans="1:10">
      <c r="A400" s="462">
        <v>17</v>
      </c>
      <c r="B400" s="463" t="s">
        <v>12969</v>
      </c>
      <c r="C400" s="463" t="s">
        <v>12982</v>
      </c>
      <c r="D400" s="464" t="str">
        <f t="shared" si="12"/>
        <v>effect add_deposit = d_energy_7</v>
      </c>
      <c r="E400" s="464"/>
      <c r="F400" s="464"/>
      <c r="G400" s="464"/>
      <c r="H400" s="464"/>
      <c r="I400" s="463" t="s">
        <v>12983</v>
      </c>
      <c r="J400" s="463"/>
    </row>
    <row r="401" s="23" customFormat="1" spans="1:10">
      <c r="A401" s="462">
        <v>18</v>
      </c>
      <c r="B401" s="463" t="s">
        <v>12969</v>
      </c>
      <c r="C401" s="463" t="s">
        <v>12984</v>
      </c>
      <c r="D401" s="464" t="str">
        <f t="shared" si="12"/>
        <v>effect add_deposit = d_energy_8</v>
      </c>
      <c r="E401" s="464"/>
      <c r="F401" s="464"/>
      <c r="G401" s="464"/>
      <c r="H401" s="464"/>
      <c r="I401" s="463" t="s">
        <v>12985</v>
      </c>
      <c r="J401" s="463"/>
    </row>
    <row r="402" s="23" customFormat="1" spans="1:10">
      <c r="A402" s="462">
        <v>19</v>
      </c>
      <c r="B402" s="463" t="s">
        <v>12969</v>
      </c>
      <c r="C402" s="463" t="s">
        <v>12986</v>
      </c>
      <c r="D402" s="464" t="str">
        <f t="shared" si="12"/>
        <v>effect add_deposit = d_energy_9</v>
      </c>
      <c r="E402" s="464"/>
      <c r="F402" s="464"/>
      <c r="G402" s="464"/>
      <c r="H402" s="464"/>
      <c r="I402" s="463" t="s">
        <v>12987</v>
      </c>
      <c r="J402" s="463"/>
    </row>
    <row r="403" s="23" customFormat="1" spans="1:10">
      <c r="A403" s="462">
        <v>20</v>
      </c>
      <c r="B403" s="463" t="s">
        <v>12969</v>
      </c>
      <c r="C403" s="463" t="s">
        <v>12988</v>
      </c>
      <c r="D403" s="464" t="str">
        <f t="shared" si="12"/>
        <v>effect add_deposit = d_energy_10</v>
      </c>
      <c r="E403" s="464"/>
      <c r="F403" s="464"/>
      <c r="G403" s="464"/>
      <c r="H403" s="464"/>
      <c r="I403" s="463" t="s">
        <v>12989</v>
      </c>
      <c r="J403" s="463"/>
    </row>
    <row r="404" s="23" customFormat="1" spans="1:10">
      <c r="A404" s="462">
        <v>21</v>
      </c>
      <c r="B404" s="463" t="s">
        <v>12990</v>
      </c>
      <c r="C404" s="463" t="s">
        <v>12991</v>
      </c>
      <c r="D404" s="464" t="str">
        <f t="shared" si="12"/>
        <v>effect add_deposit = d_society_1</v>
      </c>
      <c r="E404" s="464"/>
      <c r="F404" s="464"/>
      <c r="G404" s="464"/>
      <c r="H404" s="464"/>
      <c r="I404" s="463" t="s">
        <v>12992</v>
      </c>
      <c r="J404" s="463"/>
    </row>
    <row r="405" s="23" customFormat="1" spans="1:10">
      <c r="A405" s="462">
        <v>22</v>
      </c>
      <c r="B405" s="463" t="s">
        <v>12990</v>
      </c>
      <c r="C405" s="463" t="s">
        <v>12993</v>
      </c>
      <c r="D405" s="464" t="str">
        <f t="shared" si="12"/>
        <v>effect add_deposit = d_society_2</v>
      </c>
      <c r="E405" s="464"/>
      <c r="F405" s="464"/>
      <c r="G405" s="464"/>
      <c r="H405" s="464"/>
      <c r="I405" s="463" t="s">
        <v>12994</v>
      </c>
      <c r="J405" s="463"/>
    </row>
    <row r="406" s="23" customFormat="1" spans="1:10">
      <c r="A406" s="462">
        <v>23</v>
      </c>
      <c r="B406" s="463" t="s">
        <v>12990</v>
      </c>
      <c r="C406" s="463" t="s">
        <v>12995</v>
      </c>
      <c r="D406" s="464" t="str">
        <f t="shared" si="12"/>
        <v>effect add_deposit = d_society_3</v>
      </c>
      <c r="E406" s="464"/>
      <c r="F406" s="464"/>
      <c r="G406" s="464"/>
      <c r="H406" s="464"/>
      <c r="I406" s="463" t="s">
        <v>12996</v>
      </c>
      <c r="J406" s="463"/>
    </row>
    <row r="407" s="23" customFormat="1" spans="1:10">
      <c r="A407" s="462">
        <v>24</v>
      </c>
      <c r="B407" s="463" t="s">
        <v>12990</v>
      </c>
      <c r="C407" s="463" t="s">
        <v>12278</v>
      </c>
      <c r="D407" s="464" t="str">
        <f t="shared" si="12"/>
        <v>effect add_deposit = d_society_4</v>
      </c>
      <c r="E407" s="464"/>
      <c r="F407" s="464"/>
      <c r="G407" s="464"/>
      <c r="H407" s="464"/>
      <c r="I407" s="463" t="s">
        <v>12997</v>
      </c>
      <c r="J407" s="463"/>
    </row>
    <row r="408" s="23" customFormat="1" spans="1:10">
      <c r="A408" s="462">
        <v>25</v>
      </c>
      <c r="B408" s="463" t="s">
        <v>12990</v>
      </c>
      <c r="C408" s="463" t="s">
        <v>12998</v>
      </c>
      <c r="D408" s="464" t="str">
        <f t="shared" si="12"/>
        <v>effect add_deposit = d_society_5</v>
      </c>
      <c r="E408" s="464"/>
      <c r="F408" s="464"/>
      <c r="G408" s="464"/>
      <c r="H408" s="464"/>
      <c r="I408" s="463" t="s">
        <v>12999</v>
      </c>
      <c r="J408" s="463"/>
    </row>
    <row r="409" s="23" customFormat="1" spans="1:10">
      <c r="A409" s="462">
        <v>26</v>
      </c>
      <c r="B409" s="463" t="s">
        <v>12990</v>
      </c>
      <c r="C409" s="463" t="s">
        <v>12374</v>
      </c>
      <c r="D409" s="464" t="str">
        <f t="shared" si="12"/>
        <v>effect add_deposit = d_society_6</v>
      </c>
      <c r="E409" s="464"/>
      <c r="F409" s="464"/>
      <c r="G409" s="464"/>
      <c r="H409" s="464"/>
      <c r="I409" s="463" t="s">
        <v>13000</v>
      </c>
      <c r="J409" s="463"/>
    </row>
    <row r="410" s="23" customFormat="1" spans="1:10">
      <c r="A410" s="462">
        <v>27</v>
      </c>
      <c r="B410" s="463" t="s">
        <v>12990</v>
      </c>
      <c r="C410" s="463" t="s">
        <v>13001</v>
      </c>
      <c r="D410" s="464" t="str">
        <f t="shared" si="12"/>
        <v>effect add_deposit = d_society_7</v>
      </c>
      <c r="E410" s="464"/>
      <c r="F410" s="464"/>
      <c r="G410" s="464"/>
      <c r="H410" s="464"/>
      <c r="I410" s="463" t="s">
        <v>13002</v>
      </c>
      <c r="J410" s="463"/>
    </row>
    <row r="411" s="23" customFormat="1" spans="1:10">
      <c r="A411" s="462">
        <v>28</v>
      </c>
      <c r="B411" s="463" t="s">
        <v>12990</v>
      </c>
      <c r="C411" s="463" t="s">
        <v>13003</v>
      </c>
      <c r="D411" s="464" t="str">
        <f t="shared" si="12"/>
        <v>effect add_deposit = d_society_8</v>
      </c>
      <c r="E411" s="464"/>
      <c r="F411" s="464"/>
      <c r="G411" s="464"/>
      <c r="H411" s="464"/>
      <c r="I411" s="463" t="s">
        <v>13004</v>
      </c>
      <c r="J411" s="463"/>
    </row>
    <row r="412" s="23" customFormat="1" spans="1:10">
      <c r="A412" s="462">
        <v>29</v>
      </c>
      <c r="B412" s="463" t="s">
        <v>12990</v>
      </c>
      <c r="C412" s="463" t="s">
        <v>13005</v>
      </c>
      <c r="D412" s="464" t="str">
        <f t="shared" si="12"/>
        <v>effect add_deposit = d_society_9</v>
      </c>
      <c r="E412" s="464"/>
      <c r="F412" s="464"/>
      <c r="G412" s="464"/>
      <c r="H412" s="464"/>
      <c r="I412" s="463" t="s">
        <v>13006</v>
      </c>
      <c r="J412" s="463"/>
    </row>
    <row r="413" s="23" customFormat="1" spans="1:10">
      <c r="A413" s="462">
        <v>30</v>
      </c>
      <c r="B413" s="463" t="s">
        <v>12990</v>
      </c>
      <c r="C413" s="463" t="s">
        <v>13007</v>
      </c>
      <c r="D413" s="464" t="str">
        <f t="shared" si="12"/>
        <v>effect add_deposit = d_society_10</v>
      </c>
      <c r="E413" s="464"/>
      <c r="F413" s="464"/>
      <c r="G413" s="464"/>
      <c r="H413" s="464"/>
      <c r="I413" s="463" t="s">
        <v>13008</v>
      </c>
      <c r="J413" s="463"/>
    </row>
    <row r="414" s="23" customFormat="1" spans="1:10">
      <c r="A414" s="462">
        <v>31</v>
      </c>
      <c r="B414" s="463" t="s">
        <v>12990</v>
      </c>
      <c r="C414" s="463" t="s">
        <v>13009</v>
      </c>
      <c r="D414" s="464" t="str">
        <f t="shared" si="12"/>
        <v>effect add_deposit = d_society_15</v>
      </c>
      <c r="E414" s="464"/>
      <c r="F414" s="464"/>
      <c r="G414" s="464"/>
      <c r="H414" s="464"/>
      <c r="I414" s="463" t="s">
        <v>13010</v>
      </c>
      <c r="J414" s="463"/>
    </row>
    <row r="415" s="23" customFormat="1" spans="1:10">
      <c r="A415" s="462">
        <v>32</v>
      </c>
      <c r="B415" s="463" t="s">
        <v>13011</v>
      </c>
      <c r="C415" s="463" t="s">
        <v>13012</v>
      </c>
      <c r="D415" s="464" t="str">
        <f t="shared" si="12"/>
        <v>effect add_deposit = d_physics_1</v>
      </c>
      <c r="E415" s="464"/>
      <c r="F415" s="464"/>
      <c r="G415" s="464"/>
      <c r="H415" s="464"/>
      <c r="I415" s="463" t="s">
        <v>13013</v>
      </c>
      <c r="J415" s="463"/>
    </row>
    <row r="416" s="23" customFormat="1" spans="1:10">
      <c r="A416" s="462">
        <v>33</v>
      </c>
      <c r="B416" s="463" t="s">
        <v>13011</v>
      </c>
      <c r="C416" s="463" t="s">
        <v>13014</v>
      </c>
      <c r="D416" s="464" t="str">
        <f t="shared" si="12"/>
        <v>effect add_deposit = d_physics_2</v>
      </c>
      <c r="E416" s="464"/>
      <c r="F416" s="464"/>
      <c r="G416" s="464"/>
      <c r="H416" s="464"/>
      <c r="I416" s="463" t="s">
        <v>13015</v>
      </c>
      <c r="J416" s="463"/>
    </row>
    <row r="417" s="23" customFormat="1" spans="1:10">
      <c r="A417" s="462">
        <v>34</v>
      </c>
      <c r="B417" s="463" t="s">
        <v>13011</v>
      </c>
      <c r="C417" s="463" t="s">
        <v>13016</v>
      </c>
      <c r="D417" s="464" t="str">
        <f t="shared" ref="D417:D448" si="13">_xlfn.CONCAT($C$2," = ",I417)</f>
        <v>effect add_deposit = d_physics_3</v>
      </c>
      <c r="E417" s="464"/>
      <c r="F417" s="464"/>
      <c r="G417" s="464"/>
      <c r="H417" s="464"/>
      <c r="I417" s="463" t="s">
        <v>13017</v>
      </c>
      <c r="J417" s="463"/>
    </row>
    <row r="418" s="23" customFormat="1" spans="1:10">
      <c r="A418" s="462">
        <v>35</v>
      </c>
      <c r="B418" s="463" t="s">
        <v>13011</v>
      </c>
      <c r="C418" s="463" t="s">
        <v>13018</v>
      </c>
      <c r="D418" s="464" t="str">
        <f t="shared" si="13"/>
        <v>effect add_deposit = d_physics_4</v>
      </c>
      <c r="E418" s="464"/>
      <c r="F418" s="464"/>
      <c r="G418" s="464"/>
      <c r="H418" s="464"/>
      <c r="I418" s="463" t="s">
        <v>13019</v>
      </c>
      <c r="J418" s="463"/>
    </row>
    <row r="419" s="23" customFormat="1" spans="1:10">
      <c r="A419" s="462">
        <v>36</v>
      </c>
      <c r="B419" s="463" t="s">
        <v>13011</v>
      </c>
      <c r="C419" s="463" t="s">
        <v>13020</v>
      </c>
      <c r="D419" s="464" t="str">
        <f t="shared" si="13"/>
        <v>effect add_deposit = d_physics_5</v>
      </c>
      <c r="E419" s="464"/>
      <c r="F419" s="464"/>
      <c r="G419" s="464"/>
      <c r="H419" s="464"/>
      <c r="I419" s="463" t="s">
        <v>13021</v>
      </c>
      <c r="J419" s="463"/>
    </row>
    <row r="420" s="23" customFormat="1" spans="1:10">
      <c r="A420" s="462">
        <v>37</v>
      </c>
      <c r="B420" s="463" t="s">
        <v>13011</v>
      </c>
      <c r="C420" s="463" t="s">
        <v>13022</v>
      </c>
      <c r="D420" s="464" t="str">
        <f t="shared" si="13"/>
        <v>effect add_deposit = d_physics_6</v>
      </c>
      <c r="E420" s="464"/>
      <c r="F420" s="464"/>
      <c r="G420" s="464"/>
      <c r="H420" s="464"/>
      <c r="I420" s="463" t="s">
        <v>13023</v>
      </c>
      <c r="J420" s="463"/>
    </row>
    <row r="421" s="23" customFormat="1" spans="1:10">
      <c r="A421" s="462">
        <v>38</v>
      </c>
      <c r="B421" s="463" t="s">
        <v>13011</v>
      </c>
      <c r="C421" s="463" t="s">
        <v>13024</v>
      </c>
      <c r="D421" s="464" t="str">
        <f t="shared" si="13"/>
        <v>effect add_deposit = d_physics_7</v>
      </c>
      <c r="E421" s="464"/>
      <c r="F421" s="464"/>
      <c r="G421" s="464"/>
      <c r="H421" s="464"/>
      <c r="I421" s="463" t="s">
        <v>13025</v>
      </c>
      <c r="J421" s="463"/>
    </row>
    <row r="422" s="23" customFormat="1" spans="1:10">
      <c r="A422" s="462">
        <v>39</v>
      </c>
      <c r="B422" s="463" t="s">
        <v>13011</v>
      </c>
      <c r="C422" s="463" t="s">
        <v>13026</v>
      </c>
      <c r="D422" s="464" t="str">
        <f t="shared" si="13"/>
        <v>effect add_deposit = d_physics_8</v>
      </c>
      <c r="E422" s="464"/>
      <c r="F422" s="464"/>
      <c r="G422" s="464"/>
      <c r="H422" s="464"/>
      <c r="I422" s="463" t="s">
        <v>13027</v>
      </c>
      <c r="J422" s="463"/>
    </row>
    <row r="423" s="23" customFormat="1" spans="1:10">
      <c r="A423" s="462">
        <v>40</v>
      </c>
      <c r="B423" s="463" t="s">
        <v>13011</v>
      </c>
      <c r="C423" s="463" t="s">
        <v>13028</v>
      </c>
      <c r="D423" s="464" t="str">
        <f t="shared" si="13"/>
        <v>effect add_deposit = d_physics_9</v>
      </c>
      <c r="E423" s="464"/>
      <c r="F423" s="464"/>
      <c r="G423" s="464"/>
      <c r="H423" s="464"/>
      <c r="I423" s="463" t="s">
        <v>13029</v>
      </c>
      <c r="J423" s="463"/>
    </row>
    <row r="424" s="23" customFormat="1" spans="1:10">
      <c r="A424" s="462">
        <v>41</v>
      </c>
      <c r="B424" s="463" t="s">
        <v>13011</v>
      </c>
      <c r="C424" s="463" t="s">
        <v>13030</v>
      </c>
      <c r="D424" s="464" t="str">
        <f t="shared" si="13"/>
        <v>effect add_deposit = d_physics_10</v>
      </c>
      <c r="E424" s="464"/>
      <c r="F424" s="464"/>
      <c r="G424" s="464"/>
      <c r="H424" s="464"/>
      <c r="I424" s="463" t="s">
        <v>13031</v>
      </c>
      <c r="J424" s="463"/>
    </row>
    <row r="425" s="23" customFormat="1" spans="1:10">
      <c r="A425" s="462">
        <v>42</v>
      </c>
      <c r="B425" s="463" t="s">
        <v>13032</v>
      </c>
      <c r="C425" s="463" t="s">
        <v>13033</v>
      </c>
      <c r="D425" s="464" t="str">
        <f t="shared" si="13"/>
        <v>effect add_deposit = d_engineering_1</v>
      </c>
      <c r="E425" s="464"/>
      <c r="F425" s="464"/>
      <c r="G425" s="464"/>
      <c r="H425" s="464"/>
      <c r="I425" s="463" t="s">
        <v>13034</v>
      </c>
      <c r="J425" s="463"/>
    </row>
    <row r="426" s="23" customFormat="1" spans="1:10">
      <c r="A426" s="462">
        <v>43</v>
      </c>
      <c r="B426" s="463" t="s">
        <v>13032</v>
      </c>
      <c r="C426" s="463" t="s">
        <v>13035</v>
      </c>
      <c r="D426" s="464" t="str">
        <f t="shared" si="13"/>
        <v>effect add_deposit = d_engineering_2</v>
      </c>
      <c r="E426" s="464"/>
      <c r="F426" s="464"/>
      <c r="G426" s="464"/>
      <c r="H426" s="464"/>
      <c r="I426" s="463" t="s">
        <v>13036</v>
      </c>
      <c r="J426" s="463"/>
    </row>
    <row r="427" s="23" customFormat="1" spans="1:10">
      <c r="A427" s="462">
        <v>44</v>
      </c>
      <c r="B427" s="463" t="s">
        <v>13032</v>
      </c>
      <c r="C427" s="463" t="s">
        <v>13037</v>
      </c>
      <c r="D427" s="464" t="str">
        <f t="shared" si="13"/>
        <v>effect add_deposit = d_engineering_3</v>
      </c>
      <c r="E427" s="464"/>
      <c r="F427" s="464"/>
      <c r="G427" s="464"/>
      <c r="H427" s="464"/>
      <c r="I427" s="463" t="s">
        <v>13038</v>
      </c>
      <c r="J427" s="463"/>
    </row>
    <row r="428" s="23" customFormat="1" spans="1:10">
      <c r="A428" s="462">
        <v>45</v>
      </c>
      <c r="B428" s="463" t="s">
        <v>13032</v>
      </c>
      <c r="C428" s="463" t="s">
        <v>13039</v>
      </c>
      <c r="D428" s="464" t="str">
        <f t="shared" si="13"/>
        <v>effect add_deposit = d_engineering_4</v>
      </c>
      <c r="E428" s="464"/>
      <c r="F428" s="464"/>
      <c r="G428" s="464"/>
      <c r="H428" s="464"/>
      <c r="I428" s="463" t="s">
        <v>13040</v>
      </c>
      <c r="J428" s="463"/>
    </row>
    <row r="429" s="23" customFormat="1" spans="1:10">
      <c r="A429" s="462">
        <v>46</v>
      </c>
      <c r="B429" s="463" t="s">
        <v>13032</v>
      </c>
      <c r="C429" s="463" t="s">
        <v>13041</v>
      </c>
      <c r="D429" s="464" t="str">
        <f t="shared" si="13"/>
        <v>effect add_deposit = d_engineering_5</v>
      </c>
      <c r="E429" s="464"/>
      <c r="F429" s="464"/>
      <c r="G429" s="464"/>
      <c r="H429" s="464"/>
      <c r="I429" s="463" t="s">
        <v>13042</v>
      </c>
      <c r="J429" s="463"/>
    </row>
    <row r="430" s="23" customFormat="1" spans="1:10">
      <c r="A430" s="462">
        <v>47</v>
      </c>
      <c r="B430" s="463" t="s">
        <v>13032</v>
      </c>
      <c r="C430" s="463" t="s">
        <v>13043</v>
      </c>
      <c r="D430" s="464" t="str">
        <f t="shared" si="13"/>
        <v>effect add_deposit = d_engineering_6</v>
      </c>
      <c r="E430" s="464"/>
      <c r="F430" s="464"/>
      <c r="G430" s="464"/>
      <c r="H430" s="464"/>
      <c r="I430" s="463" t="s">
        <v>13044</v>
      </c>
      <c r="J430" s="463"/>
    </row>
    <row r="431" s="23" customFormat="1" spans="1:10">
      <c r="A431" s="462">
        <v>48</v>
      </c>
      <c r="B431" s="463" t="s">
        <v>13032</v>
      </c>
      <c r="C431" s="463" t="s">
        <v>13045</v>
      </c>
      <c r="D431" s="464" t="str">
        <f t="shared" si="13"/>
        <v>effect add_deposit = d_engineering_7</v>
      </c>
      <c r="E431" s="464"/>
      <c r="F431" s="464"/>
      <c r="G431" s="464"/>
      <c r="H431" s="464"/>
      <c r="I431" s="463" t="s">
        <v>13046</v>
      </c>
      <c r="J431" s="463"/>
    </row>
    <row r="432" s="23" customFormat="1" spans="1:10">
      <c r="A432" s="462">
        <v>49</v>
      </c>
      <c r="B432" s="463" t="s">
        <v>13032</v>
      </c>
      <c r="C432" s="463" t="s">
        <v>13047</v>
      </c>
      <c r="D432" s="464" t="str">
        <f t="shared" si="13"/>
        <v>effect add_deposit = d_engineering_8</v>
      </c>
      <c r="E432" s="464"/>
      <c r="F432" s="464"/>
      <c r="G432" s="464"/>
      <c r="H432" s="464"/>
      <c r="I432" s="463" t="s">
        <v>13048</v>
      </c>
      <c r="J432" s="463"/>
    </row>
    <row r="433" s="23" customFormat="1" spans="1:10">
      <c r="A433" s="462">
        <v>50</v>
      </c>
      <c r="B433" s="463" t="s">
        <v>13032</v>
      </c>
      <c r="C433" s="463" t="s">
        <v>13049</v>
      </c>
      <c r="D433" s="464" t="str">
        <f t="shared" si="13"/>
        <v>effect add_deposit = d_engineering_9</v>
      </c>
      <c r="E433" s="464"/>
      <c r="F433" s="464"/>
      <c r="G433" s="464"/>
      <c r="H433" s="464"/>
      <c r="I433" s="463" t="s">
        <v>13050</v>
      </c>
      <c r="J433" s="463"/>
    </row>
    <row r="434" s="23" customFormat="1" spans="1:10">
      <c r="A434" s="462">
        <v>51</v>
      </c>
      <c r="B434" s="463" t="s">
        <v>13032</v>
      </c>
      <c r="C434" s="463" t="s">
        <v>13051</v>
      </c>
      <c r="D434" s="464" t="str">
        <f t="shared" si="13"/>
        <v>effect add_deposit = d_engineering_10</v>
      </c>
      <c r="E434" s="464"/>
      <c r="F434" s="464"/>
      <c r="G434" s="464"/>
      <c r="H434" s="464"/>
      <c r="I434" s="463" t="s">
        <v>13052</v>
      </c>
      <c r="J434" s="463"/>
    </row>
    <row r="435" s="23" customFormat="1" spans="1:10">
      <c r="A435" s="462">
        <v>52</v>
      </c>
      <c r="B435" s="463" t="s">
        <v>13053</v>
      </c>
      <c r="C435" s="463" t="s">
        <v>13054</v>
      </c>
      <c r="D435" s="464" t="str">
        <f t="shared" si="13"/>
        <v>effect add_deposit = d_trade_value_1</v>
      </c>
      <c r="E435" s="464"/>
      <c r="F435" s="464"/>
      <c r="G435" s="464"/>
      <c r="H435" s="464"/>
      <c r="I435" s="463" t="s">
        <v>13055</v>
      </c>
      <c r="J435" s="463"/>
    </row>
    <row r="436" s="23" customFormat="1" spans="1:10">
      <c r="A436" s="462">
        <v>53</v>
      </c>
      <c r="B436" s="463" t="s">
        <v>13053</v>
      </c>
      <c r="C436" s="463" t="s">
        <v>13056</v>
      </c>
      <c r="D436" s="464" t="str">
        <f t="shared" si="13"/>
        <v>effect add_deposit = d_trade_value_2</v>
      </c>
      <c r="E436" s="464"/>
      <c r="F436" s="464"/>
      <c r="G436" s="464"/>
      <c r="H436" s="464"/>
      <c r="I436" s="463" t="s">
        <v>13057</v>
      </c>
      <c r="J436" s="463"/>
    </row>
    <row r="437" s="23" customFormat="1" spans="1:10">
      <c r="A437" s="462">
        <v>54</v>
      </c>
      <c r="B437" s="463" t="s">
        <v>13053</v>
      </c>
      <c r="C437" s="463" t="s">
        <v>13058</v>
      </c>
      <c r="D437" s="464" t="str">
        <f t="shared" si="13"/>
        <v>effect add_deposit = d_trade_value_3</v>
      </c>
      <c r="E437" s="464"/>
      <c r="F437" s="464"/>
      <c r="G437" s="464"/>
      <c r="H437" s="464"/>
      <c r="I437" s="463" t="s">
        <v>13059</v>
      </c>
      <c r="J437" s="463"/>
    </row>
    <row r="438" s="23" customFormat="1" spans="1:10">
      <c r="A438" s="462">
        <v>55</v>
      </c>
      <c r="B438" s="463" t="s">
        <v>13053</v>
      </c>
      <c r="C438" s="463" t="s">
        <v>13060</v>
      </c>
      <c r="D438" s="464" t="str">
        <f t="shared" si="13"/>
        <v>effect add_deposit = d_trade_value_4</v>
      </c>
      <c r="E438" s="464"/>
      <c r="F438" s="464"/>
      <c r="G438" s="464"/>
      <c r="H438" s="464"/>
      <c r="I438" s="463" t="s">
        <v>13061</v>
      </c>
      <c r="J438" s="463"/>
    </row>
    <row r="439" s="23" customFormat="1" spans="1:10">
      <c r="A439" s="462">
        <v>56</v>
      </c>
      <c r="B439" s="463" t="s">
        <v>13053</v>
      </c>
      <c r="C439" s="463" t="s">
        <v>13062</v>
      </c>
      <c r="D439" s="464" t="str">
        <f t="shared" si="13"/>
        <v>effect add_deposit = d_trade_value_5</v>
      </c>
      <c r="E439" s="464"/>
      <c r="F439" s="464"/>
      <c r="G439" s="464"/>
      <c r="H439" s="464"/>
      <c r="I439" s="463" t="s">
        <v>13063</v>
      </c>
      <c r="J439" s="463"/>
    </row>
    <row r="440" s="23" customFormat="1" spans="1:10">
      <c r="A440" s="462">
        <v>57</v>
      </c>
      <c r="B440" s="463" t="s">
        <v>13053</v>
      </c>
      <c r="C440" s="463" t="s">
        <v>13064</v>
      </c>
      <c r="D440" s="464" t="str">
        <f t="shared" si="13"/>
        <v>effect add_deposit = d_trade_value_6</v>
      </c>
      <c r="E440" s="464"/>
      <c r="F440" s="464"/>
      <c r="G440" s="464"/>
      <c r="H440" s="464"/>
      <c r="I440" s="463" t="s">
        <v>13065</v>
      </c>
      <c r="J440" s="463"/>
    </row>
    <row r="441" s="23" customFormat="1" spans="1:10">
      <c r="A441" s="462">
        <v>58</v>
      </c>
      <c r="B441" s="463" t="s">
        <v>13053</v>
      </c>
      <c r="C441" s="463" t="s">
        <v>13066</v>
      </c>
      <c r="D441" s="464" t="str">
        <f t="shared" si="13"/>
        <v>effect add_deposit = d_trade_value_7</v>
      </c>
      <c r="E441" s="464"/>
      <c r="F441" s="464"/>
      <c r="G441" s="464"/>
      <c r="H441" s="464"/>
      <c r="I441" s="463" t="s">
        <v>13067</v>
      </c>
      <c r="J441" s="463"/>
    </row>
    <row r="442" s="23" customFormat="1" spans="1:10">
      <c r="A442" s="462">
        <v>59</v>
      </c>
      <c r="B442" s="463" t="s">
        <v>13053</v>
      </c>
      <c r="C442" s="463" t="s">
        <v>13068</v>
      </c>
      <c r="D442" s="464" t="str">
        <f t="shared" si="13"/>
        <v>effect add_deposit = d_trade_value_8</v>
      </c>
      <c r="E442" s="464"/>
      <c r="F442" s="464"/>
      <c r="G442" s="464"/>
      <c r="H442" s="464"/>
      <c r="I442" s="463" t="s">
        <v>13069</v>
      </c>
      <c r="J442" s="463"/>
    </row>
    <row r="443" s="23" customFormat="1" spans="1:10">
      <c r="A443" s="462">
        <v>60</v>
      </c>
      <c r="B443" s="463" t="s">
        <v>13053</v>
      </c>
      <c r="C443" s="463" t="s">
        <v>13070</v>
      </c>
      <c r="D443" s="464" t="str">
        <f t="shared" si="13"/>
        <v>effect add_deposit = d_trade_value_9</v>
      </c>
      <c r="E443" s="464"/>
      <c r="F443" s="464"/>
      <c r="G443" s="464"/>
      <c r="H443" s="464"/>
      <c r="I443" s="463" t="s">
        <v>13071</v>
      </c>
      <c r="J443" s="463"/>
    </row>
    <row r="444" s="23" customFormat="1" spans="1:10">
      <c r="A444" s="462">
        <v>61</v>
      </c>
      <c r="B444" s="463" t="s">
        <v>13053</v>
      </c>
      <c r="C444" s="463" t="s">
        <v>13072</v>
      </c>
      <c r="D444" s="464" t="str">
        <f t="shared" si="13"/>
        <v>effect add_deposit = d_trade_value_10</v>
      </c>
      <c r="E444" s="464"/>
      <c r="F444" s="464"/>
      <c r="G444" s="464"/>
      <c r="H444" s="464"/>
      <c r="I444" s="463" t="s">
        <v>13073</v>
      </c>
      <c r="J444" s="463"/>
    </row>
    <row r="445" s="23" customFormat="1" spans="1:10">
      <c r="A445" s="462">
        <v>62</v>
      </c>
      <c r="B445" s="463" t="s">
        <v>13074</v>
      </c>
      <c r="C445" s="463" t="s">
        <v>12579</v>
      </c>
      <c r="D445" s="464" t="str">
        <f t="shared" si="13"/>
        <v>effect add_deposit = d_alloys_1</v>
      </c>
      <c r="E445" s="464"/>
      <c r="F445" s="464"/>
      <c r="G445" s="464"/>
      <c r="H445" s="464"/>
      <c r="I445" s="463" t="s">
        <v>13075</v>
      </c>
      <c r="J445" s="463"/>
    </row>
    <row r="446" s="23" customFormat="1" spans="1:10">
      <c r="A446" s="462">
        <v>63</v>
      </c>
      <c r="B446" s="463" t="s">
        <v>13074</v>
      </c>
      <c r="C446" s="463" t="s">
        <v>13076</v>
      </c>
      <c r="D446" s="464" t="str">
        <f t="shared" si="13"/>
        <v>effect add_deposit = d_alloys_2</v>
      </c>
      <c r="E446" s="464"/>
      <c r="F446" s="464"/>
      <c r="G446" s="464"/>
      <c r="H446" s="464"/>
      <c r="I446" s="463" t="s">
        <v>13077</v>
      </c>
      <c r="J446" s="463"/>
    </row>
    <row r="447" s="23" customFormat="1" spans="1:10">
      <c r="A447" s="462">
        <v>64</v>
      </c>
      <c r="B447" s="463" t="s">
        <v>13074</v>
      </c>
      <c r="C447" s="463" t="s">
        <v>13078</v>
      </c>
      <c r="D447" s="464" t="str">
        <f t="shared" si="13"/>
        <v>effect add_deposit = d_alloys_3</v>
      </c>
      <c r="E447" s="464"/>
      <c r="F447" s="464"/>
      <c r="G447" s="464"/>
      <c r="H447" s="464"/>
      <c r="I447" s="463" t="s">
        <v>13079</v>
      </c>
      <c r="J447" s="463"/>
    </row>
    <row r="448" s="23" customFormat="1" spans="1:10">
      <c r="A448" s="462">
        <v>65</v>
      </c>
      <c r="B448" s="463" t="s">
        <v>13074</v>
      </c>
      <c r="C448" s="463" t="s">
        <v>13080</v>
      </c>
      <c r="D448" s="464" t="str">
        <f t="shared" si="13"/>
        <v>effect add_deposit = d_alloys_4</v>
      </c>
      <c r="E448" s="464"/>
      <c r="F448" s="464"/>
      <c r="G448" s="464"/>
      <c r="H448" s="464"/>
      <c r="I448" s="463" t="s">
        <v>13081</v>
      </c>
      <c r="J448" s="463"/>
    </row>
    <row r="449" s="23" customFormat="1" spans="1:10">
      <c r="A449" s="462">
        <v>66</v>
      </c>
      <c r="B449" s="463" t="s">
        <v>13074</v>
      </c>
      <c r="C449" s="463" t="s">
        <v>12447</v>
      </c>
      <c r="D449" s="464" t="str">
        <f t="shared" ref="D449:D480" si="14">_xlfn.CONCAT($C$2," = ",I449)</f>
        <v>effect add_deposit = d_alloys_5</v>
      </c>
      <c r="E449" s="464"/>
      <c r="F449" s="464"/>
      <c r="G449" s="464"/>
      <c r="H449" s="464"/>
      <c r="I449" s="463" t="s">
        <v>13082</v>
      </c>
      <c r="J449" s="463"/>
    </row>
    <row r="450" s="23" customFormat="1" spans="1:10">
      <c r="A450" s="462">
        <v>67</v>
      </c>
      <c r="B450" s="463" t="s">
        <v>13074</v>
      </c>
      <c r="C450" s="463" t="s">
        <v>13083</v>
      </c>
      <c r="D450" s="464" t="str">
        <f t="shared" si="14"/>
        <v>effect add_deposit = d_alloys_10</v>
      </c>
      <c r="E450" s="464"/>
      <c r="F450" s="464"/>
      <c r="G450" s="464"/>
      <c r="H450" s="464"/>
      <c r="I450" s="463" t="s">
        <v>13084</v>
      </c>
      <c r="J450" s="463"/>
    </row>
    <row r="451" s="23" customFormat="1" spans="1:10">
      <c r="A451" s="462">
        <v>68</v>
      </c>
      <c r="B451" s="463" t="s">
        <v>13074</v>
      </c>
      <c r="C451" s="463" t="s">
        <v>13085</v>
      </c>
      <c r="D451" s="464" t="str">
        <f t="shared" si="14"/>
        <v>effect add_deposit = d_alloys_25</v>
      </c>
      <c r="E451" s="464"/>
      <c r="F451" s="464"/>
      <c r="G451" s="464"/>
      <c r="H451" s="464"/>
      <c r="I451" s="463" t="s">
        <v>13086</v>
      </c>
      <c r="J451" s="463"/>
    </row>
    <row r="452" s="23" customFormat="1" spans="1:10">
      <c r="A452" s="462">
        <v>69</v>
      </c>
      <c r="B452" s="463" t="s">
        <v>13087</v>
      </c>
      <c r="C452" s="463" t="s">
        <v>13088</v>
      </c>
      <c r="D452" s="464" t="str">
        <f t="shared" si="14"/>
        <v>effect add_deposit = d_food_3</v>
      </c>
      <c r="E452" s="464"/>
      <c r="F452" s="464"/>
      <c r="G452" s="464"/>
      <c r="H452" s="464"/>
      <c r="I452" s="463" t="s">
        <v>13089</v>
      </c>
      <c r="J452" s="463"/>
    </row>
    <row r="453" s="23" customFormat="1" spans="1:10">
      <c r="A453" s="462">
        <v>70</v>
      </c>
      <c r="B453" s="463" t="s">
        <v>13087</v>
      </c>
      <c r="C453" s="463" t="s">
        <v>13090</v>
      </c>
      <c r="D453" s="464" t="str">
        <f t="shared" si="14"/>
        <v>effect add_deposit = d_food_4</v>
      </c>
      <c r="E453" s="464"/>
      <c r="F453" s="464"/>
      <c r="G453" s="464"/>
      <c r="H453" s="464"/>
      <c r="I453" s="463" t="s">
        <v>13091</v>
      </c>
      <c r="J453" s="463"/>
    </row>
    <row r="454" s="23" customFormat="1" spans="1:10">
      <c r="A454" s="462">
        <v>71</v>
      </c>
      <c r="B454" s="463" t="s">
        <v>13087</v>
      </c>
      <c r="C454" s="463" t="s">
        <v>13092</v>
      </c>
      <c r="D454" s="464" t="str">
        <f t="shared" si="14"/>
        <v>effect add_deposit = d_food_5</v>
      </c>
      <c r="E454" s="464"/>
      <c r="F454" s="464"/>
      <c r="G454" s="464"/>
      <c r="H454" s="464"/>
      <c r="I454" s="463" t="s">
        <v>13093</v>
      </c>
      <c r="J454" s="463"/>
    </row>
    <row r="455" s="23" customFormat="1" spans="1:10">
      <c r="A455" s="462">
        <v>72</v>
      </c>
      <c r="B455" s="463" t="s">
        <v>13087</v>
      </c>
      <c r="C455" s="463" t="s">
        <v>13094</v>
      </c>
      <c r="D455" s="464" t="str">
        <f t="shared" si="14"/>
        <v>effect add_deposit = d_food_10</v>
      </c>
      <c r="E455" s="464"/>
      <c r="F455" s="464"/>
      <c r="G455" s="464"/>
      <c r="H455" s="464"/>
      <c r="I455" s="463" t="s">
        <v>13095</v>
      </c>
      <c r="J455" s="463"/>
    </row>
    <row r="456" s="23" customFormat="1" spans="1:10">
      <c r="A456" s="462">
        <v>73</v>
      </c>
      <c r="B456" s="463" t="s">
        <v>13096</v>
      </c>
      <c r="C456" s="463" t="s">
        <v>13097</v>
      </c>
      <c r="D456" s="464" t="str">
        <f t="shared" si="14"/>
        <v>effect add_deposit = d_exotic_gases_1</v>
      </c>
      <c r="E456" s="464"/>
      <c r="F456" s="464"/>
      <c r="G456" s="464"/>
      <c r="H456" s="464"/>
      <c r="I456" s="463" t="s">
        <v>13098</v>
      </c>
      <c r="J456" s="463"/>
    </row>
    <row r="457" s="23" customFormat="1" spans="1:10">
      <c r="A457" s="462">
        <v>74</v>
      </c>
      <c r="B457" s="463" t="s">
        <v>13096</v>
      </c>
      <c r="C457" s="463" t="s">
        <v>13099</v>
      </c>
      <c r="D457" s="464" t="str">
        <f t="shared" si="14"/>
        <v>effect add_deposit = d_exotic_gases_2</v>
      </c>
      <c r="E457" s="464"/>
      <c r="F457" s="464"/>
      <c r="G457" s="464"/>
      <c r="H457" s="464"/>
      <c r="I457" s="463" t="s">
        <v>13100</v>
      </c>
      <c r="J457" s="463"/>
    </row>
    <row r="458" s="23" customFormat="1" spans="1:10">
      <c r="A458" s="462">
        <v>75</v>
      </c>
      <c r="B458" s="463" t="s">
        <v>13096</v>
      </c>
      <c r="C458" s="463" t="s">
        <v>13101</v>
      </c>
      <c r="D458" s="464" t="str">
        <f t="shared" si="14"/>
        <v>effect add_deposit = d_exotic_gases_3</v>
      </c>
      <c r="E458" s="464"/>
      <c r="F458" s="464"/>
      <c r="G458" s="464"/>
      <c r="H458" s="464"/>
      <c r="I458" s="463" t="s">
        <v>13102</v>
      </c>
      <c r="J458" s="463"/>
    </row>
    <row r="459" s="23" customFormat="1" spans="1:10">
      <c r="A459" s="462">
        <v>76</v>
      </c>
      <c r="B459" s="463" t="s">
        <v>13096</v>
      </c>
      <c r="C459" s="463" t="s">
        <v>12918</v>
      </c>
      <c r="D459" s="464" t="str">
        <f t="shared" si="14"/>
        <v>effect add_deposit = d_exotic_gases_4</v>
      </c>
      <c r="E459" s="464"/>
      <c r="F459" s="464"/>
      <c r="G459" s="464"/>
      <c r="H459" s="464"/>
      <c r="I459" s="463" t="s">
        <v>13103</v>
      </c>
      <c r="J459" s="463"/>
    </row>
    <row r="460" s="23" customFormat="1" spans="1:10">
      <c r="A460" s="462">
        <v>77</v>
      </c>
      <c r="B460" s="463" t="s">
        <v>13096</v>
      </c>
      <c r="C460" s="463" t="s">
        <v>13104</v>
      </c>
      <c r="D460" s="464" t="str">
        <f t="shared" si="14"/>
        <v>effect add_deposit = d_exotic_gases_5</v>
      </c>
      <c r="E460" s="464"/>
      <c r="F460" s="464"/>
      <c r="G460" s="464"/>
      <c r="H460" s="464"/>
      <c r="I460" s="463" t="s">
        <v>13105</v>
      </c>
      <c r="J460" s="463"/>
    </row>
    <row r="461" s="23" customFormat="1" spans="1:10">
      <c r="A461" s="462">
        <v>78</v>
      </c>
      <c r="B461" s="463" t="s">
        <v>13106</v>
      </c>
      <c r="C461" s="463" t="s">
        <v>13107</v>
      </c>
      <c r="D461" s="464" t="str">
        <f t="shared" si="14"/>
        <v>effect add_deposit = d_rare_crystals_1</v>
      </c>
      <c r="E461" s="464"/>
      <c r="F461" s="464"/>
      <c r="G461" s="464"/>
      <c r="H461" s="464"/>
      <c r="I461" s="463" t="s">
        <v>13108</v>
      </c>
      <c r="J461" s="463"/>
    </row>
    <row r="462" s="23" customFormat="1" spans="1:10">
      <c r="A462" s="462">
        <v>79</v>
      </c>
      <c r="B462" s="463" t="s">
        <v>13106</v>
      </c>
      <c r="C462" s="463" t="s">
        <v>13109</v>
      </c>
      <c r="D462" s="464" t="str">
        <f t="shared" si="14"/>
        <v>effect add_deposit = d_rare_crystals_2</v>
      </c>
      <c r="E462" s="464"/>
      <c r="F462" s="464"/>
      <c r="G462" s="464"/>
      <c r="H462" s="464"/>
      <c r="I462" s="463" t="s">
        <v>13110</v>
      </c>
      <c r="J462" s="463"/>
    </row>
    <row r="463" s="23" customFormat="1" spans="1:10">
      <c r="A463" s="462">
        <v>80</v>
      </c>
      <c r="B463" s="463" t="s">
        <v>13106</v>
      </c>
      <c r="C463" s="463" t="s">
        <v>13111</v>
      </c>
      <c r="D463" s="464" t="str">
        <f t="shared" si="14"/>
        <v>effect add_deposit = d_rare_crystals_3</v>
      </c>
      <c r="E463" s="464"/>
      <c r="F463" s="464"/>
      <c r="G463" s="464"/>
      <c r="H463" s="464"/>
      <c r="I463" s="463" t="s">
        <v>13112</v>
      </c>
      <c r="J463" s="463"/>
    </row>
    <row r="464" s="23" customFormat="1" spans="1:10">
      <c r="A464" s="462">
        <v>81</v>
      </c>
      <c r="B464" s="463" t="s">
        <v>13106</v>
      </c>
      <c r="C464" s="463" t="s">
        <v>13113</v>
      </c>
      <c r="D464" s="464" t="str">
        <f t="shared" si="14"/>
        <v>effect add_deposit = d_rare_crystals_4</v>
      </c>
      <c r="E464" s="464"/>
      <c r="F464" s="464"/>
      <c r="G464" s="464"/>
      <c r="H464" s="464"/>
      <c r="I464" s="463" t="s">
        <v>13114</v>
      </c>
      <c r="J464" s="463"/>
    </row>
    <row r="465" s="23" customFormat="1" spans="1:10">
      <c r="A465" s="462">
        <v>82</v>
      </c>
      <c r="B465" s="463" t="s">
        <v>13106</v>
      </c>
      <c r="C465" s="463" t="s">
        <v>13115</v>
      </c>
      <c r="D465" s="464" t="str">
        <f t="shared" si="14"/>
        <v>effect add_deposit = d_rare_crystals_5</v>
      </c>
      <c r="E465" s="464"/>
      <c r="F465" s="464"/>
      <c r="G465" s="464"/>
      <c r="H465" s="464"/>
      <c r="I465" s="463" t="s">
        <v>13116</v>
      </c>
      <c r="J465" s="463"/>
    </row>
    <row r="466" s="23" customFormat="1" spans="1:10">
      <c r="A466" s="462">
        <v>83</v>
      </c>
      <c r="B466" s="463" t="s">
        <v>13117</v>
      </c>
      <c r="C466" s="463" t="s">
        <v>13118</v>
      </c>
      <c r="D466" s="464" t="str">
        <f t="shared" si="14"/>
        <v>effect add_deposit = d_volatile_motes_1</v>
      </c>
      <c r="E466" s="464"/>
      <c r="F466" s="464"/>
      <c r="G466" s="464"/>
      <c r="H466" s="464"/>
      <c r="I466" s="463" t="s">
        <v>13119</v>
      </c>
      <c r="J466" s="463"/>
    </row>
    <row r="467" s="23" customFormat="1" spans="1:10">
      <c r="A467" s="462">
        <v>84</v>
      </c>
      <c r="B467" s="463" t="s">
        <v>13117</v>
      </c>
      <c r="C467" s="463" t="s">
        <v>13120</v>
      </c>
      <c r="D467" s="464" t="str">
        <f t="shared" si="14"/>
        <v>effect add_deposit = d_volatile_motes_2</v>
      </c>
      <c r="E467" s="464"/>
      <c r="F467" s="464"/>
      <c r="G467" s="464"/>
      <c r="H467" s="464"/>
      <c r="I467" s="463" t="s">
        <v>13121</v>
      </c>
      <c r="J467" s="463"/>
    </row>
    <row r="468" s="23" customFormat="1" spans="1:10">
      <c r="A468" s="462">
        <v>85</v>
      </c>
      <c r="B468" s="463" t="s">
        <v>13117</v>
      </c>
      <c r="C468" s="463" t="s">
        <v>13122</v>
      </c>
      <c r="D468" s="464" t="str">
        <f t="shared" si="14"/>
        <v>effect add_deposit = d_volatile_motes_3</v>
      </c>
      <c r="E468" s="464"/>
      <c r="F468" s="464"/>
      <c r="G468" s="464"/>
      <c r="H468" s="464"/>
      <c r="I468" s="463" t="s">
        <v>13123</v>
      </c>
      <c r="J468" s="463"/>
    </row>
    <row r="469" s="23" customFormat="1" spans="1:10">
      <c r="A469" s="462">
        <v>86</v>
      </c>
      <c r="B469" s="463" t="s">
        <v>13117</v>
      </c>
      <c r="C469" s="463" t="s">
        <v>13124</v>
      </c>
      <c r="D469" s="464" t="str">
        <f t="shared" si="14"/>
        <v>effect add_deposit = d_volatile_motes_4</v>
      </c>
      <c r="E469" s="464"/>
      <c r="F469" s="464"/>
      <c r="G469" s="464"/>
      <c r="H469" s="464"/>
      <c r="I469" s="463" t="s">
        <v>13125</v>
      </c>
      <c r="J469" s="463"/>
    </row>
    <row r="470" s="23" customFormat="1" spans="1:10">
      <c r="A470" s="462">
        <v>87</v>
      </c>
      <c r="B470" s="463" t="s">
        <v>13117</v>
      </c>
      <c r="C470" s="463" t="s">
        <v>13126</v>
      </c>
      <c r="D470" s="464" t="str">
        <f t="shared" si="14"/>
        <v>effect add_deposit = d_volatile_motes_5</v>
      </c>
      <c r="E470" s="464"/>
      <c r="F470" s="464"/>
      <c r="G470" s="464"/>
      <c r="H470" s="464"/>
      <c r="I470" s="463" t="s">
        <v>13127</v>
      </c>
      <c r="J470" s="463"/>
    </row>
    <row r="471" s="23" customFormat="1" spans="1:10">
      <c r="A471" s="462">
        <v>88</v>
      </c>
      <c r="B471" s="463" t="s">
        <v>13128</v>
      </c>
      <c r="C471" s="463" t="s">
        <v>13129</v>
      </c>
      <c r="D471" s="464" t="str">
        <f t="shared" si="14"/>
        <v>effect add_deposit = d_zro_deposit_1</v>
      </c>
      <c r="E471" s="464"/>
      <c r="F471" s="464"/>
      <c r="G471" s="464"/>
      <c r="H471" s="464"/>
      <c r="I471" s="463" t="s">
        <v>13130</v>
      </c>
      <c r="J471" s="463"/>
    </row>
    <row r="472" s="23" customFormat="1" spans="1:10">
      <c r="A472" s="462">
        <v>89</v>
      </c>
      <c r="B472" s="463" t="s">
        <v>13128</v>
      </c>
      <c r="C472" s="463" t="s">
        <v>13131</v>
      </c>
      <c r="D472" s="464" t="str">
        <f t="shared" si="14"/>
        <v>effect add_deposit = d_zro_deposit_2</v>
      </c>
      <c r="E472" s="464"/>
      <c r="F472" s="464"/>
      <c r="G472" s="464"/>
      <c r="H472" s="464"/>
      <c r="I472" s="463" t="s">
        <v>13132</v>
      </c>
      <c r="J472" s="463"/>
    </row>
    <row r="473" s="23" customFormat="1" spans="1:10">
      <c r="A473" s="462">
        <v>90</v>
      </c>
      <c r="B473" s="463" t="s">
        <v>13128</v>
      </c>
      <c r="C473" s="463" t="s">
        <v>13133</v>
      </c>
      <c r="D473" s="464" t="str">
        <f t="shared" si="14"/>
        <v>effect add_deposit = d_zro_deposit_3</v>
      </c>
      <c r="E473" s="464"/>
      <c r="F473" s="464"/>
      <c r="G473" s="464"/>
      <c r="H473" s="464"/>
      <c r="I473" s="463" t="s">
        <v>13134</v>
      </c>
      <c r="J473" s="463"/>
    </row>
    <row r="474" s="23" customFormat="1" spans="1:10">
      <c r="A474" s="462">
        <v>91</v>
      </c>
      <c r="B474" s="463" t="s">
        <v>102</v>
      </c>
      <c r="C474" s="463" t="s">
        <v>13135</v>
      </c>
      <c r="D474" s="464" t="str">
        <f t="shared" si="14"/>
        <v>effect add_deposit = d_zro_deposit_4</v>
      </c>
      <c r="E474" s="464"/>
      <c r="F474" s="464"/>
      <c r="G474" s="464"/>
      <c r="H474" s="464"/>
      <c r="I474" s="463" t="s">
        <v>13136</v>
      </c>
      <c r="J474" s="463"/>
    </row>
    <row r="475" s="23" customFormat="1" spans="1:10">
      <c r="A475" s="462">
        <v>92</v>
      </c>
      <c r="B475" s="463" t="s">
        <v>102</v>
      </c>
      <c r="C475" s="463" t="s">
        <v>13137</v>
      </c>
      <c r="D475" s="464" t="str">
        <f t="shared" si="14"/>
        <v>effect add_deposit = d_zro_deposit_5</v>
      </c>
      <c r="E475" s="464"/>
      <c r="F475" s="464"/>
      <c r="G475" s="464"/>
      <c r="H475" s="464"/>
      <c r="I475" s="463" t="s">
        <v>13138</v>
      </c>
      <c r="J475" s="463"/>
    </row>
    <row r="476" s="23" customFormat="1" spans="1:10">
      <c r="A476" s="462">
        <v>93</v>
      </c>
      <c r="B476" s="463" t="s">
        <v>13139</v>
      </c>
      <c r="C476" s="463" t="s">
        <v>13140</v>
      </c>
      <c r="D476" s="464" t="str">
        <f t="shared" si="14"/>
        <v>effect add_deposit = d_dark_matter_deposit_1</v>
      </c>
      <c r="E476" s="464"/>
      <c r="F476" s="464"/>
      <c r="G476" s="464"/>
      <c r="H476" s="464"/>
      <c r="I476" s="463" t="s">
        <v>13141</v>
      </c>
      <c r="J476" s="463"/>
    </row>
    <row r="477" s="23" customFormat="1" spans="1:10">
      <c r="A477" s="462">
        <v>94</v>
      </c>
      <c r="B477" s="463" t="s">
        <v>13139</v>
      </c>
      <c r="C477" s="463" t="s">
        <v>13142</v>
      </c>
      <c r="D477" s="464" t="str">
        <f t="shared" si="14"/>
        <v>effect add_deposit = d_dark_matter_deposit_2</v>
      </c>
      <c r="E477" s="464"/>
      <c r="F477" s="464"/>
      <c r="G477" s="464"/>
      <c r="H477" s="464"/>
      <c r="I477" s="463" t="s">
        <v>13143</v>
      </c>
      <c r="J477" s="463"/>
    </row>
    <row r="478" s="23" customFormat="1" spans="1:10">
      <c r="A478" s="462">
        <v>95</v>
      </c>
      <c r="B478" s="463" t="s">
        <v>13139</v>
      </c>
      <c r="C478" s="463" t="s">
        <v>13144</v>
      </c>
      <c r="D478" s="464" t="str">
        <f t="shared" si="14"/>
        <v>effect add_deposit = d_dark_matter_deposit_3</v>
      </c>
      <c r="E478" s="464"/>
      <c r="F478" s="464"/>
      <c r="G478" s="464"/>
      <c r="H478" s="464"/>
      <c r="I478" s="463" t="s">
        <v>13145</v>
      </c>
      <c r="J478" s="463"/>
    </row>
    <row r="479" s="23" customFormat="1" spans="1:10">
      <c r="A479" s="462">
        <v>96</v>
      </c>
      <c r="B479" s="463" t="s">
        <v>13139</v>
      </c>
      <c r="C479" s="463" t="s">
        <v>13146</v>
      </c>
      <c r="D479" s="464" t="str">
        <f t="shared" si="14"/>
        <v>effect add_deposit = d_dark_matter_deposit_10</v>
      </c>
      <c r="E479" s="464"/>
      <c r="F479" s="464"/>
      <c r="G479" s="464"/>
      <c r="H479" s="464"/>
      <c r="I479" s="463" t="s">
        <v>13147</v>
      </c>
      <c r="J479" s="463"/>
    </row>
    <row r="480" s="23" customFormat="1" spans="1:10">
      <c r="A480" s="462">
        <v>97</v>
      </c>
      <c r="B480" s="463" t="s">
        <v>13148</v>
      </c>
      <c r="C480" s="463" t="s">
        <v>13149</v>
      </c>
      <c r="D480" s="464" t="str">
        <f t="shared" si="14"/>
        <v>effect add_deposit = d_living_metal_deposit</v>
      </c>
      <c r="E480" s="464"/>
      <c r="F480" s="464"/>
      <c r="G480" s="464"/>
      <c r="H480" s="464"/>
      <c r="I480" s="463" t="s">
        <v>13150</v>
      </c>
      <c r="J480" s="463"/>
    </row>
    <row r="481" s="23" customFormat="1" spans="1:10">
      <c r="A481" s="462">
        <v>98</v>
      </c>
      <c r="B481" s="463" t="s">
        <v>13151</v>
      </c>
      <c r="C481" s="463" t="s">
        <v>13152</v>
      </c>
      <c r="D481" s="464" t="str">
        <f t="shared" ref="D481:D504" si="15">_xlfn.CONCAT($C$2," = ",I481)</f>
        <v>effect add_deposit = d_vast_unity_deposit</v>
      </c>
      <c r="E481" s="464"/>
      <c r="F481" s="464"/>
      <c r="G481" s="464"/>
      <c r="H481" s="464"/>
      <c r="I481" s="463" t="s">
        <v>13153</v>
      </c>
      <c r="J481" s="463"/>
    </row>
    <row r="482" s="23" customFormat="1" spans="1:10">
      <c r="A482" s="462">
        <v>99</v>
      </c>
      <c r="B482" s="463" t="s">
        <v>13154</v>
      </c>
      <c r="C482" s="463" t="s">
        <v>13155</v>
      </c>
      <c r="D482" s="464" t="str">
        <f t="shared" si="15"/>
        <v>effect add_deposit = d_nanites_deposit</v>
      </c>
      <c r="E482" s="464"/>
      <c r="F482" s="464"/>
      <c r="G482" s="464"/>
      <c r="H482" s="464"/>
      <c r="I482" s="463" t="s">
        <v>13156</v>
      </c>
      <c r="J482" s="463"/>
    </row>
    <row r="483" s="23" customFormat="1" spans="1:10">
      <c r="A483" s="462">
        <v>100</v>
      </c>
      <c r="B483" s="463" t="s">
        <v>13157</v>
      </c>
      <c r="C483" s="463" t="s">
        <v>13158</v>
      </c>
      <c r="D483" s="464" t="str">
        <f t="shared" si="15"/>
        <v>effect add_deposit = d_artifacts_research_1</v>
      </c>
      <c r="E483" s="464"/>
      <c r="F483" s="464"/>
      <c r="G483" s="464"/>
      <c r="H483" s="464"/>
      <c r="I483" s="463" t="s">
        <v>13159</v>
      </c>
      <c r="J483" s="463"/>
    </row>
    <row r="484" s="23" customFormat="1" spans="1:10">
      <c r="A484" s="462">
        <v>101</v>
      </c>
      <c r="B484" s="463" t="s">
        <v>13157</v>
      </c>
      <c r="C484" s="463" t="s">
        <v>13160</v>
      </c>
      <c r="D484" s="464" t="str">
        <f t="shared" si="15"/>
        <v>effect add_deposit = d_artifacts_research_2</v>
      </c>
      <c r="E484" s="464"/>
      <c r="F484" s="464"/>
      <c r="G484" s="464"/>
      <c r="H484" s="464"/>
      <c r="I484" s="463" t="s">
        <v>13161</v>
      </c>
      <c r="J484" s="463"/>
    </row>
    <row r="485" s="23" customFormat="1" spans="1:10">
      <c r="A485" s="462">
        <v>102</v>
      </c>
      <c r="B485" s="463" t="s">
        <v>13157</v>
      </c>
      <c r="C485" s="463" t="s">
        <v>13162</v>
      </c>
      <c r="D485" s="464" t="str">
        <f t="shared" si="15"/>
        <v>effect add_deposit = d_artifacts_research_3</v>
      </c>
      <c r="E485" s="464"/>
      <c r="F485" s="464"/>
      <c r="G485" s="464"/>
      <c r="H485" s="464"/>
      <c r="I485" s="463" t="s">
        <v>13163</v>
      </c>
      <c r="J485" s="463"/>
    </row>
    <row r="486" s="23" customFormat="1" spans="1:10">
      <c r="A486" s="462">
        <v>103</v>
      </c>
      <c r="B486" s="463" t="s">
        <v>13157</v>
      </c>
      <c r="C486" s="463" t="s">
        <v>13158</v>
      </c>
      <c r="D486" s="464" t="str">
        <f t="shared" si="15"/>
        <v>effect add_deposit = d_artifacts_mining_1</v>
      </c>
      <c r="E486" s="464"/>
      <c r="F486" s="464"/>
      <c r="G486" s="464"/>
      <c r="H486" s="464"/>
      <c r="I486" s="463" t="s">
        <v>13164</v>
      </c>
      <c r="J486" s="463"/>
    </row>
    <row r="487" s="23" customFormat="1" spans="1:10">
      <c r="A487" s="462">
        <v>104</v>
      </c>
      <c r="B487" s="463" t="s">
        <v>13157</v>
      </c>
      <c r="C487" s="463" t="s">
        <v>13160</v>
      </c>
      <c r="D487" s="464" t="str">
        <f t="shared" si="15"/>
        <v>effect add_deposit = d_artifacts_mining_2</v>
      </c>
      <c r="E487" s="464"/>
      <c r="F487" s="464"/>
      <c r="G487" s="464"/>
      <c r="H487" s="464"/>
      <c r="I487" s="463" t="s">
        <v>13165</v>
      </c>
      <c r="J487" s="463"/>
    </row>
    <row r="488" s="23" customFormat="1" spans="1:10">
      <c r="A488" s="462">
        <v>105</v>
      </c>
      <c r="B488" s="463" t="s">
        <v>13157</v>
      </c>
      <c r="C488" s="463" t="s">
        <v>13162</v>
      </c>
      <c r="D488" s="464" t="str">
        <f t="shared" si="15"/>
        <v>effect add_deposit = d_artifacts_mining_3</v>
      </c>
      <c r="E488" s="464"/>
      <c r="F488" s="464"/>
      <c r="G488" s="464"/>
      <c r="H488" s="464"/>
      <c r="I488" s="463" t="s">
        <v>13166</v>
      </c>
      <c r="J488" s="463"/>
    </row>
    <row r="489" s="23" customFormat="1" spans="1:10">
      <c r="A489" s="462">
        <v>106</v>
      </c>
      <c r="B489" s="463" t="s">
        <v>13157</v>
      </c>
      <c r="C489" s="463" t="s">
        <v>13158</v>
      </c>
      <c r="D489" s="464" t="str">
        <f t="shared" si="15"/>
        <v>effect add_deposit = d_artifacts_planet_1</v>
      </c>
      <c r="E489" s="464"/>
      <c r="F489" s="464"/>
      <c r="G489" s="464"/>
      <c r="H489" s="464"/>
      <c r="I489" s="463" t="s">
        <v>13167</v>
      </c>
      <c r="J489" s="463"/>
    </row>
    <row r="490" s="23" customFormat="1" spans="1:10">
      <c r="A490" s="462">
        <v>107</v>
      </c>
      <c r="B490" s="463" t="s">
        <v>13157</v>
      </c>
      <c r="C490" s="463" t="s">
        <v>13160</v>
      </c>
      <c r="D490" s="464" t="str">
        <f t="shared" si="15"/>
        <v>effect add_deposit = d_artifacts_planet_2</v>
      </c>
      <c r="E490" s="464"/>
      <c r="F490" s="464"/>
      <c r="G490" s="464"/>
      <c r="H490" s="464"/>
      <c r="I490" s="463" t="s">
        <v>13168</v>
      </c>
      <c r="J490" s="463"/>
    </row>
    <row r="491" s="23" customFormat="1" spans="1:10">
      <c r="A491" s="462">
        <v>108</v>
      </c>
      <c r="B491" s="463" t="s">
        <v>13157</v>
      </c>
      <c r="C491" s="463" t="s">
        <v>13162</v>
      </c>
      <c r="D491" s="464" t="str">
        <f t="shared" si="15"/>
        <v>effect add_deposit = d_artifacts_planet_3</v>
      </c>
      <c r="E491" s="464"/>
      <c r="F491" s="464"/>
      <c r="G491" s="464"/>
      <c r="H491" s="464"/>
      <c r="I491" s="463" t="s">
        <v>13169</v>
      </c>
      <c r="J491" s="463"/>
    </row>
    <row r="492" s="23" customFormat="1" spans="1:10">
      <c r="A492" s="462">
        <v>109</v>
      </c>
      <c r="B492" s="463" t="s">
        <v>13170</v>
      </c>
      <c r="C492" s="463" t="s">
        <v>13171</v>
      </c>
      <c r="D492" s="464" t="str">
        <f t="shared" si="15"/>
        <v>effect add_deposit = d_astral_threads_deposit_1</v>
      </c>
      <c r="E492" s="464"/>
      <c r="F492" s="464"/>
      <c r="G492" s="464"/>
      <c r="H492" s="464"/>
      <c r="I492" s="463" t="s">
        <v>13172</v>
      </c>
      <c r="J492" s="463"/>
    </row>
    <row r="493" s="23" customFormat="1" spans="1:10">
      <c r="A493" s="462">
        <v>110</v>
      </c>
      <c r="B493" s="463" t="s">
        <v>13170</v>
      </c>
      <c r="C493" s="463" t="s">
        <v>13173</v>
      </c>
      <c r="D493" s="464" t="str">
        <f t="shared" si="15"/>
        <v>effect add_deposit = d_astral_threads_deposit_2</v>
      </c>
      <c r="E493" s="464"/>
      <c r="F493" s="464"/>
      <c r="G493" s="464"/>
      <c r="H493" s="464"/>
      <c r="I493" s="463" t="s">
        <v>13174</v>
      </c>
      <c r="J493" s="463"/>
    </row>
    <row r="494" s="23" customFormat="1" spans="1:10">
      <c r="A494" s="462">
        <v>111</v>
      </c>
      <c r="B494" s="463" t="s">
        <v>13170</v>
      </c>
      <c r="C494" s="463" t="s">
        <v>13175</v>
      </c>
      <c r="D494" s="464" t="str">
        <f t="shared" si="15"/>
        <v>effect add_deposit = d_astral_threads_deposit_3</v>
      </c>
      <c r="E494" s="464"/>
      <c r="F494" s="464"/>
      <c r="G494" s="464"/>
      <c r="H494" s="464"/>
      <c r="I494" s="463" t="s">
        <v>13176</v>
      </c>
      <c r="J494" s="463"/>
    </row>
    <row r="495" s="23" customFormat="1" spans="1:10">
      <c r="A495" s="462">
        <v>112</v>
      </c>
      <c r="B495" s="463" t="s">
        <v>13177</v>
      </c>
      <c r="C495" s="463" t="s">
        <v>13178</v>
      </c>
      <c r="D495" s="464" t="str">
        <f t="shared" si="15"/>
        <v>effect add_deposit = d_crystal_rift</v>
      </c>
      <c r="E495" s="464"/>
      <c r="F495" s="464"/>
      <c r="G495" s="464"/>
      <c r="H495" s="464"/>
      <c r="I495" s="463" t="s">
        <v>13179</v>
      </c>
      <c r="J495" s="463"/>
    </row>
    <row r="496" s="23" customFormat="1" spans="1:10">
      <c r="A496" s="462">
        <v>113</v>
      </c>
      <c r="B496" s="463" t="s">
        <v>13011</v>
      </c>
      <c r="C496" s="463" t="s">
        <v>13180</v>
      </c>
      <c r="D496" s="464" t="str">
        <f t="shared" si="15"/>
        <v>effect add_deposit = d_physics_25</v>
      </c>
      <c r="E496" s="464"/>
      <c r="F496" s="464"/>
      <c r="G496" s="464"/>
      <c r="H496" s="464"/>
      <c r="I496" s="463" t="s">
        <v>13181</v>
      </c>
      <c r="J496" s="463"/>
    </row>
    <row r="497" s="23" customFormat="1" spans="1:10">
      <c r="A497" s="462">
        <v>114</v>
      </c>
      <c r="B497" s="463" t="s">
        <v>13032</v>
      </c>
      <c r="C497" s="463" t="s">
        <v>13182</v>
      </c>
      <c r="D497" s="464" t="str">
        <f t="shared" si="15"/>
        <v>effect add_deposit = d_engineering_25</v>
      </c>
      <c r="E497" s="464"/>
      <c r="F497" s="464"/>
      <c r="G497" s="464"/>
      <c r="H497" s="464"/>
      <c r="I497" s="463" t="s">
        <v>13183</v>
      </c>
      <c r="J497" s="463"/>
    </row>
    <row r="498" s="23" customFormat="1" spans="1:10">
      <c r="A498" s="462">
        <v>115</v>
      </c>
      <c r="B498" s="463" t="s">
        <v>12990</v>
      </c>
      <c r="C498" s="463" t="s">
        <v>13184</v>
      </c>
      <c r="D498" s="464" t="str">
        <f t="shared" si="15"/>
        <v>effect add_deposit = d_society_25</v>
      </c>
      <c r="E498" s="464"/>
      <c r="F498" s="464"/>
      <c r="G498" s="464"/>
      <c r="H498" s="464"/>
      <c r="I498" s="463" t="s">
        <v>13185</v>
      </c>
      <c r="J498" s="463"/>
    </row>
    <row r="499" s="23" customFormat="1" spans="1:10">
      <c r="A499" s="462">
        <v>116</v>
      </c>
      <c r="B499" s="463" t="s">
        <v>13186</v>
      </c>
      <c r="C499" s="463" t="s">
        <v>13171</v>
      </c>
      <c r="D499" s="464" t="str">
        <f t="shared" si="15"/>
        <v>effect add_deposit = d_hab_astral_threads_1</v>
      </c>
      <c r="E499" s="464"/>
      <c r="F499" s="464"/>
      <c r="G499" s="464"/>
      <c r="H499" s="464"/>
      <c r="I499" s="463" t="s">
        <v>13187</v>
      </c>
      <c r="J499" s="463"/>
    </row>
    <row r="500" s="23" customFormat="1" spans="1:10">
      <c r="A500" s="462">
        <v>117</v>
      </c>
      <c r="B500" s="463" t="s">
        <v>13186</v>
      </c>
      <c r="C500" s="463" t="s">
        <v>13173</v>
      </c>
      <c r="D500" s="464" t="str">
        <f t="shared" si="15"/>
        <v>effect add_deposit = d_hab_astral_threads_2</v>
      </c>
      <c r="E500" s="464"/>
      <c r="F500" s="464"/>
      <c r="G500" s="464"/>
      <c r="H500" s="464"/>
      <c r="I500" s="463" t="s">
        <v>13188</v>
      </c>
      <c r="J500" s="463"/>
    </row>
    <row r="501" s="23" customFormat="1" spans="1:10">
      <c r="A501" s="462">
        <v>118</v>
      </c>
      <c r="B501" s="463" t="s">
        <v>13186</v>
      </c>
      <c r="C501" s="463" t="s">
        <v>13175</v>
      </c>
      <c r="D501" s="464" t="str">
        <f t="shared" si="15"/>
        <v>effect add_deposit = d_hab_astral_threads_3</v>
      </c>
      <c r="E501" s="464"/>
      <c r="F501" s="464"/>
      <c r="G501" s="464"/>
      <c r="H501" s="464"/>
      <c r="I501" s="463" t="s">
        <v>13189</v>
      </c>
      <c r="J501" s="463"/>
    </row>
    <row r="502" s="23" customFormat="1" spans="1:10">
      <c r="A502" s="462">
        <v>119</v>
      </c>
      <c r="B502" s="463" t="s">
        <v>13190</v>
      </c>
      <c r="C502" s="463" t="s">
        <v>13191</v>
      </c>
      <c r="D502" s="464" t="str">
        <f t="shared" si="15"/>
        <v>effect add_deposit = d_nanite_harvester_deposit</v>
      </c>
      <c r="E502" s="464"/>
      <c r="F502" s="464"/>
      <c r="G502" s="464"/>
      <c r="H502" s="464"/>
      <c r="I502" s="463" t="s">
        <v>13192</v>
      </c>
      <c r="J502" s="463"/>
    </row>
    <row r="503" s="23" customFormat="1" spans="1:10">
      <c r="A503" s="462">
        <v>120</v>
      </c>
      <c r="B503" s="463" t="s">
        <v>13193</v>
      </c>
      <c r="C503" s="463" t="s">
        <v>13194</v>
      </c>
      <c r="D503" s="464" t="str">
        <f t="shared" si="15"/>
        <v>effect add_deposit = d_nanite_harvester_deposit_regular</v>
      </c>
      <c r="E503" s="464"/>
      <c r="F503" s="464"/>
      <c r="G503" s="464"/>
      <c r="H503" s="464"/>
      <c r="I503" s="463" t="s">
        <v>13195</v>
      </c>
      <c r="J503" s="463"/>
    </row>
    <row r="504" s="23" customFormat="1" spans="1:10">
      <c r="A504" s="462">
        <v>121</v>
      </c>
      <c r="B504" s="463" t="s">
        <v>13196</v>
      </c>
      <c r="C504" s="463" t="s">
        <v>13197</v>
      </c>
      <c r="D504" s="464" t="str">
        <f t="shared" si="15"/>
        <v>effect add_deposit = d_nanite_harvester_deposit_large</v>
      </c>
      <c r="E504" s="464"/>
      <c r="F504" s="464"/>
      <c r="G504" s="464"/>
      <c r="H504" s="464"/>
      <c r="I504" s="463" t="s">
        <v>13198</v>
      </c>
      <c r="J504" s="463"/>
    </row>
    <row r="505" s="23" customFormat="1" ht="27" spans="1:10">
      <c r="A505" s="446" t="s">
        <v>13199</v>
      </c>
      <c r="B505" s="446"/>
      <c r="C505" s="446"/>
      <c r="D505" s="446"/>
      <c r="E505" s="446"/>
      <c r="F505" s="446"/>
      <c r="G505" s="446"/>
      <c r="H505" s="446"/>
      <c r="I505" s="446"/>
      <c r="J505" s="446"/>
    </row>
    <row r="506" s="23" customFormat="1" spans="1:10">
      <c r="A506" s="465">
        <v>1</v>
      </c>
      <c r="B506" s="466" t="s">
        <v>13096</v>
      </c>
      <c r="C506" s="466" t="s">
        <v>13200</v>
      </c>
      <c r="D506" s="467" t="str">
        <f>_xlfn.CONCAT($C$2," = ",I506)</f>
        <v>effect add_deposit = d_hab_gas_1</v>
      </c>
      <c r="E506" s="467"/>
      <c r="F506" s="467"/>
      <c r="G506" s="467"/>
      <c r="H506" s="467"/>
      <c r="I506" s="466" t="s">
        <v>13201</v>
      </c>
      <c r="J506" s="466"/>
    </row>
    <row r="507" s="23" customFormat="1" spans="1:10">
      <c r="A507" s="465">
        <v>2</v>
      </c>
      <c r="B507" s="466" t="s">
        <v>13096</v>
      </c>
      <c r="C507" s="466" t="s">
        <v>13202</v>
      </c>
      <c r="D507" s="467" t="str">
        <f t="shared" ref="D507:D542" si="16">_xlfn.CONCAT($C$2," = ",I507)</f>
        <v>effect add_deposit = d_hab_gas_2</v>
      </c>
      <c r="E507" s="467"/>
      <c r="F507" s="467"/>
      <c r="G507" s="467"/>
      <c r="H507" s="467"/>
      <c r="I507" s="466" t="s">
        <v>13203</v>
      </c>
      <c r="J507" s="466"/>
    </row>
    <row r="508" s="23" customFormat="1" spans="1:10">
      <c r="A508" s="465">
        <v>3</v>
      </c>
      <c r="B508" s="466" t="s">
        <v>13096</v>
      </c>
      <c r="C508" s="466" t="s">
        <v>13204</v>
      </c>
      <c r="D508" s="467" t="str">
        <f t="shared" si="16"/>
        <v>effect add_deposit = d_hab_gas_3</v>
      </c>
      <c r="E508" s="467"/>
      <c r="F508" s="467"/>
      <c r="G508" s="467"/>
      <c r="H508" s="467"/>
      <c r="I508" s="466" t="s">
        <v>13205</v>
      </c>
      <c r="J508" s="466"/>
    </row>
    <row r="509" s="23" customFormat="1" spans="1:10">
      <c r="A509" s="465">
        <v>4</v>
      </c>
      <c r="B509" s="466" t="s">
        <v>13096</v>
      </c>
      <c r="C509" s="466" t="s">
        <v>13206</v>
      </c>
      <c r="D509" s="467" t="str">
        <f t="shared" si="16"/>
        <v>effect add_deposit = d_hab_gas_4</v>
      </c>
      <c r="E509" s="467"/>
      <c r="F509" s="467"/>
      <c r="G509" s="467"/>
      <c r="H509" s="467"/>
      <c r="I509" s="466" t="s">
        <v>13207</v>
      </c>
      <c r="J509" s="466"/>
    </row>
    <row r="510" s="23" customFormat="1" spans="1:10">
      <c r="A510" s="465">
        <v>5</v>
      </c>
      <c r="B510" s="466" t="s">
        <v>13096</v>
      </c>
      <c r="C510" s="466" t="s">
        <v>13208</v>
      </c>
      <c r="D510" s="467" t="str">
        <f t="shared" si="16"/>
        <v>effect add_deposit = d_hab_gas_5</v>
      </c>
      <c r="E510" s="467"/>
      <c r="F510" s="467"/>
      <c r="G510" s="467"/>
      <c r="H510" s="467"/>
      <c r="I510" s="466" t="s">
        <v>13209</v>
      </c>
      <c r="J510" s="466"/>
    </row>
    <row r="511" s="23" customFormat="1" spans="1:10">
      <c r="A511" s="465">
        <v>6</v>
      </c>
      <c r="B511" s="466" t="s">
        <v>13106</v>
      </c>
      <c r="C511" s="466" t="s">
        <v>12489</v>
      </c>
      <c r="D511" s="467" t="str">
        <f t="shared" si="16"/>
        <v>effect add_deposit = d_hab_crystal_1</v>
      </c>
      <c r="E511" s="467"/>
      <c r="F511" s="467"/>
      <c r="G511" s="467"/>
      <c r="H511" s="467"/>
      <c r="I511" s="466" t="s">
        <v>13210</v>
      </c>
      <c r="J511" s="466"/>
    </row>
    <row r="512" s="23" customFormat="1" spans="1:10">
      <c r="A512" s="465">
        <v>7</v>
      </c>
      <c r="B512" s="466" t="s">
        <v>13106</v>
      </c>
      <c r="C512" s="466" t="s">
        <v>12317</v>
      </c>
      <c r="D512" s="467" t="str">
        <f t="shared" si="16"/>
        <v>effect add_deposit = d_hab_crystal_2</v>
      </c>
      <c r="E512" s="467"/>
      <c r="F512" s="467"/>
      <c r="G512" s="467"/>
      <c r="H512" s="467"/>
      <c r="I512" s="466" t="s">
        <v>13211</v>
      </c>
      <c r="J512" s="466"/>
    </row>
    <row r="513" s="23" customFormat="1" spans="1:10">
      <c r="A513" s="465">
        <v>8</v>
      </c>
      <c r="B513" s="466" t="s">
        <v>13106</v>
      </c>
      <c r="C513" s="466" t="s">
        <v>12323</v>
      </c>
      <c r="D513" s="467" t="str">
        <f t="shared" si="16"/>
        <v>effect add_deposit = d_hab_crystal_3</v>
      </c>
      <c r="E513" s="467"/>
      <c r="F513" s="467"/>
      <c r="G513" s="467"/>
      <c r="H513" s="467"/>
      <c r="I513" s="466" t="s">
        <v>13212</v>
      </c>
      <c r="J513" s="466"/>
    </row>
    <row r="514" s="23" customFormat="1" spans="1:10">
      <c r="A514" s="465">
        <v>9</v>
      </c>
      <c r="B514" s="466" t="s">
        <v>13106</v>
      </c>
      <c r="C514" s="466" t="s">
        <v>13213</v>
      </c>
      <c r="D514" s="467" t="str">
        <f t="shared" si="16"/>
        <v>effect add_deposit = d_hab_crystal_4</v>
      </c>
      <c r="E514" s="467"/>
      <c r="F514" s="467"/>
      <c r="G514" s="467"/>
      <c r="H514" s="467"/>
      <c r="I514" s="466" t="s">
        <v>13214</v>
      </c>
      <c r="J514" s="466"/>
    </row>
    <row r="515" s="23" customFormat="1" spans="1:10">
      <c r="A515" s="465">
        <v>10</v>
      </c>
      <c r="B515" s="466" t="s">
        <v>13106</v>
      </c>
      <c r="C515" s="466" t="s">
        <v>13215</v>
      </c>
      <c r="D515" s="467" t="str">
        <f t="shared" si="16"/>
        <v>effect add_deposit = d_hab_crystal_5</v>
      </c>
      <c r="E515" s="467"/>
      <c r="F515" s="467"/>
      <c r="G515" s="467"/>
      <c r="H515" s="467"/>
      <c r="I515" s="466" t="s">
        <v>13216</v>
      </c>
      <c r="J515" s="466"/>
    </row>
    <row r="516" s="23" customFormat="1" spans="1:10">
      <c r="A516" s="465">
        <v>11</v>
      </c>
      <c r="B516" s="466" t="s">
        <v>13117</v>
      </c>
      <c r="C516" s="466" t="s">
        <v>12305</v>
      </c>
      <c r="D516" s="467" t="str">
        <f t="shared" si="16"/>
        <v>effect add_deposit = d_hab_mote_1</v>
      </c>
      <c r="E516" s="467"/>
      <c r="F516" s="467"/>
      <c r="G516" s="467"/>
      <c r="H516" s="467"/>
      <c r="I516" s="466" t="s">
        <v>13217</v>
      </c>
      <c r="J516" s="466"/>
    </row>
    <row r="517" s="23" customFormat="1" spans="1:10">
      <c r="A517" s="465">
        <v>12</v>
      </c>
      <c r="B517" s="466" t="s">
        <v>13117</v>
      </c>
      <c r="C517" s="466" t="s">
        <v>13218</v>
      </c>
      <c r="D517" s="467" t="str">
        <f t="shared" si="16"/>
        <v>effect add_deposit = d_hab_mote_2</v>
      </c>
      <c r="E517" s="467"/>
      <c r="F517" s="467"/>
      <c r="G517" s="467"/>
      <c r="H517" s="467"/>
      <c r="I517" s="466" t="s">
        <v>13219</v>
      </c>
      <c r="J517" s="466"/>
    </row>
    <row r="518" s="23" customFormat="1" spans="1:10">
      <c r="A518" s="465">
        <v>13</v>
      </c>
      <c r="B518" s="466" t="s">
        <v>13117</v>
      </c>
      <c r="C518" s="466" t="s">
        <v>13220</v>
      </c>
      <c r="D518" s="467" t="str">
        <f t="shared" si="16"/>
        <v>effect add_deposit = d_hab_mote_3</v>
      </c>
      <c r="E518" s="467"/>
      <c r="F518" s="467"/>
      <c r="G518" s="467"/>
      <c r="H518" s="467"/>
      <c r="I518" s="466" t="s">
        <v>13221</v>
      </c>
      <c r="J518" s="466"/>
    </row>
    <row r="519" s="23" customFormat="1" spans="1:10">
      <c r="A519" s="465">
        <v>14</v>
      </c>
      <c r="B519" s="466" t="s">
        <v>13117</v>
      </c>
      <c r="C519" s="466" t="s">
        <v>13222</v>
      </c>
      <c r="D519" s="467" t="str">
        <f t="shared" si="16"/>
        <v>effect add_deposit = d_hab_mote_4</v>
      </c>
      <c r="E519" s="467"/>
      <c r="F519" s="467"/>
      <c r="G519" s="467"/>
      <c r="H519" s="467"/>
      <c r="I519" s="466" t="s">
        <v>13223</v>
      </c>
      <c r="J519" s="466"/>
    </row>
    <row r="520" s="23" customFormat="1" spans="1:10">
      <c r="A520" s="465">
        <v>15</v>
      </c>
      <c r="B520" s="466" t="s">
        <v>13117</v>
      </c>
      <c r="C520" s="466" t="s">
        <v>13224</v>
      </c>
      <c r="D520" s="467" t="str">
        <f t="shared" si="16"/>
        <v>effect add_deposit = d_hab_mote_5</v>
      </c>
      <c r="E520" s="467"/>
      <c r="F520" s="467"/>
      <c r="G520" s="467"/>
      <c r="H520" s="467"/>
      <c r="I520" s="466" t="s">
        <v>13225</v>
      </c>
      <c r="J520" s="466"/>
    </row>
    <row r="521" s="23" customFormat="1" spans="1:10">
      <c r="A521" s="465">
        <v>16</v>
      </c>
      <c r="B521" s="466" t="s">
        <v>13226</v>
      </c>
      <c r="C521" s="466" t="s">
        <v>13129</v>
      </c>
      <c r="D521" s="467" t="str">
        <f t="shared" si="16"/>
        <v>effect add_deposit = d_hab_zro_1</v>
      </c>
      <c r="E521" s="467"/>
      <c r="F521" s="467"/>
      <c r="G521" s="467"/>
      <c r="H521" s="467"/>
      <c r="I521" s="466" t="s">
        <v>13227</v>
      </c>
      <c r="J521" s="466"/>
    </row>
    <row r="522" s="23" customFormat="1" spans="1:10">
      <c r="A522" s="465">
        <v>17</v>
      </c>
      <c r="B522" s="466" t="s">
        <v>13226</v>
      </c>
      <c r="C522" s="466" t="s">
        <v>13131</v>
      </c>
      <c r="D522" s="467" t="str">
        <f t="shared" si="16"/>
        <v>effect add_deposit = d_hab_zro_2</v>
      </c>
      <c r="E522" s="467"/>
      <c r="F522" s="467"/>
      <c r="G522" s="467"/>
      <c r="H522" s="467"/>
      <c r="I522" s="466" t="s">
        <v>13228</v>
      </c>
      <c r="J522" s="466"/>
    </row>
    <row r="523" s="23" customFormat="1" spans="1:10">
      <c r="A523" s="465">
        <v>18</v>
      </c>
      <c r="B523" s="466" t="s">
        <v>13226</v>
      </c>
      <c r="C523" s="466" t="s">
        <v>13133</v>
      </c>
      <c r="D523" s="467" t="str">
        <f t="shared" si="16"/>
        <v>effect add_deposit = d_hab_zro_3</v>
      </c>
      <c r="E523" s="467"/>
      <c r="F523" s="467"/>
      <c r="G523" s="467"/>
      <c r="H523" s="467"/>
      <c r="I523" s="466" t="s">
        <v>13229</v>
      </c>
      <c r="J523" s="466"/>
    </row>
    <row r="524" s="23" customFormat="1" spans="1:10">
      <c r="A524" s="465">
        <v>19</v>
      </c>
      <c r="B524" s="466" t="s">
        <v>13226</v>
      </c>
      <c r="C524" s="466" t="s">
        <v>13135</v>
      </c>
      <c r="D524" s="467" t="str">
        <f t="shared" si="16"/>
        <v>effect add_deposit = d_hab_zro_4</v>
      </c>
      <c r="E524" s="467"/>
      <c r="F524" s="467"/>
      <c r="G524" s="467"/>
      <c r="H524" s="467"/>
      <c r="I524" s="466" t="s">
        <v>13230</v>
      </c>
      <c r="J524" s="466"/>
    </row>
    <row r="525" s="23" customFormat="1" spans="1:10">
      <c r="A525" s="465">
        <v>20</v>
      </c>
      <c r="B525" s="466" t="s">
        <v>13226</v>
      </c>
      <c r="C525" s="466" t="s">
        <v>13137</v>
      </c>
      <c r="D525" s="467" t="str">
        <f t="shared" si="16"/>
        <v>effect add_deposit = d_hab_zro_5</v>
      </c>
      <c r="E525" s="467"/>
      <c r="F525" s="467"/>
      <c r="G525" s="467"/>
      <c r="H525" s="467"/>
      <c r="I525" s="466" t="s">
        <v>13231</v>
      </c>
      <c r="J525" s="466"/>
    </row>
    <row r="526" s="23" customFormat="1" spans="1:10">
      <c r="A526" s="465">
        <v>21</v>
      </c>
      <c r="B526" s="466" t="s">
        <v>13139</v>
      </c>
      <c r="C526" s="466" t="s">
        <v>13140</v>
      </c>
      <c r="D526" s="467" t="str">
        <f t="shared" si="16"/>
        <v>effect add_deposit = d_hab_dark_matter_1</v>
      </c>
      <c r="E526" s="467"/>
      <c r="F526" s="467"/>
      <c r="G526" s="467"/>
      <c r="H526" s="467"/>
      <c r="I526" s="466" t="s">
        <v>13232</v>
      </c>
      <c r="J526" s="466"/>
    </row>
    <row r="527" s="23" customFormat="1" spans="1:10">
      <c r="A527" s="465">
        <v>22</v>
      </c>
      <c r="B527" s="466" t="s">
        <v>13139</v>
      </c>
      <c r="C527" s="466" t="s">
        <v>13142</v>
      </c>
      <c r="D527" s="467" t="str">
        <f t="shared" si="16"/>
        <v>effect add_deposit = d_hab_dark_matter_2</v>
      </c>
      <c r="E527" s="467"/>
      <c r="F527" s="467"/>
      <c r="G527" s="467"/>
      <c r="H527" s="467"/>
      <c r="I527" s="466" t="s">
        <v>13233</v>
      </c>
      <c r="J527" s="466"/>
    </row>
    <row r="528" s="23" customFormat="1" spans="1:10">
      <c r="A528" s="465">
        <v>23</v>
      </c>
      <c r="B528" s="466" t="s">
        <v>13139</v>
      </c>
      <c r="C528" s="466" t="s">
        <v>13144</v>
      </c>
      <c r="D528" s="467" t="str">
        <f t="shared" si="16"/>
        <v>effect add_deposit = d_hab_dark_matter_3</v>
      </c>
      <c r="E528" s="467"/>
      <c r="F528" s="467"/>
      <c r="G528" s="467"/>
      <c r="H528" s="467"/>
      <c r="I528" s="466" t="s">
        <v>13234</v>
      </c>
      <c r="J528" s="466"/>
    </row>
    <row r="529" s="23" customFormat="1" spans="1:10">
      <c r="A529" s="465">
        <v>24</v>
      </c>
      <c r="B529" s="466" t="s">
        <v>13139</v>
      </c>
      <c r="C529" s="466" t="s">
        <v>13146</v>
      </c>
      <c r="D529" s="467" t="str">
        <f t="shared" si="16"/>
        <v>effect add_deposit = d_hab_dark_matter_10</v>
      </c>
      <c r="E529" s="467"/>
      <c r="F529" s="467"/>
      <c r="G529" s="467"/>
      <c r="H529" s="467"/>
      <c r="I529" s="466" t="s">
        <v>13235</v>
      </c>
      <c r="J529" s="466"/>
    </row>
    <row r="530" s="23" customFormat="1" spans="1:10">
      <c r="A530" s="465">
        <v>25</v>
      </c>
      <c r="B530" s="466" t="s">
        <v>13148</v>
      </c>
      <c r="C530" s="466" t="s">
        <v>13149</v>
      </c>
      <c r="D530" s="467" t="str">
        <f t="shared" si="16"/>
        <v>effect add_deposit = d_hab_living_metal_1</v>
      </c>
      <c r="E530" s="467"/>
      <c r="F530" s="467"/>
      <c r="G530" s="467"/>
      <c r="H530" s="467"/>
      <c r="I530" s="466" t="s">
        <v>13236</v>
      </c>
      <c r="J530" s="466"/>
    </row>
    <row r="531" s="23" customFormat="1" spans="1:10">
      <c r="A531" s="465">
        <v>26</v>
      </c>
      <c r="B531" s="466" t="s">
        <v>13074</v>
      </c>
      <c r="C531" s="466" t="s">
        <v>12579</v>
      </c>
      <c r="D531" s="467" t="str">
        <f t="shared" si="16"/>
        <v>effect add_deposit = d_hab_alloy_1</v>
      </c>
      <c r="E531" s="467"/>
      <c r="F531" s="467"/>
      <c r="G531" s="467"/>
      <c r="H531" s="467"/>
      <c r="I531" s="466" t="s">
        <v>13237</v>
      </c>
      <c r="J531" s="466"/>
    </row>
    <row r="532" s="23" customFormat="1" spans="1:10">
      <c r="A532" s="465">
        <v>27</v>
      </c>
      <c r="B532" s="466" t="s">
        <v>13074</v>
      </c>
      <c r="C532" s="466" t="s">
        <v>13076</v>
      </c>
      <c r="D532" s="467" t="str">
        <f t="shared" si="16"/>
        <v>effect add_deposit = d_hab_alloy_2</v>
      </c>
      <c r="E532" s="467"/>
      <c r="F532" s="467"/>
      <c r="G532" s="467"/>
      <c r="H532" s="467"/>
      <c r="I532" s="466" t="s">
        <v>13238</v>
      </c>
      <c r="J532" s="466"/>
    </row>
    <row r="533" s="23" customFormat="1" spans="1:10">
      <c r="A533" s="465">
        <v>28</v>
      </c>
      <c r="B533" s="466" t="s">
        <v>13074</v>
      </c>
      <c r="C533" s="466" t="s">
        <v>13078</v>
      </c>
      <c r="D533" s="467" t="str">
        <f t="shared" si="16"/>
        <v>effect add_deposit = d_hab_alloy_3</v>
      </c>
      <c r="E533" s="467"/>
      <c r="F533" s="467"/>
      <c r="G533" s="467"/>
      <c r="H533" s="467"/>
      <c r="I533" s="466" t="s">
        <v>13239</v>
      </c>
      <c r="J533" s="466"/>
    </row>
    <row r="534" s="23" customFormat="1" spans="1:10">
      <c r="A534" s="465">
        <v>29</v>
      </c>
      <c r="B534" s="466" t="s">
        <v>13074</v>
      </c>
      <c r="C534" s="466" t="s">
        <v>13080</v>
      </c>
      <c r="D534" s="467" t="str">
        <f t="shared" si="16"/>
        <v>effect add_deposit = d_hab_alloy_4</v>
      </c>
      <c r="E534" s="467"/>
      <c r="F534" s="467"/>
      <c r="G534" s="467"/>
      <c r="H534" s="467"/>
      <c r="I534" s="466" t="s">
        <v>13240</v>
      </c>
      <c r="J534" s="466"/>
    </row>
    <row r="535" s="23" customFormat="1" spans="1:10">
      <c r="A535" s="465">
        <v>30</v>
      </c>
      <c r="B535" s="466" t="s">
        <v>13074</v>
      </c>
      <c r="C535" s="466" t="s">
        <v>12447</v>
      </c>
      <c r="D535" s="467" t="str">
        <f t="shared" si="16"/>
        <v>effect add_deposit = d_hab_alloy_5</v>
      </c>
      <c r="E535" s="467"/>
      <c r="F535" s="467"/>
      <c r="G535" s="467"/>
      <c r="H535" s="467"/>
      <c r="I535" s="466" t="s">
        <v>13241</v>
      </c>
      <c r="J535" s="466"/>
    </row>
    <row r="536" s="23" customFormat="1" spans="1:10">
      <c r="A536" s="465">
        <v>31</v>
      </c>
      <c r="B536" s="466" t="s">
        <v>13074</v>
      </c>
      <c r="C536" s="466" t="s">
        <v>13083</v>
      </c>
      <c r="D536" s="467" t="str">
        <f t="shared" si="16"/>
        <v>effect add_deposit = d_hab_alloy_10</v>
      </c>
      <c r="E536" s="467"/>
      <c r="F536" s="467"/>
      <c r="G536" s="467"/>
      <c r="H536" s="467"/>
      <c r="I536" s="466" t="s">
        <v>13242</v>
      </c>
      <c r="J536" s="466"/>
    </row>
    <row r="537" s="23" customFormat="1" spans="1:10">
      <c r="A537" s="465">
        <v>32</v>
      </c>
      <c r="B537" s="466" t="s">
        <v>13074</v>
      </c>
      <c r="C537" s="466" t="s">
        <v>13085</v>
      </c>
      <c r="D537" s="467" t="str">
        <f t="shared" si="16"/>
        <v>effect add_deposit = d_hab_alloy_25</v>
      </c>
      <c r="E537" s="467"/>
      <c r="F537" s="467"/>
      <c r="G537" s="467"/>
      <c r="H537" s="467"/>
      <c r="I537" s="466" t="s">
        <v>13243</v>
      </c>
      <c r="J537" s="466"/>
    </row>
    <row r="538" s="23" customFormat="1" spans="1:10">
      <c r="A538" s="465">
        <v>33</v>
      </c>
      <c r="B538" s="466" t="s">
        <v>13244</v>
      </c>
      <c r="C538" s="466" t="s">
        <v>12687</v>
      </c>
      <c r="D538" s="467" t="str">
        <f t="shared" si="16"/>
        <v>effect add_deposit = d_hab_consumer_goods_2</v>
      </c>
      <c r="E538" s="467"/>
      <c r="F538" s="467"/>
      <c r="G538" s="467"/>
      <c r="H538" s="467"/>
      <c r="I538" s="466" t="s">
        <v>13245</v>
      </c>
      <c r="J538" s="466"/>
    </row>
    <row r="539" s="23" customFormat="1" spans="1:10">
      <c r="A539" s="465">
        <v>34</v>
      </c>
      <c r="B539" s="466" t="s">
        <v>13154</v>
      </c>
      <c r="C539" s="466" t="s">
        <v>13155</v>
      </c>
      <c r="D539" s="467" t="str">
        <f t="shared" si="16"/>
        <v>effect add_deposit = d_hab_nanites_3</v>
      </c>
      <c r="E539" s="467"/>
      <c r="F539" s="467"/>
      <c r="G539" s="467"/>
      <c r="H539" s="467"/>
      <c r="I539" s="466" t="s">
        <v>13246</v>
      </c>
      <c r="J539" s="466"/>
    </row>
    <row r="540" s="23" customFormat="1" spans="1:10">
      <c r="A540" s="465">
        <v>35</v>
      </c>
      <c r="B540" s="466" t="s">
        <v>13154</v>
      </c>
      <c r="C540" s="466" t="s">
        <v>13191</v>
      </c>
      <c r="D540" s="467" t="str">
        <f t="shared" si="16"/>
        <v>effect add_deposit = d_hab_harvester_nanites_1</v>
      </c>
      <c r="E540" s="467"/>
      <c r="F540" s="467"/>
      <c r="G540" s="467"/>
      <c r="H540" s="467"/>
      <c r="I540" s="466" t="s">
        <v>13247</v>
      </c>
      <c r="J540" s="466"/>
    </row>
    <row r="541" s="23" customFormat="1" spans="1:10">
      <c r="A541" s="465">
        <v>36</v>
      </c>
      <c r="B541" s="466" t="s">
        <v>13154</v>
      </c>
      <c r="C541" s="466" t="s">
        <v>13194</v>
      </c>
      <c r="D541" s="467" t="str">
        <f t="shared" si="16"/>
        <v>effect add_deposit = d_hab_harvester_nanites_2</v>
      </c>
      <c r="E541" s="467"/>
      <c r="F541" s="467"/>
      <c r="G541" s="467"/>
      <c r="H541" s="467"/>
      <c r="I541" s="466" t="s">
        <v>13248</v>
      </c>
      <c r="J541" s="466"/>
    </row>
    <row r="542" s="23" customFormat="1" spans="1:10">
      <c r="A542" s="465">
        <v>37</v>
      </c>
      <c r="B542" s="466" t="s">
        <v>13154</v>
      </c>
      <c r="C542" s="466" t="s">
        <v>13249</v>
      </c>
      <c r="D542" s="467" t="str">
        <f t="shared" si="16"/>
        <v>effect add_deposit = d_hab_harvester_nanites_3</v>
      </c>
      <c r="E542" s="467"/>
      <c r="F542" s="467"/>
      <c r="G542" s="467"/>
      <c r="H542" s="467"/>
      <c r="I542" s="466" t="s">
        <v>13250</v>
      </c>
      <c r="J542" s="466"/>
    </row>
    <row r="543" s="23" customFormat="1" spans="1:10">
      <c r="A543" s="468"/>
      <c r="B543" s="468"/>
      <c r="C543" s="468"/>
      <c r="D543" s="468"/>
      <c r="E543" s="468"/>
      <c r="F543" s="468"/>
      <c r="G543" s="468"/>
      <c r="H543" s="468"/>
      <c r="I543" s="468"/>
      <c r="J543" s="468"/>
    </row>
    <row r="544" s="23" customFormat="1" spans="1:10">
      <c r="A544" s="468"/>
      <c r="B544" s="468"/>
      <c r="C544" s="468"/>
      <c r="D544" s="468"/>
      <c r="E544" s="468"/>
      <c r="F544" s="468"/>
      <c r="G544" s="468"/>
      <c r="H544" s="468"/>
      <c r="I544" s="468"/>
      <c r="J544" s="468"/>
    </row>
    <row r="545" s="23" customFormat="1" spans="1:10">
      <c r="A545" s="468"/>
      <c r="B545" s="468"/>
      <c r="C545" s="468"/>
      <c r="D545" s="468"/>
      <c r="E545" s="468"/>
      <c r="F545" s="468"/>
      <c r="G545" s="468"/>
      <c r="H545" s="468"/>
      <c r="I545" s="468"/>
      <c r="J545" s="468"/>
    </row>
    <row r="546" s="23" customFormat="1" spans="1:10">
      <c r="A546" s="468"/>
      <c r="B546" s="468"/>
      <c r="C546" s="468"/>
      <c r="D546" s="468"/>
      <c r="E546" s="468"/>
      <c r="F546" s="468"/>
      <c r="G546" s="468"/>
      <c r="H546" s="468"/>
      <c r="I546" s="468"/>
      <c r="J546" s="468"/>
    </row>
    <row r="547" s="23" customFormat="1" spans="1:10">
      <c r="A547" s="468"/>
      <c r="B547" s="468"/>
      <c r="C547" s="468"/>
      <c r="D547" s="468"/>
      <c r="E547" s="468"/>
      <c r="F547" s="468"/>
      <c r="G547" s="468"/>
      <c r="H547" s="468"/>
      <c r="I547" s="468"/>
      <c r="J547" s="468"/>
    </row>
    <row r="548" s="23" customFormat="1" spans="1:10">
      <c r="A548" s="468"/>
      <c r="B548" s="468"/>
      <c r="C548" s="468"/>
      <c r="D548" s="468"/>
      <c r="E548" s="468"/>
      <c r="F548" s="468"/>
      <c r="G548" s="468"/>
      <c r="H548" s="468"/>
      <c r="I548" s="468"/>
      <c r="J548" s="468"/>
    </row>
    <row r="549" spans="1:11">
      <c r="A549" s="468"/>
      <c r="B549" s="468"/>
      <c r="C549" s="468"/>
      <c r="D549" s="468"/>
      <c r="E549" s="468"/>
      <c r="F549" s="468"/>
      <c r="G549" s="468"/>
      <c r="H549" s="468"/>
      <c r="I549" s="468"/>
      <c r="J549" s="468"/>
      <c r="K549" s="23"/>
    </row>
    <row r="550" spans="1:11">
      <c r="A550" s="468"/>
      <c r="B550" s="468"/>
      <c r="C550" s="468"/>
      <c r="D550" s="468"/>
      <c r="E550" s="468"/>
      <c r="F550" s="468"/>
      <c r="G550" s="468"/>
      <c r="H550" s="468"/>
      <c r="I550" s="468"/>
      <c r="J550" s="468"/>
      <c r="K550" s="23"/>
    </row>
    <row r="551" spans="1:11">
      <c r="A551" s="468"/>
      <c r="B551" s="468"/>
      <c r="C551" s="468"/>
      <c r="D551" s="468"/>
      <c r="E551" s="468"/>
      <c r="F551" s="468"/>
      <c r="G551" s="468"/>
      <c r="H551" s="468"/>
      <c r="I551" s="468"/>
      <c r="J551" s="468"/>
      <c r="K551" s="23"/>
    </row>
    <row r="552" spans="1:11">
      <c r="A552" s="468"/>
      <c r="B552" s="468"/>
      <c r="C552" s="468"/>
      <c r="D552" s="468"/>
      <c r="E552" s="468"/>
      <c r="F552" s="468"/>
      <c r="G552" s="468"/>
      <c r="H552" s="468"/>
      <c r="I552" s="468"/>
      <c r="J552" s="468"/>
      <c r="K552" s="23"/>
    </row>
    <row r="553" spans="1:11">
      <c r="A553" s="468"/>
      <c r="B553" s="468"/>
      <c r="C553" s="468"/>
      <c r="D553" s="468"/>
      <c r="E553" s="468"/>
      <c r="F553" s="468"/>
      <c r="G553" s="468"/>
      <c r="H553" s="468"/>
      <c r="I553" s="468"/>
      <c r="J553" s="468"/>
      <c r="K553" s="23"/>
    </row>
    <row r="554" spans="1:11">
      <c r="A554" s="468"/>
      <c r="B554" s="468"/>
      <c r="C554" s="468"/>
      <c r="D554" s="468"/>
      <c r="E554" s="468"/>
      <c r="F554" s="468"/>
      <c r="G554" s="468"/>
      <c r="H554" s="468"/>
      <c r="I554" s="468"/>
      <c r="J554" s="468"/>
      <c r="K554" s="23"/>
    </row>
    <row r="555" spans="1:11">
      <c r="A555" s="468"/>
      <c r="B555" s="468"/>
      <c r="C555" s="468"/>
      <c r="D555" s="468"/>
      <c r="E555" s="468"/>
      <c r="F555" s="468"/>
      <c r="G555" s="468"/>
      <c r="H555" s="468"/>
      <c r="I555" s="468"/>
      <c r="J555" s="468"/>
      <c r="K555" s="23"/>
    </row>
    <row r="556" spans="1:11">
      <c r="A556" s="468"/>
      <c r="B556" s="468"/>
      <c r="C556" s="468"/>
      <c r="D556" s="468"/>
      <c r="E556" s="468"/>
      <c r="F556" s="468"/>
      <c r="G556" s="468"/>
      <c r="H556" s="468"/>
      <c r="I556" s="468"/>
      <c r="J556" s="468"/>
      <c r="K556" s="23"/>
    </row>
    <row r="557" spans="1:10">
      <c r="A557" s="468"/>
      <c r="B557" s="468"/>
      <c r="C557" s="468"/>
      <c r="D557" s="468"/>
      <c r="E557" s="468"/>
      <c r="F557" s="468"/>
      <c r="G557" s="468"/>
      <c r="H557" s="468"/>
      <c r="I557" s="468"/>
      <c r="J557" s="468"/>
    </row>
    <row r="558" spans="1:10">
      <c r="A558" s="468"/>
      <c r="B558" s="468"/>
      <c r="C558" s="468"/>
      <c r="D558" s="468"/>
      <c r="E558" s="468"/>
      <c r="F558" s="468"/>
      <c r="G558" s="468"/>
      <c r="H558" s="468"/>
      <c r="I558" s="468"/>
      <c r="J558" s="468"/>
    </row>
    <row r="559" spans="1:10">
      <c r="A559" s="468"/>
      <c r="B559" s="468"/>
      <c r="C559" s="468"/>
      <c r="D559" s="468"/>
      <c r="E559" s="468"/>
      <c r="F559" s="468"/>
      <c r="G559" s="468"/>
      <c r="H559" s="468"/>
      <c r="I559" s="468"/>
      <c r="J559" s="468"/>
    </row>
  </sheetData>
  <mergeCells count="543">
    <mergeCell ref="A1:J1"/>
    <mergeCell ref="D4:H4"/>
    <mergeCell ref="A5:J5"/>
    <mergeCell ref="D6:H6"/>
    <mergeCell ref="D7:H7"/>
    <mergeCell ref="D8:H8"/>
    <mergeCell ref="D9:H9"/>
    <mergeCell ref="D10:H10"/>
    <mergeCell ref="D11:H11"/>
    <mergeCell ref="D12:H12"/>
    <mergeCell ref="D13:H13"/>
    <mergeCell ref="D14:H14"/>
    <mergeCell ref="D15:H15"/>
    <mergeCell ref="D16:H16"/>
    <mergeCell ref="D17:H17"/>
    <mergeCell ref="D18:H18"/>
    <mergeCell ref="D19:H19"/>
    <mergeCell ref="D20:H20"/>
    <mergeCell ref="D21:H21"/>
    <mergeCell ref="D22:H22"/>
    <mergeCell ref="D23:H23"/>
    <mergeCell ref="D24:H24"/>
    <mergeCell ref="D25:H25"/>
    <mergeCell ref="D26:H26"/>
    <mergeCell ref="D27:H27"/>
    <mergeCell ref="D28:H28"/>
    <mergeCell ref="D29:H29"/>
    <mergeCell ref="D30:H30"/>
    <mergeCell ref="D31:H31"/>
    <mergeCell ref="D32:H32"/>
    <mergeCell ref="D33:H33"/>
    <mergeCell ref="D34:H34"/>
    <mergeCell ref="D35:H35"/>
    <mergeCell ref="D36:H36"/>
    <mergeCell ref="D37:H37"/>
    <mergeCell ref="D38:H38"/>
    <mergeCell ref="D39:H39"/>
    <mergeCell ref="D40:H40"/>
    <mergeCell ref="D41:H41"/>
    <mergeCell ref="D42:H42"/>
    <mergeCell ref="D43:H43"/>
    <mergeCell ref="D44:H44"/>
    <mergeCell ref="D45:H45"/>
    <mergeCell ref="D46:H46"/>
    <mergeCell ref="D47:H47"/>
    <mergeCell ref="A48:J48"/>
    <mergeCell ref="D49:H49"/>
    <mergeCell ref="D50:H50"/>
    <mergeCell ref="D51:H51"/>
    <mergeCell ref="D52:H52"/>
    <mergeCell ref="D53:H53"/>
    <mergeCell ref="D54:H54"/>
    <mergeCell ref="D55:H55"/>
    <mergeCell ref="D56:H56"/>
    <mergeCell ref="D57:H57"/>
    <mergeCell ref="D58:H58"/>
    <mergeCell ref="D59:H59"/>
    <mergeCell ref="D60:H60"/>
    <mergeCell ref="D61:H61"/>
    <mergeCell ref="D62:H62"/>
    <mergeCell ref="D63:H63"/>
    <mergeCell ref="D64:H64"/>
    <mergeCell ref="D65:H65"/>
    <mergeCell ref="D66:H66"/>
    <mergeCell ref="D67:H67"/>
    <mergeCell ref="D68:H68"/>
    <mergeCell ref="D69:H69"/>
    <mergeCell ref="D70:H70"/>
    <mergeCell ref="D71:H71"/>
    <mergeCell ref="D72:H72"/>
    <mergeCell ref="D73:H73"/>
    <mergeCell ref="D74:H74"/>
    <mergeCell ref="D75:H75"/>
    <mergeCell ref="D76:H76"/>
    <mergeCell ref="D77:H77"/>
    <mergeCell ref="D78:H78"/>
    <mergeCell ref="D79:H79"/>
    <mergeCell ref="D80:H80"/>
    <mergeCell ref="D81:H81"/>
    <mergeCell ref="D82:H82"/>
    <mergeCell ref="D83:H83"/>
    <mergeCell ref="D84:H84"/>
    <mergeCell ref="D85:H85"/>
    <mergeCell ref="D86:H86"/>
    <mergeCell ref="D87:H87"/>
    <mergeCell ref="D88:H88"/>
    <mergeCell ref="D89:H89"/>
    <mergeCell ref="D90:H90"/>
    <mergeCell ref="D91:H91"/>
    <mergeCell ref="D92:H92"/>
    <mergeCell ref="D93:H93"/>
    <mergeCell ref="D94:H94"/>
    <mergeCell ref="D95:H95"/>
    <mergeCell ref="D96:H96"/>
    <mergeCell ref="D97:H97"/>
    <mergeCell ref="D98:H98"/>
    <mergeCell ref="D99:H99"/>
    <mergeCell ref="A100:J100"/>
    <mergeCell ref="D101:H101"/>
    <mergeCell ref="D102:H102"/>
    <mergeCell ref="D103:H103"/>
    <mergeCell ref="D104:H104"/>
    <mergeCell ref="D105:H105"/>
    <mergeCell ref="D106:H106"/>
    <mergeCell ref="D107:H107"/>
    <mergeCell ref="D108:H108"/>
    <mergeCell ref="D109:H109"/>
    <mergeCell ref="D110:H110"/>
    <mergeCell ref="D111:H111"/>
    <mergeCell ref="D112:H112"/>
    <mergeCell ref="D113:H113"/>
    <mergeCell ref="A114:J114"/>
    <mergeCell ref="D115:H115"/>
    <mergeCell ref="D116:H116"/>
    <mergeCell ref="D117:H117"/>
    <mergeCell ref="D118:H118"/>
    <mergeCell ref="D119:H119"/>
    <mergeCell ref="D120:H120"/>
    <mergeCell ref="D121:H121"/>
    <mergeCell ref="D122:H122"/>
    <mergeCell ref="D123:H123"/>
    <mergeCell ref="D124:H124"/>
    <mergeCell ref="D125:H125"/>
    <mergeCell ref="D126:H126"/>
    <mergeCell ref="D127:H127"/>
    <mergeCell ref="D128:H128"/>
    <mergeCell ref="D129:H129"/>
    <mergeCell ref="D130:H130"/>
    <mergeCell ref="D131:H131"/>
    <mergeCell ref="D132:H132"/>
    <mergeCell ref="D133:H133"/>
    <mergeCell ref="D134:H134"/>
    <mergeCell ref="D135:H135"/>
    <mergeCell ref="D136:H136"/>
    <mergeCell ref="D137:H137"/>
    <mergeCell ref="D138:H138"/>
    <mergeCell ref="D139:H139"/>
    <mergeCell ref="A140:J140"/>
    <mergeCell ref="D141:H141"/>
    <mergeCell ref="D142:H142"/>
    <mergeCell ref="D143:H143"/>
    <mergeCell ref="D144:H144"/>
    <mergeCell ref="D145:H145"/>
    <mergeCell ref="D146:H146"/>
    <mergeCell ref="D147:H147"/>
    <mergeCell ref="D148:H148"/>
    <mergeCell ref="D149:H149"/>
    <mergeCell ref="D150:H150"/>
    <mergeCell ref="D151:H151"/>
    <mergeCell ref="D152:H152"/>
    <mergeCell ref="D153:H153"/>
    <mergeCell ref="D154:H154"/>
    <mergeCell ref="D155:H155"/>
    <mergeCell ref="D156:H156"/>
    <mergeCell ref="D157:H157"/>
    <mergeCell ref="D158:H158"/>
    <mergeCell ref="D159:H159"/>
    <mergeCell ref="D160:H160"/>
    <mergeCell ref="D161:H161"/>
    <mergeCell ref="D162:H162"/>
    <mergeCell ref="D163:H163"/>
    <mergeCell ref="D164:H164"/>
    <mergeCell ref="D165:H165"/>
    <mergeCell ref="D166:H166"/>
    <mergeCell ref="D167:H167"/>
    <mergeCell ref="D168:H168"/>
    <mergeCell ref="D169:H169"/>
    <mergeCell ref="D170:H170"/>
    <mergeCell ref="D171:H171"/>
    <mergeCell ref="D172:H172"/>
    <mergeCell ref="D173:H173"/>
    <mergeCell ref="D174:H174"/>
    <mergeCell ref="D175:H175"/>
    <mergeCell ref="D176:H176"/>
    <mergeCell ref="D177:H177"/>
    <mergeCell ref="D178:H178"/>
    <mergeCell ref="D179:H179"/>
    <mergeCell ref="D180:H180"/>
    <mergeCell ref="D181:H181"/>
    <mergeCell ref="D182:H182"/>
    <mergeCell ref="D183:H183"/>
    <mergeCell ref="D184:H184"/>
    <mergeCell ref="D185:H185"/>
    <mergeCell ref="D186:H186"/>
    <mergeCell ref="D187:H187"/>
    <mergeCell ref="D188:H188"/>
    <mergeCell ref="D189:H189"/>
    <mergeCell ref="D190:H190"/>
    <mergeCell ref="D191:H191"/>
    <mergeCell ref="D192:H192"/>
    <mergeCell ref="D193:H193"/>
    <mergeCell ref="D194:H194"/>
    <mergeCell ref="D195:H195"/>
    <mergeCell ref="D196:H196"/>
    <mergeCell ref="D197:H197"/>
    <mergeCell ref="D198:H198"/>
    <mergeCell ref="D199:H199"/>
    <mergeCell ref="D200:H200"/>
    <mergeCell ref="D201:H201"/>
    <mergeCell ref="D202:H202"/>
    <mergeCell ref="D203:H203"/>
    <mergeCell ref="D204:H204"/>
    <mergeCell ref="D205:H205"/>
    <mergeCell ref="D206:H206"/>
    <mergeCell ref="D207:H207"/>
    <mergeCell ref="D208:H208"/>
    <mergeCell ref="D209:H209"/>
    <mergeCell ref="D210:H210"/>
    <mergeCell ref="D211:H211"/>
    <mergeCell ref="D212:H212"/>
    <mergeCell ref="D213:H213"/>
    <mergeCell ref="D214:H214"/>
    <mergeCell ref="D215:H215"/>
    <mergeCell ref="D216:H216"/>
    <mergeCell ref="D217:H217"/>
    <mergeCell ref="D218:H218"/>
    <mergeCell ref="D219:H219"/>
    <mergeCell ref="D220:H220"/>
    <mergeCell ref="D221:H221"/>
    <mergeCell ref="D222:H222"/>
    <mergeCell ref="D223:H223"/>
    <mergeCell ref="D224:H224"/>
    <mergeCell ref="D225:H225"/>
    <mergeCell ref="D226:H226"/>
    <mergeCell ref="D227:H227"/>
    <mergeCell ref="D228:H228"/>
    <mergeCell ref="D229:H229"/>
    <mergeCell ref="D230:H230"/>
    <mergeCell ref="D231:H231"/>
    <mergeCell ref="D232:H232"/>
    <mergeCell ref="D233:H233"/>
    <mergeCell ref="D234:H234"/>
    <mergeCell ref="D235:H235"/>
    <mergeCell ref="D236:H236"/>
    <mergeCell ref="D237:H237"/>
    <mergeCell ref="D238:H238"/>
    <mergeCell ref="D239:H239"/>
    <mergeCell ref="D240:H240"/>
    <mergeCell ref="D241:H241"/>
    <mergeCell ref="D242:H242"/>
    <mergeCell ref="D243:H243"/>
    <mergeCell ref="D244:H244"/>
    <mergeCell ref="D245:H245"/>
    <mergeCell ref="D246:H246"/>
    <mergeCell ref="D247:H247"/>
    <mergeCell ref="D248:H248"/>
    <mergeCell ref="D249:H249"/>
    <mergeCell ref="D250:H250"/>
    <mergeCell ref="D251:H251"/>
    <mergeCell ref="D252:H252"/>
    <mergeCell ref="D253:H253"/>
    <mergeCell ref="D254:H254"/>
    <mergeCell ref="D255:H255"/>
    <mergeCell ref="D256:H256"/>
    <mergeCell ref="D257:H257"/>
    <mergeCell ref="D258:H258"/>
    <mergeCell ref="D259:H259"/>
    <mergeCell ref="D260:H260"/>
    <mergeCell ref="D261:H261"/>
    <mergeCell ref="D262:H262"/>
    <mergeCell ref="D263:H263"/>
    <mergeCell ref="D264:H264"/>
    <mergeCell ref="D265:H265"/>
    <mergeCell ref="D266:H266"/>
    <mergeCell ref="D267:H267"/>
    <mergeCell ref="D268:H268"/>
    <mergeCell ref="A269:J269"/>
    <mergeCell ref="D270:H270"/>
    <mergeCell ref="D271:H271"/>
    <mergeCell ref="D272:H272"/>
    <mergeCell ref="D273:H273"/>
    <mergeCell ref="D274:H274"/>
    <mergeCell ref="D275:H275"/>
    <mergeCell ref="D276:H276"/>
    <mergeCell ref="D277:H277"/>
    <mergeCell ref="D278:H278"/>
    <mergeCell ref="D279:H279"/>
    <mergeCell ref="D280:H280"/>
    <mergeCell ref="D281:H281"/>
    <mergeCell ref="D282:H282"/>
    <mergeCell ref="D283:H283"/>
    <mergeCell ref="D284:H284"/>
    <mergeCell ref="D285:H285"/>
    <mergeCell ref="D286:H286"/>
    <mergeCell ref="D287:H287"/>
    <mergeCell ref="D288:H288"/>
    <mergeCell ref="D289:H289"/>
    <mergeCell ref="D290:H290"/>
    <mergeCell ref="D291:H291"/>
    <mergeCell ref="D292:H292"/>
    <mergeCell ref="D293:H293"/>
    <mergeCell ref="D294:H294"/>
    <mergeCell ref="D295:H295"/>
    <mergeCell ref="D296:H296"/>
    <mergeCell ref="D297:H297"/>
    <mergeCell ref="D298:H298"/>
    <mergeCell ref="D299:H299"/>
    <mergeCell ref="D300:H300"/>
    <mergeCell ref="D301:H301"/>
    <mergeCell ref="D302:H302"/>
    <mergeCell ref="D303:H303"/>
    <mergeCell ref="D304:H304"/>
    <mergeCell ref="D305:H305"/>
    <mergeCell ref="D306:H306"/>
    <mergeCell ref="D307:H307"/>
    <mergeCell ref="D308:H308"/>
    <mergeCell ref="D309:H309"/>
    <mergeCell ref="D310:H310"/>
    <mergeCell ref="D311:H311"/>
    <mergeCell ref="D312:H312"/>
    <mergeCell ref="D313:H313"/>
    <mergeCell ref="D314:H314"/>
    <mergeCell ref="D315:H315"/>
    <mergeCell ref="D316:H316"/>
    <mergeCell ref="D317:H317"/>
    <mergeCell ref="D318:H318"/>
    <mergeCell ref="D319:H319"/>
    <mergeCell ref="D320:H320"/>
    <mergeCell ref="D321:H321"/>
    <mergeCell ref="D322:H322"/>
    <mergeCell ref="D323:H323"/>
    <mergeCell ref="D324:H324"/>
    <mergeCell ref="D325:H325"/>
    <mergeCell ref="D326:H326"/>
    <mergeCell ref="D327:H327"/>
    <mergeCell ref="D328:H328"/>
    <mergeCell ref="D329:H329"/>
    <mergeCell ref="D330:H330"/>
    <mergeCell ref="D331:H331"/>
    <mergeCell ref="D332:H332"/>
    <mergeCell ref="D333:H333"/>
    <mergeCell ref="D334:H334"/>
    <mergeCell ref="D335:H335"/>
    <mergeCell ref="D336:H336"/>
    <mergeCell ref="D337:H337"/>
    <mergeCell ref="D338:H338"/>
    <mergeCell ref="D339:H339"/>
    <mergeCell ref="D340:H340"/>
    <mergeCell ref="D341:H341"/>
    <mergeCell ref="D342:H342"/>
    <mergeCell ref="D343:H343"/>
    <mergeCell ref="D344:H344"/>
    <mergeCell ref="A345:J345"/>
    <mergeCell ref="D346:H346"/>
    <mergeCell ref="D347:H347"/>
    <mergeCell ref="D348:H348"/>
    <mergeCell ref="D349:H349"/>
    <mergeCell ref="D350:H350"/>
    <mergeCell ref="D351:H351"/>
    <mergeCell ref="D352:H352"/>
    <mergeCell ref="D353:H353"/>
    <mergeCell ref="D354:H354"/>
    <mergeCell ref="D355:H355"/>
    <mergeCell ref="D356:H356"/>
    <mergeCell ref="D357:H357"/>
    <mergeCell ref="D358:H358"/>
    <mergeCell ref="D359:H359"/>
    <mergeCell ref="D360:H360"/>
    <mergeCell ref="D361:H361"/>
    <mergeCell ref="D362:H362"/>
    <mergeCell ref="D363:H363"/>
    <mergeCell ref="D364:H364"/>
    <mergeCell ref="D365:H365"/>
    <mergeCell ref="D366:H366"/>
    <mergeCell ref="D367:H367"/>
    <mergeCell ref="D368:H368"/>
    <mergeCell ref="D369:H369"/>
    <mergeCell ref="D370:H370"/>
    <mergeCell ref="D371:H371"/>
    <mergeCell ref="D372:H372"/>
    <mergeCell ref="D373:H373"/>
    <mergeCell ref="D374:H374"/>
    <mergeCell ref="D375:H375"/>
    <mergeCell ref="D376:H376"/>
    <mergeCell ref="D377:H377"/>
    <mergeCell ref="D378:H378"/>
    <mergeCell ref="A379:J379"/>
    <mergeCell ref="D380:H380"/>
    <mergeCell ref="D381:H381"/>
    <mergeCell ref="D382:H382"/>
    <mergeCell ref="A383:J383"/>
    <mergeCell ref="D384:H384"/>
    <mergeCell ref="D385:H385"/>
    <mergeCell ref="D386:H386"/>
    <mergeCell ref="D387:H387"/>
    <mergeCell ref="D388:H388"/>
    <mergeCell ref="D389:H389"/>
    <mergeCell ref="D390:H390"/>
    <mergeCell ref="D391:H391"/>
    <mergeCell ref="D392:H392"/>
    <mergeCell ref="D393:H393"/>
    <mergeCell ref="D394:H394"/>
    <mergeCell ref="D395:H395"/>
    <mergeCell ref="D396:H396"/>
    <mergeCell ref="D397:H397"/>
    <mergeCell ref="D398:H398"/>
    <mergeCell ref="D399:H399"/>
    <mergeCell ref="D400:H400"/>
    <mergeCell ref="D401:H401"/>
    <mergeCell ref="D402:H402"/>
    <mergeCell ref="D403:H403"/>
    <mergeCell ref="D404:H404"/>
    <mergeCell ref="D405:H405"/>
    <mergeCell ref="D406:H406"/>
    <mergeCell ref="D407:H407"/>
    <mergeCell ref="D408:H408"/>
    <mergeCell ref="D409:H409"/>
    <mergeCell ref="D410:H410"/>
    <mergeCell ref="D411:H411"/>
    <mergeCell ref="D412:H412"/>
    <mergeCell ref="D413:H413"/>
    <mergeCell ref="D414:H414"/>
    <mergeCell ref="D415:H415"/>
    <mergeCell ref="D416:H416"/>
    <mergeCell ref="D417:H417"/>
    <mergeCell ref="D418:H418"/>
    <mergeCell ref="D419:H419"/>
    <mergeCell ref="D420:H420"/>
    <mergeCell ref="D421:H421"/>
    <mergeCell ref="D422:H422"/>
    <mergeCell ref="D423:H423"/>
    <mergeCell ref="D424:H424"/>
    <mergeCell ref="D425:H425"/>
    <mergeCell ref="D426:H426"/>
    <mergeCell ref="D427:H427"/>
    <mergeCell ref="D428:H428"/>
    <mergeCell ref="D429:H429"/>
    <mergeCell ref="D430:H430"/>
    <mergeCell ref="D431:H431"/>
    <mergeCell ref="D432:H432"/>
    <mergeCell ref="D433:H433"/>
    <mergeCell ref="D434:H434"/>
    <mergeCell ref="D435:H435"/>
    <mergeCell ref="D436:H436"/>
    <mergeCell ref="D437:H437"/>
    <mergeCell ref="D438:H438"/>
    <mergeCell ref="D439:H439"/>
    <mergeCell ref="D440:H440"/>
    <mergeCell ref="D441:H441"/>
    <mergeCell ref="D442:H442"/>
    <mergeCell ref="D443:H443"/>
    <mergeCell ref="D444:H444"/>
    <mergeCell ref="D445:H445"/>
    <mergeCell ref="D446:H446"/>
    <mergeCell ref="D447:H447"/>
    <mergeCell ref="D448:H448"/>
    <mergeCell ref="D449:H449"/>
    <mergeCell ref="D450:H450"/>
    <mergeCell ref="D451:H451"/>
    <mergeCell ref="D452:H452"/>
    <mergeCell ref="D453:H453"/>
    <mergeCell ref="D454:H454"/>
    <mergeCell ref="D455:H455"/>
    <mergeCell ref="D456:H456"/>
    <mergeCell ref="D457:H457"/>
    <mergeCell ref="D458:H458"/>
    <mergeCell ref="D459:H459"/>
    <mergeCell ref="D460:H460"/>
    <mergeCell ref="D461:H461"/>
    <mergeCell ref="D462:H462"/>
    <mergeCell ref="D463:H463"/>
    <mergeCell ref="D464:H464"/>
    <mergeCell ref="D465:H465"/>
    <mergeCell ref="D466:H466"/>
    <mergeCell ref="D467:H467"/>
    <mergeCell ref="D468:H468"/>
    <mergeCell ref="D469:H469"/>
    <mergeCell ref="D470:H470"/>
    <mergeCell ref="D471:H471"/>
    <mergeCell ref="D472:H472"/>
    <mergeCell ref="D473:H473"/>
    <mergeCell ref="D474:H474"/>
    <mergeCell ref="D475:H475"/>
    <mergeCell ref="D476:H476"/>
    <mergeCell ref="D477:H477"/>
    <mergeCell ref="D478:H478"/>
    <mergeCell ref="D479:H479"/>
    <mergeCell ref="D480:H480"/>
    <mergeCell ref="D481:H481"/>
    <mergeCell ref="D482:H482"/>
    <mergeCell ref="D483:H483"/>
    <mergeCell ref="D484:H484"/>
    <mergeCell ref="D485:H485"/>
    <mergeCell ref="D486:H486"/>
    <mergeCell ref="D487:H487"/>
    <mergeCell ref="D488:H488"/>
    <mergeCell ref="D489:H489"/>
    <mergeCell ref="D490:H490"/>
    <mergeCell ref="D491:H491"/>
    <mergeCell ref="D492:H492"/>
    <mergeCell ref="D493:H493"/>
    <mergeCell ref="D494:H494"/>
    <mergeCell ref="D495:H495"/>
    <mergeCell ref="D496:H496"/>
    <mergeCell ref="D497:H497"/>
    <mergeCell ref="D498:H498"/>
    <mergeCell ref="D499:H499"/>
    <mergeCell ref="D500:H500"/>
    <mergeCell ref="D501:H501"/>
    <mergeCell ref="D502:H502"/>
    <mergeCell ref="D503:H503"/>
    <mergeCell ref="D504:H504"/>
    <mergeCell ref="A505:J505"/>
    <mergeCell ref="D506:H506"/>
    <mergeCell ref="D507:H507"/>
    <mergeCell ref="D508:H508"/>
    <mergeCell ref="D509:H509"/>
    <mergeCell ref="D510:H510"/>
    <mergeCell ref="D511:H511"/>
    <mergeCell ref="D512:H512"/>
    <mergeCell ref="D513:H513"/>
    <mergeCell ref="D514:H514"/>
    <mergeCell ref="D515:H515"/>
    <mergeCell ref="D516:H516"/>
    <mergeCell ref="D517:H517"/>
    <mergeCell ref="D518:H518"/>
    <mergeCell ref="D519:H519"/>
    <mergeCell ref="D520:H520"/>
    <mergeCell ref="D521:H521"/>
    <mergeCell ref="D522:H522"/>
    <mergeCell ref="D523:H523"/>
    <mergeCell ref="D524:H524"/>
    <mergeCell ref="D525:H525"/>
    <mergeCell ref="D526:H526"/>
    <mergeCell ref="D527:H527"/>
    <mergeCell ref="D528:H528"/>
    <mergeCell ref="D529:H529"/>
    <mergeCell ref="D530:H530"/>
    <mergeCell ref="D531:H531"/>
    <mergeCell ref="D532:H532"/>
    <mergeCell ref="D533:H533"/>
    <mergeCell ref="D534:H534"/>
    <mergeCell ref="D535:H535"/>
    <mergeCell ref="D536:H536"/>
    <mergeCell ref="D537:H537"/>
    <mergeCell ref="D538:H538"/>
    <mergeCell ref="D539:H539"/>
    <mergeCell ref="D540:H540"/>
    <mergeCell ref="D541:H541"/>
    <mergeCell ref="D542:H542"/>
    <mergeCell ref="C2:C3"/>
    <mergeCell ref="A2:B3"/>
    <mergeCell ref="I2:J3"/>
  </mergeCells>
  <dataValidations count="1">
    <dataValidation type="list" allowBlank="1" showInputMessage="1" showErrorMessage="1" sqref="C2">
      <formula1>"effect add_deposit,effect remove_deposit"</formula1>
    </dataValidation>
  </dataValidations>
  <hyperlinks>
    <hyperlink ref="D2" location="行星矿藏!A5" display="自然生成类"/>
    <hyperlink ref="E2" location="行星矿藏!A48" display="天然障碍类"/>
    <hyperlink ref="F2" location="行星矿藏!A100" display="遗落星球类" tooltip="20"/>
    <hyperlink ref="G2" location="行星矿藏!A114" display="宇宙风暴类"/>
    <hyperlink ref="H2" location="行星矿藏!A140" display="异常事件类"/>
    <hyperlink ref="D3" location="行星矿藏!A269" display="起源国策类"/>
    <hyperlink ref="E3" location="行星矿藏!A345" display="特殊星球类"/>
    <hyperlink ref="F3" location="行星矿藏!A379" display="宗主地产类"/>
    <hyperlink ref="G3" location="行星矿藏!A383" display="星球矿藏类"/>
    <hyperlink ref="H3" location="行星矿藏!A505" display="居住站矿藏类"/>
  </hyperlinks>
  <pageMargins left="0.75" right="0.75" top="1" bottom="1" header="0.5" footer="0.5"/>
  <pageSetup paperSize="9" orientation="portrait"/>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635"/>
  <sheetViews>
    <sheetView workbookViewId="0">
      <pane ySplit="5" topLeftCell="A8" activePane="bottomLeft" state="frozen"/>
      <selection/>
      <selection pane="bottomLeft" activeCell="C4" sqref="C4"/>
    </sheetView>
  </sheetViews>
  <sheetFormatPr defaultColWidth="9.00833333333333" defaultRowHeight="17.25"/>
  <cols>
    <col min="1" max="1" width="8.625" style="363" customWidth="1"/>
    <col min="2" max="2" width="22.625" style="364" customWidth="1"/>
    <col min="3" max="3" width="30.625" style="365" customWidth="1"/>
    <col min="4" max="5" width="30.625" style="366" customWidth="1"/>
    <col min="6" max="6" width="30.625" style="367" customWidth="1"/>
    <col min="7" max="7" width="90.625" style="367" customWidth="1"/>
    <col min="8" max="8" width="57.0583333333333" style="17" customWidth="1"/>
    <col min="9" max="9" width="9.41666666666667" customWidth="1"/>
  </cols>
  <sheetData>
    <row r="1" ht="50" customHeight="1" spans="1:8">
      <c r="A1" s="368" t="s">
        <v>13251</v>
      </c>
      <c r="B1" s="369"/>
      <c r="C1" s="369"/>
      <c r="D1" s="369"/>
      <c r="E1" s="369"/>
      <c r="F1" s="369"/>
      <c r="G1" s="369"/>
      <c r="H1" s="370"/>
    </row>
    <row r="2" ht="20" customHeight="1" spans="1:8">
      <c r="A2" s="371" t="s">
        <v>9446</v>
      </c>
      <c r="B2" s="372"/>
      <c r="C2" s="373" t="s">
        <v>13252</v>
      </c>
      <c r="D2" s="372" t="s">
        <v>13253</v>
      </c>
      <c r="E2" s="373" t="s">
        <v>13254</v>
      </c>
      <c r="F2" s="374"/>
      <c r="G2" s="375" t="s">
        <v>13255</v>
      </c>
      <c r="H2" s="376"/>
    </row>
    <row r="3" ht="20" customHeight="1" spans="1:8">
      <c r="A3" s="377" t="s">
        <v>13256</v>
      </c>
      <c r="B3" s="378"/>
      <c r="C3" s="379" t="s">
        <v>13257</v>
      </c>
      <c r="D3" s="379" t="s">
        <v>13258</v>
      </c>
      <c r="E3" s="380" t="s">
        <v>13259</v>
      </c>
      <c r="F3" s="381" t="s">
        <v>13260</v>
      </c>
      <c r="G3" s="382"/>
      <c r="H3" s="383"/>
    </row>
    <row r="4" ht="30" customHeight="1" spans="1:8">
      <c r="A4" s="384" t="s">
        <v>2900</v>
      </c>
      <c r="B4" s="384"/>
      <c r="C4" s="385" t="s">
        <v>13261</v>
      </c>
      <c r="D4" s="386" t="s">
        <v>13262</v>
      </c>
      <c r="E4" s="387">
        <v>-1</v>
      </c>
      <c r="F4" s="386" t="s">
        <v>13263</v>
      </c>
      <c r="G4" s="388">
        <v>1</v>
      </c>
      <c r="H4" s="43"/>
    </row>
    <row r="5" ht="30" customHeight="1" spans="1:8">
      <c r="A5" s="389" t="s">
        <v>1589</v>
      </c>
      <c r="B5" s="389" t="s">
        <v>1720</v>
      </c>
      <c r="C5" s="389" t="s">
        <v>2207</v>
      </c>
      <c r="D5" s="389"/>
      <c r="E5" s="389"/>
      <c r="F5" s="389"/>
      <c r="G5" s="389" t="s">
        <v>195</v>
      </c>
      <c r="H5" s="389" t="s">
        <v>1723</v>
      </c>
    </row>
    <row r="6" ht="40" customHeight="1" spans="1:10">
      <c r="A6" s="390" t="s">
        <v>13264</v>
      </c>
      <c r="B6" s="391"/>
      <c r="C6" s="391"/>
      <c r="D6" s="391"/>
      <c r="E6" s="391"/>
      <c r="F6" s="391"/>
      <c r="G6" s="391"/>
      <c r="H6" s="392"/>
      <c r="I6" s="10"/>
      <c r="J6" s="10"/>
    </row>
    <row r="7" ht="51.75" spans="1:10">
      <c r="A7" s="393">
        <v>1</v>
      </c>
      <c r="B7" s="394" t="s">
        <v>13265</v>
      </c>
      <c r="C7" s="395" t="str">
        <f>_xlfn.CONCAT($C$4," ",H7," ","days = ",$E$4," ","multiplier = ",$G$4,"}")</f>
        <v>effect add_modifier={modifier= difficulty_grand_admiral days = -1 multiplier = 1}</v>
      </c>
      <c r="D7" s="396"/>
      <c r="E7" s="396"/>
      <c r="F7" s="396"/>
      <c r="G7" s="397" t="s">
        <v>13266</v>
      </c>
      <c r="H7" s="398" t="s">
        <v>13267</v>
      </c>
      <c r="I7" s="10"/>
      <c r="J7" s="10"/>
    </row>
    <row r="8" ht="51.75" spans="1:10">
      <c r="A8" s="393">
        <v>2</v>
      </c>
      <c r="B8" s="394" t="s">
        <v>13268</v>
      </c>
      <c r="C8" s="395" t="str">
        <f t="shared" ref="C8:C24" si="0">_xlfn.CONCAT($C$4," ",H8," ","days = ",$E$4," ","multiplier = ",$G$4,"}")</f>
        <v>effect add_modifier={modifier= difficulty_admiral days = -1 multiplier = 1}</v>
      </c>
      <c r="D8" s="395"/>
      <c r="E8" s="395"/>
      <c r="F8" s="395"/>
      <c r="G8" s="397" t="s">
        <v>13269</v>
      </c>
      <c r="H8" s="398" t="s">
        <v>13270</v>
      </c>
      <c r="I8" s="10"/>
      <c r="J8" s="10"/>
    </row>
    <row r="9" ht="51.75" spans="1:10">
      <c r="A9" s="393">
        <v>3</v>
      </c>
      <c r="B9" s="394" t="s">
        <v>13271</v>
      </c>
      <c r="C9" s="395" t="str">
        <f t="shared" si="0"/>
        <v>effect add_modifier={modifier= difficulty_commodore days = -1 multiplier = 1}</v>
      </c>
      <c r="D9" s="395"/>
      <c r="E9" s="395"/>
      <c r="F9" s="395"/>
      <c r="G9" s="397" t="s">
        <v>13272</v>
      </c>
      <c r="H9" s="398" t="s">
        <v>13273</v>
      </c>
      <c r="I9" s="10"/>
      <c r="J9" s="10"/>
    </row>
    <row r="10" ht="51.75" spans="1:10">
      <c r="A10" s="393">
        <v>4</v>
      </c>
      <c r="B10" s="394" t="s">
        <v>13274</v>
      </c>
      <c r="C10" s="395" t="str">
        <f t="shared" si="0"/>
        <v>effect add_modifier={modifier= difficulty_captain days = -1 multiplier = 1}</v>
      </c>
      <c r="D10" s="395"/>
      <c r="E10" s="395"/>
      <c r="F10" s="395"/>
      <c r="G10" s="397" t="s">
        <v>13275</v>
      </c>
      <c r="H10" s="398" t="s">
        <v>13276</v>
      </c>
      <c r="I10" s="10"/>
      <c r="J10" s="10"/>
    </row>
    <row r="11" spans="1:10">
      <c r="A11" s="393">
        <v>5</v>
      </c>
      <c r="B11" s="394" t="s">
        <v>13277</v>
      </c>
      <c r="C11" s="395" t="str">
        <f t="shared" si="0"/>
        <v>effect add_modifier={modifier= difficulty_ensign days = -1 multiplier = 1}</v>
      </c>
      <c r="D11" s="395"/>
      <c r="E11" s="395"/>
      <c r="F11" s="395"/>
      <c r="G11" s="397"/>
      <c r="H11" s="398" t="s">
        <v>13278</v>
      </c>
      <c r="I11" s="10"/>
      <c r="J11" s="10"/>
    </row>
    <row r="12" spans="1:10">
      <c r="A12" s="393">
        <v>6</v>
      </c>
      <c r="B12" s="394" t="s">
        <v>13279</v>
      </c>
      <c r="C12" s="395" t="str">
        <f t="shared" si="0"/>
        <v>effect add_modifier={modifier= difficulty_cadet_player days = -1 multiplier = 1}</v>
      </c>
      <c r="D12" s="395"/>
      <c r="E12" s="395"/>
      <c r="F12" s="395"/>
      <c r="G12" s="397" t="s">
        <v>13280</v>
      </c>
      <c r="H12" s="398" t="s">
        <v>13281</v>
      </c>
      <c r="I12" s="10"/>
      <c r="J12" s="10"/>
    </row>
    <row r="13" ht="34.5" spans="1:10">
      <c r="A13" s="393">
        <v>7</v>
      </c>
      <c r="B13" s="394" t="s">
        <v>13282</v>
      </c>
      <c r="C13" s="395" t="str">
        <f t="shared" si="0"/>
        <v>effect add_modifier={modifier= difficulty_civilian_player days = -1 multiplier = 1}</v>
      </c>
      <c r="D13" s="395"/>
      <c r="E13" s="395"/>
      <c r="F13" s="395"/>
      <c r="G13" s="397" t="s">
        <v>13283</v>
      </c>
      <c r="H13" s="398" t="s">
        <v>13284</v>
      </c>
      <c r="I13" s="10"/>
      <c r="J13" s="10"/>
    </row>
    <row r="14" spans="1:10">
      <c r="A14" s="393">
        <v>8</v>
      </c>
      <c r="B14" s="394" t="s">
        <v>13265</v>
      </c>
      <c r="C14" s="395" t="str">
        <f t="shared" si="0"/>
        <v>effect add_modifier={modifier= difficulty_grand_admiral_npc days = -1 multiplier = 1}</v>
      </c>
      <c r="D14" s="395"/>
      <c r="E14" s="395"/>
      <c r="F14" s="395"/>
      <c r="G14" s="397" t="s">
        <v>13285</v>
      </c>
      <c r="H14" s="398" t="s">
        <v>13286</v>
      </c>
      <c r="I14" s="10"/>
      <c r="J14" s="10"/>
    </row>
    <row r="15" spans="1:10">
      <c r="A15" s="393">
        <v>9</v>
      </c>
      <c r="B15" s="394" t="s">
        <v>13268</v>
      </c>
      <c r="C15" s="395" t="str">
        <f t="shared" si="0"/>
        <v>effect add_modifier={modifier= difficulty_admiral_npc days = -1 multiplier = 1}</v>
      </c>
      <c r="D15" s="395"/>
      <c r="E15" s="395"/>
      <c r="F15" s="395"/>
      <c r="G15" s="397" t="s">
        <v>13287</v>
      </c>
      <c r="H15" s="398" t="s">
        <v>13288</v>
      </c>
      <c r="I15" s="10"/>
      <c r="J15" s="10"/>
    </row>
    <row r="16" spans="1:10">
      <c r="A16" s="393">
        <v>10</v>
      </c>
      <c r="B16" s="394" t="s">
        <v>13271</v>
      </c>
      <c r="C16" s="395" t="str">
        <f t="shared" si="0"/>
        <v>effect add_modifier={modifier= difficulty_commodore_npc days = -1 multiplier = 1}</v>
      </c>
      <c r="D16" s="395"/>
      <c r="E16" s="395"/>
      <c r="F16" s="395"/>
      <c r="G16" s="397" t="s">
        <v>13289</v>
      </c>
      <c r="H16" s="398" t="s">
        <v>13290</v>
      </c>
      <c r="I16" s="10"/>
      <c r="J16" s="10"/>
    </row>
    <row r="17" spans="1:10">
      <c r="A17" s="393">
        <v>11</v>
      </c>
      <c r="B17" s="394" t="s">
        <v>13274</v>
      </c>
      <c r="C17" s="395" t="str">
        <f t="shared" si="0"/>
        <v>effect add_modifier={modifier= difficulty_captain_npc days = -1 multiplier = 1}</v>
      </c>
      <c r="D17" s="395"/>
      <c r="E17" s="395"/>
      <c r="F17" s="395"/>
      <c r="G17" s="397" t="s">
        <v>13291</v>
      </c>
      <c r="H17" s="398" t="s">
        <v>13292</v>
      </c>
      <c r="I17" s="10"/>
      <c r="J17" s="10"/>
    </row>
    <row r="18" spans="1:10">
      <c r="A18" s="393">
        <v>12</v>
      </c>
      <c r="B18" s="394" t="s">
        <v>13277</v>
      </c>
      <c r="C18" s="395" t="str">
        <f t="shared" si="0"/>
        <v>effect add_modifier={modifier= difficulty_ensign_npc days = -1 multiplier = 1}</v>
      </c>
      <c r="D18" s="395"/>
      <c r="E18" s="395"/>
      <c r="F18" s="395"/>
      <c r="G18" s="397" t="s">
        <v>13293</v>
      </c>
      <c r="H18" s="398" t="s">
        <v>13294</v>
      </c>
      <c r="I18" s="10"/>
      <c r="J18" s="10"/>
    </row>
    <row r="19" spans="1:10">
      <c r="A19" s="393">
        <v>13</v>
      </c>
      <c r="B19" s="394" t="s">
        <v>13295</v>
      </c>
      <c r="C19" s="395" t="str">
        <f t="shared" si="0"/>
        <v>effect add_modifier={modifier= extradimensionals_defeated days = -1 multiplier = 1}</v>
      </c>
      <c r="D19" s="395"/>
      <c r="E19" s="395"/>
      <c r="F19" s="395"/>
      <c r="G19" s="397" t="s">
        <v>13296</v>
      </c>
      <c r="H19" s="398" t="s">
        <v>13297</v>
      </c>
      <c r="I19" s="10"/>
      <c r="J19" s="10"/>
    </row>
    <row r="20" spans="1:10">
      <c r="A20" s="393">
        <v>14</v>
      </c>
      <c r="B20" s="394" t="s">
        <v>13298</v>
      </c>
      <c r="C20" s="395" t="str">
        <f t="shared" si="0"/>
        <v>effect add_modifier={modifier= prethoryn_defeated days = -1 multiplier = 1}</v>
      </c>
      <c r="D20" s="395"/>
      <c r="E20" s="395"/>
      <c r="F20" s="395"/>
      <c r="G20" s="397" t="s">
        <v>13296</v>
      </c>
      <c r="H20" s="398" t="s">
        <v>13299</v>
      </c>
      <c r="I20" s="10"/>
      <c r="J20" s="10"/>
    </row>
    <row r="21" spans="1:10">
      <c r="A21" s="393">
        <v>15</v>
      </c>
      <c r="B21" s="394" t="s">
        <v>13300</v>
      </c>
      <c r="C21" s="395" t="str">
        <f t="shared" si="0"/>
        <v>effect add_modifier={modifier= subterranean_tech_transaction days = -1 multiplier = 1}</v>
      </c>
      <c r="D21" s="395"/>
      <c r="E21" s="395"/>
      <c r="F21" s="395"/>
      <c r="G21" s="397" t="s">
        <v>13301</v>
      </c>
      <c r="H21" s="398" t="s">
        <v>13302</v>
      </c>
      <c r="I21" s="10"/>
      <c r="J21" s="10"/>
    </row>
    <row r="22" ht="34.5" spans="1:10">
      <c r="A22" s="393">
        <v>16</v>
      </c>
      <c r="B22" s="394" t="s">
        <v>13303</v>
      </c>
      <c r="C22" s="395" t="str">
        <f t="shared" si="0"/>
        <v>effect add_modifier={modifier= sponsored_rebels days = -1 multiplier = 1}</v>
      </c>
      <c r="D22" s="395"/>
      <c r="E22" s="395"/>
      <c r="F22" s="395"/>
      <c r="G22" s="397" t="s">
        <v>13304</v>
      </c>
      <c r="H22" s="398" t="s">
        <v>13305</v>
      </c>
      <c r="I22" s="10"/>
      <c r="J22" s="10"/>
    </row>
    <row r="23" spans="1:10">
      <c r="A23" s="393">
        <v>17</v>
      </c>
      <c r="B23" s="394" t="s">
        <v>13306</v>
      </c>
      <c r="C23" s="395" t="str">
        <f t="shared" si="0"/>
        <v>effect add_modifier={modifier= recently_liberated days = -1 multiplier = 1}</v>
      </c>
      <c r="D23" s="395"/>
      <c r="E23" s="395"/>
      <c r="F23" s="395"/>
      <c r="G23" s="397" t="s">
        <v>13307</v>
      </c>
      <c r="H23" s="398" t="s">
        <v>13308</v>
      </c>
      <c r="I23" s="10"/>
      <c r="J23" s="10"/>
    </row>
    <row r="24" ht="34.5" spans="1:10">
      <c r="A24" s="393">
        <v>18</v>
      </c>
      <c r="B24" s="394" t="s">
        <v>13309</v>
      </c>
      <c r="C24" s="395" t="str">
        <f t="shared" si="0"/>
        <v>effect add_modifier={modifier= ai_strength days = -1 multiplier = 1}</v>
      </c>
      <c r="D24" s="395"/>
      <c r="E24" s="395"/>
      <c r="F24" s="395"/>
      <c r="G24" s="397" t="s">
        <v>13310</v>
      </c>
      <c r="H24" s="398" t="s">
        <v>13311</v>
      </c>
      <c r="I24" s="10"/>
      <c r="J24" s="10"/>
    </row>
    <row r="25" spans="1:10">
      <c r="A25" s="393">
        <v>19</v>
      </c>
      <c r="B25" s="394" t="s">
        <v>13312</v>
      </c>
      <c r="C25" s="395" t="str">
        <f t="shared" ref="C9:C72" si="1">_xlfn.CONCAT($C$4," ",H25," ","days = ",$E$4," ","multiplier = ",$G$4,"}")</f>
        <v>effect add_modifier={modifier= nomad_strength days = -1 multiplier = 1}</v>
      </c>
      <c r="D25" s="395"/>
      <c r="E25" s="395"/>
      <c r="F25" s="395"/>
      <c r="G25" s="397" t="s">
        <v>13313</v>
      </c>
      <c r="H25" s="398" t="s">
        <v>13314</v>
      </c>
      <c r="I25" s="10"/>
      <c r="J25" s="10"/>
    </row>
    <row r="26" spans="1:10">
      <c r="A26" s="393">
        <v>20</v>
      </c>
      <c r="B26" s="394" t="s">
        <v>13315</v>
      </c>
      <c r="C26" s="395" t="str">
        <f t="shared" si="1"/>
        <v>effect add_modifier={modifier= fleet_maneuvers_recruitment days = -1 multiplier = 1}</v>
      </c>
      <c r="D26" s="395"/>
      <c r="E26" s="395"/>
      <c r="F26" s="395"/>
      <c r="G26" s="397" t="s">
        <v>13316</v>
      </c>
      <c r="H26" s="398" t="s">
        <v>13317</v>
      </c>
      <c r="I26" s="10"/>
      <c r="J26" s="10"/>
    </row>
    <row r="27" spans="1:10">
      <c r="A27" s="393">
        <v>21</v>
      </c>
      <c r="B27" s="394" t="s">
        <v>13318</v>
      </c>
      <c r="C27" s="395" t="str">
        <f t="shared" si="1"/>
        <v>effect add_modifier={modifier= fleet_maneuvers days = -1 multiplier = 1}</v>
      </c>
      <c r="D27" s="395"/>
      <c r="E27" s="395"/>
      <c r="F27" s="395"/>
      <c r="G27" s="397" t="s">
        <v>13319</v>
      </c>
      <c r="H27" s="398" t="s">
        <v>13320</v>
      </c>
      <c r="I27" s="10"/>
      <c r="J27" s="10"/>
    </row>
    <row r="28" spans="1:10">
      <c r="A28" s="393">
        <v>22</v>
      </c>
      <c r="B28" s="394" t="s">
        <v>13321</v>
      </c>
      <c r="C28" s="395" t="str">
        <f t="shared" si="1"/>
        <v>effect add_modifier={modifier= maneuvers_canceled days = -1 multiplier = 1}</v>
      </c>
      <c r="D28" s="395"/>
      <c r="E28" s="395"/>
      <c r="F28" s="395"/>
      <c r="G28" s="397" t="s">
        <v>13322</v>
      </c>
      <c r="H28" s="398" t="s">
        <v>13323</v>
      </c>
      <c r="I28" s="10"/>
      <c r="J28" s="10"/>
    </row>
    <row r="29" spans="1:10">
      <c r="A29" s="393">
        <v>23</v>
      </c>
      <c r="B29" s="394" t="s">
        <v>13324</v>
      </c>
      <c r="C29" s="395" t="str">
        <f t="shared" si="1"/>
        <v>effect add_modifier={modifier= maneuvers_no_protest days = -1 multiplier = 1}</v>
      </c>
      <c r="D29" s="395"/>
      <c r="E29" s="395"/>
      <c r="F29" s="395"/>
      <c r="G29" s="397" t="s">
        <v>13325</v>
      </c>
      <c r="H29" s="398" t="s">
        <v>13326</v>
      </c>
      <c r="I29" s="10"/>
      <c r="J29" s="10"/>
    </row>
    <row r="30" ht="42.75" spans="1:10">
      <c r="A30" s="393">
        <v>24</v>
      </c>
      <c r="B30" s="394" t="s">
        <v>13327</v>
      </c>
      <c r="C30" s="395" t="str">
        <f t="shared" si="1"/>
        <v>effect add_modifier={modifier= marauder_1_tribute days = -1 multiplier = 1}</v>
      </c>
      <c r="D30" s="395"/>
      <c r="E30" s="395"/>
      <c r="F30" s="395"/>
      <c r="G30" s="397"/>
      <c r="H30" s="398" t="s">
        <v>13328</v>
      </c>
      <c r="I30" s="10"/>
      <c r="J30" s="10"/>
    </row>
    <row r="31" ht="42.75" spans="1:10">
      <c r="A31" s="393">
        <v>25</v>
      </c>
      <c r="B31" s="394" t="s">
        <v>13327</v>
      </c>
      <c r="C31" s="395" t="str">
        <f t="shared" si="1"/>
        <v>effect add_modifier={modifier= marauder_2_tribute days = -1 multiplier = 1}</v>
      </c>
      <c r="D31" s="395"/>
      <c r="E31" s="395"/>
      <c r="F31" s="395"/>
      <c r="G31" s="397"/>
      <c r="H31" s="398" t="s">
        <v>13329</v>
      </c>
      <c r="I31" s="10"/>
      <c r="J31" s="10"/>
    </row>
    <row r="32" ht="42.75" spans="1:10">
      <c r="A32" s="393">
        <v>26</v>
      </c>
      <c r="B32" s="394" t="s">
        <v>13327</v>
      </c>
      <c r="C32" s="395" t="str">
        <f t="shared" si="1"/>
        <v>effect add_modifier={modifier= marauder_3_tribute days = -1 multiplier = 1}</v>
      </c>
      <c r="D32" s="395"/>
      <c r="E32" s="395"/>
      <c r="F32" s="395"/>
      <c r="G32" s="397"/>
      <c r="H32" s="398" t="s">
        <v>13330</v>
      </c>
      <c r="I32" s="10"/>
      <c r="J32" s="10"/>
    </row>
    <row r="33" spans="1:10">
      <c r="A33" s="393">
        <v>27</v>
      </c>
      <c r="B33" s="394" t="s">
        <v>13331</v>
      </c>
      <c r="C33" s="395" t="str">
        <f t="shared" si="1"/>
        <v>effect add_modifier={modifier= marauder_skirmishing days = -1 multiplier = 1}</v>
      </c>
      <c r="D33" s="395"/>
      <c r="E33" s="395"/>
      <c r="F33" s="395"/>
      <c r="G33" s="397" t="s">
        <v>13319</v>
      </c>
      <c r="H33" s="398" t="s">
        <v>13332</v>
      </c>
      <c r="I33" s="10"/>
      <c r="J33" s="10"/>
    </row>
    <row r="34" spans="1:10">
      <c r="A34" s="393">
        <v>28</v>
      </c>
      <c r="B34" s="394" t="s">
        <v>13333</v>
      </c>
      <c r="C34" s="395" t="str">
        <f t="shared" si="1"/>
        <v>effect add_modifier={modifier= sentinel_data days = -1 multiplier = 1}</v>
      </c>
      <c r="D34" s="395"/>
      <c r="E34" s="395"/>
      <c r="F34" s="395"/>
      <c r="G34" s="397" t="s">
        <v>13334</v>
      </c>
      <c r="H34" s="398" t="s">
        <v>13335</v>
      </c>
      <c r="I34" s="10"/>
      <c r="J34" s="10"/>
    </row>
    <row r="35" spans="1:10">
      <c r="A35" s="393">
        <v>29</v>
      </c>
      <c r="B35" s="394" t="s">
        <v>13336</v>
      </c>
      <c r="C35" s="395" t="str">
        <f t="shared" si="1"/>
        <v>effect add_modifier={modifier= enclave_trade_1_xur days = -1 multiplier = 1}</v>
      </c>
      <c r="D35" s="395"/>
      <c r="E35" s="395"/>
      <c r="F35" s="395"/>
      <c r="G35" s="397" t="s">
        <v>13337</v>
      </c>
      <c r="H35" s="398" t="s">
        <v>13338</v>
      </c>
      <c r="I35" s="10"/>
      <c r="J35" s="10"/>
    </row>
    <row r="36" spans="1:10">
      <c r="A36" s="393">
        <v>30</v>
      </c>
      <c r="B36" s="394" t="s">
        <v>13339</v>
      </c>
      <c r="C36" s="395" t="str">
        <f t="shared" si="1"/>
        <v>effect add_modifier={modifier= enclave_trade_2_xur days = -1 multiplier = 1}</v>
      </c>
      <c r="D36" s="395"/>
      <c r="E36" s="395"/>
      <c r="F36" s="395"/>
      <c r="G36" s="397" t="s">
        <v>13340</v>
      </c>
      <c r="H36" s="398" t="s">
        <v>13341</v>
      </c>
      <c r="I36" s="10"/>
      <c r="J36" s="10"/>
    </row>
    <row r="37" spans="1:10">
      <c r="A37" s="393">
        <v>31</v>
      </c>
      <c r="B37" s="394" t="s">
        <v>13342</v>
      </c>
      <c r="C37" s="395" t="str">
        <f t="shared" si="1"/>
        <v>effect add_modifier={modifier= enclave_trade_3_xur days = -1 multiplier = 1}</v>
      </c>
      <c r="D37" s="395"/>
      <c r="E37" s="395"/>
      <c r="F37" s="395"/>
      <c r="G37" s="397" t="s">
        <v>13343</v>
      </c>
      <c r="H37" s="398" t="s">
        <v>13344</v>
      </c>
      <c r="I37" s="10"/>
      <c r="J37" s="10"/>
    </row>
    <row r="38" spans="1:10">
      <c r="A38" s="393">
        <v>32</v>
      </c>
      <c r="B38" s="394" t="s">
        <v>13345</v>
      </c>
      <c r="C38" s="395" t="str">
        <f t="shared" si="1"/>
        <v>effect add_modifier={modifier= enclave_trade_4_xur days = -1 multiplier = 1}</v>
      </c>
      <c r="D38" s="395"/>
      <c r="E38" s="395"/>
      <c r="F38" s="395"/>
      <c r="G38" s="397" t="s">
        <v>13346</v>
      </c>
      <c r="H38" s="398" t="s">
        <v>13347</v>
      </c>
      <c r="I38" s="10"/>
      <c r="J38" s="10"/>
    </row>
    <row r="39" spans="1:10">
      <c r="A39" s="393">
        <v>33</v>
      </c>
      <c r="B39" s="394" t="s">
        <v>13348</v>
      </c>
      <c r="C39" s="395" t="str">
        <f t="shared" si="1"/>
        <v>effect add_modifier={modifier= enclave_trade_5_xur days = -1 multiplier = 1}</v>
      </c>
      <c r="D39" s="395"/>
      <c r="E39" s="395"/>
      <c r="F39" s="395"/>
      <c r="G39" s="397" t="s">
        <v>13349</v>
      </c>
      <c r="H39" s="398" t="s">
        <v>13350</v>
      </c>
      <c r="I39" s="10"/>
      <c r="J39" s="10"/>
    </row>
    <row r="40" spans="1:10">
      <c r="A40" s="393">
        <v>34</v>
      </c>
      <c r="B40" s="394" t="s">
        <v>13351</v>
      </c>
      <c r="C40" s="395" t="str">
        <f t="shared" si="1"/>
        <v>effect add_modifier={modifier= enclave_trade_1_rig days = -1 multiplier = 1}</v>
      </c>
      <c r="D40" s="395"/>
      <c r="E40" s="395"/>
      <c r="F40" s="395"/>
      <c r="G40" s="397" t="s">
        <v>13352</v>
      </c>
      <c r="H40" s="398" t="s">
        <v>13353</v>
      </c>
      <c r="I40" s="10"/>
      <c r="J40" s="10"/>
    </row>
    <row r="41" spans="1:10">
      <c r="A41" s="393">
        <v>35</v>
      </c>
      <c r="B41" s="394" t="s">
        <v>13354</v>
      </c>
      <c r="C41" s="395" t="str">
        <f t="shared" si="1"/>
        <v>effect add_modifier={modifier= enclave_trade_2_rig days = -1 multiplier = 1}</v>
      </c>
      <c r="D41" s="395"/>
      <c r="E41" s="395"/>
      <c r="F41" s="395"/>
      <c r="G41" s="397" t="s">
        <v>13355</v>
      </c>
      <c r="H41" s="398" t="s">
        <v>13356</v>
      </c>
      <c r="I41" s="10"/>
      <c r="J41" s="10"/>
    </row>
    <row r="42" spans="1:10">
      <c r="A42" s="393">
        <v>36</v>
      </c>
      <c r="B42" s="394" t="s">
        <v>13357</v>
      </c>
      <c r="C42" s="395" t="str">
        <f t="shared" si="1"/>
        <v>effect add_modifier={modifier= enclave_trade_3_rig days = -1 multiplier = 1}</v>
      </c>
      <c r="D42" s="395"/>
      <c r="E42" s="395"/>
      <c r="F42" s="395"/>
      <c r="G42" s="397" t="s">
        <v>13358</v>
      </c>
      <c r="H42" s="398" t="s">
        <v>13359</v>
      </c>
      <c r="I42" s="10"/>
      <c r="J42" s="10"/>
    </row>
    <row r="43" spans="1:10">
      <c r="A43" s="393">
        <v>37</v>
      </c>
      <c r="B43" s="394" t="s">
        <v>13360</v>
      </c>
      <c r="C43" s="395" t="str">
        <f t="shared" si="1"/>
        <v>effect add_modifier={modifier= enclave_trade_4_rig days = -1 multiplier = 1}</v>
      </c>
      <c r="D43" s="395"/>
      <c r="E43" s="395"/>
      <c r="F43" s="395"/>
      <c r="G43" s="397" t="s">
        <v>13361</v>
      </c>
      <c r="H43" s="398" t="s">
        <v>13362</v>
      </c>
      <c r="I43" s="10"/>
      <c r="J43" s="10"/>
    </row>
    <row r="44" spans="1:10">
      <c r="A44" s="393">
        <v>38</v>
      </c>
      <c r="B44" s="394" t="s">
        <v>13363</v>
      </c>
      <c r="C44" s="395" t="str">
        <f t="shared" si="1"/>
        <v>effect add_modifier={modifier= enclave_trade_5_rig days = -1 multiplier = 1}</v>
      </c>
      <c r="D44" s="395"/>
      <c r="E44" s="395"/>
      <c r="F44" s="395"/>
      <c r="G44" s="397" t="s">
        <v>13364</v>
      </c>
      <c r="H44" s="398" t="s">
        <v>13365</v>
      </c>
      <c r="I44" s="10"/>
      <c r="J44" s="10"/>
    </row>
    <row r="45" spans="1:10">
      <c r="A45" s="393">
        <v>39</v>
      </c>
      <c r="B45" s="394" t="s">
        <v>13366</v>
      </c>
      <c r="C45" s="395" t="str">
        <f t="shared" si="1"/>
        <v>effect add_modifier={modifier= enclave_trade_1_mut days = -1 multiplier = 1}</v>
      </c>
      <c r="D45" s="395"/>
      <c r="E45" s="395"/>
      <c r="F45" s="395"/>
      <c r="G45" s="397" t="s">
        <v>13367</v>
      </c>
      <c r="H45" s="398" t="s">
        <v>13368</v>
      </c>
      <c r="I45" s="10"/>
      <c r="J45" s="10"/>
    </row>
    <row r="46" spans="1:10">
      <c r="A46" s="393">
        <v>40</v>
      </c>
      <c r="B46" s="394" t="s">
        <v>13369</v>
      </c>
      <c r="C46" s="395" t="str">
        <f t="shared" si="1"/>
        <v>effect add_modifier={modifier= enclave_trade_2_mut days = -1 multiplier = 1}</v>
      </c>
      <c r="D46" s="395"/>
      <c r="E46" s="395"/>
      <c r="F46" s="395"/>
      <c r="G46" s="397" t="s">
        <v>13370</v>
      </c>
      <c r="H46" s="398" t="s">
        <v>13371</v>
      </c>
      <c r="I46" s="10"/>
      <c r="J46" s="10"/>
    </row>
    <row r="47" spans="1:10">
      <c r="A47" s="393">
        <v>41</v>
      </c>
      <c r="B47" s="394" t="s">
        <v>13372</v>
      </c>
      <c r="C47" s="395" t="str">
        <f t="shared" si="1"/>
        <v>effect add_modifier={modifier= enclave_trade_3_mut days = -1 multiplier = 1}</v>
      </c>
      <c r="D47" s="395"/>
      <c r="E47" s="395"/>
      <c r="F47" s="395"/>
      <c r="G47" s="397" t="s">
        <v>13373</v>
      </c>
      <c r="H47" s="398" t="s">
        <v>13374</v>
      </c>
      <c r="I47" s="10"/>
      <c r="J47" s="10"/>
    </row>
    <row r="48" spans="1:10">
      <c r="A48" s="393">
        <v>42</v>
      </c>
      <c r="B48" s="394" t="s">
        <v>13375</v>
      </c>
      <c r="C48" s="395" t="str">
        <f t="shared" si="1"/>
        <v>effect add_modifier={modifier= enclave_trade_4_mut days = -1 multiplier = 1}</v>
      </c>
      <c r="D48" s="395"/>
      <c r="E48" s="395"/>
      <c r="F48" s="395"/>
      <c r="G48" s="397" t="s">
        <v>13376</v>
      </c>
      <c r="H48" s="398" t="s">
        <v>13377</v>
      </c>
      <c r="I48" s="10"/>
      <c r="J48" s="10"/>
    </row>
    <row r="49" spans="1:10">
      <c r="A49" s="393">
        <v>43</v>
      </c>
      <c r="B49" s="394" t="s">
        <v>13378</v>
      </c>
      <c r="C49" s="395" t="str">
        <f t="shared" si="1"/>
        <v>effect add_modifier={modifier= enclave_trade_5_mut days = -1 multiplier = 1}</v>
      </c>
      <c r="D49" s="395"/>
      <c r="E49" s="395"/>
      <c r="F49" s="395"/>
      <c r="G49" s="397" t="s">
        <v>13379</v>
      </c>
      <c r="H49" s="398" t="s">
        <v>13380</v>
      </c>
      <c r="I49" s="10"/>
      <c r="J49" s="10"/>
    </row>
    <row r="50" spans="1:10">
      <c r="A50" s="393">
        <v>44</v>
      </c>
      <c r="B50" s="394" t="s">
        <v>13381</v>
      </c>
      <c r="C50" s="395" t="str">
        <f t="shared" si="1"/>
        <v>effect add_modifier={modifier= fallen_empire_gift_databanks days = -1 multiplier = 1}</v>
      </c>
      <c r="D50" s="395"/>
      <c r="E50" s="395"/>
      <c r="F50" s="395"/>
      <c r="G50" s="397" t="s">
        <v>13382</v>
      </c>
      <c r="H50" s="398" t="s">
        <v>13383</v>
      </c>
      <c r="I50" s="10"/>
      <c r="J50" s="10"/>
    </row>
    <row r="51" spans="1:10">
      <c r="A51" s="393">
        <v>45</v>
      </c>
      <c r="B51" s="394" t="s">
        <v>13384</v>
      </c>
      <c r="C51" s="395" t="str">
        <f t="shared" si="1"/>
        <v>effect add_modifier={modifier= gave_up_scientist_xenophobe days = -1 multiplier = 1}</v>
      </c>
      <c r="D51" s="395"/>
      <c r="E51" s="395"/>
      <c r="F51" s="395"/>
      <c r="G51" s="397" t="s">
        <v>3417</v>
      </c>
      <c r="H51" s="398" t="s">
        <v>13385</v>
      </c>
      <c r="I51" s="10"/>
      <c r="J51" s="10"/>
    </row>
    <row r="52" spans="1:10">
      <c r="A52" s="393">
        <v>46</v>
      </c>
      <c r="B52" s="394" t="s">
        <v>13386</v>
      </c>
      <c r="C52" s="395" t="str">
        <f t="shared" si="1"/>
        <v>effect add_modifier={modifier= gave_up_pop days = -1 multiplier = 1}</v>
      </c>
      <c r="D52" s="395"/>
      <c r="E52" s="395"/>
      <c r="F52" s="395"/>
      <c r="G52" s="397" t="s">
        <v>3417</v>
      </c>
      <c r="H52" s="398" t="s">
        <v>13387</v>
      </c>
      <c r="I52" s="10"/>
      <c r="J52" s="10"/>
    </row>
    <row r="53" spans="1:10">
      <c r="A53" s="393">
        <v>47</v>
      </c>
      <c r="B53" s="394" t="s">
        <v>13386</v>
      </c>
      <c r="C53" s="395" t="str">
        <f t="shared" si="1"/>
        <v>effect add_modifier={modifier= gave_up_pop_xenophile days = -1 multiplier = 1}</v>
      </c>
      <c r="D53" s="395"/>
      <c r="E53" s="395"/>
      <c r="F53" s="395"/>
      <c r="G53" s="397" t="s">
        <v>13388</v>
      </c>
      <c r="H53" s="398" t="s">
        <v>13389</v>
      </c>
      <c r="I53" s="10"/>
      <c r="J53" s="10"/>
    </row>
    <row r="54" spans="1:10">
      <c r="A54" s="393">
        <v>48</v>
      </c>
      <c r="B54" s="394" t="s">
        <v>13386</v>
      </c>
      <c r="C54" s="395" t="str">
        <f t="shared" si="1"/>
        <v>effect add_modifier={modifier= gave_up_pop_xenophobe days = -1 multiplier = 1}</v>
      </c>
      <c r="D54" s="395"/>
      <c r="E54" s="395"/>
      <c r="F54" s="395"/>
      <c r="G54" s="397" t="s">
        <v>13390</v>
      </c>
      <c r="H54" s="398" t="s">
        <v>13391</v>
      </c>
      <c r="I54" s="10"/>
      <c r="J54" s="10"/>
    </row>
    <row r="55" spans="1:10">
      <c r="A55" s="393">
        <v>49</v>
      </c>
      <c r="B55" s="394" t="s">
        <v>13392</v>
      </c>
      <c r="C55" s="395" t="str">
        <f t="shared" si="1"/>
        <v>effect add_modifier={modifier= fe_gift_ship days = -1 multiplier = 1}</v>
      </c>
      <c r="D55" s="395"/>
      <c r="E55" s="395"/>
      <c r="F55" s="395"/>
      <c r="G55" s="397" t="s">
        <v>13393</v>
      </c>
      <c r="H55" s="398" t="s">
        <v>13394</v>
      </c>
      <c r="I55" s="10"/>
      <c r="J55" s="10"/>
    </row>
    <row r="56" spans="1:10">
      <c r="A56" s="393">
        <v>50</v>
      </c>
      <c r="B56" s="394" t="s">
        <v>13395</v>
      </c>
      <c r="C56" s="395" t="str">
        <f t="shared" si="1"/>
        <v>effect add_modifier={modifier= machine_empire_inoculations_xenophobe days = -1 multiplier = 1}</v>
      </c>
      <c r="D56" s="395"/>
      <c r="E56" s="395"/>
      <c r="F56" s="395"/>
      <c r="G56" s="397" t="s">
        <v>13396</v>
      </c>
      <c r="H56" s="398" t="s">
        <v>13397</v>
      </c>
      <c r="I56" s="10"/>
      <c r="J56" s="10"/>
    </row>
    <row r="57" spans="1:10">
      <c r="A57" s="393">
        <v>51</v>
      </c>
      <c r="B57" s="394" t="s">
        <v>13395</v>
      </c>
      <c r="C57" s="395" t="str">
        <f t="shared" si="1"/>
        <v>effect add_modifier={modifier= machine_empire_inoculations days = -1 multiplier = 1}</v>
      </c>
      <c r="D57" s="395"/>
      <c r="E57" s="395"/>
      <c r="F57" s="395"/>
      <c r="G57" s="397" t="s">
        <v>13398</v>
      </c>
      <c r="H57" s="398" t="s">
        <v>13399</v>
      </c>
      <c r="I57" s="10"/>
      <c r="J57" s="10"/>
    </row>
    <row r="58" spans="1:10">
      <c r="A58" s="393">
        <v>52</v>
      </c>
      <c r="B58" s="394" t="s">
        <v>13400</v>
      </c>
      <c r="C58" s="395" t="str">
        <f t="shared" si="1"/>
        <v>effect add_modifier={modifier= machine_empire_health_boost days = -1 multiplier = 1}</v>
      </c>
      <c r="D58" s="395"/>
      <c r="E58" s="395"/>
      <c r="F58" s="395"/>
      <c r="G58" s="397" t="s">
        <v>13401</v>
      </c>
      <c r="H58" s="398" t="s">
        <v>13402</v>
      </c>
      <c r="I58" s="10"/>
      <c r="J58" s="10"/>
    </row>
    <row r="59" spans="1:10">
      <c r="A59" s="393">
        <v>53</v>
      </c>
      <c r="B59" s="394" t="s">
        <v>13395</v>
      </c>
      <c r="C59" s="395" t="str">
        <f t="shared" si="1"/>
        <v>effect add_modifier={modifier= machine_empire_mutations days = -1 multiplier = 1}</v>
      </c>
      <c r="D59" s="395"/>
      <c r="E59" s="395"/>
      <c r="F59" s="395"/>
      <c r="G59" s="397" t="s">
        <v>13403</v>
      </c>
      <c r="H59" s="398" t="s">
        <v>13404</v>
      </c>
      <c r="I59" s="10"/>
      <c r="J59" s="10"/>
    </row>
    <row r="60" spans="1:10">
      <c r="A60" s="393">
        <v>54</v>
      </c>
      <c r="B60" s="394" t="s">
        <v>13405</v>
      </c>
      <c r="C60" s="395" t="str">
        <f t="shared" si="1"/>
        <v>effect add_modifier={modifier= machine_empire_code_rewrite days = -1 multiplier = 1}</v>
      </c>
      <c r="D60" s="395"/>
      <c r="E60" s="395"/>
      <c r="F60" s="395"/>
      <c r="G60" s="397" t="s">
        <v>3483</v>
      </c>
      <c r="H60" s="398" t="s">
        <v>13406</v>
      </c>
      <c r="I60" s="10"/>
      <c r="J60" s="10"/>
    </row>
    <row r="61" spans="1:10">
      <c r="A61" s="393">
        <v>55</v>
      </c>
      <c r="B61" s="394" t="s">
        <v>13407</v>
      </c>
      <c r="C61" s="395" t="str">
        <f t="shared" si="1"/>
        <v>effect add_modifier={modifier= machine_empire_code_improvements days = -1 multiplier = 1}</v>
      </c>
      <c r="D61" s="395"/>
      <c r="E61" s="395"/>
      <c r="F61" s="395"/>
      <c r="G61" s="397" t="s">
        <v>13408</v>
      </c>
      <c r="H61" s="398" t="s">
        <v>13409</v>
      </c>
      <c r="I61" s="10"/>
      <c r="J61" s="10"/>
    </row>
    <row r="62" spans="1:10">
      <c r="A62" s="393">
        <v>56</v>
      </c>
      <c r="B62" s="394" t="s">
        <v>13410</v>
      </c>
      <c r="C62" s="395" t="str">
        <f t="shared" si="1"/>
        <v>effect add_modifier={modifier= machine_empire_code_bugs days = -1 multiplier = 1}</v>
      </c>
      <c r="D62" s="395"/>
      <c r="E62" s="395"/>
      <c r="F62" s="395"/>
      <c r="G62" s="397" t="s">
        <v>13411</v>
      </c>
      <c r="H62" s="398" t="s">
        <v>13412</v>
      </c>
      <c r="I62" s="10"/>
      <c r="J62" s="10"/>
    </row>
    <row r="63" spans="1:10">
      <c r="A63" s="393">
        <v>57</v>
      </c>
      <c r="B63" s="394" t="s">
        <v>13413</v>
      </c>
      <c r="C63" s="395" t="str">
        <f t="shared" si="1"/>
        <v>effect add_modifier={modifier= fe_ship_cost_modifier days = -1 multiplier = 1}</v>
      </c>
      <c r="D63" s="395"/>
      <c r="E63" s="395"/>
      <c r="F63" s="395"/>
      <c r="G63" s="397" t="s">
        <v>13414</v>
      </c>
      <c r="H63" s="398" t="s">
        <v>13415</v>
      </c>
      <c r="I63" s="10"/>
      <c r="J63" s="10"/>
    </row>
    <row r="64" spans="1:10">
      <c r="A64" s="393">
        <v>58</v>
      </c>
      <c r="B64" s="394" t="s">
        <v>13416</v>
      </c>
      <c r="C64" s="395" t="str">
        <f t="shared" si="1"/>
        <v>effect add_modifier={modifier= massex_happy days = -1 multiplier = 1}</v>
      </c>
      <c r="D64" s="395"/>
      <c r="E64" s="395"/>
      <c r="F64" s="395"/>
      <c r="G64" s="397" t="s">
        <v>3468</v>
      </c>
      <c r="H64" s="398" t="s">
        <v>13417</v>
      </c>
      <c r="I64" s="10"/>
      <c r="J64" s="10"/>
    </row>
    <row r="65" spans="1:10">
      <c r="A65" s="393">
        <v>59</v>
      </c>
      <c r="B65" s="394" t="s">
        <v>13418</v>
      </c>
      <c r="C65" s="395" t="str">
        <f t="shared" si="1"/>
        <v>effect add_modifier={modifier= stellar_salt days = -1 multiplier = 1}</v>
      </c>
      <c r="D65" s="395"/>
      <c r="E65" s="395"/>
      <c r="F65" s="395"/>
      <c r="G65" s="397" t="s">
        <v>13419</v>
      </c>
      <c r="H65" s="398" t="s">
        <v>13420</v>
      </c>
      <c r="I65" s="10"/>
      <c r="J65" s="10"/>
    </row>
    <row r="66" spans="1:10">
      <c r="A66" s="393">
        <v>60</v>
      </c>
      <c r="B66" s="394" t="s">
        <v>13421</v>
      </c>
      <c r="C66" s="395" t="str">
        <f t="shared" si="1"/>
        <v>effect add_modifier={modifier= inspired_arts days = -1 multiplier = 1}</v>
      </c>
      <c r="D66" s="395"/>
      <c r="E66" s="395"/>
      <c r="F66" s="395"/>
      <c r="G66" s="397" t="s">
        <v>3468</v>
      </c>
      <c r="H66" s="398" t="s">
        <v>13422</v>
      </c>
      <c r="I66" s="10"/>
      <c r="J66" s="10"/>
    </row>
    <row r="67" spans="1:10">
      <c r="A67" s="393">
        <v>61</v>
      </c>
      <c r="B67" s="394" t="s">
        <v>13423</v>
      </c>
      <c r="C67" s="395" t="str">
        <f t="shared" si="1"/>
        <v>effect add_modifier={modifier= ruler_failed_savior days = -1 multiplier = 1}</v>
      </c>
      <c r="D67" s="395"/>
      <c r="E67" s="395"/>
      <c r="F67" s="395"/>
      <c r="G67" s="397" t="s">
        <v>3417</v>
      </c>
      <c r="H67" s="398" t="s">
        <v>13424</v>
      </c>
      <c r="I67" s="10"/>
      <c r="J67" s="10"/>
    </row>
    <row r="68" spans="1:10">
      <c r="A68" s="393">
        <v>62</v>
      </c>
      <c r="B68" s="394" t="s">
        <v>13425</v>
      </c>
      <c r="C68" s="395" t="str">
        <f t="shared" si="1"/>
        <v>effect add_modifier={modifier= ruler_savior days = -1 multiplier = 1}</v>
      </c>
      <c r="D68" s="395"/>
      <c r="E68" s="395"/>
      <c r="F68" s="395"/>
      <c r="G68" s="397" t="s">
        <v>3468</v>
      </c>
      <c r="H68" s="398" t="s">
        <v>13426</v>
      </c>
      <c r="I68" s="10"/>
      <c r="J68" s="10"/>
    </row>
    <row r="69" spans="1:10">
      <c r="A69" s="393">
        <v>63</v>
      </c>
      <c r="B69" s="394" t="s">
        <v>13427</v>
      </c>
      <c r="C69" s="395" t="str">
        <f t="shared" si="1"/>
        <v>effect add_modifier={modifier= missing_scientist days = -1 multiplier = 1}</v>
      </c>
      <c r="D69" s="395"/>
      <c r="E69" s="395"/>
      <c r="F69" s="395"/>
      <c r="G69" s="397" t="s">
        <v>13428</v>
      </c>
      <c r="H69" s="398" t="s">
        <v>13429</v>
      </c>
      <c r="I69" s="10"/>
      <c r="J69" s="10"/>
    </row>
    <row r="70" spans="1:10">
      <c r="A70" s="393">
        <v>64</v>
      </c>
      <c r="B70" s="394" t="s">
        <v>13430</v>
      </c>
      <c r="C70" s="395" t="str">
        <f t="shared" si="1"/>
        <v>effect add_modifier={modifier= humiliated days = -1 multiplier = 1}</v>
      </c>
      <c r="D70" s="395"/>
      <c r="E70" s="395"/>
      <c r="F70" s="395"/>
      <c r="G70" s="397" t="s">
        <v>13431</v>
      </c>
      <c r="H70" s="398" t="s">
        <v>13432</v>
      </c>
      <c r="I70" s="10"/>
      <c r="J70" s="10"/>
    </row>
    <row r="71" spans="1:10">
      <c r="A71" s="393">
        <v>65</v>
      </c>
      <c r="B71" s="394" t="s">
        <v>13430</v>
      </c>
      <c r="C71" s="395" t="str">
        <f t="shared" si="1"/>
        <v>effect add_modifier={modifier= humiliated_cosmogenesis days = -1 multiplier = 1}</v>
      </c>
      <c r="D71" s="395"/>
      <c r="E71" s="395"/>
      <c r="F71" s="395"/>
      <c r="G71" s="397" t="s">
        <v>13433</v>
      </c>
      <c r="H71" s="398" t="s">
        <v>13434</v>
      </c>
      <c r="I71" s="10"/>
      <c r="J71" s="10"/>
    </row>
    <row r="72" spans="1:10">
      <c r="A72" s="393">
        <v>66</v>
      </c>
      <c r="B72" s="394" t="s">
        <v>13435</v>
      </c>
      <c r="C72" s="395" t="str">
        <f t="shared" si="1"/>
        <v>effect add_modifier={modifier= cosmogenesis_sorry days = -1 multiplier = 1}</v>
      </c>
      <c r="D72" s="395"/>
      <c r="E72" s="395"/>
      <c r="F72" s="395"/>
      <c r="G72" s="397" t="s">
        <v>13436</v>
      </c>
      <c r="H72" s="398" t="s">
        <v>13437</v>
      </c>
      <c r="I72" s="10"/>
      <c r="J72" s="10"/>
    </row>
    <row r="73" spans="1:10">
      <c r="A73" s="393">
        <v>67</v>
      </c>
      <c r="B73" s="394" t="s">
        <v>13438</v>
      </c>
      <c r="C73" s="395" t="str">
        <f t="shared" ref="C73:C136" si="2">_xlfn.CONCAT($C$4," ",H73," ","days = ",$E$4," ","multiplier = ",$G$4,"}")</f>
        <v>effect add_modifier={modifier= raided days = -1 multiplier = 1}</v>
      </c>
      <c r="D73" s="395"/>
      <c r="E73" s="395"/>
      <c r="F73" s="395"/>
      <c r="G73" s="397" t="s">
        <v>13439</v>
      </c>
      <c r="H73" s="398" t="s">
        <v>13440</v>
      </c>
      <c r="I73" s="10"/>
      <c r="J73" s="10"/>
    </row>
    <row r="74" spans="1:10">
      <c r="A74" s="393">
        <v>68</v>
      </c>
      <c r="B74" s="394" t="s">
        <v>13441</v>
      </c>
      <c r="C74" s="395" t="str">
        <f t="shared" si="2"/>
        <v>effect add_modifier={modifier= drone_processing days = -1 multiplier = 1}</v>
      </c>
      <c r="D74" s="395"/>
      <c r="E74" s="395"/>
      <c r="F74" s="395"/>
      <c r="G74" s="397" t="s">
        <v>13442</v>
      </c>
      <c r="H74" s="398" t="s">
        <v>13443</v>
      </c>
      <c r="I74" s="10"/>
      <c r="J74" s="10"/>
    </row>
    <row r="75" spans="1:10">
      <c r="A75" s="393">
        <v>69</v>
      </c>
      <c r="B75" s="394" t="s">
        <v>13444</v>
      </c>
      <c r="C75" s="395" t="str">
        <f t="shared" si="2"/>
        <v>effect add_modifier={modifier= rock_brain_decoding days = -1 multiplier = 1}</v>
      </c>
      <c r="D75" s="395"/>
      <c r="E75" s="395"/>
      <c r="F75" s="395"/>
      <c r="G75" s="397" t="s">
        <v>13445</v>
      </c>
      <c r="H75" s="398" t="s">
        <v>13446</v>
      </c>
      <c r="I75" s="10"/>
      <c r="J75" s="10"/>
    </row>
    <row r="76" spans="1:10">
      <c r="A76" s="393">
        <v>70</v>
      </c>
      <c r="B76" s="394" t="s">
        <v>13447</v>
      </c>
      <c r="C76" s="395" t="str">
        <f t="shared" si="2"/>
        <v>effect add_modifier={modifier= crystal_hunting_buff days = -1 multiplier = 1}</v>
      </c>
      <c r="D76" s="395"/>
      <c r="E76" s="395"/>
      <c r="F76" s="395"/>
      <c r="G76" s="397" t="s">
        <v>13448</v>
      </c>
      <c r="H76" s="398" t="s">
        <v>13449</v>
      </c>
      <c r="I76" s="10"/>
      <c r="J76" s="10"/>
    </row>
    <row r="77" spans="1:10">
      <c r="A77" s="393">
        <v>71</v>
      </c>
      <c r="B77" s="394" t="s">
        <v>13450</v>
      </c>
      <c r="C77" s="395" t="str">
        <f t="shared" si="2"/>
        <v>effect add_modifier={modifier= crystal_focus days = -1 multiplier = 1}</v>
      </c>
      <c r="D77" s="395"/>
      <c r="E77" s="395"/>
      <c r="F77" s="395"/>
      <c r="G77" s="397" t="s">
        <v>13451</v>
      </c>
      <c r="H77" s="398" t="s">
        <v>13452</v>
      </c>
      <c r="I77" s="10"/>
      <c r="J77" s="10"/>
    </row>
    <row r="78" spans="1:10">
      <c r="A78" s="393">
        <v>72</v>
      </c>
      <c r="B78" s="394" t="s">
        <v>13453</v>
      </c>
      <c r="C78" s="395" t="str">
        <f t="shared" si="2"/>
        <v>effect add_modifier={modifier= pacified_crystals days = -1 multiplier = 1}</v>
      </c>
      <c r="D78" s="395"/>
      <c r="E78" s="395"/>
      <c r="F78" s="395"/>
      <c r="G78" s="397"/>
      <c r="H78" s="398" t="s">
        <v>13454</v>
      </c>
      <c r="I78" s="10"/>
      <c r="J78" s="10"/>
    </row>
    <row r="79" spans="1:10">
      <c r="A79" s="393">
        <v>73</v>
      </c>
      <c r="B79" s="394" t="s">
        <v>13455</v>
      </c>
      <c r="C79" s="395" t="str">
        <f t="shared" si="2"/>
        <v>effect add_modifier={modifier= flagellating_movement days = -1 multiplier = 1}</v>
      </c>
      <c r="D79" s="395"/>
      <c r="E79" s="395"/>
      <c r="F79" s="395"/>
      <c r="G79" s="397" t="s">
        <v>13456</v>
      </c>
      <c r="H79" s="398" t="s">
        <v>13457</v>
      </c>
      <c r="I79" s="10"/>
      <c r="J79" s="10"/>
    </row>
    <row r="80" spans="1:10">
      <c r="A80" s="393">
        <v>74</v>
      </c>
      <c r="B80" s="394" t="s">
        <v>13458</v>
      </c>
      <c r="C80" s="395" t="str">
        <f t="shared" si="2"/>
        <v>effect add_modifier={modifier= amoeba_hunting_buff days = -1 multiplier = 1}</v>
      </c>
      <c r="D80" s="395"/>
      <c r="E80" s="395"/>
      <c r="F80" s="395"/>
      <c r="G80" s="397" t="s">
        <v>13459</v>
      </c>
      <c r="H80" s="398" t="s">
        <v>13460</v>
      </c>
      <c r="I80" s="10"/>
      <c r="J80" s="10"/>
    </row>
    <row r="81" spans="1:10">
      <c r="A81" s="393">
        <v>75</v>
      </c>
      <c r="B81" s="394" t="s">
        <v>13461</v>
      </c>
      <c r="C81" s="395" t="str">
        <f t="shared" si="2"/>
        <v>effect add_modifier={modifier= pacified_amoebas days = -1 multiplier = 1}</v>
      </c>
      <c r="D81" s="395"/>
      <c r="E81" s="395"/>
      <c r="F81" s="395"/>
      <c r="G81" s="397"/>
      <c r="H81" s="398" t="s">
        <v>13462</v>
      </c>
      <c r="I81" s="10"/>
      <c r="J81" s="10"/>
    </row>
    <row r="82" spans="1:10">
      <c r="A82" s="393">
        <v>76</v>
      </c>
      <c r="B82" s="394" t="s">
        <v>13463</v>
      </c>
      <c r="C82" s="395" t="str">
        <f t="shared" si="2"/>
        <v>effect add_modifier={modifier= cloud_hunting_buff days = -1 multiplier = 1}</v>
      </c>
      <c r="D82" s="395"/>
      <c r="E82" s="395"/>
      <c r="F82" s="395"/>
      <c r="G82" s="397" t="s">
        <v>13464</v>
      </c>
      <c r="H82" s="398" t="s">
        <v>13465</v>
      </c>
      <c r="I82" s="10"/>
      <c r="J82" s="10"/>
    </row>
    <row r="83" spans="1:10">
      <c r="A83" s="393">
        <v>77</v>
      </c>
      <c r="B83" s="394" t="s">
        <v>13466</v>
      </c>
      <c r="C83" s="395" t="str">
        <f t="shared" si="2"/>
        <v>effect add_modifier={modifier= void_loops days = -1 multiplier = 1}</v>
      </c>
      <c r="D83" s="395"/>
      <c r="E83" s="395"/>
      <c r="F83" s="395"/>
      <c r="G83" s="397" t="s">
        <v>13467</v>
      </c>
      <c r="H83" s="398" t="s">
        <v>13468</v>
      </c>
      <c r="I83" s="10"/>
      <c r="J83" s="10"/>
    </row>
    <row r="84" spans="1:10">
      <c r="A84" s="393">
        <v>78</v>
      </c>
      <c r="B84" s="394" t="s">
        <v>13469</v>
      </c>
      <c r="C84" s="395" t="str">
        <f t="shared" si="2"/>
        <v>effect add_modifier={modifier= cosmic_ray_catalysis days = -1 multiplier = 1}</v>
      </c>
      <c r="D84" s="395"/>
      <c r="E84" s="395"/>
      <c r="F84" s="395"/>
      <c r="G84" s="397" t="s">
        <v>13470</v>
      </c>
      <c r="H84" s="398" t="s">
        <v>13471</v>
      </c>
      <c r="I84" s="10"/>
      <c r="J84" s="10"/>
    </row>
    <row r="85" spans="1:10">
      <c r="A85" s="393">
        <v>79</v>
      </c>
      <c r="B85" s="394" t="s">
        <v>13472</v>
      </c>
      <c r="C85" s="395" t="str">
        <f t="shared" si="2"/>
        <v>effect add_modifier={modifier= drone_hunting_buff days = -1 multiplier = 1}</v>
      </c>
      <c r="D85" s="395"/>
      <c r="E85" s="395"/>
      <c r="F85" s="395"/>
      <c r="G85" s="397" t="s">
        <v>13473</v>
      </c>
      <c r="H85" s="398" t="s">
        <v>13474</v>
      </c>
      <c r="I85" s="10"/>
      <c r="J85" s="10"/>
    </row>
    <row r="86" spans="1:10">
      <c r="A86" s="393">
        <v>80</v>
      </c>
      <c r="B86" s="394" t="s">
        <v>13475</v>
      </c>
      <c r="C86" s="395" t="str">
        <f t="shared" si="2"/>
        <v>effect add_modifier={modifier= drone_mining_techniques days = -1 multiplier = 1}</v>
      </c>
      <c r="D86" s="395"/>
      <c r="E86" s="395"/>
      <c r="F86" s="395"/>
      <c r="G86" s="397" t="s">
        <v>13476</v>
      </c>
      <c r="H86" s="398" t="s">
        <v>13477</v>
      </c>
      <c r="I86" s="10"/>
      <c r="J86" s="10"/>
    </row>
    <row r="87" spans="1:10">
      <c r="A87" s="393">
        <v>81</v>
      </c>
      <c r="B87" s="394" t="s">
        <v>13478</v>
      </c>
      <c r="C87" s="395" t="str">
        <f t="shared" si="2"/>
        <v>effect add_modifier={modifier= grand_design days = -1 multiplier = 1}</v>
      </c>
      <c r="D87" s="395"/>
      <c r="E87" s="395"/>
      <c r="F87" s="395"/>
      <c r="G87" s="397" t="s">
        <v>3468</v>
      </c>
      <c r="H87" s="398" t="s">
        <v>13479</v>
      </c>
      <c r="I87" s="10"/>
      <c r="J87" s="10"/>
    </row>
    <row r="88" spans="1:10">
      <c r="A88" s="393">
        <v>82</v>
      </c>
      <c r="B88" s="394" t="s">
        <v>13480</v>
      </c>
      <c r="C88" s="395" t="str">
        <f t="shared" si="2"/>
        <v>effect add_modifier={modifier= malefaction days = -1 multiplier = 1}</v>
      </c>
      <c r="D88" s="395"/>
      <c r="E88" s="395"/>
      <c r="F88" s="395"/>
      <c r="G88" s="397" t="s">
        <v>3417</v>
      </c>
      <c r="H88" s="398" t="s">
        <v>13481</v>
      </c>
      <c r="I88" s="10"/>
      <c r="J88" s="10"/>
    </row>
    <row r="89" spans="1:10">
      <c r="A89" s="393">
        <v>83</v>
      </c>
      <c r="B89" s="394" t="s">
        <v>13482</v>
      </c>
      <c r="C89" s="395" t="str">
        <f t="shared" si="2"/>
        <v>effect add_modifier={modifier= prismatic_lenses days = -1 multiplier = 1}</v>
      </c>
      <c r="D89" s="395"/>
      <c r="E89" s="395"/>
      <c r="F89" s="395"/>
      <c r="G89" s="397" t="s">
        <v>13467</v>
      </c>
      <c r="H89" s="398" t="s">
        <v>13483</v>
      </c>
      <c r="I89" s="10"/>
      <c r="J89" s="10"/>
    </row>
    <row r="90" spans="1:10">
      <c r="A90" s="393">
        <v>84</v>
      </c>
      <c r="B90" s="394" t="s">
        <v>13484</v>
      </c>
      <c r="C90" s="395" t="str">
        <f t="shared" si="2"/>
        <v>effect add_modifier={modifier= amoeba_extirpator days = -1 multiplier = 1}</v>
      </c>
      <c r="D90" s="395"/>
      <c r="E90" s="395"/>
      <c r="F90" s="395"/>
      <c r="G90" s="397" t="s">
        <v>13485</v>
      </c>
      <c r="H90" s="398" t="s">
        <v>13486</v>
      </c>
      <c r="I90" s="10"/>
      <c r="J90" s="10"/>
    </row>
    <row r="91" spans="1:10">
      <c r="A91" s="393">
        <v>85</v>
      </c>
      <c r="B91" s="394" t="s">
        <v>13487</v>
      </c>
      <c r="C91" s="395" t="str">
        <f t="shared" si="2"/>
        <v>effect add_modifier={modifier= crystal_breaker days = -1 multiplier = 1}</v>
      </c>
      <c r="D91" s="395"/>
      <c r="E91" s="395"/>
      <c r="F91" s="395"/>
      <c r="G91" s="397" t="s">
        <v>13488</v>
      </c>
      <c r="H91" s="398" t="s">
        <v>13489</v>
      </c>
      <c r="I91" s="10"/>
      <c r="J91" s="10"/>
    </row>
    <row r="92" spans="1:10">
      <c r="A92" s="393">
        <v>86</v>
      </c>
      <c r="B92" s="394" t="s">
        <v>13472</v>
      </c>
      <c r="C92" s="395" t="str">
        <f t="shared" si="2"/>
        <v>effect add_modifier={modifier= drone_destroyer days = -1 multiplier = 1}</v>
      </c>
      <c r="D92" s="395"/>
      <c r="E92" s="395"/>
      <c r="F92" s="395"/>
      <c r="G92" s="397" t="s">
        <v>13490</v>
      </c>
      <c r="H92" s="398" t="s">
        <v>13491</v>
      </c>
      <c r="I92" s="10"/>
      <c r="J92" s="10"/>
    </row>
    <row r="93" spans="1:10">
      <c r="A93" s="393">
        <v>87</v>
      </c>
      <c r="B93" s="394" t="s">
        <v>13492</v>
      </c>
      <c r="C93" s="395" t="str">
        <f t="shared" si="2"/>
        <v>effect add_modifier={modifier= tiyanki_butcher days = -1 multiplier = 1}</v>
      </c>
      <c r="D93" s="395"/>
      <c r="E93" s="395"/>
      <c r="F93" s="395"/>
      <c r="G93" s="397" t="s">
        <v>13493</v>
      </c>
      <c r="H93" s="398" t="s">
        <v>13494</v>
      </c>
      <c r="I93" s="10"/>
      <c r="J93" s="10"/>
    </row>
    <row r="94" spans="1:10">
      <c r="A94" s="393">
        <v>88</v>
      </c>
      <c r="B94" s="394" t="s">
        <v>13495</v>
      </c>
      <c r="C94" s="395" t="str">
        <f t="shared" si="2"/>
        <v>effect add_modifier={modifier= drone_bounty days = -1 multiplier = 1}</v>
      </c>
      <c r="D94" s="395"/>
      <c r="E94" s="395"/>
      <c r="F94" s="395"/>
      <c r="G94" s="397"/>
      <c r="H94" s="398" t="s">
        <v>13496</v>
      </c>
      <c r="I94" s="10"/>
      <c r="J94" s="10"/>
    </row>
    <row r="95" spans="1:10">
      <c r="A95" s="393">
        <v>89</v>
      </c>
      <c r="B95" s="394" t="s">
        <v>13497</v>
      </c>
      <c r="C95" s="395" t="str">
        <f t="shared" si="2"/>
        <v>effect add_modifier={modifier= cloudbuster days = -1 multiplier = 1}</v>
      </c>
      <c r="D95" s="395"/>
      <c r="E95" s="395"/>
      <c r="F95" s="395"/>
      <c r="G95" s="397" t="s">
        <v>13498</v>
      </c>
      <c r="H95" s="398" t="s">
        <v>13499</v>
      </c>
      <c r="I95" s="10"/>
      <c r="J95" s="10"/>
    </row>
    <row r="96" spans="1:10">
      <c r="A96" s="393">
        <v>90</v>
      </c>
      <c r="B96" s="394" t="s">
        <v>13500</v>
      </c>
      <c r="C96" s="395" t="str">
        <f t="shared" si="2"/>
        <v>effect add_modifier={modifier= uprising_ai_buff days = -1 multiplier = 1}</v>
      </c>
      <c r="D96" s="395"/>
      <c r="E96" s="395"/>
      <c r="F96" s="395"/>
      <c r="G96" s="397" t="s">
        <v>13501</v>
      </c>
      <c r="H96" s="398" t="s">
        <v>13502</v>
      </c>
      <c r="I96" s="10"/>
      <c r="J96" s="10"/>
    </row>
    <row r="97" spans="1:10">
      <c r="A97" s="393">
        <v>91</v>
      </c>
      <c r="B97" s="394" t="s">
        <v>13503</v>
      </c>
      <c r="C97" s="395" t="str">
        <f t="shared" si="2"/>
        <v>effect add_modifier={modifier= syndaw_patched_systems days = -1 multiplier = 1}</v>
      </c>
      <c r="D97" s="395"/>
      <c r="E97" s="395"/>
      <c r="F97" s="395"/>
      <c r="G97" s="397" t="s">
        <v>13504</v>
      </c>
      <c r="H97" s="398" t="s">
        <v>13505</v>
      </c>
      <c r="I97" s="10"/>
      <c r="J97" s="10"/>
    </row>
    <row r="98" spans="1:10">
      <c r="A98" s="393">
        <v>92</v>
      </c>
      <c r="B98" s="394" t="s">
        <v>13506</v>
      </c>
      <c r="C98" s="395" t="str">
        <f t="shared" si="2"/>
        <v>effect add_modifier={modifier= syndaw_wiped_systems days = -1 multiplier = 1}</v>
      </c>
      <c r="D98" s="395"/>
      <c r="E98" s="395"/>
      <c r="F98" s="395"/>
      <c r="G98" s="397" t="s">
        <v>13507</v>
      </c>
      <c r="H98" s="398" t="s">
        <v>13508</v>
      </c>
      <c r="I98" s="10"/>
      <c r="J98" s="10"/>
    </row>
    <row r="99" spans="1:10">
      <c r="A99" s="393">
        <v>93</v>
      </c>
      <c r="B99" s="394" t="s">
        <v>13509</v>
      </c>
      <c r="C99" s="395" t="str">
        <f t="shared" si="2"/>
        <v>effect add_modifier={modifier= uprising_player_buff days = -1 multiplier = 1}</v>
      </c>
      <c r="D99" s="395"/>
      <c r="E99" s="395"/>
      <c r="F99" s="395"/>
      <c r="G99" s="397" t="s">
        <v>13510</v>
      </c>
      <c r="H99" s="398" t="s">
        <v>13511</v>
      </c>
      <c r="I99" s="10"/>
      <c r="J99" s="10"/>
    </row>
    <row r="100" spans="1:10">
      <c r="A100" s="393">
        <v>94</v>
      </c>
      <c r="B100" s="394" t="s">
        <v>13512</v>
      </c>
      <c r="C100" s="395" t="str">
        <f t="shared" si="2"/>
        <v>effect add_modifier={modifier= scientist_team_well_treated days = -1 multiplier = 1}</v>
      </c>
      <c r="D100" s="395"/>
      <c r="E100" s="395"/>
      <c r="F100" s="395"/>
      <c r="G100" s="397" t="s">
        <v>12320</v>
      </c>
      <c r="H100" s="398" t="s">
        <v>13513</v>
      </c>
      <c r="I100" s="10"/>
      <c r="J100" s="10"/>
    </row>
    <row r="101" spans="1:10">
      <c r="A101" s="393">
        <v>95</v>
      </c>
      <c r="B101" s="394" t="s">
        <v>13514</v>
      </c>
      <c r="C101" s="395" t="str">
        <f t="shared" si="2"/>
        <v>effect add_modifier={modifier= media_coverage_positive_low days = -1 multiplier = 1}</v>
      </c>
      <c r="D101" s="395"/>
      <c r="E101" s="395"/>
      <c r="F101" s="395"/>
      <c r="G101" s="397" t="s">
        <v>3468</v>
      </c>
      <c r="H101" s="398" t="s">
        <v>13515</v>
      </c>
      <c r="I101" s="10"/>
      <c r="J101" s="10"/>
    </row>
    <row r="102" spans="1:10">
      <c r="A102" s="393">
        <v>96</v>
      </c>
      <c r="B102" s="394" t="s">
        <v>13516</v>
      </c>
      <c r="C102" s="395" t="str">
        <f t="shared" si="2"/>
        <v>effect add_modifier={modifier= media_coverage_positive_medium days = -1 multiplier = 1}</v>
      </c>
      <c r="D102" s="395"/>
      <c r="E102" s="395"/>
      <c r="F102" s="395"/>
      <c r="G102" s="397" t="s">
        <v>13517</v>
      </c>
      <c r="H102" s="398" t="s">
        <v>13518</v>
      </c>
      <c r="I102" s="10"/>
      <c r="J102" s="10"/>
    </row>
    <row r="103" spans="1:10">
      <c r="A103" s="393">
        <v>97</v>
      </c>
      <c r="B103" s="394" t="s">
        <v>13519</v>
      </c>
      <c r="C103" s="395" t="str">
        <f t="shared" si="2"/>
        <v>effect add_modifier={modifier= media_coverage_positive_high days = -1 multiplier = 1}</v>
      </c>
      <c r="D103" s="395"/>
      <c r="E103" s="395"/>
      <c r="F103" s="395"/>
      <c r="G103" s="397" t="s">
        <v>13520</v>
      </c>
      <c r="H103" s="398" t="s">
        <v>13521</v>
      </c>
      <c r="I103" s="10"/>
      <c r="J103" s="10"/>
    </row>
    <row r="104" spans="1:10">
      <c r="A104" s="393">
        <v>98</v>
      </c>
      <c r="B104" s="394" t="s">
        <v>13522</v>
      </c>
      <c r="C104" s="395" t="str">
        <f t="shared" si="2"/>
        <v>effect add_modifier={modifier= media_coverage_negative_low days = -1 multiplier = 1}</v>
      </c>
      <c r="D104" s="395"/>
      <c r="E104" s="395"/>
      <c r="F104" s="395"/>
      <c r="G104" s="397" t="s">
        <v>3417</v>
      </c>
      <c r="H104" s="398" t="s">
        <v>13523</v>
      </c>
      <c r="I104" s="10"/>
      <c r="J104" s="10"/>
    </row>
    <row r="105" spans="1:10">
      <c r="A105" s="393">
        <v>99</v>
      </c>
      <c r="B105" s="394" t="s">
        <v>13524</v>
      </c>
      <c r="C105" s="395" t="str">
        <f t="shared" si="2"/>
        <v>effect add_modifier={modifier= media_coverage_negative_medium days = -1 multiplier = 1}</v>
      </c>
      <c r="D105" s="395"/>
      <c r="E105" s="395"/>
      <c r="F105" s="395"/>
      <c r="G105" s="397" t="s">
        <v>13390</v>
      </c>
      <c r="H105" s="398" t="s">
        <v>13525</v>
      </c>
      <c r="I105" s="10"/>
      <c r="J105" s="10"/>
    </row>
    <row r="106" spans="1:10">
      <c r="A106" s="393">
        <v>100</v>
      </c>
      <c r="B106" s="394" t="s">
        <v>13526</v>
      </c>
      <c r="C106" s="395" t="str">
        <f t="shared" si="2"/>
        <v>effect add_modifier={modifier= media_coverage_negative_high days = -1 multiplier = 1}</v>
      </c>
      <c r="D106" s="395"/>
      <c r="E106" s="395"/>
      <c r="F106" s="395"/>
      <c r="G106" s="397" t="s">
        <v>13527</v>
      </c>
      <c r="H106" s="398" t="s">
        <v>13528</v>
      </c>
      <c r="I106" s="10"/>
      <c r="J106" s="10"/>
    </row>
    <row r="107" spans="1:10">
      <c r="A107" s="393">
        <v>101</v>
      </c>
      <c r="B107" s="394" t="s">
        <v>13529</v>
      </c>
      <c r="C107" s="395" t="str">
        <f t="shared" si="2"/>
        <v>effect add_modifier={modifier= health_discovery days = -1 multiplier = 1}</v>
      </c>
      <c r="D107" s="395"/>
      <c r="E107" s="395"/>
      <c r="F107" s="395"/>
      <c r="G107" s="397" t="s">
        <v>13530</v>
      </c>
      <c r="H107" s="398" t="s">
        <v>13531</v>
      </c>
      <c r="I107" s="10"/>
      <c r="J107" s="10"/>
    </row>
    <row r="108" spans="1:10">
      <c r="A108" s="393">
        <v>102</v>
      </c>
      <c r="B108" s="394" t="s">
        <v>13532</v>
      </c>
      <c r="C108" s="395" t="str">
        <f t="shared" si="2"/>
        <v>effect add_modifier={modifier= army_speed_boost days = -1 multiplier = 1}</v>
      </c>
      <c r="D108" s="395"/>
      <c r="E108" s="395"/>
      <c r="F108" s="395"/>
      <c r="G108" s="397" t="s">
        <v>13533</v>
      </c>
      <c r="H108" s="398" t="s">
        <v>13534</v>
      </c>
      <c r="I108" s="10"/>
      <c r="J108" s="10"/>
    </row>
    <row r="109" spans="1:10">
      <c r="A109" s="393">
        <v>103</v>
      </c>
      <c r="B109" s="394" t="s">
        <v>13535</v>
      </c>
      <c r="C109" s="395" t="str">
        <f t="shared" si="2"/>
        <v>effect add_modifier={modifier= solar_harvesting_bacteria days = -1 multiplier = 1}</v>
      </c>
      <c r="D109" s="395"/>
      <c r="E109" s="395"/>
      <c r="F109" s="395"/>
      <c r="G109" s="397" t="s">
        <v>13451</v>
      </c>
      <c r="H109" s="398" t="s">
        <v>13536</v>
      </c>
      <c r="I109" s="10"/>
      <c r="J109" s="10"/>
    </row>
    <row r="110" spans="1:10">
      <c r="A110" s="393">
        <v>104</v>
      </c>
      <c r="B110" s="394" t="s">
        <v>13537</v>
      </c>
      <c r="C110" s="395" t="str">
        <f t="shared" si="2"/>
        <v>effect add_modifier={modifier= army_inspiration days = -1 multiplier = 1}</v>
      </c>
      <c r="D110" s="395"/>
      <c r="E110" s="395"/>
      <c r="F110" s="395"/>
      <c r="G110" s="397" t="s">
        <v>13538</v>
      </c>
      <c r="H110" s="398" t="s">
        <v>13539</v>
      </c>
      <c r="I110" s="10"/>
      <c r="J110" s="10"/>
    </row>
    <row r="111" spans="1:10">
      <c r="A111" s="393">
        <v>105</v>
      </c>
      <c r="B111" s="394" t="s">
        <v>13540</v>
      </c>
      <c r="C111" s="395" t="str">
        <f t="shared" si="2"/>
        <v>effect add_modifier={modifier= army_inspiration_mach days = -1 multiplier = 1}</v>
      </c>
      <c r="D111" s="395"/>
      <c r="E111" s="395"/>
      <c r="F111" s="395"/>
      <c r="G111" s="397" t="s">
        <v>13538</v>
      </c>
      <c r="H111" s="398" t="s">
        <v>13541</v>
      </c>
      <c r="I111" s="10"/>
      <c r="J111" s="10"/>
    </row>
    <row r="112" spans="1:10">
      <c r="A112" s="393">
        <v>106</v>
      </c>
      <c r="B112" s="394" t="s">
        <v>13542</v>
      </c>
      <c r="C112" s="395" t="str">
        <f t="shared" si="2"/>
        <v>effect add_modifier={modifier= science_inspiration days = -1 multiplier = 1}</v>
      </c>
      <c r="D112" s="395"/>
      <c r="E112" s="395"/>
      <c r="F112" s="395"/>
      <c r="G112" s="397" t="s">
        <v>13543</v>
      </c>
      <c r="H112" s="398" t="s">
        <v>13544</v>
      </c>
      <c r="I112" s="10"/>
      <c r="J112" s="10"/>
    </row>
    <row r="113" spans="1:10">
      <c r="A113" s="393">
        <v>107</v>
      </c>
      <c r="B113" s="394" t="s">
        <v>13545</v>
      </c>
      <c r="C113" s="395" t="str">
        <f t="shared" si="2"/>
        <v>effect add_modifier={modifier= zero_gravity_revelation days = -1 multiplier = 1}</v>
      </c>
      <c r="D113" s="395"/>
      <c r="E113" s="395"/>
      <c r="F113" s="395"/>
      <c r="G113" s="397" t="s">
        <v>13546</v>
      </c>
      <c r="H113" s="398" t="s">
        <v>13547</v>
      </c>
      <c r="I113" s="10"/>
      <c r="J113" s="10"/>
    </row>
    <row r="114" spans="1:10">
      <c r="A114" s="393">
        <v>108</v>
      </c>
      <c r="B114" s="394" t="s">
        <v>13548</v>
      </c>
      <c r="C114" s="395" t="str">
        <f t="shared" si="2"/>
        <v>effect add_modifier={modifier= youthful_elite days = -1 multiplier = 1}</v>
      </c>
      <c r="D114" s="395"/>
      <c r="E114" s="395"/>
      <c r="F114" s="395"/>
      <c r="G114" s="397" t="s">
        <v>13549</v>
      </c>
      <c r="H114" s="398" t="s">
        <v>13550</v>
      </c>
      <c r="I114" s="10"/>
      <c r="J114" s="10"/>
    </row>
    <row r="115" spans="1:10">
      <c r="A115" s="393">
        <v>109</v>
      </c>
      <c r="B115" s="394" t="s">
        <v>13551</v>
      </c>
      <c r="C115" s="395" t="str">
        <f t="shared" si="2"/>
        <v>effect add_modifier={modifier= youthful_people days = -1 multiplier = 1}</v>
      </c>
      <c r="D115" s="395"/>
      <c r="E115" s="395"/>
      <c r="F115" s="395"/>
      <c r="G115" s="397" t="s">
        <v>13552</v>
      </c>
      <c r="H115" s="398" t="s">
        <v>13553</v>
      </c>
      <c r="I115" s="10"/>
      <c r="J115" s="10"/>
    </row>
    <row r="116" spans="1:10">
      <c r="A116" s="393">
        <v>110</v>
      </c>
      <c r="B116" s="394" t="s">
        <v>13554</v>
      </c>
      <c r="C116" s="395" t="str">
        <f t="shared" si="2"/>
        <v>effect add_modifier={modifier= fertility_virus days = -1 multiplier = 1}</v>
      </c>
      <c r="D116" s="395"/>
      <c r="E116" s="395"/>
      <c r="F116" s="395"/>
      <c r="G116" s="397" t="s">
        <v>13555</v>
      </c>
      <c r="H116" s="398" t="s">
        <v>13556</v>
      </c>
      <c r="I116" s="10"/>
      <c r="J116" s="10"/>
    </row>
    <row r="117" spans="1:10">
      <c r="A117" s="393">
        <v>111</v>
      </c>
      <c r="B117" s="394" t="s">
        <v>13557</v>
      </c>
      <c r="C117" s="395" t="str">
        <f t="shared" si="2"/>
        <v>effect add_modifier={modifier= forth_dimension_knowledge days = -1 multiplier = 1}</v>
      </c>
      <c r="D117" s="395"/>
      <c r="E117" s="395"/>
      <c r="F117" s="395"/>
      <c r="G117" s="397" t="s">
        <v>13558</v>
      </c>
      <c r="H117" s="398" t="s">
        <v>13559</v>
      </c>
      <c r="I117" s="10"/>
      <c r="J117" s="10"/>
    </row>
    <row r="118" spans="1:10">
      <c r="A118" s="393">
        <v>112</v>
      </c>
      <c r="B118" s="394" t="s">
        <v>13560</v>
      </c>
      <c r="C118" s="395" t="str">
        <f t="shared" si="2"/>
        <v>effect add_modifier={modifier= immigrants_protection days = -1 multiplier = 1}</v>
      </c>
      <c r="D118" s="395"/>
      <c r="E118" s="395"/>
      <c r="F118" s="395"/>
      <c r="G118" s="397" t="s">
        <v>13561</v>
      </c>
      <c r="H118" s="398" t="s">
        <v>13562</v>
      </c>
      <c r="I118" s="10"/>
      <c r="J118" s="10"/>
    </row>
    <row r="119" spans="1:10">
      <c r="A119" s="393">
        <v>113</v>
      </c>
      <c r="B119" s="394" t="s">
        <v>13563</v>
      </c>
      <c r="C119" s="395" t="str">
        <f t="shared" si="2"/>
        <v>effect add_modifier={modifier= fear_as_control_militarist_p2 days = -1 multiplier = 1}</v>
      </c>
      <c r="D119" s="395"/>
      <c r="E119" s="395"/>
      <c r="F119" s="395"/>
      <c r="G119" s="397" t="s">
        <v>13564</v>
      </c>
      <c r="H119" s="398" t="s">
        <v>13565</v>
      </c>
      <c r="I119" s="10"/>
      <c r="J119" s="10"/>
    </row>
    <row r="120" spans="1:10">
      <c r="A120" s="393">
        <v>114</v>
      </c>
      <c r="B120" s="394" t="s">
        <v>13566</v>
      </c>
      <c r="C120" s="395" t="str">
        <f t="shared" si="2"/>
        <v>effect add_modifier={modifier= alien_genome_research days = -1 multiplier = 1}</v>
      </c>
      <c r="D120" s="395"/>
      <c r="E120" s="395"/>
      <c r="F120" s="395"/>
      <c r="G120" s="397" t="s">
        <v>3532</v>
      </c>
      <c r="H120" s="398" t="s">
        <v>13567</v>
      </c>
      <c r="I120" s="10"/>
      <c r="J120" s="10"/>
    </row>
    <row r="121" spans="1:10">
      <c r="A121" s="393">
        <v>115</v>
      </c>
      <c r="B121" s="394" t="s">
        <v>13568</v>
      </c>
      <c r="C121" s="395" t="str">
        <f t="shared" si="2"/>
        <v>effect add_modifier={modifier= syndaw_research_bonus days = -1 multiplier = 1}</v>
      </c>
      <c r="D121" s="395"/>
      <c r="E121" s="395"/>
      <c r="F121" s="395"/>
      <c r="G121" s="397" t="s">
        <v>13569</v>
      </c>
      <c r="H121" s="398" t="s">
        <v>13570</v>
      </c>
      <c r="I121" s="10"/>
      <c r="J121" s="10"/>
    </row>
    <row r="122" spans="1:10">
      <c r="A122" s="393">
        <v>116</v>
      </c>
      <c r="B122" s="394" t="s">
        <v>13571</v>
      </c>
      <c r="C122" s="395" t="str">
        <f t="shared" si="2"/>
        <v>effect add_modifier={modifier= syndaw_production_surplus days = -1 multiplier = 1}</v>
      </c>
      <c r="D122" s="395"/>
      <c r="E122" s="395"/>
      <c r="F122" s="395"/>
      <c r="G122" s="397" t="s">
        <v>535</v>
      </c>
      <c r="H122" s="398" t="s">
        <v>13572</v>
      </c>
      <c r="I122" s="10"/>
      <c r="J122" s="10"/>
    </row>
    <row r="123" spans="1:10">
      <c r="A123" s="393">
        <v>117</v>
      </c>
      <c r="B123" s="394" t="s">
        <v>13573</v>
      </c>
      <c r="C123" s="395" t="str">
        <f t="shared" si="2"/>
        <v>effect add_modifier={modifier= disinformation_protocols days = -1 multiplier = 1}</v>
      </c>
      <c r="D123" s="395"/>
      <c r="E123" s="395"/>
      <c r="F123" s="395"/>
      <c r="G123" s="397" t="s">
        <v>13574</v>
      </c>
      <c r="H123" s="398" t="s">
        <v>13575</v>
      </c>
      <c r="I123" s="10"/>
      <c r="J123" s="10"/>
    </row>
    <row r="124" spans="1:10">
      <c r="A124" s="393">
        <v>118</v>
      </c>
      <c r="B124" s="394" t="s">
        <v>13576</v>
      </c>
      <c r="C124" s="395" t="str">
        <f t="shared" si="2"/>
        <v>effect add_modifier={modifier= taste_the_stars days = -1 multiplier = 1}</v>
      </c>
      <c r="D124" s="395"/>
      <c r="E124" s="395"/>
      <c r="F124" s="395"/>
      <c r="G124" s="397" t="s">
        <v>13577</v>
      </c>
      <c r="H124" s="398" t="s">
        <v>13578</v>
      </c>
      <c r="I124" s="10"/>
      <c r="J124" s="10"/>
    </row>
    <row r="125" spans="1:10">
      <c r="A125" s="393">
        <v>119</v>
      </c>
      <c r="B125" s="394" t="s">
        <v>13579</v>
      </c>
      <c r="C125" s="395" t="str">
        <f t="shared" si="2"/>
        <v>effect add_modifier={modifier= radiation_hardened_components days = -1 multiplier = 1}</v>
      </c>
      <c r="D125" s="395"/>
      <c r="E125" s="395"/>
      <c r="F125" s="395"/>
      <c r="G125" s="397" t="s">
        <v>13580</v>
      </c>
      <c r="H125" s="398" t="s">
        <v>13581</v>
      </c>
      <c r="I125" s="10"/>
      <c r="J125" s="10"/>
    </row>
    <row r="126" spans="1:10">
      <c r="A126" s="393">
        <v>120</v>
      </c>
      <c r="B126" s="394" t="s">
        <v>13582</v>
      </c>
      <c r="C126" s="395" t="str">
        <f t="shared" si="2"/>
        <v>effect add_modifier={modifier= software_damage days = -1 multiplier = 1}</v>
      </c>
      <c r="D126" s="395"/>
      <c r="E126" s="395"/>
      <c r="F126" s="395"/>
      <c r="G126" s="397" t="s">
        <v>13583</v>
      </c>
      <c r="H126" s="398" t="s">
        <v>13584</v>
      </c>
      <c r="I126" s="10"/>
      <c r="J126" s="10"/>
    </row>
    <row r="127" spans="1:10">
      <c r="A127" s="393">
        <v>121</v>
      </c>
      <c r="B127" s="394" t="s">
        <v>13585</v>
      </c>
      <c r="C127" s="395" t="str">
        <f t="shared" si="2"/>
        <v>effect add_modifier={modifier= gestalt_black_hole_good days = -1 multiplier = 1}</v>
      </c>
      <c r="D127" s="395"/>
      <c r="E127" s="395"/>
      <c r="F127" s="395"/>
      <c r="G127" s="397" t="s">
        <v>11221</v>
      </c>
      <c r="H127" s="398" t="s">
        <v>13586</v>
      </c>
      <c r="I127" s="10"/>
      <c r="J127" s="10"/>
    </row>
    <row r="128" spans="1:10">
      <c r="A128" s="393">
        <v>122</v>
      </c>
      <c r="B128" s="394" t="s">
        <v>13587</v>
      </c>
      <c r="C128" s="395" t="str">
        <f t="shared" si="2"/>
        <v>effect add_modifier={modifier= gestalt_black_hole_bad days = -1 multiplier = 1}</v>
      </c>
      <c r="D128" s="395"/>
      <c r="E128" s="395"/>
      <c r="F128" s="395"/>
      <c r="G128" s="397" t="s">
        <v>13588</v>
      </c>
      <c r="H128" s="398" t="s">
        <v>13589</v>
      </c>
      <c r="I128" s="10"/>
      <c r="J128" s="10"/>
    </row>
    <row r="129" spans="1:10">
      <c r="A129" s="393">
        <v>123</v>
      </c>
      <c r="B129" s="394" t="s">
        <v>13590</v>
      </c>
      <c r="C129" s="395" t="str">
        <f t="shared" si="2"/>
        <v>effect add_modifier={modifier= harmonious_tune days = -1 multiplier = 1}</v>
      </c>
      <c r="D129" s="395"/>
      <c r="E129" s="395"/>
      <c r="F129" s="395"/>
      <c r="G129" s="397" t="s">
        <v>13591</v>
      </c>
      <c r="H129" s="398" t="s">
        <v>13592</v>
      </c>
      <c r="I129" s="10"/>
      <c r="J129" s="10"/>
    </row>
    <row r="130" spans="1:10">
      <c r="A130" s="393">
        <v>124</v>
      </c>
      <c r="B130" s="394" t="s">
        <v>13593</v>
      </c>
      <c r="C130" s="395" t="str">
        <f t="shared" si="2"/>
        <v>effect add_modifier={modifier= engineered_species_revelation days = -1 multiplier = 1}</v>
      </c>
      <c r="D130" s="395"/>
      <c r="E130" s="395"/>
      <c r="F130" s="395"/>
      <c r="G130" s="397" t="s">
        <v>13594</v>
      </c>
      <c r="H130" s="398" t="s">
        <v>13595</v>
      </c>
      <c r="I130" s="10"/>
      <c r="J130" s="10"/>
    </row>
    <row r="131" spans="1:10">
      <c r="A131" s="393">
        <v>125</v>
      </c>
      <c r="B131" s="394" t="s">
        <v>13596</v>
      </c>
      <c r="C131" s="395" t="str">
        <f t="shared" si="2"/>
        <v>effect add_modifier={modifier= engineered_species_ignorance days = -1 multiplier = 1}</v>
      </c>
      <c r="D131" s="395"/>
      <c r="E131" s="395"/>
      <c r="F131" s="395"/>
      <c r="G131" s="397" t="s">
        <v>13597</v>
      </c>
      <c r="H131" s="398" t="s">
        <v>13598</v>
      </c>
      <c r="I131" s="10"/>
      <c r="J131" s="10"/>
    </row>
    <row r="132" spans="1:10">
      <c r="A132" s="393">
        <v>126</v>
      </c>
      <c r="B132" s="394" t="s">
        <v>13599</v>
      </c>
      <c r="C132" s="395" t="str">
        <f t="shared" si="2"/>
        <v>effect add_modifier={modifier= engineered_species_ownway days = -1 multiplier = 1}</v>
      </c>
      <c r="D132" s="395"/>
      <c r="E132" s="395"/>
      <c r="F132" s="395"/>
      <c r="G132" s="397" t="s">
        <v>13600</v>
      </c>
      <c r="H132" s="398" t="s">
        <v>13601</v>
      </c>
      <c r="I132" s="10"/>
      <c r="J132" s="10"/>
    </row>
    <row r="133" spans="1:10">
      <c r="A133" s="393">
        <v>127</v>
      </c>
      <c r="B133" s="394" t="s">
        <v>13602</v>
      </c>
      <c r="C133" s="395" t="str">
        <f t="shared" si="2"/>
        <v>effect add_modifier={modifier= reaffirmed_superiority days = -1 multiplier = 1}</v>
      </c>
      <c r="D133" s="395"/>
      <c r="E133" s="395"/>
      <c r="F133" s="395"/>
      <c r="G133" s="397" t="s">
        <v>13603</v>
      </c>
      <c r="H133" s="398" t="s">
        <v>13604</v>
      </c>
      <c r="I133" s="10"/>
      <c r="J133" s="10"/>
    </row>
    <row r="134" spans="1:10">
      <c r="A134" s="393">
        <v>128</v>
      </c>
      <c r="B134" s="394" t="s">
        <v>13605</v>
      </c>
      <c r="C134" s="395" t="str">
        <f t="shared" si="2"/>
        <v>effect add_modifier={modifier= mycelial_network_modifier days = -1 multiplier = 1}</v>
      </c>
      <c r="D134" s="395"/>
      <c r="E134" s="395"/>
      <c r="F134" s="395"/>
      <c r="G134" s="397" t="s">
        <v>13445</v>
      </c>
      <c r="H134" s="398" t="s">
        <v>13606</v>
      </c>
      <c r="I134" s="10"/>
      <c r="J134" s="10"/>
    </row>
    <row r="135" spans="1:10">
      <c r="A135" s="393">
        <v>129</v>
      </c>
      <c r="B135" s="394" t="s">
        <v>13607</v>
      </c>
      <c r="C135" s="395" t="str">
        <f t="shared" si="2"/>
        <v>effect add_modifier={modifier= mycelial_network_modifier_improved days = -1 multiplier = 1}</v>
      </c>
      <c r="D135" s="395"/>
      <c r="E135" s="395"/>
      <c r="F135" s="395"/>
      <c r="G135" s="397" t="s">
        <v>13608</v>
      </c>
      <c r="H135" s="398" t="s">
        <v>13609</v>
      </c>
      <c r="I135" s="10"/>
      <c r="J135" s="10"/>
    </row>
    <row r="136" spans="1:10">
      <c r="A136" s="393">
        <v>130</v>
      </c>
      <c r="B136" s="394" t="s">
        <v>13610</v>
      </c>
      <c r="C136" s="395" t="str">
        <f t="shared" si="2"/>
        <v>effect add_modifier={modifier= fumongus_authoritarian days = -1 multiplier = 1}</v>
      </c>
      <c r="D136" s="395"/>
      <c r="E136" s="395"/>
      <c r="F136" s="395"/>
      <c r="G136" s="397" t="s">
        <v>13611</v>
      </c>
      <c r="H136" s="398" t="s">
        <v>13612</v>
      </c>
      <c r="I136" s="10"/>
      <c r="J136" s="10"/>
    </row>
    <row r="137" spans="1:10">
      <c r="A137" s="393">
        <v>131</v>
      </c>
      <c r="B137" s="394" t="s">
        <v>13613</v>
      </c>
      <c r="C137" s="395" t="str">
        <f t="shared" ref="C137:C200" si="3">_xlfn.CONCAT($C$4," ",H137," ","days = ",$E$4," ","multiplier = ",$G$4,"}")</f>
        <v>effect add_modifier={modifier= asteroid_relay_stations days = -1 multiplier = 1}</v>
      </c>
      <c r="D137" s="395"/>
      <c r="E137" s="395"/>
      <c r="F137" s="395"/>
      <c r="G137" s="397" t="s">
        <v>13614</v>
      </c>
      <c r="H137" s="398" t="s">
        <v>13615</v>
      </c>
      <c r="I137" s="10"/>
      <c r="J137" s="10"/>
    </row>
    <row r="138" spans="1:10">
      <c r="A138" s="393">
        <v>132</v>
      </c>
      <c r="B138" s="394" t="s">
        <v>13616</v>
      </c>
      <c r="C138" s="395" t="str">
        <f t="shared" si="3"/>
        <v>effect add_modifier={modifier= asteroid_encryption days = -1 multiplier = 1}</v>
      </c>
      <c r="D138" s="395"/>
      <c r="E138" s="395"/>
      <c r="F138" s="395"/>
      <c r="G138" s="397" t="s">
        <v>13574</v>
      </c>
      <c r="H138" s="398" t="s">
        <v>13617</v>
      </c>
      <c r="I138" s="10"/>
      <c r="J138" s="10"/>
    </row>
    <row r="139" spans="1:10">
      <c r="A139" s="393">
        <v>133</v>
      </c>
      <c r="B139" s="394" t="s">
        <v>13618</v>
      </c>
      <c r="C139" s="395" t="str">
        <f t="shared" si="3"/>
        <v>effect add_modifier={modifier= gas_cascade_sad days = -1 multiplier = 1}</v>
      </c>
      <c r="D139" s="395"/>
      <c r="E139" s="395"/>
      <c r="F139" s="395"/>
      <c r="G139" s="397" t="s">
        <v>13619</v>
      </c>
      <c r="H139" s="398" t="s">
        <v>13620</v>
      </c>
      <c r="I139" s="10"/>
      <c r="J139" s="10"/>
    </row>
    <row r="140" spans="1:10">
      <c r="A140" s="393">
        <v>134</v>
      </c>
      <c r="B140" s="394" t="s">
        <v>13621</v>
      </c>
      <c r="C140" s="395" t="str">
        <f t="shared" si="3"/>
        <v>effect add_modifier={modifier= gas_cascade_happy days = -1 multiplier = 1}</v>
      </c>
      <c r="D140" s="395"/>
      <c r="E140" s="395"/>
      <c r="F140" s="395"/>
      <c r="G140" s="397" t="s">
        <v>13622</v>
      </c>
      <c r="H140" s="398" t="s">
        <v>13623</v>
      </c>
      <c r="I140" s="10"/>
      <c r="J140" s="10"/>
    </row>
    <row r="141" spans="1:10">
      <c r="A141" s="393">
        <v>135</v>
      </c>
      <c r="B141" s="394" t="s">
        <v>13624</v>
      </c>
      <c r="C141" s="395" t="str">
        <f t="shared" si="3"/>
        <v>effect add_modifier={modifier= unexplained_insights days = -1 multiplier = 1}</v>
      </c>
      <c r="D141" s="395"/>
      <c r="E141" s="395"/>
      <c r="F141" s="395"/>
      <c r="G141" s="397" t="s">
        <v>13625</v>
      </c>
      <c r="H141" s="398" t="s">
        <v>13626</v>
      </c>
      <c r="I141" s="10"/>
      <c r="J141" s="10"/>
    </row>
    <row r="142" spans="1:10">
      <c r="A142" s="393">
        <v>136</v>
      </c>
      <c r="B142" s="394" t="s">
        <v>13627</v>
      </c>
      <c r="C142" s="395" t="str">
        <f t="shared" si="3"/>
        <v>effect add_modifier={modifier= closed_loop days = -1 multiplier = 1}</v>
      </c>
      <c r="D142" s="395"/>
      <c r="E142" s="395"/>
      <c r="F142" s="395"/>
      <c r="G142" s="397" t="s">
        <v>11391</v>
      </c>
      <c r="H142" s="398" t="s">
        <v>13628</v>
      </c>
      <c r="I142" s="10"/>
      <c r="J142" s="10"/>
    </row>
    <row r="143" spans="1:10">
      <c r="A143" s="393">
        <v>137</v>
      </c>
      <c r="B143" s="394" t="s">
        <v>13629</v>
      </c>
      <c r="C143" s="395" t="str">
        <f t="shared" si="3"/>
        <v>effect add_modifier={modifier= asteroid_thrusters days = -1 multiplier = 1}</v>
      </c>
      <c r="D143" s="395"/>
      <c r="E143" s="395"/>
      <c r="F143" s="395"/>
      <c r="G143" s="397" t="s">
        <v>11196</v>
      </c>
      <c r="H143" s="398" t="s">
        <v>13630</v>
      </c>
      <c r="I143" s="10"/>
      <c r="J143" s="10"/>
    </row>
    <row r="144" spans="1:10">
      <c r="A144" s="393">
        <v>138</v>
      </c>
      <c r="B144" s="394" t="s">
        <v>13631</v>
      </c>
      <c r="C144" s="395" t="str">
        <f t="shared" si="3"/>
        <v>effect add_modifier={modifier= studying_decaying_fang days = -1 multiplier = 1}</v>
      </c>
      <c r="D144" s="395"/>
      <c r="E144" s="395"/>
      <c r="F144" s="395"/>
      <c r="G144" s="397" t="s">
        <v>13632</v>
      </c>
      <c r="H144" s="398" t="s">
        <v>13633</v>
      </c>
      <c r="I144" s="10"/>
      <c r="J144" s="10"/>
    </row>
    <row r="145" spans="1:10">
      <c r="A145" s="393">
        <v>139</v>
      </c>
      <c r="B145" s="394" t="s">
        <v>13634</v>
      </c>
      <c r="C145" s="395" t="str">
        <f t="shared" si="3"/>
        <v>effect add_modifier={modifier= rage_sage_soldiers days = -1 multiplier = 1}</v>
      </c>
      <c r="D145" s="395"/>
      <c r="E145" s="395"/>
      <c r="F145" s="395"/>
      <c r="G145" s="397" t="s">
        <v>3532</v>
      </c>
      <c r="H145" s="398" t="s">
        <v>13635</v>
      </c>
      <c r="I145" s="10"/>
      <c r="J145" s="10"/>
    </row>
    <row r="146" spans="1:10">
      <c r="A146" s="393">
        <v>140</v>
      </c>
      <c r="B146" s="394" t="s">
        <v>13636</v>
      </c>
      <c r="C146" s="395" t="str">
        <f t="shared" si="3"/>
        <v>effect add_modifier={modifier= harmonious_crew days = -1 multiplier = 1}</v>
      </c>
      <c r="D146" s="395"/>
      <c r="E146" s="395"/>
      <c r="F146" s="395"/>
      <c r="G146" s="397" t="s">
        <v>13533</v>
      </c>
      <c r="H146" s="398" t="s">
        <v>13637</v>
      </c>
      <c r="I146" s="10"/>
      <c r="J146" s="10"/>
    </row>
    <row r="147" spans="1:10">
      <c r="A147" s="393">
        <v>141</v>
      </c>
      <c r="B147" s="394" t="s">
        <v>13638</v>
      </c>
      <c r="C147" s="395" t="str">
        <f t="shared" si="3"/>
        <v>effect add_modifier={modifier= low_motivation days = -1 multiplier = 1}</v>
      </c>
      <c r="D147" s="395"/>
      <c r="E147" s="395"/>
      <c r="F147" s="395"/>
      <c r="G147" s="397" t="s">
        <v>13639</v>
      </c>
      <c r="H147" s="398" t="s">
        <v>13640</v>
      </c>
      <c r="I147" s="10"/>
      <c r="J147" s="10"/>
    </row>
    <row r="148" spans="1:10">
      <c r="A148" s="393">
        <v>142</v>
      </c>
      <c r="B148" s="394" t="s">
        <v>13641</v>
      </c>
      <c r="C148" s="395" t="str">
        <f t="shared" si="3"/>
        <v>effect add_modifier={modifier= ice_trauma_insights_colony days = -1 multiplier = 1}</v>
      </c>
      <c r="D148" s="395"/>
      <c r="E148" s="395"/>
      <c r="F148" s="395"/>
      <c r="G148" s="397" t="s">
        <v>13642</v>
      </c>
      <c r="H148" s="398" t="s">
        <v>13643</v>
      </c>
      <c r="I148" s="10"/>
      <c r="J148" s="10"/>
    </row>
    <row r="149" spans="1:10">
      <c r="A149" s="393">
        <v>143</v>
      </c>
      <c r="B149" s="394" t="s">
        <v>13644</v>
      </c>
      <c r="C149" s="395" t="str">
        <f t="shared" si="3"/>
        <v>effect add_modifier={modifier= ice_trauma_insights_engineering days = -1 multiplier = 1}</v>
      </c>
      <c r="D149" s="395"/>
      <c r="E149" s="395"/>
      <c r="F149" s="395"/>
      <c r="G149" s="397" t="s">
        <v>13645</v>
      </c>
      <c r="H149" s="398" t="s">
        <v>13646</v>
      </c>
      <c r="I149" s="10"/>
      <c r="J149" s="10"/>
    </row>
    <row r="150" spans="1:10">
      <c r="A150" s="393">
        <v>144</v>
      </c>
      <c r="B150" s="394" t="s">
        <v>13647</v>
      </c>
      <c r="C150" s="395" t="str">
        <f t="shared" si="3"/>
        <v>effect add_modifier={modifier= ice_trauma_memorialist_unity days = -1 multiplier = 1}</v>
      </c>
      <c r="D150" s="395"/>
      <c r="E150" s="395"/>
      <c r="F150" s="395"/>
      <c r="G150" s="397" t="s">
        <v>11391</v>
      </c>
      <c r="H150" s="398" t="s">
        <v>13648</v>
      </c>
      <c r="I150" s="10"/>
      <c r="J150" s="10"/>
    </row>
    <row r="151" spans="1:10">
      <c r="A151" s="393">
        <v>145</v>
      </c>
      <c r="B151" s="394" t="s">
        <v>13649</v>
      </c>
      <c r="C151" s="395" t="str">
        <f t="shared" si="3"/>
        <v>effect add_modifier={modifier= syamelles_curse days = -1 multiplier = 1}</v>
      </c>
      <c r="D151" s="395"/>
      <c r="E151" s="395"/>
      <c r="F151" s="395"/>
      <c r="G151" s="397" t="s">
        <v>13650</v>
      </c>
      <c r="H151" s="398" t="s">
        <v>13651</v>
      </c>
      <c r="I151" s="10"/>
      <c r="J151" s="10"/>
    </row>
    <row r="152" spans="1:10">
      <c r="A152" s="393">
        <v>146</v>
      </c>
      <c r="B152" s="394" t="s">
        <v>13652</v>
      </c>
      <c r="C152" s="395" t="str">
        <f t="shared" si="3"/>
        <v>effect add_modifier={modifier= syamelles_blessing days = -1 multiplier = 1}</v>
      </c>
      <c r="D152" s="395"/>
      <c r="E152" s="395"/>
      <c r="F152" s="395"/>
      <c r="G152" s="397" t="s">
        <v>13653</v>
      </c>
      <c r="H152" s="398" t="s">
        <v>13654</v>
      </c>
      <c r="I152" s="10"/>
      <c r="J152" s="10"/>
    </row>
    <row r="153" spans="1:10">
      <c r="A153" s="393">
        <v>147</v>
      </c>
      <c r="B153" s="394" t="s">
        <v>13652</v>
      </c>
      <c r="C153" s="395" t="str">
        <f t="shared" si="3"/>
        <v>effect add_modifier={modifier= syamelles_blessing_synth days = -1 multiplier = 1}</v>
      </c>
      <c r="D153" s="395"/>
      <c r="E153" s="395"/>
      <c r="F153" s="395"/>
      <c r="G153" s="397" t="s">
        <v>13655</v>
      </c>
      <c r="H153" s="398" t="s">
        <v>13656</v>
      </c>
      <c r="I153" s="10"/>
      <c r="J153" s="10"/>
    </row>
    <row r="154" spans="1:10">
      <c r="A154" s="393">
        <v>148</v>
      </c>
      <c r="B154" s="394" t="s">
        <v>13657</v>
      </c>
      <c r="C154" s="395" t="str">
        <f t="shared" si="3"/>
        <v>effect add_modifier={modifier= luminous_blades days = -1 multiplier = 1}</v>
      </c>
      <c r="D154" s="395"/>
      <c r="E154" s="395"/>
      <c r="F154" s="395"/>
      <c r="G154" s="397" t="s">
        <v>13658</v>
      </c>
      <c r="H154" s="398" t="s">
        <v>13659</v>
      </c>
      <c r="I154" s="10"/>
      <c r="J154" s="10"/>
    </row>
    <row r="155" spans="1:10">
      <c r="A155" s="393">
        <v>149</v>
      </c>
      <c r="B155" s="394" t="s">
        <v>13660</v>
      </c>
      <c r="C155" s="395" t="str">
        <f t="shared" si="3"/>
        <v>effect add_modifier={modifier= return_of_the_knight days = -1 multiplier = 1}</v>
      </c>
      <c r="D155" s="395"/>
      <c r="E155" s="395"/>
      <c r="F155" s="395"/>
      <c r="G155" s="397" t="s">
        <v>13661</v>
      </c>
      <c r="H155" s="398" t="s">
        <v>13662</v>
      </c>
      <c r="I155" s="10"/>
      <c r="J155" s="10"/>
    </row>
    <row r="156" spans="1:10">
      <c r="A156" s="393">
        <v>150</v>
      </c>
      <c r="B156" s="394" t="s">
        <v>13663</v>
      </c>
      <c r="C156" s="395" t="str">
        <f t="shared" si="3"/>
        <v>effect add_modifier={modifier= trickster_curse days = -1 multiplier = 1}</v>
      </c>
      <c r="D156" s="395"/>
      <c r="E156" s="395"/>
      <c r="F156" s="395"/>
      <c r="G156" s="397" t="s">
        <v>13664</v>
      </c>
      <c r="H156" s="398" t="s">
        <v>13665</v>
      </c>
      <c r="I156" s="10"/>
      <c r="J156" s="10"/>
    </row>
    <row r="157" spans="1:10">
      <c r="A157" s="393">
        <v>151</v>
      </c>
      <c r="B157" s="394" t="s">
        <v>13666</v>
      </c>
      <c r="C157" s="395" t="str">
        <f t="shared" si="3"/>
        <v>effect add_modifier={modifier= enclave_artist_patron days = -1 multiplier = 1}</v>
      </c>
      <c r="D157" s="395"/>
      <c r="E157" s="395"/>
      <c r="F157" s="395"/>
      <c r="G157" s="397" t="s">
        <v>11391</v>
      </c>
      <c r="H157" s="398" t="s">
        <v>13667</v>
      </c>
      <c r="I157" s="10"/>
      <c r="J157" s="10"/>
    </row>
    <row r="158" spans="1:10">
      <c r="A158" s="393">
        <v>152</v>
      </c>
      <c r="B158" s="394" t="s">
        <v>13668</v>
      </c>
      <c r="C158" s="395" t="str">
        <f t="shared" si="3"/>
        <v>effect add_modifier={modifier= enclave_artist_festival days = -1 multiplier = 1}</v>
      </c>
      <c r="D158" s="395"/>
      <c r="E158" s="395"/>
      <c r="F158" s="395"/>
      <c r="G158" s="397" t="s">
        <v>13669</v>
      </c>
      <c r="H158" s="398" t="s">
        <v>13670</v>
      </c>
      <c r="I158" s="10"/>
      <c r="J158" s="10"/>
    </row>
    <row r="159" spans="1:10">
      <c r="A159" s="393">
        <v>153</v>
      </c>
      <c r="B159" s="394" t="s">
        <v>13671</v>
      </c>
      <c r="C159" s="395" t="str">
        <f t="shared" si="3"/>
        <v>effect add_modifier={modifier= draconic_beats days = -1 multiplier = 1}</v>
      </c>
      <c r="D159" s="395"/>
      <c r="E159" s="395"/>
      <c r="F159" s="395"/>
      <c r="G159" s="397" t="s">
        <v>13672</v>
      </c>
      <c r="H159" s="398" t="s">
        <v>13673</v>
      </c>
      <c r="I159" s="10"/>
      <c r="J159" s="10"/>
    </row>
    <row r="160" spans="1:10">
      <c r="A160" s="393">
        <v>154</v>
      </c>
      <c r="B160" s="394" t="s">
        <v>13674</v>
      </c>
      <c r="C160" s="395" t="str">
        <f t="shared" si="3"/>
        <v>effect add_modifier={modifier= curator_buff_stellarite days = -1 multiplier = 1}</v>
      </c>
      <c r="D160" s="395"/>
      <c r="E160" s="395"/>
      <c r="F160" s="395"/>
      <c r="G160" s="397" t="s">
        <v>13675</v>
      </c>
      <c r="H160" s="398" t="s">
        <v>13676</v>
      </c>
      <c r="I160" s="10"/>
      <c r="J160" s="10"/>
    </row>
    <row r="161" spans="1:10">
      <c r="A161" s="393">
        <v>155</v>
      </c>
      <c r="B161" s="394" t="s">
        <v>13677</v>
      </c>
      <c r="C161" s="395" t="str">
        <f t="shared" si="3"/>
        <v>effect add_modifier={modifier= curator_buff_sphere days = -1 multiplier = 1}</v>
      </c>
      <c r="D161" s="395"/>
      <c r="E161" s="395"/>
      <c r="F161" s="395"/>
      <c r="G161" s="397" t="s">
        <v>13678</v>
      </c>
      <c r="H161" s="398" t="s">
        <v>13679</v>
      </c>
      <c r="I161" s="10"/>
      <c r="J161" s="10"/>
    </row>
    <row r="162" spans="1:10">
      <c r="A162" s="393">
        <v>156</v>
      </c>
      <c r="B162" s="394" t="s">
        <v>13680</v>
      </c>
      <c r="C162" s="395" t="str">
        <f t="shared" si="3"/>
        <v>effect add_modifier={modifier= dimensional_horror_weak_points days = -1 multiplier = 1}</v>
      </c>
      <c r="D162" s="395"/>
      <c r="E162" s="395"/>
      <c r="F162" s="395"/>
      <c r="G162" s="397" t="s">
        <v>13681</v>
      </c>
      <c r="H162" s="398" t="s">
        <v>13682</v>
      </c>
      <c r="I162" s="10"/>
      <c r="J162" s="10"/>
    </row>
    <row r="163" spans="1:10">
      <c r="A163" s="393">
        <v>157</v>
      </c>
      <c r="B163" s="394" t="s">
        <v>13683</v>
      </c>
      <c r="C163" s="395" t="str">
        <f t="shared" si="3"/>
        <v>effect add_modifier={modifier= automated_dreadnought_weak_points days = -1 multiplier = 1}</v>
      </c>
      <c r="D163" s="395"/>
      <c r="E163" s="395"/>
      <c r="F163" s="395"/>
      <c r="G163" s="397" t="s">
        <v>13684</v>
      </c>
      <c r="H163" s="398" t="s">
        <v>13685</v>
      </c>
      <c r="I163" s="10"/>
      <c r="J163" s="10"/>
    </row>
    <row r="164" spans="1:10">
      <c r="A164" s="393">
        <v>158</v>
      </c>
      <c r="B164" s="394" t="s">
        <v>13686</v>
      </c>
      <c r="C164" s="395" t="str">
        <f t="shared" si="3"/>
        <v>effect add_modifier={modifier= asteroid_hive_weak_points days = -1 multiplier = 1}</v>
      </c>
      <c r="D164" s="395"/>
      <c r="E164" s="395"/>
      <c r="F164" s="395"/>
      <c r="G164" s="397" t="s">
        <v>13687</v>
      </c>
      <c r="H164" s="398" t="s">
        <v>13688</v>
      </c>
      <c r="I164" s="10"/>
      <c r="J164" s="10"/>
    </row>
    <row r="165" spans="1:10">
      <c r="A165" s="393">
        <v>159</v>
      </c>
      <c r="B165" s="394" t="s">
        <v>13689</v>
      </c>
      <c r="C165" s="395" t="str">
        <f t="shared" si="3"/>
        <v>effect add_modifier={modifier= curator_insight days = -1 multiplier = 1}</v>
      </c>
      <c r="D165" s="395"/>
      <c r="E165" s="395"/>
      <c r="F165" s="395"/>
      <c r="G165" s="397" t="s">
        <v>13569</v>
      </c>
      <c r="H165" s="398" t="s">
        <v>13690</v>
      </c>
      <c r="I165" s="10"/>
      <c r="J165" s="10"/>
    </row>
    <row r="166" spans="1:10">
      <c r="A166" s="393">
        <v>160</v>
      </c>
      <c r="B166" s="394" t="s">
        <v>13691</v>
      </c>
      <c r="C166" s="395" t="str">
        <f t="shared" si="3"/>
        <v>effect add_modifier={modifier= infinity_calculations days = -1 multiplier = 1}</v>
      </c>
      <c r="D166" s="395"/>
      <c r="E166" s="395"/>
      <c r="F166" s="395"/>
      <c r="G166" s="397" t="s">
        <v>13692</v>
      </c>
      <c r="H166" s="398" t="s">
        <v>13693</v>
      </c>
      <c r="I166" s="10"/>
      <c r="J166" s="10"/>
    </row>
    <row r="167" spans="1:10">
      <c r="A167" s="393">
        <v>161</v>
      </c>
      <c r="B167" s="394" t="s">
        <v>13691</v>
      </c>
      <c r="C167" s="395" t="str">
        <f t="shared" si="3"/>
        <v>effect add_modifier={modifier= infinity_calculations_hacked days = -1 multiplier = 1}</v>
      </c>
      <c r="D167" s="395"/>
      <c r="E167" s="395"/>
      <c r="F167" s="395"/>
      <c r="G167" s="397" t="s">
        <v>13692</v>
      </c>
      <c r="H167" s="398" t="s">
        <v>13694</v>
      </c>
      <c r="I167" s="10"/>
      <c r="J167" s="10"/>
    </row>
    <row r="168" spans="1:10">
      <c r="A168" s="393">
        <v>162</v>
      </c>
      <c r="B168" s="394" t="s">
        <v>13695</v>
      </c>
      <c r="C168" s="395" t="str">
        <f t="shared" si="3"/>
        <v>effect add_modifier={modifier= black_hole_pantagruel_research days = -1 multiplier = 1}</v>
      </c>
      <c r="D168" s="395"/>
      <c r="E168" s="395"/>
      <c r="F168" s="395"/>
      <c r="G168" s="397" t="s">
        <v>13696</v>
      </c>
      <c r="H168" s="398" t="s">
        <v>13697</v>
      </c>
      <c r="I168" s="10"/>
      <c r="J168" s="10"/>
    </row>
    <row r="169" spans="1:10">
      <c r="A169" s="393">
        <v>163</v>
      </c>
      <c r="B169" s="394" t="s">
        <v>13698</v>
      </c>
      <c r="C169" s="395" t="str">
        <f t="shared" si="3"/>
        <v>effect add_modifier={modifier= technosphere_praising days = -1 multiplier = 1}</v>
      </c>
      <c r="D169" s="395"/>
      <c r="E169" s="395"/>
      <c r="F169" s="395"/>
      <c r="G169" s="397" t="s">
        <v>13419</v>
      </c>
      <c r="H169" s="398" t="s">
        <v>13699</v>
      </c>
      <c r="I169" s="10"/>
      <c r="J169" s="10"/>
    </row>
    <row r="170" spans="1:10">
      <c r="A170" s="393">
        <v>164</v>
      </c>
      <c r="B170" s="394" t="s">
        <v>13700</v>
      </c>
      <c r="C170" s="395" t="str">
        <f t="shared" si="3"/>
        <v>effect add_modifier={modifier= embraced_another_faction days = -1 multiplier = 1}</v>
      </c>
      <c r="D170" s="395"/>
      <c r="E170" s="395"/>
      <c r="F170" s="395"/>
      <c r="G170" s="397" t="s">
        <v>13701</v>
      </c>
      <c r="H170" s="398" t="s">
        <v>13702</v>
      </c>
      <c r="I170" s="10"/>
      <c r="J170" s="10"/>
    </row>
    <row r="171" spans="1:10">
      <c r="A171" s="393">
        <v>165</v>
      </c>
      <c r="B171" s="394" t="s">
        <v>13703</v>
      </c>
      <c r="C171" s="395" t="str">
        <f t="shared" si="3"/>
        <v>effect add_modifier={modifier= embraced_faction_timer days = -1 multiplier = 1}</v>
      </c>
      <c r="D171" s="395"/>
      <c r="E171" s="395"/>
      <c r="F171" s="395"/>
      <c r="G171" s="397"/>
      <c r="H171" s="398" t="s">
        <v>13704</v>
      </c>
      <c r="I171" s="10"/>
      <c r="J171" s="10"/>
    </row>
    <row r="172" spans="1:10">
      <c r="A172" s="393">
        <v>166</v>
      </c>
      <c r="B172" s="394" t="s">
        <v>13705</v>
      </c>
      <c r="C172" s="395" t="str">
        <f t="shared" si="3"/>
        <v>effect add_modifier={modifier= standardized_colony_ships days = -1 multiplier = 1}</v>
      </c>
      <c r="D172" s="395"/>
      <c r="E172" s="395"/>
      <c r="F172" s="395"/>
      <c r="G172" s="397" t="s">
        <v>13706</v>
      </c>
      <c r="H172" s="398" t="s">
        <v>13707</v>
      </c>
      <c r="I172" s="10"/>
      <c r="J172" s="10"/>
    </row>
    <row r="173" spans="1:10">
      <c r="A173" s="393">
        <v>167</v>
      </c>
      <c r="B173" s="394" t="s">
        <v>13708</v>
      </c>
      <c r="C173" s="395" t="str">
        <f t="shared" si="3"/>
        <v>effect add_modifier={modifier= ms_build_speed_mult days = -1 multiplier = 1}</v>
      </c>
      <c r="D173" s="395"/>
      <c r="E173" s="395"/>
      <c r="F173" s="395"/>
      <c r="G173" s="397" t="s">
        <v>13709</v>
      </c>
      <c r="H173" s="398" t="s">
        <v>13710</v>
      </c>
      <c r="I173" s="10"/>
      <c r="J173" s="10"/>
    </row>
    <row r="174" spans="1:10">
      <c r="A174" s="393">
        <v>168</v>
      </c>
      <c r="B174" s="394" t="s">
        <v>13711</v>
      </c>
      <c r="C174" s="395" t="str">
        <f t="shared" si="3"/>
        <v>effect add_modifier={modifier= lower_build_speed_mult days = -1 multiplier = 1}</v>
      </c>
      <c r="D174" s="395"/>
      <c r="E174" s="395"/>
      <c r="F174" s="395"/>
      <c r="G174" s="397" t="s">
        <v>13712</v>
      </c>
      <c r="H174" s="398" t="s">
        <v>13713</v>
      </c>
      <c r="I174" s="10"/>
      <c r="J174" s="10"/>
    </row>
    <row r="175" spans="1:10">
      <c r="A175" s="393">
        <v>169</v>
      </c>
      <c r="B175" s="394" t="s">
        <v>13714</v>
      </c>
      <c r="C175" s="395" t="str">
        <f t="shared" si="3"/>
        <v>effect add_modifier={modifier= ring_world_halted days = -1 multiplier = 1}</v>
      </c>
      <c r="D175" s="395"/>
      <c r="E175" s="395"/>
      <c r="F175" s="395"/>
      <c r="G175" s="397"/>
      <c r="H175" s="398" t="s">
        <v>13715</v>
      </c>
      <c r="I175" s="10"/>
      <c r="J175" s="10"/>
    </row>
    <row r="176" spans="1:10">
      <c r="A176" s="393">
        <v>170</v>
      </c>
      <c r="B176" s="394" t="s">
        <v>13716</v>
      </c>
      <c r="C176" s="395" t="str">
        <f t="shared" si="3"/>
        <v>effect add_modifier={modifier= unity_reduction_diplomatic_18 days = -1 multiplier = 1}</v>
      </c>
      <c r="D176" s="395"/>
      <c r="E176" s="395"/>
      <c r="F176" s="395"/>
      <c r="G176" s="397" t="s">
        <v>13717</v>
      </c>
      <c r="H176" s="398" t="s">
        <v>13718</v>
      </c>
      <c r="I176" s="10"/>
      <c r="J176" s="10"/>
    </row>
    <row r="177" spans="1:10">
      <c r="A177" s="393">
        <v>171</v>
      </c>
      <c r="B177" s="394" t="s">
        <v>13719</v>
      </c>
      <c r="C177" s="395" t="str">
        <f t="shared" si="3"/>
        <v>effect add_modifier={modifier= unity_reduction_akx_9541 days = -1 multiplier = 1}</v>
      </c>
      <c r="D177" s="395"/>
      <c r="E177" s="395"/>
      <c r="F177" s="395"/>
      <c r="G177" s="397" t="s">
        <v>13720</v>
      </c>
      <c r="H177" s="398" t="s">
        <v>13721</v>
      </c>
      <c r="I177" s="10"/>
      <c r="J177" s="10"/>
    </row>
    <row r="178" spans="1:10">
      <c r="A178" s="393">
        <v>172</v>
      </c>
      <c r="B178" s="394" t="s">
        <v>13722</v>
      </c>
      <c r="C178" s="395" t="str">
        <f t="shared" si="3"/>
        <v>effect add_modifier={modifier= unity_reduction_observation_47 days = -1 multiplier = 1}</v>
      </c>
      <c r="D178" s="395"/>
      <c r="E178" s="395"/>
      <c r="F178" s="395"/>
      <c r="G178" s="397" t="s">
        <v>13717</v>
      </c>
      <c r="H178" s="398" t="s">
        <v>13723</v>
      </c>
      <c r="I178" s="10"/>
      <c r="J178" s="10"/>
    </row>
    <row r="179" spans="1:10">
      <c r="A179" s="393">
        <v>173</v>
      </c>
      <c r="B179" s="394" t="s">
        <v>13724</v>
      </c>
      <c r="C179" s="395" t="str">
        <f t="shared" si="3"/>
        <v>effect add_modifier={modifier= unity_reduction_crisis_2204 days = -1 multiplier = 1}</v>
      </c>
      <c r="D179" s="395"/>
      <c r="E179" s="395"/>
      <c r="F179" s="395"/>
      <c r="G179" s="397" t="s">
        <v>13717</v>
      </c>
      <c r="H179" s="398" t="s">
        <v>13725</v>
      </c>
      <c r="I179" s="10"/>
      <c r="J179" s="10"/>
    </row>
    <row r="180" spans="1:10">
      <c r="A180" s="393">
        <v>174</v>
      </c>
      <c r="B180" s="394" t="s">
        <v>13726</v>
      </c>
      <c r="C180" s="395" t="str">
        <f t="shared" si="3"/>
        <v>effect add_modifier={modifier= unity_reduction_utopia_30 days = -1 multiplier = 1}</v>
      </c>
      <c r="D180" s="395"/>
      <c r="E180" s="395"/>
      <c r="F180" s="395"/>
      <c r="G180" s="397" t="s">
        <v>13717</v>
      </c>
      <c r="H180" s="398" t="s">
        <v>13727</v>
      </c>
      <c r="I180" s="10"/>
      <c r="J180" s="10"/>
    </row>
    <row r="181" spans="1:10">
      <c r="A181" s="393">
        <v>175</v>
      </c>
      <c r="B181" s="394" t="s">
        <v>13728</v>
      </c>
      <c r="C181" s="395" t="str">
        <f t="shared" si="3"/>
        <v>effect add_modifier={modifier= unity_increase_utopia_30 days = -1 multiplier = 1}</v>
      </c>
      <c r="D181" s="395"/>
      <c r="E181" s="395"/>
      <c r="F181" s="395"/>
      <c r="G181" s="397" t="s">
        <v>11391</v>
      </c>
      <c r="H181" s="398" t="s">
        <v>13729</v>
      </c>
      <c r="I181" s="10"/>
      <c r="J181" s="10"/>
    </row>
    <row r="182" spans="1:10">
      <c r="A182" s="393">
        <v>176</v>
      </c>
      <c r="B182" s="394" t="s">
        <v>13730</v>
      </c>
      <c r="C182" s="395" t="str">
        <f t="shared" si="3"/>
        <v>effect add_modifier={modifier= shroud_cooldown days = -1 multiplier = 1}</v>
      </c>
      <c r="D182" s="395"/>
      <c r="E182" s="395"/>
      <c r="F182" s="395"/>
      <c r="G182" s="397"/>
      <c r="H182" s="398" t="s">
        <v>13731</v>
      </c>
      <c r="I182" s="10"/>
      <c r="J182" s="10"/>
    </row>
    <row r="183" spans="1:10">
      <c r="A183" s="393">
        <v>177</v>
      </c>
      <c r="B183" s="394" t="s">
        <v>13730</v>
      </c>
      <c r="C183" s="395" t="str">
        <f t="shared" si="3"/>
        <v>effect add_modifier={modifier= shroud_precog_cooldown days = -1 multiplier = 1}</v>
      </c>
      <c r="D183" s="395"/>
      <c r="E183" s="395"/>
      <c r="F183" s="395"/>
      <c r="G183" s="397"/>
      <c r="H183" s="398" t="s">
        <v>13732</v>
      </c>
      <c r="I183" s="10"/>
      <c r="J183" s="10"/>
    </row>
    <row r="184" spans="1:10">
      <c r="A184" s="393">
        <v>178</v>
      </c>
      <c r="B184" s="394" t="s">
        <v>13733</v>
      </c>
      <c r="C184" s="395" t="str">
        <f t="shared" si="3"/>
        <v>effect add_modifier={modifier= shroud_happiness days = -1 multiplier = 1}</v>
      </c>
      <c r="D184" s="395"/>
      <c r="E184" s="395"/>
      <c r="F184" s="395"/>
      <c r="G184" s="397" t="s">
        <v>13517</v>
      </c>
      <c r="H184" s="398" t="s">
        <v>13734</v>
      </c>
      <c r="I184" s="10"/>
      <c r="J184" s="10"/>
    </row>
    <row r="185" spans="1:10">
      <c r="A185" s="393">
        <v>179</v>
      </c>
      <c r="B185" s="394" t="s">
        <v>13733</v>
      </c>
      <c r="C185" s="395" t="str">
        <f t="shared" si="3"/>
        <v>effect add_modifier={modifier= shroud_ship_upkeep days = -1 multiplier = 1}</v>
      </c>
      <c r="D185" s="395"/>
      <c r="E185" s="395"/>
      <c r="F185" s="395"/>
      <c r="G185" s="397" t="s">
        <v>13735</v>
      </c>
      <c r="H185" s="398" t="s">
        <v>13736</v>
      </c>
      <c r="I185" s="10"/>
      <c r="J185" s="10"/>
    </row>
    <row r="186" spans="1:10">
      <c r="A186" s="393">
        <v>180</v>
      </c>
      <c r="B186" s="394" t="s">
        <v>13733</v>
      </c>
      <c r="C186" s="395" t="str">
        <f t="shared" si="3"/>
        <v>effect add_modifier={modifier= shroud_research_speed days = -1 multiplier = 1}</v>
      </c>
      <c r="D186" s="395"/>
      <c r="E186" s="395"/>
      <c r="F186" s="395"/>
      <c r="G186" s="397" t="s">
        <v>13737</v>
      </c>
      <c r="H186" s="398" t="s">
        <v>13738</v>
      </c>
      <c r="I186" s="10"/>
      <c r="J186" s="10"/>
    </row>
    <row r="187" spans="1:10">
      <c r="A187" s="393">
        <v>181</v>
      </c>
      <c r="B187" s="394" t="s">
        <v>13733</v>
      </c>
      <c r="C187" s="395" t="str">
        <f t="shared" si="3"/>
        <v>effect add_modifier={modifier= shroud_shield_boost days = -1 multiplier = 1}</v>
      </c>
      <c r="D187" s="395"/>
      <c r="E187" s="395"/>
      <c r="F187" s="395"/>
      <c r="G187" s="397" t="s">
        <v>13739</v>
      </c>
      <c r="H187" s="398" t="s">
        <v>13740</v>
      </c>
      <c r="I187" s="10"/>
      <c r="J187" s="10"/>
    </row>
    <row r="188" spans="1:10">
      <c r="A188" s="393">
        <v>182</v>
      </c>
      <c r="B188" s="394" t="s">
        <v>13733</v>
      </c>
      <c r="C188" s="395" t="str">
        <f t="shared" si="3"/>
        <v>effect add_modifier={modifier= shroud_weapon_boost days = -1 multiplier = 1}</v>
      </c>
      <c r="D188" s="395"/>
      <c r="E188" s="395"/>
      <c r="F188" s="395"/>
      <c r="G188" s="397" t="s">
        <v>13741</v>
      </c>
      <c r="H188" s="398" t="s">
        <v>13742</v>
      </c>
      <c r="I188" s="10"/>
      <c r="J188" s="10"/>
    </row>
    <row r="189" spans="1:10">
      <c r="A189" s="393">
        <v>183</v>
      </c>
      <c r="B189" s="394" t="s">
        <v>13733</v>
      </c>
      <c r="C189" s="395" t="str">
        <f t="shared" si="3"/>
        <v>effect add_modifier={modifier= shroud_firing_rate days = -1 multiplier = 1}</v>
      </c>
      <c r="D189" s="395"/>
      <c r="E189" s="395"/>
      <c r="F189" s="395"/>
      <c r="G189" s="397" t="s">
        <v>13743</v>
      </c>
      <c r="H189" s="398" t="s">
        <v>13744</v>
      </c>
      <c r="I189" s="10"/>
      <c r="J189" s="10"/>
    </row>
    <row r="190" spans="1:10">
      <c r="A190" s="393">
        <v>184</v>
      </c>
      <c r="B190" s="394" t="s">
        <v>13733</v>
      </c>
      <c r="C190" s="395" t="str">
        <f t="shared" si="3"/>
        <v>effect add_modifier={modifier= shroud_ethic_boost days = -1 multiplier = 1}</v>
      </c>
      <c r="D190" s="395"/>
      <c r="E190" s="395"/>
      <c r="F190" s="395"/>
      <c r="G190" s="397" t="s">
        <v>13307</v>
      </c>
      <c r="H190" s="398" t="s">
        <v>13745</v>
      </c>
      <c r="I190" s="10"/>
      <c r="J190" s="10"/>
    </row>
    <row r="191" spans="1:10">
      <c r="A191" s="393">
        <v>185</v>
      </c>
      <c r="B191" s="394" t="s">
        <v>13733</v>
      </c>
      <c r="C191" s="395" t="str">
        <f t="shared" si="3"/>
        <v>effect add_modifier={modifier= shroud_influence_boost days = -1 multiplier = 1}</v>
      </c>
      <c r="D191" s="395"/>
      <c r="E191" s="395"/>
      <c r="F191" s="395"/>
      <c r="G191" s="397" t="s">
        <v>13746</v>
      </c>
      <c r="H191" s="398" t="s">
        <v>13747</v>
      </c>
      <c r="I191" s="10"/>
      <c r="J191" s="10"/>
    </row>
    <row r="192" spans="1:10">
      <c r="A192" s="393">
        <v>186</v>
      </c>
      <c r="B192" s="394" t="s">
        <v>13733</v>
      </c>
      <c r="C192" s="395" t="str">
        <f t="shared" si="3"/>
        <v>effect add_modifier={modifier= shroud_unity_boost days = -1 multiplier = 1}</v>
      </c>
      <c r="D192" s="395"/>
      <c r="E192" s="395"/>
      <c r="F192" s="395"/>
      <c r="G192" s="397" t="s">
        <v>13748</v>
      </c>
      <c r="H192" s="398" t="s">
        <v>13749</v>
      </c>
      <c r="I192" s="10"/>
      <c r="J192" s="10"/>
    </row>
    <row r="193" spans="1:10">
      <c r="A193" s="393">
        <v>187</v>
      </c>
      <c r="B193" s="394" t="s">
        <v>13733</v>
      </c>
      <c r="C193" s="395" t="str">
        <f t="shared" si="3"/>
        <v>effect add_modifier={modifier= shroud_evasion days = -1 multiplier = 1}</v>
      </c>
      <c r="D193" s="395"/>
      <c r="E193" s="395"/>
      <c r="F193" s="395"/>
      <c r="G193" s="397" t="s">
        <v>13750</v>
      </c>
      <c r="H193" s="398" t="s">
        <v>13751</v>
      </c>
      <c r="I193" s="10"/>
      <c r="J193" s="10"/>
    </row>
    <row r="194" spans="1:10">
      <c r="A194" s="393">
        <v>188</v>
      </c>
      <c r="B194" s="394" t="s">
        <v>13733</v>
      </c>
      <c r="C194" s="395" t="str">
        <f t="shared" si="3"/>
        <v>effect add_modifier={modifier= shroud_repair days = -1 multiplier = 1}</v>
      </c>
      <c r="D194" s="395"/>
      <c r="E194" s="395"/>
      <c r="F194" s="395"/>
      <c r="G194" s="397" t="s">
        <v>13752</v>
      </c>
      <c r="H194" s="398" t="s">
        <v>13753</v>
      </c>
      <c r="I194" s="10"/>
      <c r="J194" s="10"/>
    </row>
    <row r="195" spans="1:10">
      <c r="A195" s="393">
        <v>189</v>
      </c>
      <c r="B195" s="394" t="s">
        <v>13733</v>
      </c>
      <c r="C195" s="395" t="str">
        <f t="shared" si="3"/>
        <v>effect add_modifier={modifier= shroud_speed days = -1 multiplier = 1}</v>
      </c>
      <c r="D195" s="395"/>
      <c r="E195" s="395"/>
      <c r="F195" s="395"/>
      <c r="G195" s="397" t="s">
        <v>13754</v>
      </c>
      <c r="H195" s="398" t="s">
        <v>13755</v>
      </c>
      <c r="I195" s="10"/>
      <c r="J195" s="10"/>
    </row>
    <row r="196" spans="1:10">
      <c r="A196" s="393">
        <v>190</v>
      </c>
      <c r="B196" s="394" t="s">
        <v>13733</v>
      </c>
      <c r="C196" s="395" t="str">
        <f t="shared" si="3"/>
        <v>effect add_modifier={modifier= shroud_morale days = -1 multiplier = 1}</v>
      </c>
      <c r="D196" s="395"/>
      <c r="E196" s="395"/>
      <c r="F196" s="395"/>
      <c r="G196" s="397" t="s">
        <v>13756</v>
      </c>
      <c r="H196" s="398" t="s">
        <v>13757</v>
      </c>
      <c r="I196" s="10"/>
      <c r="J196" s="10"/>
    </row>
    <row r="197" spans="1:10">
      <c r="A197" s="393">
        <v>191</v>
      </c>
      <c r="B197" s="394" t="s">
        <v>13733</v>
      </c>
      <c r="C197" s="395" t="str">
        <f t="shared" si="3"/>
        <v>effect add_modifier={modifier= shroud_sensors days = -1 multiplier = 1}</v>
      </c>
      <c r="D197" s="395"/>
      <c r="E197" s="395"/>
      <c r="F197" s="395"/>
      <c r="G197" s="397" t="s">
        <v>13758</v>
      </c>
      <c r="H197" s="398" t="s">
        <v>13759</v>
      </c>
      <c r="I197" s="10"/>
      <c r="J197" s="10"/>
    </row>
    <row r="198" spans="1:10">
      <c r="A198" s="393">
        <v>192</v>
      </c>
      <c r="B198" s="394" t="s">
        <v>13760</v>
      </c>
      <c r="C198" s="395" t="str">
        <f t="shared" si="3"/>
        <v>effect add_modifier={modifier= shroud_neg_happiness days = -1 multiplier = 1}</v>
      </c>
      <c r="D198" s="395"/>
      <c r="E198" s="395"/>
      <c r="F198" s="395"/>
      <c r="G198" s="397" t="s">
        <v>13390</v>
      </c>
      <c r="H198" s="398" t="s">
        <v>13761</v>
      </c>
      <c r="I198" s="10"/>
      <c r="J198" s="10"/>
    </row>
    <row r="199" spans="1:10">
      <c r="A199" s="393">
        <v>193</v>
      </c>
      <c r="B199" s="394" t="s">
        <v>13760</v>
      </c>
      <c r="C199" s="395" t="str">
        <f t="shared" si="3"/>
        <v>effect add_modifier={modifier= shroud_neg_ethic days = -1 multiplier = 1}</v>
      </c>
      <c r="D199" s="395"/>
      <c r="E199" s="395"/>
      <c r="F199" s="395"/>
      <c r="G199" s="397" t="s">
        <v>13762</v>
      </c>
      <c r="H199" s="398" t="s">
        <v>13763</v>
      </c>
      <c r="I199" s="10"/>
      <c r="J199" s="10"/>
    </row>
    <row r="200" spans="1:10">
      <c r="A200" s="393">
        <v>194</v>
      </c>
      <c r="B200" s="394" t="s">
        <v>13760</v>
      </c>
      <c r="C200" s="395" t="str">
        <f t="shared" si="3"/>
        <v>effect add_modifier={modifier= shroud_neg_armor days = -1 multiplier = 1}</v>
      </c>
      <c r="D200" s="395"/>
      <c r="E200" s="395"/>
      <c r="F200" s="395"/>
      <c r="G200" s="397" t="s">
        <v>13764</v>
      </c>
      <c r="H200" s="398" t="s">
        <v>13765</v>
      </c>
      <c r="I200" s="10"/>
      <c r="J200" s="10"/>
    </row>
    <row r="201" spans="1:10">
      <c r="A201" s="393">
        <v>195</v>
      </c>
      <c r="B201" s="394" t="s">
        <v>13760</v>
      </c>
      <c r="C201" s="395" t="str">
        <f t="shared" ref="C201:C264" si="4">_xlfn.CONCAT($C$4," ",H201," ","days = ",$E$4," ","multiplier = ",$G$4,"}")</f>
        <v>effect add_modifier={modifier= shroud_neg_growth days = -1 multiplier = 1}</v>
      </c>
      <c r="D201" s="395"/>
      <c r="E201" s="395"/>
      <c r="F201" s="395"/>
      <c r="G201" s="397" t="s">
        <v>13766</v>
      </c>
      <c r="H201" s="398" t="s">
        <v>13767</v>
      </c>
      <c r="I201" s="10"/>
      <c r="J201" s="10"/>
    </row>
    <row r="202" spans="1:10">
      <c r="A202" s="393">
        <v>196</v>
      </c>
      <c r="B202" s="394" t="s">
        <v>13760</v>
      </c>
      <c r="C202" s="395" t="str">
        <f t="shared" si="4"/>
        <v>effect add_modifier={modifier= shroud_neg_research days = -1 multiplier = 1}</v>
      </c>
      <c r="D202" s="395"/>
      <c r="E202" s="395"/>
      <c r="F202" s="395"/>
      <c r="G202" s="397" t="s">
        <v>13768</v>
      </c>
      <c r="H202" s="398" t="s">
        <v>13769</v>
      </c>
      <c r="I202" s="10"/>
      <c r="J202" s="10"/>
    </row>
    <row r="203" spans="1:10">
      <c r="A203" s="393">
        <v>197</v>
      </c>
      <c r="B203" s="394" t="s">
        <v>13760</v>
      </c>
      <c r="C203" s="395" t="str">
        <f t="shared" si="4"/>
        <v>effect add_modifier={modifier= shroud_neg_influence days = -1 multiplier = 1}</v>
      </c>
      <c r="D203" s="395"/>
      <c r="E203" s="395"/>
      <c r="F203" s="395"/>
      <c r="G203" s="397" t="s">
        <v>13770</v>
      </c>
      <c r="H203" s="398" t="s">
        <v>13771</v>
      </c>
      <c r="I203" s="10"/>
      <c r="J203" s="10"/>
    </row>
    <row r="204" spans="1:10">
      <c r="A204" s="393">
        <v>198</v>
      </c>
      <c r="B204" s="394" t="s">
        <v>13760</v>
      </c>
      <c r="C204" s="395" t="str">
        <f t="shared" si="4"/>
        <v>effect add_modifier={modifier= shroud_neg_unity days = -1 multiplier = 1}</v>
      </c>
      <c r="D204" s="395"/>
      <c r="E204" s="395"/>
      <c r="F204" s="395"/>
      <c r="G204" s="397" t="s">
        <v>13720</v>
      </c>
      <c r="H204" s="398" t="s">
        <v>13772</v>
      </c>
      <c r="I204" s="10"/>
      <c r="J204" s="10"/>
    </row>
    <row r="205" spans="1:10">
      <c r="A205" s="393">
        <v>199</v>
      </c>
      <c r="B205" s="394" t="s">
        <v>13760</v>
      </c>
      <c r="C205" s="395" t="str">
        <f t="shared" si="4"/>
        <v>effect add_modifier={modifier= shroud_neg_speed days = -1 multiplier = 1}</v>
      </c>
      <c r="D205" s="395"/>
      <c r="E205" s="395"/>
      <c r="F205" s="395"/>
      <c r="G205" s="397" t="s">
        <v>13773</v>
      </c>
      <c r="H205" s="398" t="s">
        <v>13774</v>
      </c>
      <c r="I205" s="10"/>
      <c r="J205" s="10"/>
    </row>
    <row r="206" spans="1:10">
      <c r="A206" s="393">
        <v>200</v>
      </c>
      <c r="B206" s="394" t="s">
        <v>13760</v>
      </c>
      <c r="C206" s="395" t="str">
        <f t="shared" si="4"/>
        <v>effect add_modifier={modifier= shroud_neg_morale days = -1 multiplier = 1}</v>
      </c>
      <c r="D206" s="395"/>
      <c r="E206" s="395"/>
      <c r="F206" s="395"/>
      <c r="G206" s="397" t="s">
        <v>13775</v>
      </c>
      <c r="H206" s="398" t="s">
        <v>13776</v>
      </c>
      <c r="I206" s="10"/>
      <c r="J206" s="10"/>
    </row>
    <row r="207" spans="1:10">
      <c r="A207" s="393">
        <v>201</v>
      </c>
      <c r="B207" s="394" t="s">
        <v>13760</v>
      </c>
      <c r="C207" s="395" t="str">
        <f t="shared" si="4"/>
        <v>effect add_modifier={modifier= shroud_neg_sensors days = -1 multiplier = 1}</v>
      </c>
      <c r="D207" s="395"/>
      <c r="E207" s="395"/>
      <c r="F207" s="395"/>
      <c r="G207" s="397" t="s">
        <v>13777</v>
      </c>
      <c r="H207" s="398" t="s">
        <v>13778</v>
      </c>
      <c r="I207" s="10"/>
      <c r="J207" s="10"/>
    </row>
    <row r="208" spans="1:10">
      <c r="A208" s="393">
        <v>202</v>
      </c>
      <c r="B208" s="394" t="s">
        <v>13779</v>
      </c>
      <c r="C208" s="395" t="str">
        <f t="shared" si="4"/>
        <v>effect add_modifier={modifier= covenant_whisperers_in_the_void_0 days = -1 multiplier = 1}</v>
      </c>
      <c r="D208" s="395"/>
      <c r="E208" s="395"/>
      <c r="F208" s="395"/>
      <c r="G208" s="397" t="s">
        <v>13780</v>
      </c>
      <c r="H208" s="398" t="s">
        <v>13781</v>
      </c>
      <c r="I208" s="10"/>
      <c r="J208" s="10"/>
    </row>
    <row r="209" spans="1:10">
      <c r="A209" s="393">
        <v>203</v>
      </c>
      <c r="B209" s="394" t="s">
        <v>13782</v>
      </c>
      <c r="C209" s="395" t="str">
        <f t="shared" si="4"/>
        <v>effect add_modifier={modifier= covenant_whisperers_in_the_void_0_fircon days = -1 multiplier = 1}</v>
      </c>
      <c r="D209" s="395"/>
      <c r="E209" s="395"/>
      <c r="F209" s="395"/>
      <c r="G209" s="397" t="s">
        <v>13783</v>
      </c>
      <c r="H209" s="398" t="s">
        <v>13784</v>
      </c>
      <c r="I209" s="10"/>
      <c r="J209" s="10"/>
    </row>
    <row r="210" spans="1:10">
      <c r="A210" s="393">
        <v>204</v>
      </c>
      <c r="B210" s="394" t="s">
        <v>13779</v>
      </c>
      <c r="C210" s="395" t="str">
        <f t="shared" si="4"/>
        <v>effect add_modifier={modifier= covenant_whisperers_in_the_void days = -1 multiplier = 1}</v>
      </c>
      <c r="D210" s="395"/>
      <c r="E210" s="395"/>
      <c r="F210" s="395"/>
      <c r="G210" s="397" t="s">
        <v>13785</v>
      </c>
      <c r="H210" s="398" t="s">
        <v>13786</v>
      </c>
      <c r="I210" s="10"/>
      <c r="J210" s="10"/>
    </row>
    <row r="211" spans="1:10">
      <c r="A211" s="393">
        <v>205</v>
      </c>
      <c r="B211" s="394" t="s">
        <v>13782</v>
      </c>
      <c r="C211" s="395" t="str">
        <f t="shared" si="4"/>
        <v>effect add_modifier={modifier= covenant_whisperers_in_the_void_fircon days = -1 multiplier = 1}</v>
      </c>
      <c r="D211" s="395"/>
      <c r="E211" s="395"/>
      <c r="F211" s="395"/>
      <c r="G211" s="397" t="s">
        <v>13787</v>
      </c>
      <c r="H211" s="398" t="s">
        <v>13788</v>
      </c>
      <c r="I211" s="10"/>
      <c r="J211" s="10"/>
    </row>
    <row r="212" spans="1:10">
      <c r="A212" s="393">
        <v>206</v>
      </c>
      <c r="B212" s="394" t="s">
        <v>7144</v>
      </c>
      <c r="C212" s="395" t="str">
        <f t="shared" si="4"/>
        <v>effect add_modifier={modifier= covenant_detection_first_contact days = -1 multiplier = 1}</v>
      </c>
      <c r="D212" s="395"/>
      <c r="E212" s="395"/>
      <c r="F212" s="395"/>
      <c r="G212" s="397" t="s">
        <v>13789</v>
      </c>
      <c r="H212" s="398" t="s">
        <v>13790</v>
      </c>
      <c r="I212" s="10"/>
      <c r="J212" s="10"/>
    </row>
    <row r="213" spans="1:10">
      <c r="A213" s="393">
        <v>207</v>
      </c>
      <c r="B213" s="394" t="s">
        <v>13791</v>
      </c>
      <c r="C213" s="395" t="str">
        <f t="shared" si="4"/>
        <v>effect add_modifier={modifier= covenant_composer_of_strands_0 days = -1 multiplier = 1}</v>
      </c>
      <c r="D213" s="395"/>
      <c r="E213" s="395"/>
      <c r="F213" s="395"/>
      <c r="G213" s="397" t="s">
        <v>13792</v>
      </c>
      <c r="H213" s="398" t="s">
        <v>13793</v>
      </c>
      <c r="I213" s="10"/>
      <c r="J213" s="10"/>
    </row>
    <row r="214" spans="1:10">
      <c r="A214" s="393">
        <v>208</v>
      </c>
      <c r="B214" s="394" t="s">
        <v>13791</v>
      </c>
      <c r="C214" s="395" t="str">
        <f t="shared" si="4"/>
        <v>effect add_modifier={modifier= covenant_composer_of_strands days = -1 multiplier = 1}</v>
      </c>
      <c r="D214" s="395"/>
      <c r="E214" s="395"/>
      <c r="F214" s="395"/>
      <c r="G214" s="397" t="s">
        <v>13794</v>
      </c>
      <c r="H214" s="398" t="s">
        <v>13795</v>
      </c>
      <c r="I214" s="10"/>
      <c r="J214" s="10"/>
    </row>
    <row r="215" spans="1:10">
      <c r="A215" s="393">
        <v>209</v>
      </c>
      <c r="B215" s="394" t="s">
        <v>13796</v>
      </c>
      <c r="C215" s="395" t="str">
        <f t="shared" si="4"/>
        <v>effect add_modifier={modifier= covenant_instrument_of_desire_0 days = -1 multiplier = 1}</v>
      </c>
      <c r="D215" s="395"/>
      <c r="E215" s="395"/>
      <c r="F215" s="395"/>
      <c r="G215" s="397" t="s">
        <v>13797</v>
      </c>
      <c r="H215" s="398" t="s">
        <v>13798</v>
      </c>
      <c r="I215" s="10"/>
      <c r="J215" s="10"/>
    </row>
    <row r="216" spans="1:10">
      <c r="A216" s="393">
        <v>210</v>
      </c>
      <c r="B216" s="394" t="s">
        <v>13796</v>
      </c>
      <c r="C216" s="395" t="str">
        <f t="shared" si="4"/>
        <v>effect add_modifier={modifier= covenant_instrument_of_desire days = -1 multiplier = 1}</v>
      </c>
      <c r="D216" s="395"/>
      <c r="E216" s="395"/>
      <c r="F216" s="395"/>
      <c r="G216" s="397" t="s">
        <v>13799</v>
      </c>
      <c r="H216" s="398" t="s">
        <v>13800</v>
      </c>
      <c r="I216" s="10"/>
      <c r="J216" s="10"/>
    </row>
    <row r="217" spans="1:10">
      <c r="A217" s="393">
        <v>211</v>
      </c>
      <c r="B217" s="394" t="s">
        <v>13801</v>
      </c>
      <c r="C217" s="395" t="str">
        <f t="shared" si="4"/>
        <v>effect add_modifier={modifier= covenant_eater_of_worlds_0 days = -1 multiplier = 1}</v>
      </c>
      <c r="D217" s="395"/>
      <c r="E217" s="395"/>
      <c r="F217" s="395"/>
      <c r="G217" s="397" t="s">
        <v>13802</v>
      </c>
      <c r="H217" s="398" t="s">
        <v>13803</v>
      </c>
      <c r="I217" s="10"/>
      <c r="J217" s="10"/>
    </row>
    <row r="218" spans="1:10">
      <c r="A218" s="393">
        <v>212</v>
      </c>
      <c r="B218" s="394" t="s">
        <v>13801</v>
      </c>
      <c r="C218" s="395" t="str">
        <f t="shared" si="4"/>
        <v>effect add_modifier={modifier= covenant_eater_of_worlds_debuff_0 days = -1 multiplier = 1}</v>
      </c>
      <c r="D218" s="395"/>
      <c r="E218" s="395"/>
      <c r="F218" s="395"/>
      <c r="G218" s="397" t="s">
        <v>13804</v>
      </c>
      <c r="H218" s="398" t="s">
        <v>13805</v>
      </c>
      <c r="I218" s="10"/>
      <c r="J218" s="10"/>
    </row>
    <row r="219" spans="1:10">
      <c r="A219" s="393">
        <v>213</v>
      </c>
      <c r="B219" s="394" t="s">
        <v>13801</v>
      </c>
      <c r="C219" s="395" t="str">
        <f t="shared" si="4"/>
        <v>effect add_modifier={modifier= covenant_eater_of_worlds days = -1 multiplier = 1}</v>
      </c>
      <c r="D219" s="395"/>
      <c r="E219" s="395"/>
      <c r="F219" s="395"/>
      <c r="G219" s="397" t="s">
        <v>13806</v>
      </c>
      <c r="H219" s="398" t="s">
        <v>13807</v>
      </c>
      <c r="I219" s="10"/>
      <c r="J219" s="10"/>
    </row>
    <row r="220" spans="1:10">
      <c r="A220" s="393">
        <v>214</v>
      </c>
      <c r="B220" s="394" t="s">
        <v>13801</v>
      </c>
      <c r="C220" s="395" t="str">
        <f t="shared" si="4"/>
        <v>effect add_modifier={modifier= covenant_eater_of_worlds_debuff days = -1 multiplier = 1}</v>
      </c>
      <c r="D220" s="395"/>
      <c r="E220" s="395"/>
      <c r="F220" s="395"/>
      <c r="G220" s="397" t="s">
        <v>13808</v>
      </c>
      <c r="H220" s="398" t="s">
        <v>13809</v>
      </c>
      <c r="I220" s="10"/>
      <c r="J220" s="10"/>
    </row>
    <row r="221" ht="34.5" spans="1:10">
      <c r="A221" s="393">
        <v>215</v>
      </c>
      <c r="B221" s="394" t="s">
        <v>13810</v>
      </c>
      <c r="C221" s="395" t="str">
        <f t="shared" si="4"/>
        <v>effect add_modifier={modifier= covenant_end_of_the_cycle days = -1 multiplier = 1}</v>
      </c>
      <c r="D221" s="395"/>
      <c r="E221" s="395"/>
      <c r="F221" s="395"/>
      <c r="G221" s="397" t="s">
        <v>13811</v>
      </c>
      <c r="H221" s="398" t="s">
        <v>13812</v>
      </c>
      <c r="I221" s="10"/>
      <c r="J221" s="10"/>
    </row>
    <row r="222" spans="1:10">
      <c r="A222" s="393">
        <v>216</v>
      </c>
      <c r="B222" s="394" t="s">
        <v>13813</v>
      </c>
      <c r="C222" s="395" t="str">
        <f t="shared" si="4"/>
        <v>effect add_modifier={modifier= research_utopia_60 days = -1 multiplier = 1}</v>
      </c>
      <c r="D222" s="395"/>
      <c r="E222" s="395"/>
      <c r="F222" s="395"/>
      <c r="G222" s="397" t="s">
        <v>13814</v>
      </c>
      <c r="H222" s="398" t="s">
        <v>13815</v>
      </c>
      <c r="I222" s="10"/>
      <c r="J222" s="10"/>
    </row>
    <row r="223" spans="1:10">
      <c r="A223" s="393">
        <v>217</v>
      </c>
      <c r="B223" s="394" t="s">
        <v>13816</v>
      </c>
      <c r="C223" s="395" t="str">
        <f t="shared" si="4"/>
        <v>effect add_modifier={modifier= energy_utopia_57 days = -1 multiplier = 1}</v>
      </c>
      <c r="D223" s="395"/>
      <c r="E223" s="395"/>
      <c r="F223" s="395"/>
      <c r="G223" s="397" t="s">
        <v>13817</v>
      </c>
      <c r="H223" s="398" t="s">
        <v>13818</v>
      </c>
      <c r="I223" s="10"/>
      <c r="J223" s="10"/>
    </row>
    <row r="224" spans="1:10">
      <c r="A224" s="393">
        <v>218</v>
      </c>
      <c r="B224" s="394" t="s">
        <v>13819</v>
      </c>
      <c r="C224" s="395" t="str">
        <f t="shared" si="4"/>
        <v>effect add_modifier={modifier= ageless days = -1 multiplier = 1}</v>
      </c>
      <c r="D224" s="395"/>
      <c r="E224" s="395"/>
      <c r="F224" s="395"/>
      <c r="G224" s="397" t="s">
        <v>13820</v>
      </c>
      <c r="H224" s="398" t="s">
        <v>13821</v>
      </c>
      <c r="I224" s="10"/>
      <c r="J224" s="10"/>
    </row>
    <row r="225" spans="1:10">
      <c r="A225" s="393">
        <v>219</v>
      </c>
      <c r="B225" s="394" t="s">
        <v>13822</v>
      </c>
      <c r="C225" s="395" t="str">
        <f t="shared" si="4"/>
        <v>effect add_modifier={modifier= whisperers_madness days = -1 multiplier = 1}</v>
      </c>
      <c r="D225" s="395"/>
      <c r="E225" s="395"/>
      <c r="F225" s="395"/>
      <c r="G225" s="397" t="s">
        <v>13823</v>
      </c>
      <c r="H225" s="398" t="s">
        <v>13824</v>
      </c>
      <c r="I225" s="10"/>
      <c r="J225" s="10"/>
    </row>
    <row r="226" spans="1:10">
      <c r="A226" s="393">
        <v>220</v>
      </c>
      <c r="B226" s="394" t="s">
        <v>13825</v>
      </c>
      <c r="C226" s="395" t="str">
        <f t="shared" si="4"/>
        <v>effect add_modifier={modifier= whisperers_psychosis days = -1 multiplier = 1}</v>
      </c>
      <c r="D226" s="395"/>
      <c r="E226" s="395"/>
      <c r="F226" s="395"/>
      <c r="G226" s="397" t="s">
        <v>13826</v>
      </c>
      <c r="H226" s="398" t="s">
        <v>13827</v>
      </c>
      <c r="I226" s="10"/>
      <c r="J226" s="10"/>
    </row>
    <row r="227" spans="1:10">
      <c r="A227" s="393">
        <v>221</v>
      </c>
      <c r="B227" s="394" t="s">
        <v>13828</v>
      </c>
      <c r="C227" s="395" t="str">
        <f t="shared" si="4"/>
        <v>effect add_modifier={modifier= eater_unhappiness_empire days = -1 multiplier = 1}</v>
      </c>
      <c r="D227" s="395"/>
      <c r="E227" s="395"/>
      <c r="F227" s="395"/>
      <c r="G227" s="397" t="s">
        <v>13527</v>
      </c>
      <c r="H227" s="398" t="s">
        <v>13829</v>
      </c>
      <c r="I227" s="10"/>
      <c r="J227" s="10"/>
    </row>
    <row r="228" spans="1:10">
      <c r="A228" s="393">
        <v>222</v>
      </c>
      <c r="B228" s="394" t="s">
        <v>13830</v>
      </c>
      <c r="C228" s="395" t="str">
        <f t="shared" si="4"/>
        <v>effect add_modifier={modifier= instrument_deviance_empire days = -1 multiplier = 1}</v>
      </c>
      <c r="D228" s="395"/>
      <c r="E228" s="395"/>
      <c r="F228" s="395"/>
      <c r="G228" s="397" t="s">
        <v>13762</v>
      </c>
      <c r="H228" s="398" t="s">
        <v>13831</v>
      </c>
      <c r="I228" s="10"/>
      <c r="J228" s="10"/>
    </row>
    <row r="229" spans="1:10">
      <c r="A229" s="393">
        <v>223</v>
      </c>
      <c r="B229" s="394" t="s">
        <v>13832</v>
      </c>
      <c r="C229" s="395" t="str">
        <f t="shared" si="4"/>
        <v>effect add_modifier={modifier= instrument_cravings days = -1 multiplier = 1}</v>
      </c>
      <c r="D229" s="395"/>
      <c r="E229" s="395"/>
      <c r="F229" s="395"/>
      <c r="G229" s="397" t="s">
        <v>13833</v>
      </c>
      <c r="H229" s="398" t="s">
        <v>13834</v>
      </c>
      <c r="I229" s="10"/>
      <c r="J229" s="10"/>
    </row>
    <row r="230" spans="1:10">
      <c r="A230" s="393">
        <v>224</v>
      </c>
      <c r="B230" s="394" t="s">
        <v>13835</v>
      </c>
      <c r="C230" s="395" t="str">
        <f t="shared" si="4"/>
        <v>effect add_modifier={modifier= colossus_victim days = -1 multiplier = 1}</v>
      </c>
      <c r="D230" s="395"/>
      <c r="E230" s="395"/>
      <c r="F230" s="395"/>
      <c r="G230" s="397" t="s">
        <v>13836</v>
      </c>
      <c r="H230" s="398" t="s">
        <v>13837</v>
      </c>
      <c r="I230" s="10"/>
      <c r="J230" s="10"/>
    </row>
    <row r="231" spans="1:10">
      <c r="A231" s="393">
        <v>225</v>
      </c>
      <c r="B231" s="394" t="s">
        <v>13838</v>
      </c>
      <c r="C231" s="395" t="str">
        <f t="shared" si="4"/>
        <v>effect add_modifier={modifier= has_holy_player_planet days = -1 multiplier = 1}</v>
      </c>
      <c r="D231" s="395"/>
      <c r="E231" s="395"/>
      <c r="F231" s="395"/>
      <c r="G231" s="397" t="s">
        <v>11391</v>
      </c>
      <c r="H231" s="398" t="s">
        <v>13839</v>
      </c>
      <c r="I231" s="10"/>
      <c r="J231" s="10"/>
    </row>
    <row r="232" ht="34.5" spans="1:10">
      <c r="A232" s="393">
        <v>226</v>
      </c>
      <c r="B232" s="394" t="s">
        <v>13840</v>
      </c>
      <c r="C232" s="395" t="str">
        <f t="shared" si="4"/>
        <v>effect add_modifier={modifier= rummy_nebula days = -1 multiplier = 1}</v>
      </c>
      <c r="D232" s="395"/>
      <c r="E232" s="395"/>
      <c r="F232" s="395"/>
      <c r="G232" s="397" t="s">
        <v>13841</v>
      </c>
      <c r="H232" s="398" t="s">
        <v>13842</v>
      </c>
      <c r="I232" s="10"/>
      <c r="J232" s="10"/>
    </row>
    <row r="233" spans="1:10">
      <c r="A233" s="393">
        <v>227</v>
      </c>
      <c r="B233" s="394" t="s">
        <v>13843</v>
      </c>
      <c r="C233" s="395" t="str">
        <f t="shared" si="4"/>
        <v>effect add_modifier={modifier= harvesting_negative_mass days = -1 multiplier = 1}</v>
      </c>
      <c r="D233" s="395"/>
      <c r="E233" s="395"/>
      <c r="F233" s="395"/>
      <c r="G233" s="397" t="s">
        <v>13844</v>
      </c>
      <c r="H233" s="398" t="s">
        <v>13845</v>
      </c>
      <c r="I233" s="10"/>
      <c r="J233" s="10"/>
    </row>
    <row r="234" spans="1:10">
      <c r="A234" s="393">
        <v>228</v>
      </c>
      <c r="B234" s="394" t="s">
        <v>13846</v>
      </c>
      <c r="C234" s="395" t="str">
        <f t="shared" si="4"/>
        <v>effect add_modifier={modifier= offloaded_optimization days = -1 multiplier = 1}</v>
      </c>
      <c r="D234" s="395"/>
      <c r="E234" s="395"/>
      <c r="F234" s="395"/>
      <c r="G234" s="397" t="s">
        <v>13847</v>
      </c>
      <c r="H234" s="398" t="s">
        <v>13848</v>
      </c>
      <c r="I234" s="10"/>
      <c r="J234" s="10"/>
    </row>
    <row r="235" spans="1:10">
      <c r="A235" s="393">
        <v>229</v>
      </c>
      <c r="B235" s="394" t="s">
        <v>13849</v>
      </c>
      <c r="C235" s="395" t="str">
        <f t="shared" si="4"/>
        <v>effect add_modifier={modifier= in_paradise days = -1 multiplier = 1}</v>
      </c>
      <c r="D235" s="395"/>
      <c r="E235" s="395"/>
      <c r="F235" s="395"/>
      <c r="G235" s="397" t="s">
        <v>3468</v>
      </c>
      <c r="H235" s="398" t="s">
        <v>13850</v>
      </c>
      <c r="I235" s="10"/>
      <c r="J235" s="10"/>
    </row>
    <row r="236" spans="1:10">
      <c r="A236" s="393">
        <v>230</v>
      </c>
      <c r="B236" s="394" t="s">
        <v>13851</v>
      </c>
      <c r="C236" s="395" t="str">
        <f t="shared" si="4"/>
        <v>effect add_modifier={modifier= mega_computer days = -1 multiplier = 1}</v>
      </c>
      <c r="D236" s="395"/>
      <c r="E236" s="395"/>
      <c r="F236" s="395"/>
      <c r="G236" s="397" t="s">
        <v>13852</v>
      </c>
      <c r="H236" s="398" t="s">
        <v>13853</v>
      </c>
      <c r="I236" s="10"/>
      <c r="J236" s="10"/>
    </row>
    <row r="237" ht="28.5" spans="1:10">
      <c r="A237" s="393">
        <v>231</v>
      </c>
      <c r="B237" s="394" t="s">
        <v>13854</v>
      </c>
      <c r="C237" s="395" t="str">
        <f t="shared" si="4"/>
        <v>effect add_modifier={modifier= littering_loitering_liability days = -1 multiplier = 1}</v>
      </c>
      <c r="D237" s="395"/>
      <c r="E237" s="395"/>
      <c r="F237" s="395"/>
      <c r="G237" s="397" t="s">
        <v>13855</v>
      </c>
      <c r="H237" s="398" t="s">
        <v>13856</v>
      </c>
      <c r="I237" s="10"/>
      <c r="J237" s="10"/>
    </row>
    <row r="238" spans="1:10">
      <c r="A238" s="393">
        <v>232</v>
      </c>
      <c r="B238" s="394" t="s">
        <v>13857</v>
      </c>
      <c r="C238" s="395" t="str">
        <f t="shared" si="4"/>
        <v>effect add_modifier={modifier= a_hitchikers_guide_to_the_galaxy days = -1 multiplier = 1}</v>
      </c>
      <c r="D238" s="395"/>
      <c r="E238" s="395"/>
      <c r="F238" s="395"/>
      <c r="G238" s="397" t="s">
        <v>13858</v>
      </c>
      <c r="H238" s="398" t="s">
        <v>13859</v>
      </c>
      <c r="I238" s="10"/>
      <c r="J238" s="10"/>
    </row>
    <row r="239" spans="1:10">
      <c r="A239" s="393">
        <v>233</v>
      </c>
      <c r="B239" s="394" t="s">
        <v>13860</v>
      </c>
      <c r="C239" s="395" t="str">
        <f t="shared" si="4"/>
        <v>effect add_modifier={modifier= dessanu_gift days = -1 multiplier = 1}</v>
      </c>
      <c r="D239" s="395"/>
      <c r="E239" s="395"/>
      <c r="F239" s="395"/>
      <c r="G239" s="397" t="s">
        <v>13861</v>
      </c>
      <c r="H239" s="398" t="s">
        <v>13862</v>
      </c>
      <c r="I239" s="10"/>
      <c r="J239" s="10"/>
    </row>
    <row r="240" spans="1:10">
      <c r="A240" s="393">
        <v>234</v>
      </c>
      <c r="B240" s="394" t="s">
        <v>13863</v>
      </c>
      <c r="C240" s="395" t="str">
        <f t="shared" si="4"/>
        <v>effect add_modifier={modifier= cultural_clemency days = -1 multiplier = 1}</v>
      </c>
      <c r="D240" s="395"/>
      <c r="E240" s="395"/>
      <c r="F240" s="395"/>
      <c r="G240" s="397" t="s">
        <v>13858</v>
      </c>
      <c r="H240" s="398" t="s">
        <v>13864</v>
      </c>
      <c r="I240" s="10"/>
      <c r="J240" s="10"/>
    </row>
    <row r="241" spans="1:10">
      <c r="A241" s="393">
        <v>235</v>
      </c>
      <c r="B241" s="394" t="s">
        <v>13865</v>
      </c>
      <c r="C241" s="395" t="str">
        <f t="shared" si="4"/>
        <v>effect add_modifier={modifier= tent_heist days = -1 multiplier = 1}</v>
      </c>
      <c r="D241" s="395"/>
      <c r="E241" s="395"/>
      <c r="F241" s="395"/>
      <c r="G241" s="397" t="s">
        <v>13855</v>
      </c>
      <c r="H241" s="398" t="s">
        <v>13866</v>
      </c>
      <c r="I241" s="10"/>
      <c r="J241" s="10"/>
    </row>
    <row r="242" spans="1:10">
      <c r="A242" s="393">
        <v>236</v>
      </c>
      <c r="B242" s="394" t="s">
        <v>13867</v>
      </c>
      <c r="C242" s="395" t="str">
        <f t="shared" si="4"/>
        <v>effect add_modifier={modifier= curator_buff_hatchling days = -1 multiplier = 1}</v>
      </c>
      <c r="D242" s="395"/>
      <c r="E242" s="395"/>
      <c r="F242" s="395"/>
      <c r="G242" s="397" t="s">
        <v>13868</v>
      </c>
      <c r="H242" s="398" t="s">
        <v>13869</v>
      </c>
      <c r="I242" s="10"/>
      <c r="J242" s="10"/>
    </row>
    <row r="243" spans="1:10">
      <c r="A243" s="393">
        <v>237</v>
      </c>
      <c r="B243" s="394" t="s">
        <v>13870</v>
      </c>
      <c r="C243" s="395" t="str">
        <f t="shared" si="4"/>
        <v>effect add_modifier={modifier= mineral_mapping days = -1 multiplier = 1}</v>
      </c>
      <c r="D243" s="395"/>
      <c r="E243" s="395"/>
      <c r="F243" s="395"/>
      <c r="G243" s="397" t="s">
        <v>13871</v>
      </c>
      <c r="H243" s="398" t="s">
        <v>13872</v>
      </c>
      <c r="I243" s="10"/>
      <c r="J243" s="10"/>
    </row>
    <row r="244" spans="1:10">
      <c r="A244" s="393">
        <v>238</v>
      </c>
      <c r="B244" s="394" t="s">
        <v>13873</v>
      </c>
      <c r="C244" s="395" t="str">
        <f t="shared" si="4"/>
        <v>effect add_modifier={modifier= disregard_for_alien_life days = -1 multiplier = 1}</v>
      </c>
      <c r="D244" s="395"/>
      <c r="E244" s="395"/>
      <c r="F244" s="395"/>
      <c r="G244" s="397" t="s">
        <v>3417</v>
      </c>
      <c r="H244" s="398" t="s">
        <v>13874</v>
      </c>
      <c r="I244" s="10"/>
      <c r="J244" s="10"/>
    </row>
    <row r="245" spans="1:10">
      <c r="A245" s="393">
        <v>239</v>
      </c>
      <c r="B245" s="394" t="s">
        <v>13875</v>
      </c>
      <c r="C245" s="395" t="str">
        <f t="shared" si="4"/>
        <v>effect add_modifier={modifier= gray_scattered days = -1 multiplier = 1}</v>
      </c>
      <c r="D245" s="395"/>
      <c r="E245" s="395"/>
      <c r="F245" s="395"/>
      <c r="G245" s="399"/>
      <c r="H245" s="398" t="s">
        <v>13876</v>
      </c>
      <c r="I245" s="10"/>
      <c r="J245" s="10"/>
    </row>
    <row r="246" spans="1:10">
      <c r="A246" s="393">
        <v>240</v>
      </c>
      <c r="B246" s="394" t="s">
        <v>13877</v>
      </c>
      <c r="C246" s="395" t="str">
        <f t="shared" si="4"/>
        <v>effect add_modifier={modifier= extended_payout_goodest days = -1 multiplier = 1}</v>
      </c>
      <c r="D246" s="395"/>
      <c r="E246" s="395"/>
      <c r="F246" s="395"/>
      <c r="G246" s="397" t="s">
        <v>13878</v>
      </c>
      <c r="H246" s="398" t="s">
        <v>13879</v>
      </c>
      <c r="I246" s="10"/>
      <c r="J246" s="10"/>
    </row>
    <row r="247" spans="1:10">
      <c r="A247" s="393">
        <v>241</v>
      </c>
      <c r="B247" s="394" t="s">
        <v>13880</v>
      </c>
      <c r="C247" s="395" t="str">
        <f t="shared" si="4"/>
        <v>effect add_modifier={modifier= extended_payout_good days = -1 multiplier = 1}</v>
      </c>
      <c r="D247" s="395"/>
      <c r="E247" s="395"/>
      <c r="F247" s="395"/>
      <c r="G247" s="397" t="s">
        <v>13881</v>
      </c>
      <c r="H247" s="398" t="s">
        <v>13882</v>
      </c>
      <c r="I247" s="10"/>
      <c r="J247" s="10"/>
    </row>
    <row r="248" spans="1:10">
      <c r="A248" s="393">
        <v>242</v>
      </c>
      <c r="B248" s="394" t="s">
        <v>13883</v>
      </c>
      <c r="C248" s="395" t="str">
        <f t="shared" si="4"/>
        <v>effect add_modifier={modifier= slots_disappointment days = -1 multiplier = 1}</v>
      </c>
      <c r="D248" s="395"/>
      <c r="E248" s="395"/>
      <c r="F248" s="395"/>
      <c r="G248" s="397" t="s">
        <v>13884</v>
      </c>
      <c r="H248" s="398" t="s">
        <v>13885</v>
      </c>
      <c r="I248" s="10"/>
      <c r="J248" s="10"/>
    </row>
    <row r="249" spans="1:10">
      <c r="A249" s="393">
        <v>243</v>
      </c>
      <c r="B249" s="394" t="s">
        <v>11709</v>
      </c>
      <c r="C249" s="395" t="str">
        <f t="shared" si="4"/>
        <v>effect add_modifier={modifier= galatron_modifier days = -1 multiplier = 1}</v>
      </c>
      <c r="D249" s="395"/>
      <c r="E249" s="395"/>
      <c r="F249" s="395"/>
      <c r="G249" s="397" t="s">
        <v>13886</v>
      </c>
      <c r="H249" s="398" t="s">
        <v>13887</v>
      </c>
      <c r="I249" s="10"/>
      <c r="J249" s="10"/>
    </row>
    <row r="250" spans="1:10">
      <c r="A250" s="393">
        <v>244</v>
      </c>
      <c r="B250" s="394" t="s">
        <v>13888</v>
      </c>
      <c r="C250" s="395" t="str">
        <f t="shared" si="4"/>
        <v>effect add_modifier={modifier= galatron_lost days = -1 multiplier = 1}</v>
      </c>
      <c r="D250" s="395"/>
      <c r="E250" s="395"/>
      <c r="F250" s="395"/>
      <c r="G250" s="397" t="s">
        <v>13889</v>
      </c>
      <c r="H250" s="398" t="s">
        <v>13890</v>
      </c>
      <c r="I250" s="10"/>
      <c r="J250" s="10"/>
    </row>
    <row r="251" spans="1:10">
      <c r="A251" s="393">
        <v>245</v>
      </c>
      <c r="B251" s="394" t="s">
        <v>13891</v>
      </c>
      <c r="C251" s="395" t="str">
        <f t="shared" si="4"/>
        <v>effect add_modifier={modifier= ancient_trade_route days = -1 multiplier = 1}</v>
      </c>
      <c r="D251" s="395"/>
      <c r="E251" s="395"/>
      <c r="F251" s="395"/>
      <c r="G251" s="397" t="s">
        <v>13892</v>
      </c>
      <c r="H251" s="398" t="s">
        <v>13893</v>
      </c>
      <c r="I251" s="10"/>
      <c r="J251" s="10"/>
    </row>
    <row r="252" spans="1:10">
      <c r="A252" s="393">
        <v>246</v>
      </c>
      <c r="B252" s="394" t="s">
        <v>13894</v>
      </c>
      <c r="C252" s="395" t="str">
        <f t="shared" si="4"/>
        <v>effect add_modifier={modifier= galatron_energy days = -1 multiplier = 1}</v>
      </c>
      <c r="D252" s="395"/>
      <c r="E252" s="395"/>
      <c r="F252" s="395"/>
      <c r="G252" s="397" t="s">
        <v>13895</v>
      </c>
      <c r="H252" s="398" t="s">
        <v>13896</v>
      </c>
      <c r="I252" s="10"/>
      <c r="J252" s="10"/>
    </row>
    <row r="253" spans="1:10">
      <c r="A253" s="393">
        <v>247</v>
      </c>
      <c r="B253" s="394" t="s">
        <v>13897</v>
      </c>
      <c r="C253" s="395" t="str">
        <f t="shared" si="4"/>
        <v>effect add_modifier={modifier= galatron_minerals days = -1 multiplier = 1}</v>
      </c>
      <c r="D253" s="395"/>
      <c r="E253" s="395"/>
      <c r="F253" s="395"/>
      <c r="G253" s="397" t="s">
        <v>13898</v>
      </c>
      <c r="H253" s="398" t="s">
        <v>13899</v>
      </c>
      <c r="I253" s="10"/>
      <c r="J253" s="10"/>
    </row>
    <row r="254" spans="1:10">
      <c r="A254" s="393">
        <v>248</v>
      </c>
      <c r="B254" s="394" t="s">
        <v>13900</v>
      </c>
      <c r="C254" s="395" t="str">
        <f t="shared" si="4"/>
        <v>effect add_modifier={modifier= galatron_food days = -1 multiplier = 1}</v>
      </c>
      <c r="D254" s="395"/>
      <c r="E254" s="395"/>
      <c r="F254" s="395"/>
      <c r="G254" s="397" t="s">
        <v>13898</v>
      </c>
      <c r="H254" s="398" t="s">
        <v>13901</v>
      </c>
      <c r="I254" s="10"/>
      <c r="J254" s="10"/>
    </row>
    <row r="255" spans="1:10">
      <c r="A255" s="393">
        <v>249</v>
      </c>
      <c r="B255" s="394" t="s">
        <v>13902</v>
      </c>
      <c r="C255" s="395" t="str">
        <f t="shared" si="4"/>
        <v>effect add_modifier={modifier= galatron_unity days = -1 multiplier = 1}</v>
      </c>
      <c r="D255" s="395"/>
      <c r="E255" s="395"/>
      <c r="F255" s="395"/>
      <c r="G255" s="397" t="s">
        <v>13748</v>
      </c>
      <c r="H255" s="398" t="s">
        <v>13903</v>
      </c>
      <c r="I255" s="10"/>
      <c r="J255" s="10"/>
    </row>
    <row r="256" spans="1:10">
      <c r="A256" s="393">
        <v>250</v>
      </c>
      <c r="B256" s="394" t="s">
        <v>13904</v>
      </c>
      <c r="C256" s="395" t="str">
        <f t="shared" si="4"/>
        <v>effect add_modifier={modifier= caravaneer_trade_secrets days = -1 multiplier = 1}</v>
      </c>
      <c r="D256" s="395"/>
      <c r="E256" s="395"/>
      <c r="F256" s="395"/>
      <c r="G256" s="397" t="s">
        <v>13905</v>
      </c>
      <c r="H256" s="398" t="s">
        <v>13906</v>
      </c>
      <c r="I256" s="10"/>
      <c r="J256" s="10"/>
    </row>
    <row r="257" ht="28.5" spans="1:10">
      <c r="A257" s="393">
        <v>251</v>
      </c>
      <c r="B257" s="394" t="s">
        <v>13907</v>
      </c>
      <c r="C257" s="395" t="str">
        <f t="shared" si="4"/>
        <v>effect add_modifier={modifier= vengralian_sales_contingent days = -1 multiplier = 1}</v>
      </c>
      <c r="D257" s="395"/>
      <c r="E257" s="395"/>
      <c r="F257" s="395"/>
      <c r="G257" s="397" t="s">
        <v>13908</v>
      </c>
      <c r="H257" s="398" t="s">
        <v>13909</v>
      </c>
      <c r="I257" s="10"/>
      <c r="J257" s="10"/>
    </row>
    <row r="258" ht="28.5" spans="1:10">
      <c r="A258" s="393">
        <v>252</v>
      </c>
      <c r="B258" s="394" t="s">
        <v>13910</v>
      </c>
      <c r="C258" s="395" t="str">
        <f t="shared" si="4"/>
        <v>effect add_modifier={modifier= 6monthsocietycost days = -1 multiplier = 1}</v>
      </c>
      <c r="D258" s="395"/>
      <c r="E258" s="395"/>
      <c r="F258" s="395"/>
      <c r="G258" s="397" t="s">
        <v>13911</v>
      </c>
      <c r="H258" s="398" t="s">
        <v>13912</v>
      </c>
      <c r="I258" s="10"/>
      <c r="J258" s="10"/>
    </row>
    <row r="259" spans="1:10">
      <c r="A259" s="393">
        <v>253</v>
      </c>
      <c r="B259" s="394" t="s">
        <v>13913</v>
      </c>
      <c r="C259" s="395" t="str">
        <f t="shared" si="4"/>
        <v>effect add_modifier={modifier= galactic_market_founder days = -1 multiplier = 1}</v>
      </c>
      <c r="D259" s="395"/>
      <c r="E259" s="395"/>
      <c r="F259" s="395"/>
      <c r="G259" s="397" t="s">
        <v>13914</v>
      </c>
      <c r="H259" s="398" t="s">
        <v>13915</v>
      </c>
      <c r="I259" s="10"/>
      <c r="J259" s="10"/>
    </row>
    <row r="260" spans="1:10">
      <c r="A260" s="393">
        <v>254</v>
      </c>
      <c r="B260" s="394" t="s">
        <v>13916</v>
      </c>
      <c r="C260" s="395" t="str">
        <f t="shared" si="4"/>
        <v>effect add_modifier={modifier= consecrated_worlds_mourning days = -1 multiplier = 1}</v>
      </c>
      <c r="D260" s="395"/>
      <c r="E260" s="395"/>
      <c r="F260" s="395"/>
      <c r="G260" s="397" t="s">
        <v>3417</v>
      </c>
      <c r="H260" s="398" t="s">
        <v>13917</v>
      </c>
      <c r="I260" s="10"/>
      <c r="J260" s="10"/>
    </row>
    <row r="261" ht="51.75" spans="1:10">
      <c r="A261" s="393">
        <v>255</v>
      </c>
      <c r="B261" s="394" t="s">
        <v>10003</v>
      </c>
      <c r="C261" s="395" t="str">
        <f t="shared" si="4"/>
        <v>effect add_modifier={modifier= strategic_coordination_center_modifier days = -1 multiplier = 1}</v>
      </c>
      <c r="D261" s="395"/>
      <c r="E261" s="395"/>
      <c r="F261" s="395"/>
      <c r="G261" s="397" t="s">
        <v>13918</v>
      </c>
      <c r="H261" s="398" t="s">
        <v>13919</v>
      </c>
      <c r="I261" s="10"/>
      <c r="J261" s="10"/>
    </row>
    <row r="262" ht="28.5" spans="1:10">
      <c r="A262" s="393">
        <v>256</v>
      </c>
      <c r="B262" s="394" t="s">
        <v>13920</v>
      </c>
      <c r="C262" s="395" t="str">
        <f t="shared" si="4"/>
        <v>effect add_modifier={modifier= spawn_pool_stimulants days = -1 multiplier = 1}</v>
      </c>
      <c r="D262" s="395"/>
      <c r="E262" s="395"/>
      <c r="F262" s="395"/>
      <c r="G262" s="397" t="s">
        <v>3063</v>
      </c>
      <c r="H262" s="398" t="s">
        <v>13921</v>
      </c>
      <c r="I262" s="10"/>
      <c r="J262" s="10"/>
    </row>
    <row r="263" spans="1:10">
      <c r="A263" s="393">
        <v>257</v>
      </c>
      <c r="B263" s="394" t="s">
        <v>13922</v>
      </c>
      <c r="C263" s="395" t="str">
        <f t="shared" si="4"/>
        <v>effect add_modifier={modifier= consecrated_modifier_12 days = -1 multiplier = 1}</v>
      </c>
      <c r="D263" s="395"/>
      <c r="E263" s="395"/>
      <c r="F263" s="395"/>
      <c r="G263" s="397" t="s">
        <v>13923</v>
      </c>
      <c r="H263" s="398" t="s">
        <v>13924</v>
      </c>
      <c r="I263" s="10"/>
      <c r="J263" s="10"/>
    </row>
    <row r="264" spans="1:10">
      <c r="A264" s="393">
        <v>258</v>
      </c>
      <c r="B264" s="394" t="s">
        <v>13922</v>
      </c>
      <c r="C264" s="395" t="str">
        <f t="shared" si="4"/>
        <v>effect add_modifier={modifier= consecrated_modifier_11 days = -1 multiplier = 1}</v>
      </c>
      <c r="D264" s="395"/>
      <c r="E264" s="395"/>
      <c r="F264" s="395"/>
      <c r="G264" s="397" t="s">
        <v>13925</v>
      </c>
      <c r="H264" s="398" t="s">
        <v>13926</v>
      </c>
      <c r="I264" s="10"/>
      <c r="J264" s="10"/>
    </row>
    <row r="265" spans="1:10">
      <c r="A265" s="393">
        <v>259</v>
      </c>
      <c r="B265" s="394" t="s">
        <v>13922</v>
      </c>
      <c r="C265" s="395" t="str">
        <f t="shared" ref="C265:C328" si="5">_xlfn.CONCAT($C$4," ",H265," ","days = ",$E$4," ","multiplier = ",$G$4,"}")</f>
        <v>effect add_modifier={modifier= consecrated_modifier_10 days = -1 multiplier = 1}</v>
      </c>
      <c r="D265" s="395"/>
      <c r="E265" s="395"/>
      <c r="F265" s="395"/>
      <c r="G265" s="397" t="s">
        <v>13927</v>
      </c>
      <c r="H265" s="398" t="s">
        <v>13928</v>
      </c>
      <c r="I265" s="10"/>
      <c r="J265" s="10"/>
    </row>
    <row r="266" spans="1:10">
      <c r="A266" s="393">
        <v>260</v>
      </c>
      <c r="B266" s="394" t="s">
        <v>13922</v>
      </c>
      <c r="C266" s="395" t="str">
        <f t="shared" si="5"/>
        <v>effect add_modifier={modifier= consecrated_modifier_9 days = -1 multiplier = 1}</v>
      </c>
      <c r="D266" s="395"/>
      <c r="E266" s="395"/>
      <c r="F266" s="395"/>
      <c r="G266" s="397" t="s">
        <v>13929</v>
      </c>
      <c r="H266" s="398" t="s">
        <v>13930</v>
      </c>
      <c r="I266" s="10"/>
      <c r="J266" s="10"/>
    </row>
    <row r="267" spans="1:10">
      <c r="A267" s="393">
        <v>261</v>
      </c>
      <c r="B267" s="394" t="s">
        <v>13922</v>
      </c>
      <c r="C267" s="395" t="str">
        <f t="shared" si="5"/>
        <v>effect add_modifier={modifier= consecrated_modifier_8 days = -1 multiplier = 1}</v>
      </c>
      <c r="D267" s="395"/>
      <c r="E267" s="395"/>
      <c r="F267" s="395"/>
      <c r="G267" s="397" t="s">
        <v>13931</v>
      </c>
      <c r="H267" s="398" t="s">
        <v>13932</v>
      </c>
      <c r="I267" s="10"/>
      <c r="J267" s="10"/>
    </row>
    <row r="268" spans="1:10">
      <c r="A268" s="393">
        <v>262</v>
      </c>
      <c r="B268" s="394" t="s">
        <v>13922</v>
      </c>
      <c r="C268" s="395" t="str">
        <f t="shared" si="5"/>
        <v>effect add_modifier={modifier= consecrated_modifier_7 days = -1 multiplier = 1}</v>
      </c>
      <c r="D268" s="395"/>
      <c r="E268" s="395"/>
      <c r="F268" s="395"/>
      <c r="G268" s="397" t="s">
        <v>13933</v>
      </c>
      <c r="H268" s="398" t="s">
        <v>13934</v>
      </c>
      <c r="I268" s="10"/>
      <c r="J268" s="10"/>
    </row>
    <row r="269" spans="1:10">
      <c r="A269" s="393">
        <v>263</v>
      </c>
      <c r="B269" s="394" t="s">
        <v>13922</v>
      </c>
      <c r="C269" s="395" t="str">
        <f t="shared" si="5"/>
        <v>effect add_modifier={modifier= consecrated_modifier_6 days = -1 multiplier = 1}</v>
      </c>
      <c r="D269" s="395"/>
      <c r="E269" s="395"/>
      <c r="F269" s="395"/>
      <c r="G269" s="397" t="s">
        <v>13935</v>
      </c>
      <c r="H269" s="398" t="s">
        <v>13936</v>
      </c>
      <c r="I269" s="10"/>
      <c r="J269" s="10"/>
    </row>
    <row r="270" spans="1:10">
      <c r="A270" s="393">
        <v>264</v>
      </c>
      <c r="B270" s="394" t="s">
        <v>13922</v>
      </c>
      <c r="C270" s="395" t="str">
        <f t="shared" si="5"/>
        <v>effect add_modifier={modifier= consecrated_modifier_5 days = -1 multiplier = 1}</v>
      </c>
      <c r="D270" s="395"/>
      <c r="E270" s="395"/>
      <c r="F270" s="395"/>
      <c r="G270" s="397" t="s">
        <v>13937</v>
      </c>
      <c r="H270" s="398" t="s">
        <v>13938</v>
      </c>
      <c r="I270" s="10"/>
      <c r="J270" s="10"/>
    </row>
    <row r="271" spans="1:10">
      <c r="A271" s="393">
        <v>265</v>
      </c>
      <c r="B271" s="394" t="s">
        <v>13922</v>
      </c>
      <c r="C271" s="395" t="str">
        <f t="shared" si="5"/>
        <v>effect add_modifier={modifier= consecrated_modifier_4 days = -1 multiplier = 1}</v>
      </c>
      <c r="D271" s="395"/>
      <c r="E271" s="395"/>
      <c r="F271" s="395"/>
      <c r="G271" s="397" t="s">
        <v>13939</v>
      </c>
      <c r="H271" s="398" t="s">
        <v>13940</v>
      </c>
      <c r="I271" s="10"/>
      <c r="J271" s="10"/>
    </row>
    <row r="272" spans="1:10">
      <c r="A272" s="393">
        <v>266</v>
      </c>
      <c r="B272" s="394" t="s">
        <v>13922</v>
      </c>
      <c r="C272" s="395" t="str">
        <f t="shared" si="5"/>
        <v>effect add_modifier={modifier= consecrated_modifier_3 days = -1 multiplier = 1}</v>
      </c>
      <c r="D272" s="395"/>
      <c r="E272" s="395"/>
      <c r="F272" s="395"/>
      <c r="G272" s="397" t="s">
        <v>13941</v>
      </c>
      <c r="H272" s="398" t="s">
        <v>13942</v>
      </c>
      <c r="I272" s="10"/>
      <c r="J272" s="10"/>
    </row>
    <row r="273" spans="1:10">
      <c r="A273" s="393">
        <v>267</v>
      </c>
      <c r="B273" s="394" t="s">
        <v>13922</v>
      </c>
      <c r="C273" s="395" t="str">
        <f t="shared" si="5"/>
        <v>effect add_modifier={modifier= consecrated_modifier_2 days = -1 multiplier = 1}</v>
      </c>
      <c r="D273" s="395"/>
      <c r="E273" s="395"/>
      <c r="F273" s="395"/>
      <c r="G273" s="397" t="s">
        <v>13943</v>
      </c>
      <c r="H273" s="398" t="s">
        <v>13944</v>
      </c>
      <c r="I273" s="10"/>
      <c r="J273" s="10"/>
    </row>
    <row r="274" spans="1:10">
      <c r="A274" s="393">
        <v>268</v>
      </c>
      <c r="B274" s="394" t="s">
        <v>13922</v>
      </c>
      <c r="C274" s="395" t="str">
        <f t="shared" si="5"/>
        <v>effect add_modifier={modifier= consecrated_modifier_1 days = -1 multiplier = 1}</v>
      </c>
      <c r="D274" s="395"/>
      <c r="E274" s="395"/>
      <c r="F274" s="395"/>
      <c r="G274" s="397" t="s">
        <v>13945</v>
      </c>
      <c r="H274" s="398" t="s">
        <v>13946</v>
      </c>
      <c r="I274" s="10"/>
      <c r="J274" s="10"/>
    </row>
    <row r="275" spans="1:10">
      <c r="A275" s="393">
        <v>269</v>
      </c>
      <c r="B275" s="394" t="s">
        <v>13947</v>
      </c>
      <c r="C275" s="395" t="str">
        <f t="shared" si="5"/>
        <v>effect add_modifier={modifier= galatron_naval_cap1 days = -1 multiplier = 1}</v>
      </c>
      <c r="D275" s="395"/>
      <c r="E275" s="395"/>
      <c r="F275" s="395"/>
      <c r="G275" s="397" t="s">
        <v>13948</v>
      </c>
      <c r="H275" s="398" t="s">
        <v>13949</v>
      </c>
      <c r="I275" s="10"/>
      <c r="J275" s="10"/>
    </row>
    <row r="276" spans="1:10">
      <c r="A276" s="393">
        <v>270</v>
      </c>
      <c r="B276" s="394" t="s">
        <v>13950</v>
      </c>
      <c r="C276" s="395" t="str">
        <f t="shared" si="5"/>
        <v>effect add_modifier={modifier= faction_loan_taken days = -1 multiplier = 1}</v>
      </c>
      <c r="D276" s="395"/>
      <c r="E276" s="395"/>
      <c r="F276" s="395"/>
      <c r="G276" s="397" t="s">
        <v>13951</v>
      </c>
      <c r="H276" s="398" t="s">
        <v>13952</v>
      </c>
      <c r="I276" s="10"/>
      <c r="J276" s="10"/>
    </row>
    <row r="277" spans="1:10">
      <c r="A277" s="393">
        <v>271</v>
      </c>
      <c r="B277" s="394" t="s">
        <v>13953</v>
      </c>
      <c r="C277" s="395" t="str">
        <f t="shared" si="5"/>
        <v>effect add_modifier={modifier= country_defaulted days = -1 multiplier = 1}</v>
      </c>
      <c r="D277" s="395"/>
      <c r="E277" s="395"/>
      <c r="F277" s="395"/>
      <c r="G277" s="397" t="s">
        <v>13954</v>
      </c>
      <c r="H277" s="398" t="s">
        <v>13955</v>
      </c>
      <c r="I277" s="10"/>
      <c r="J277" s="10"/>
    </row>
    <row r="278" spans="1:10">
      <c r="A278" s="393">
        <v>272</v>
      </c>
      <c r="B278" s="394" t="s">
        <v>13953</v>
      </c>
      <c r="C278" s="395" t="str">
        <f t="shared" si="5"/>
        <v>effect add_modifier={modifier= country_defaulted_wilderness days = -1 multiplier = 1}</v>
      </c>
      <c r="D278" s="395"/>
      <c r="E278" s="395"/>
      <c r="F278" s="395"/>
      <c r="G278" s="397" t="s">
        <v>13956</v>
      </c>
      <c r="H278" s="398" t="s">
        <v>13957</v>
      </c>
      <c r="I278" s="10"/>
      <c r="J278" s="10"/>
    </row>
    <row r="279" spans="1:10">
      <c r="A279" s="393">
        <v>273</v>
      </c>
      <c r="B279" s="394" t="s">
        <v>13958</v>
      </c>
      <c r="C279" s="395" t="str">
        <f t="shared" si="5"/>
        <v>effect add_modifier={modifier= consumer_goods_rationing days = -1 multiplier = 1}</v>
      </c>
      <c r="D279" s="395"/>
      <c r="E279" s="395"/>
      <c r="F279" s="395"/>
      <c r="G279" s="397" t="s">
        <v>13959</v>
      </c>
      <c r="H279" s="398" t="s">
        <v>13960</v>
      </c>
      <c r="I279" s="10"/>
      <c r="J279" s="10"/>
    </row>
    <row r="280" spans="1:10">
      <c r="A280" s="393">
        <v>274</v>
      </c>
      <c r="B280" s="394" t="s">
        <v>13961</v>
      </c>
      <c r="C280" s="395" t="str">
        <f t="shared" si="5"/>
        <v>effect add_modifier={modifier= relic_activation_cooldown days = -1 multiplier = 1}</v>
      </c>
      <c r="D280" s="395"/>
      <c r="E280" s="395"/>
      <c r="F280" s="395"/>
      <c r="G280" s="397"/>
      <c r="H280" s="398" t="s">
        <v>13962</v>
      </c>
      <c r="I280" s="10"/>
      <c r="J280" s="10"/>
    </row>
    <row r="281" spans="1:10">
      <c r="A281" s="393">
        <v>275</v>
      </c>
      <c r="B281" s="394" t="s">
        <v>13963</v>
      </c>
      <c r="C281" s="395" t="str">
        <f t="shared" si="5"/>
        <v>effect add_modifier={modifier= arcane_deciphering_cooldown days = -1 multiplier = 1}</v>
      </c>
      <c r="D281" s="395"/>
      <c r="E281" s="395"/>
      <c r="F281" s="395"/>
      <c r="G281" s="397"/>
      <c r="H281" s="398" t="s">
        <v>13964</v>
      </c>
      <c r="I281" s="10"/>
      <c r="J281" s="10"/>
    </row>
    <row r="282" spans="1:10">
      <c r="A282" s="393">
        <v>276</v>
      </c>
      <c r="B282" s="394" t="s">
        <v>13965</v>
      </c>
      <c r="C282" s="395" t="str">
        <f t="shared" si="5"/>
        <v>effect add_modifier={modifier= artifact_find_applications_cooldown days = -1 multiplier = 1}</v>
      </c>
      <c r="D282" s="395"/>
      <c r="E282" s="395"/>
      <c r="F282" s="395"/>
      <c r="G282" s="397"/>
      <c r="H282" s="398" t="s">
        <v>13966</v>
      </c>
      <c r="I282" s="10"/>
      <c r="J282" s="10"/>
    </row>
    <row r="283" spans="1:10">
      <c r="A283" s="393">
        <v>277</v>
      </c>
      <c r="B283" s="394" t="s">
        <v>13967</v>
      </c>
      <c r="C283" s="395" t="str">
        <f t="shared" si="5"/>
        <v>effect add_modifier={modifier= artifact_lgate_insight_cooldown days = -1 multiplier = 1}</v>
      </c>
      <c r="D283" s="395"/>
      <c r="E283" s="395"/>
      <c r="F283" s="395"/>
      <c r="G283" s="397"/>
      <c r="H283" s="398" t="s">
        <v>13968</v>
      </c>
      <c r="I283" s="10"/>
      <c r="J283" s="10"/>
    </row>
    <row r="284" spans="1:10">
      <c r="A284" s="393">
        <v>278</v>
      </c>
      <c r="B284" s="394" t="s">
        <v>13969</v>
      </c>
      <c r="C284" s="395" t="str">
        <f t="shared" si="5"/>
        <v>effect add_modifier={modifier= artifact_precursor_insight_cooldown days = -1 multiplier = 1}</v>
      </c>
      <c r="D284" s="395"/>
      <c r="E284" s="395"/>
      <c r="F284" s="395"/>
      <c r="G284" s="397"/>
      <c r="H284" s="398" t="s">
        <v>13970</v>
      </c>
      <c r="I284" s="10"/>
      <c r="J284" s="10"/>
    </row>
    <row r="285" spans="1:10">
      <c r="A285" s="393">
        <v>279</v>
      </c>
      <c r="B285" s="394" t="s">
        <v>13971</v>
      </c>
      <c r="C285" s="395" t="str">
        <f t="shared" si="5"/>
        <v>effect add_modifier={modifier= artifact_sell_cooldown days = -1 multiplier = 1}</v>
      </c>
      <c r="D285" s="395"/>
      <c r="E285" s="395"/>
      <c r="F285" s="395"/>
      <c r="G285" s="397"/>
      <c r="H285" s="398" t="s">
        <v>13972</v>
      </c>
      <c r="I285" s="10"/>
      <c r="J285" s="10"/>
    </row>
    <row r="286" spans="1:10">
      <c r="A286" s="393">
        <v>280</v>
      </c>
      <c r="B286" s="394" t="s">
        <v>13973</v>
      </c>
      <c r="C286" s="395" t="str">
        <f t="shared" si="5"/>
        <v>effect add_modifier={modifier= drums_of_war days = -1 multiplier = 1}</v>
      </c>
      <c r="D286" s="395"/>
      <c r="E286" s="395"/>
      <c r="F286" s="395"/>
      <c r="G286" s="397" t="s">
        <v>11673</v>
      </c>
      <c r="H286" s="398" t="s">
        <v>13974</v>
      </c>
      <c r="I286" s="10"/>
      <c r="J286" s="10"/>
    </row>
    <row r="287" spans="1:10">
      <c r="A287" s="393">
        <v>281</v>
      </c>
      <c r="B287" s="394" t="s">
        <v>13975</v>
      </c>
      <c r="C287" s="395" t="str">
        <f t="shared" si="5"/>
        <v>effect add_modifier={modifier= ether_drake_triumph days = -1 multiplier = 1}</v>
      </c>
      <c r="D287" s="395"/>
      <c r="E287" s="395"/>
      <c r="F287" s="395"/>
      <c r="G287" s="397" t="s">
        <v>13976</v>
      </c>
      <c r="H287" s="398" t="s">
        <v>13977</v>
      </c>
      <c r="I287" s="10"/>
      <c r="J287" s="10"/>
    </row>
    <row r="288" spans="1:10">
      <c r="A288" s="393">
        <v>282</v>
      </c>
      <c r="B288" s="394" t="s">
        <v>13978</v>
      </c>
      <c r="C288" s="395" t="str">
        <f t="shared" si="5"/>
        <v>effect add_modifier={modifier= worm_scales days = -1 multiplier = 1}</v>
      </c>
      <c r="D288" s="395"/>
      <c r="E288" s="395"/>
      <c r="F288" s="395"/>
      <c r="G288" s="397" t="s">
        <v>11680</v>
      </c>
      <c r="H288" s="398" t="s">
        <v>13979</v>
      </c>
      <c r="I288" s="10"/>
      <c r="J288" s="10"/>
    </row>
    <row r="289" spans="1:10">
      <c r="A289" s="393">
        <v>283</v>
      </c>
      <c r="B289" s="394" t="s">
        <v>11715</v>
      </c>
      <c r="C289" s="395" t="str">
        <f t="shared" si="5"/>
        <v>effect add_modifier={modifier= ancient_sword days = -1 multiplier = 1}</v>
      </c>
      <c r="D289" s="395"/>
      <c r="E289" s="395"/>
      <c r="F289" s="395"/>
      <c r="G289" s="397" t="s">
        <v>11719</v>
      </c>
      <c r="H289" s="398" t="s">
        <v>13980</v>
      </c>
      <c r="I289" s="10"/>
      <c r="J289" s="10"/>
    </row>
    <row r="290" spans="1:10">
      <c r="A290" s="393">
        <v>284</v>
      </c>
      <c r="B290" s="394" t="s">
        <v>13981</v>
      </c>
      <c r="C290" s="395" t="str">
        <f t="shared" si="5"/>
        <v>effect add_modifier={modifier= unbidden_ritual days = -1 multiplier = 1}</v>
      </c>
      <c r="D290" s="395"/>
      <c r="E290" s="395"/>
      <c r="F290" s="395"/>
      <c r="G290" s="397" t="s">
        <v>13982</v>
      </c>
      <c r="H290" s="398" t="s">
        <v>13983</v>
      </c>
      <c r="I290" s="10"/>
      <c r="J290" s="10"/>
    </row>
    <row r="291" spans="1:10">
      <c r="A291" s="393">
        <v>285</v>
      </c>
      <c r="B291" s="394" t="s">
        <v>13984</v>
      </c>
      <c r="C291" s="395" t="str">
        <f t="shared" si="5"/>
        <v>effect add_modifier={modifier= contingency_calculation days = -1 multiplier = 1}</v>
      </c>
      <c r="D291" s="395"/>
      <c r="E291" s="395"/>
      <c r="F291" s="395"/>
      <c r="G291" s="397" t="s">
        <v>11767</v>
      </c>
      <c r="H291" s="398" t="s">
        <v>13985</v>
      </c>
      <c r="I291" s="10"/>
      <c r="J291" s="10"/>
    </row>
    <row r="292" spans="1:10">
      <c r="A292" s="393">
        <v>286</v>
      </c>
      <c r="B292" s="394" t="s">
        <v>11722</v>
      </c>
      <c r="C292" s="395" t="str">
        <f t="shared" si="5"/>
        <v>effect add_modifier={modifier= severed_head_modifier days = -1 multiplier = 1}</v>
      </c>
      <c r="D292" s="395"/>
      <c r="E292" s="395"/>
      <c r="F292" s="395"/>
      <c r="G292" s="397" t="s">
        <v>13986</v>
      </c>
      <c r="H292" s="398" t="s">
        <v>13987</v>
      </c>
      <c r="I292" s="10"/>
      <c r="J292" s="10"/>
    </row>
    <row r="293" spans="1:10">
      <c r="A293" s="393">
        <v>287</v>
      </c>
      <c r="B293" s="394" t="s">
        <v>13988</v>
      </c>
      <c r="C293" s="395" t="str">
        <f t="shared" si="5"/>
        <v>effect add_modifier={modifier= arcane_insight days = -1 multiplier = 1}</v>
      </c>
      <c r="D293" s="395"/>
      <c r="E293" s="395"/>
      <c r="F293" s="395"/>
      <c r="G293" s="397" t="s">
        <v>13696</v>
      </c>
      <c r="H293" s="398" t="s">
        <v>13989</v>
      </c>
      <c r="I293" s="10"/>
      <c r="J293" s="10"/>
    </row>
    <row r="294" spans="1:10">
      <c r="A294" s="393">
        <v>288</v>
      </c>
      <c r="B294" s="394" t="s">
        <v>13990</v>
      </c>
      <c r="C294" s="395" t="str">
        <f t="shared" si="5"/>
        <v>effect add_modifier={modifier= proclaim_religious_finding days = -1 multiplier = 1}</v>
      </c>
      <c r="D294" s="395"/>
      <c r="E294" s="395"/>
      <c r="F294" s="395"/>
      <c r="G294" s="397" t="s">
        <v>13991</v>
      </c>
      <c r="H294" s="398" t="s">
        <v>13992</v>
      </c>
      <c r="I294" s="10"/>
      <c r="J294" s="10"/>
    </row>
    <row r="295" spans="1:10">
      <c r="A295" s="393">
        <v>289</v>
      </c>
      <c r="B295" s="394" t="s">
        <v>13993</v>
      </c>
      <c r="C295" s="395" t="str">
        <f t="shared" si="5"/>
        <v>effect add_modifier={modifier= proclaim_superiority days = -1 multiplier = 1}</v>
      </c>
      <c r="D295" s="395"/>
      <c r="E295" s="395"/>
      <c r="F295" s="395"/>
      <c r="G295" s="397" t="s">
        <v>13994</v>
      </c>
      <c r="H295" s="398" t="s">
        <v>13995</v>
      </c>
      <c r="I295" s="10"/>
      <c r="J295" s="10"/>
    </row>
    <row r="296" spans="1:10">
      <c r="A296" s="393">
        <v>290</v>
      </c>
      <c r="B296" s="394" t="s">
        <v>13996</v>
      </c>
      <c r="C296" s="395" t="str">
        <f t="shared" si="5"/>
        <v>effect add_modifier={modifier= celebrate_diversity days = -1 multiplier = 1}</v>
      </c>
      <c r="D296" s="395"/>
      <c r="E296" s="395"/>
      <c r="F296" s="395"/>
      <c r="G296" s="397" t="s">
        <v>13997</v>
      </c>
      <c r="H296" s="398" t="s">
        <v>13998</v>
      </c>
      <c r="I296" s="10"/>
      <c r="J296" s="10"/>
    </row>
    <row r="297" spans="1:10">
      <c r="A297" s="393">
        <v>291</v>
      </c>
      <c r="B297" s="394" t="s">
        <v>13999</v>
      </c>
      <c r="C297" s="395" t="str">
        <f t="shared" si="5"/>
        <v>effect add_modifier={modifier= planet_museum_exhibits days = -1 multiplier = 1}</v>
      </c>
      <c r="D297" s="395"/>
      <c r="E297" s="395"/>
      <c r="F297" s="395"/>
      <c r="G297" s="397" t="s">
        <v>14000</v>
      </c>
      <c r="H297" s="398" t="s">
        <v>14001</v>
      </c>
      <c r="I297" s="10"/>
      <c r="J297" s="10"/>
    </row>
    <row r="298" spans="1:10">
      <c r="A298" s="393">
        <v>292</v>
      </c>
      <c r="B298" s="394" t="s">
        <v>14002</v>
      </c>
      <c r="C298" s="395" t="str">
        <f t="shared" si="5"/>
        <v>effect add_modifier={modifier= planet_manager_awards days = -1 multiplier = 1}</v>
      </c>
      <c r="D298" s="395"/>
      <c r="E298" s="395"/>
      <c r="F298" s="395"/>
      <c r="G298" s="397" t="s">
        <v>14003</v>
      </c>
      <c r="H298" s="398" t="s">
        <v>14004</v>
      </c>
      <c r="I298" s="10"/>
      <c r="J298" s="10"/>
    </row>
    <row r="299" spans="1:10">
      <c r="A299" s="393">
        <v>293</v>
      </c>
      <c r="B299" s="394" t="s">
        <v>13999</v>
      </c>
      <c r="C299" s="395" t="str">
        <f t="shared" si="5"/>
        <v>effect add_modifier={modifier= planet_sanctuary_exhibits days = -1 multiplier = 1}</v>
      </c>
      <c r="D299" s="395"/>
      <c r="E299" s="395"/>
      <c r="F299" s="395"/>
      <c r="G299" s="397" t="s">
        <v>14005</v>
      </c>
      <c r="H299" s="398" t="s">
        <v>14006</v>
      </c>
      <c r="I299" s="10"/>
      <c r="J299" s="10"/>
    </row>
    <row r="300" spans="1:10">
      <c r="A300" s="393">
        <v>294</v>
      </c>
      <c r="B300" s="394" t="s">
        <v>14007</v>
      </c>
      <c r="C300" s="395" t="str">
        <f t="shared" si="5"/>
        <v>effect add_modifier={modifier= planet_artifact_relays_hivemind days = -1 multiplier = 1}</v>
      </c>
      <c r="D300" s="395"/>
      <c r="E300" s="395"/>
      <c r="F300" s="395"/>
      <c r="G300" s="397" t="s">
        <v>14008</v>
      </c>
      <c r="H300" s="398" t="s">
        <v>14009</v>
      </c>
      <c r="I300" s="10"/>
      <c r="J300" s="10"/>
    </row>
    <row r="301" spans="1:10">
      <c r="A301" s="393">
        <v>295</v>
      </c>
      <c r="B301" s="394" t="s">
        <v>14007</v>
      </c>
      <c r="C301" s="395" t="str">
        <f t="shared" si="5"/>
        <v>effect add_modifier={modifier= planet_artifact_relays_machine days = -1 multiplier = 1}</v>
      </c>
      <c r="D301" s="395"/>
      <c r="E301" s="395"/>
      <c r="F301" s="395"/>
      <c r="G301" s="397" t="s">
        <v>14010</v>
      </c>
      <c r="H301" s="398" t="s">
        <v>14011</v>
      </c>
      <c r="I301" s="10"/>
      <c r="J301" s="10"/>
    </row>
    <row r="302" spans="1:10">
      <c r="A302" s="393">
        <v>296</v>
      </c>
      <c r="B302" s="394" t="s">
        <v>12194</v>
      </c>
      <c r="C302" s="395" t="str">
        <f t="shared" si="5"/>
        <v>effect add_modifier={modifier= lithoids_arc_site_minerals days = -1 multiplier = 1}</v>
      </c>
      <c r="D302" s="395"/>
      <c r="E302" s="395"/>
      <c r="F302" s="395"/>
      <c r="G302" s="397" t="s">
        <v>14012</v>
      </c>
      <c r="H302" s="398" t="s">
        <v>14013</v>
      </c>
      <c r="I302" s="10"/>
      <c r="J302" s="10"/>
    </row>
    <row r="303" spans="1:10">
      <c r="A303" s="393">
        <v>297</v>
      </c>
      <c r="B303" s="394" t="s">
        <v>14014</v>
      </c>
      <c r="C303" s="395" t="str">
        <f t="shared" si="5"/>
        <v>effect add_modifier={modifier= artifact_find_military_application_army days = -1 multiplier = 1}</v>
      </c>
      <c r="D303" s="395"/>
      <c r="E303" s="395"/>
      <c r="F303" s="395"/>
      <c r="G303" s="397" t="s">
        <v>14015</v>
      </c>
      <c r="H303" s="398" t="s">
        <v>14016</v>
      </c>
      <c r="I303" s="10"/>
      <c r="J303" s="10"/>
    </row>
    <row r="304" spans="1:10">
      <c r="A304" s="393">
        <v>298</v>
      </c>
      <c r="B304" s="394" t="s">
        <v>14017</v>
      </c>
      <c r="C304" s="395" t="str">
        <f t="shared" si="5"/>
        <v>effect add_modifier={modifier= artifact_find_military_application_army_machine days = -1 multiplier = 1}</v>
      </c>
      <c r="D304" s="395"/>
      <c r="E304" s="395"/>
      <c r="F304" s="395"/>
      <c r="G304" s="397" t="s">
        <v>14018</v>
      </c>
      <c r="H304" s="398" t="s">
        <v>14019</v>
      </c>
      <c r="I304" s="10"/>
      <c r="J304" s="10"/>
    </row>
    <row r="305" spans="1:10">
      <c r="A305" s="393">
        <v>299</v>
      </c>
      <c r="B305" s="394" t="s">
        <v>14020</v>
      </c>
      <c r="C305" s="395" t="str">
        <f t="shared" si="5"/>
        <v>effect add_modifier={modifier= artifact_find_military_application_shield_damage days = -1 multiplier = 1}</v>
      </c>
      <c r="D305" s="395"/>
      <c r="E305" s="395"/>
      <c r="F305" s="395"/>
      <c r="G305" s="397" t="s">
        <v>14021</v>
      </c>
      <c r="H305" s="398" t="s">
        <v>14022</v>
      </c>
      <c r="I305" s="10"/>
      <c r="J305" s="10"/>
    </row>
    <row r="306" spans="1:10">
      <c r="A306" s="393">
        <v>300</v>
      </c>
      <c r="B306" s="394" t="s">
        <v>14023</v>
      </c>
      <c r="C306" s="395" t="str">
        <f t="shared" si="5"/>
        <v>effect add_modifier={modifier= artifact_find_military_application_armor_damage days = -1 multiplier = 1}</v>
      </c>
      <c r="D306" s="395"/>
      <c r="E306" s="395"/>
      <c r="F306" s="395"/>
      <c r="G306" s="397" t="s">
        <v>14024</v>
      </c>
      <c r="H306" s="398" t="s">
        <v>14025</v>
      </c>
      <c r="I306" s="10"/>
      <c r="J306" s="10"/>
    </row>
    <row r="307" spans="1:10">
      <c r="A307" s="393">
        <v>301</v>
      </c>
      <c r="B307" s="394" t="s">
        <v>14026</v>
      </c>
      <c r="C307" s="395" t="str">
        <f t="shared" si="5"/>
        <v>effect add_modifier={modifier= artifact_find_peaceful_application_happy_bios days = -1 multiplier = 1}</v>
      </c>
      <c r="D307" s="395"/>
      <c r="E307" s="395"/>
      <c r="F307" s="395"/>
      <c r="G307" s="397" t="s">
        <v>13419</v>
      </c>
      <c r="H307" s="398" t="s">
        <v>14027</v>
      </c>
      <c r="I307" s="10"/>
      <c r="J307" s="10"/>
    </row>
    <row r="308" spans="1:10">
      <c r="A308" s="393">
        <v>302</v>
      </c>
      <c r="B308" s="394" t="s">
        <v>14028</v>
      </c>
      <c r="C308" s="395" t="str">
        <f t="shared" si="5"/>
        <v>effect add_modifier={modifier= artifact_find_peaceful_application_consumer_goods days = -1 multiplier = 1}</v>
      </c>
      <c r="D308" s="395"/>
      <c r="E308" s="395"/>
      <c r="F308" s="395"/>
      <c r="G308" s="397" t="s">
        <v>14029</v>
      </c>
      <c r="H308" s="398" t="s">
        <v>14030</v>
      </c>
      <c r="I308" s="10"/>
      <c r="J308" s="10"/>
    </row>
    <row r="309" spans="1:10">
      <c r="A309" s="393">
        <v>303</v>
      </c>
      <c r="B309" s="394" t="s">
        <v>14031</v>
      </c>
      <c r="C309" s="395" t="str">
        <f t="shared" si="5"/>
        <v>effect add_modifier={modifier= artifact_find_peaceful_application_amenities days = -1 multiplier = 1}</v>
      </c>
      <c r="D309" s="395"/>
      <c r="E309" s="395"/>
      <c r="F309" s="395"/>
      <c r="G309" s="397" t="s">
        <v>14032</v>
      </c>
      <c r="H309" s="398" t="s">
        <v>14033</v>
      </c>
      <c r="I309" s="10"/>
      <c r="J309" s="10"/>
    </row>
    <row r="310" spans="1:10">
      <c r="A310" s="393">
        <v>304</v>
      </c>
      <c r="B310" s="394" t="s">
        <v>14034</v>
      </c>
      <c r="C310" s="395" t="str">
        <f t="shared" si="5"/>
        <v>effect add_modifier={modifier= artifact_find_peaceful_application_amenities_hivemind days = -1 multiplier = 1}</v>
      </c>
      <c r="D310" s="395"/>
      <c r="E310" s="395"/>
      <c r="F310" s="395"/>
      <c r="G310" s="397" t="s">
        <v>14032</v>
      </c>
      <c r="H310" s="398" t="s">
        <v>14035</v>
      </c>
      <c r="I310" s="10"/>
      <c r="J310" s="10"/>
    </row>
    <row r="311" spans="1:10">
      <c r="A311" s="393">
        <v>305</v>
      </c>
      <c r="B311" s="394" t="s">
        <v>14031</v>
      </c>
      <c r="C311" s="395" t="str">
        <f t="shared" si="5"/>
        <v>effect add_modifier={modifier= artifact_find_peaceful_application_amenities_machine days = -1 multiplier = 1}</v>
      </c>
      <c r="D311" s="395"/>
      <c r="E311" s="395"/>
      <c r="F311" s="395"/>
      <c r="G311" s="397" t="s">
        <v>14032</v>
      </c>
      <c r="H311" s="398" t="s">
        <v>14036</v>
      </c>
      <c r="I311" s="10"/>
      <c r="J311" s="10"/>
    </row>
    <row r="312" spans="1:10">
      <c r="A312" s="393">
        <v>306</v>
      </c>
      <c r="B312" s="394" t="s">
        <v>14037</v>
      </c>
      <c r="C312" s="395" t="str">
        <f t="shared" si="5"/>
        <v>effect add_modifier={modifier= artifact_find_peaceful_application_leader_improvement days = -1 multiplier = 1}</v>
      </c>
      <c r="D312" s="395"/>
      <c r="E312" s="395"/>
      <c r="F312" s="395"/>
      <c r="G312" s="397" t="s">
        <v>14038</v>
      </c>
      <c r="H312" s="398" t="s">
        <v>14039</v>
      </c>
      <c r="I312" s="10"/>
      <c r="J312" s="10"/>
    </row>
    <row r="313" spans="1:10">
      <c r="A313" s="393">
        <v>307</v>
      </c>
      <c r="B313" s="394" t="s">
        <v>14040</v>
      </c>
      <c r="C313" s="395" t="str">
        <f t="shared" si="5"/>
        <v>effect add_modifier={modifier= artifact_find_peaceful_application_leader_improvement_hivemind days = -1 multiplier = 1}</v>
      </c>
      <c r="D313" s="395"/>
      <c r="E313" s="395"/>
      <c r="F313" s="395"/>
      <c r="G313" s="397" t="s">
        <v>14041</v>
      </c>
      <c r="H313" s="398" t="s">
        <v>14042</v>
      </c>
      <c r="I313" s="10"/>
      <c r="J313" s="10"/>
    </row>
    <row r="314" spans="1:10">
      <c r="A314" s="393">
        <v>308</v>
      </c>
      <c r="B314" s="394" t="s">
        <v>14043</v>
      </c>
      <c r="C314" s="395" t="str">
        <f t="shared" si="5"/>
        <v>effect add_modifier={modifier= artifact_find_peaceful_application_leader_improvement_machine days = -1 multiplier = 1}</v>
      </c>
      <c r="D314" s="395"/>
      <c r="E314" s="395"/>
      <c r="F314" s="395"/>
      <c r="G314" s="397" t="s">
        <v>14041</v>
      </c>
      <c r="H314" s="398" t="s">
        <v>14044</v>
      </c>
      <c r="I314" s="10"/>
      <c r="J314" s="10"/>
    </row>
    <row r="315" spans="1:10">
      <c r="A315" s="393">
        <v>309</v>
      </c>
      <c r="B315" s="394" t="s">
        <v>14045</v>
      </c>
      <c r="C315" s="395" t="str">
        <f t="shared" si="5"/>
        <v>effect add_modifier={modifier= relic_zro_crystal_martial days = -1 multiplier = 1}</v>
      </c>
      <c r="D315" s="395"/>
      <c r="E315" s="395"/>
      <c r="F315" s="395"/>
      <c r="G315" s="397" t="s">
        <v>13741</v>
      </c>
      <c r="H315" s="398" t="s">
        <v>14046</v>
      </c>
      <c r="I315" s="10"/>
      <c r="J315" s="10"/>
    </row>
    <row r="316" spans="1:10">
      <c r="A316" s="393">
        <v>310</v>
      </c>
      <c r="B316" s="394" t="s">
        <v>14047</v>
      </c>
      <c r="C316" s="395" t="str">
        <f t="shared" si="5"/>
        <v>effect add_modifier={modifier= relic_zro_crystal_state days = -1 multiplier = 1}</v>
      </c>
      <c r="D316" s="395"/>
      <c r="E316" s="395"/>
      <c r="F316" s="395"/>
      <c r="G316" s="397" t="s">
        <v>14048</v>
      </c>
      <c r="H316" s="398" t="s">
        <v>14049</v>
      </c>
      <c r="I316" s="10"/>
      <c r="J316" s="10"/>
    </row>
    <row r="317" spans="1:10">
      <c r="A317" s="393">
        <v>311</v>
      </c>
      <c r="B317" s="394" t="s">
        <v>11789</v>
      </c>
      <c r="C317" s="395" t="str">
        <f t="shared" si="5"/>
        <v>effect add_modifier={modifier= relic_defragmentor days = -1 multiplier = 1}</v>
      </c>
      <c r="D317" s="395"/>
      <c r="E317" s="395"/>
      <c r="F317" s="395"/>
      <c r="G317" s="397" t="s">
        <v>14050</v>
      </c>
      <c r="H317" s="398" t="s">
        <v>14051</v>
      </c>
      <c r="I317" s="10"/>
      <c r="J317" s="10"/>
    </row>
    <row r="318" spans="1:10">
      <c r="A318" s="393">
        <v>312</v>
      </c>
      <c r="B318" s="394" t="s">
        <v>11809</v>
      </c>
      <c r="C318" s="395" t="str">
        <f t="shared" si="5"/>
        <v>effect add_modifier={modifier= yuht_cryo_core days = -1 multiplier = 1}</v>
      </c>
      <c r="D318" s="395"/>
      <c r="E318" s="395"/>
      <c r="F318" s="395"/>
      <c r="G318" s="397" t="s">
        <v>11813</v>
      </c>
      <c r="H318" s="398" t="s">
        <v>14052</v>
      </c>
      <c r="I318" s="10"/>
      <c r="J318" s="10"/>
    </row>
    <row r="319" spans="1:10">
      <c r="A319" s="393">
        <v>313</v>
      </c>
      <c r="B319" s="394" t="s">
        <v>11802</v>
      </c>
      <c r="C319" s="395" t="str">
        <f t="shared" si="5"/>
        <v>effect add_modifier={modifier= javorian_pox days = -1 multiplier = 1}</v>
      </c>
      <c r="D319" s="395"/>
      <c r="E319" s="395"/>
      <c r="F319" s="395"/>
      <c r="G319" s="397" t="s">
        <v>14053</v>
      </c>
      <c r="H319" s="398" t="s">
        <v>14054</v>
      </c>
      <c r="I319" s="10"/>
      <c r="J319" s="10"/>
    </row>
    <row r="320" spans="1:10">
      <c r="A320" s="393">
        <v>314</v>
      </c>
      <c r="B320" s="394" t="s">
        <v>11796</v>
      </c>
      <c r="C320" s="395" t="str">
        <f t="shared" si="5"/>
        <v>effect add_modifier={modifier= reality_perforator_1 days = -1 multiplier = 1}</v>
      </c>
      <c r="D320" s="395"/>
      <c r="E320" s="395"/>
      <c r="F320" s="395"/>
      <c r="G320" s="397" t="s">
        <v>14055</v>
      </c>
      <c r="H320" s="398" t="s">
        <v>14056</v>
      </c>
      <c r="I320" s="10"/>
      <c r="J320" s="10"/>
    </row>
    <row r="321" spans="1:10">
      <c r="A321" s="393">
        <v>315</v>
      </c>
      <c r="B321" s="394" t="s">
        <v>11796</v>
      </c>
      <c r="C321" s="395" t="str">
        <f t="shared" si="5"/>
        <v>effect add_modifier={modifier= reality_perforator_2 days = -1 multiplier = 1}</v>
      </c>
      <c r="D321" s="395"/>
      <c r="E321" s="395"/>
      <c r="F321" s="395"/>
      <c r="G321" s="397" t="s">
        <v>14057</v>
      </c>
      <c r="H321" s="398" t="s">
        <v>14058</v>
      </c>
      <c r="I321" s="10"/>
      <c r="J321" s="10"/>
    </row>
    <row r="322" spans="1:10">
      <c r="A322" s="393">
        <v>316</v>
      </c>
      <c r="B322" s="394" t="s">
        <v>11796</v>
      </c>
      <c r="C322" s="395" t="str">
        <f t="shared" si="5"/>
        <v>effect add_modifier={modifier= reality_perforator_3 days = -1 multiplier = 1}</v>
      </c>
      <c r="D322" s="395"/>
      <c r="E322" s="395"/>
      <c r="F322" s="395"/>
      <c r="G322" s="397" t="s">
        <v>14059</v>
      </c>
      <c r="H322" s="398" t="s">
        <v>14060</v>
      </c>
      <c r="I322" s="10"/>
      <c r="J322" s="10"/>
    </row>
    <row r="323" spans="1:10">
      <c r="A323" s="393">
        <v>317</v>
      </c>
      <c r="B323" s="394" t="s">
        <v>11796</v>
      </c>
      <c r="C323" s="395" t="str">
        <f t="shared" si="5"/>
        <v>effect add_modifier={modifier= reality_perforator_4 days = -1 multiplier = 1}</v>
      </c>
      <c r="D323" s="395"/>
      <c r="E323" s="395"/>
      <c r="F323" s="395"/>
      <c r="G323" s="397" t="s">
        <v>14061</v>
      </c>
      <c r="H323" s="398" t="s">
        <v>14062</v>
      </c>
      <c r="I323" s="10"/>
      <c r="J323" s="10"/>
    </row>
    <row r="324" spans="1:10">
      <c r="A324" s="393">
        <v>318</v>
      </c>
      <c r="B324" s="394" t="s">
        <v>14063</v>
      </c>
      <c r="C324" s="395" t="str">
        <f t="shared" si="5"/>
        <v>effect add_modifier={modifier= artifact_irassian_research_completed days = -1 multiplier = 1}</v>
      </c>
      <c r="D324" s="395"/>
      <c r="E324" s="395"/>
      <c r="F324" s="395"/>
      <c r="G324" s="397" t="s">
        <v>14064</v>
      </c>
      <c r="H324" s="398" t="s">
        <v>14065</v>
      </c>
      <c r="I324" s="10"/>
      <c r="J324" s="10"/>
    </row>
    <row r="325" spans="1:10">
      <c r="A325" s="393">
        <v>319</v>
      </c>
      <c r="B325" s="394" t="s">
        <v>14066</v>
      </c>
      <c r="C325" s="395" t="str">
        <f t="shared" si="5"/>
        <v>effect add_modifier={modifier= oracle_software_integration days = -1 multiplier = 1}</v>
      </c>
      <c r="D325" s="395"/>
      <c r="E325" s="395"/>
      <c r="F325" s="395"/>
      <c r="G325" s="397" t="s">
        <v>14067</v>
      </c>
      <c r="H325" s="398" t="s">
        <v>14068</v>
      </c>
      <c r="I325" s="10"/>
      <c r="J325" s="10"/>
    </row>
    <row r="326" spans="1:10">
      <c r="A326" s="393">
        <v>320</v>
      </c>
      <c r="B326" s="394" t="s">
        <v>5194</v>
      </c>
      <c r="C326" s="395" t="str">
        <f t="shared" si="5"/>
        <v>effect add_modifier={modifier= oracle_administration days = -1 multiplier = 1}</v>
      </c>
      <c r="D326" s="395"/>
      <c r="E326" s="395"/>
      <c r="F326" s="395"/>
      <c r="G326" s="397" t="s">
        <v>11391</v>
      </c>
      <c r="H326" s="398" t="s">
        <v>14069</v>
      </c>
      <c r="I326" s="10"/>
      <c r="J326" s="10"/>
    </row>
    <row r="327" spans="1:10">
      <c r="A327" s="393">
        <v>321</v>
      </c>
      <c r="B327" s="394" t="s">
        <v>14070</v>
      </c>
      <c r="C327" s="395" t="str">
        <f t="shared" si="5"/>
        <v>effect add_modifier={modifier= chosen_of_zarqlan days = -1 multiplier = 1}</v>
      </c>
      <c r="D327" s="395"/>
      <c r="E327" s="395"/>
      <c r="F327" s="395"/>
      <c r="G327" s="397" t="s">
        <v>14071</v>
      </c>
      <c r="H327" s="398" t="s">
        <v>14072</v>
      </c>
      <c r="I327" s="10"/>
      <c r="J327" s="10"/>
    </row>
    <row r="328" spans="1:10">
      <c r="A328" s="393">
        <v>322</v>
      </c>
      <c r="B328" s="394" t="s">
        <v>14073</v>
      </c>
      <c r="C328" s="395" t="str">
        <f t="shared" si="5"/>
        <v>effect add_modifier={modifier= pm_yuht_cleansing days = -1 multiplier = 1}</v>
      </c>
      <c r="D328" s="395"/>
      <c r="E328" s="395"/>
      <c r="F328" s="395"/>
      <c r="G328" s="397" t="s">
        <v>551</v>
      </c>
      <c r="H328" s="398" t="s">
        <v>14074</v>
      </c>
      <c r="I328" s="10"/>
      <c r="J328" s="10"/>
    </row>
    <row r="329" spans="1:10">
      <c r="A329" s="393">
        <v>323</v>
      </c>
      <c r="B329" s="394" t="s">
        <v>14075</v>
      </c>
      <c r="C329" s="395" t="str">
        <f t="shared" ref="C329:C392" si="6">_xlfn.CONCAT($C$4," ",H329," ","days = ",$E$4," ","multiplier = ",$G$4,"}")</f>
        <v>effect add_modifier={modifier= artifact_cybrex_research_completed days = -1 multiplier = 1}</v>
      </c>
      <c r="D329" s="395"/>
      <c r="E329" s="395"/>
      <c r="F329" s="395"/>
      <c r="G329" s="397" t="s">
        <v>14076</v>
      </c>
      <c r="H329" s="398" t="s">
        <v>14077</v>
      </c>
      <c r="I329" s="10"/>
      <c r="J329" s="10"/>
    </row>
    <row r="330" spans="1:10">
      <c r="A330" s="393">
        <v>324</v>
      </c>
      <c r="B330" s="394" t="s">
        <v>14063</v>
      </c>
      <c r="C330" s="395" t="str">
        <f t="shared" si="6"/>
        <v>effect add_modifier={modifier= artifact_irassian_research_completed days = -1 multiplier = 1}</v>
      </c>
      <c r="D330" s="395"/>
      <c r="E330" s="395"/>
      <c r="F330" s="395"/>
      <c r="G330" s="397" t="s">
        <v>14078</v>
      </c>
      <c r="H330" s="398" t="s">
        <v>14065</v>
      </c>
      <c r="I330" s="10"/>
      <c r="J330" s="10"/>
    </row>
    <row r="331" spans="1:10">
      <c r="A331" s="393">
        <v>325</v>
      </c>
      <c r="B331" s="394" t="s">
        <v>14079</v>
      </c>
      <c r="C331" s="395" t="str">
        <f t="shared" si="6"/>
        <v>effect add_modifier={modifier= artifact_league_research_completed days = -1 multiplier = 1}</v>
      </c>
      <c r="D331" s="395"/>
      <c r="E331" s="395"/>
      <c r="F331" s="395"/>
      <c r="G331" s="397" t="s">
        <v>14080</v>
      </c>
      <c r="H331" s="398" t="s">
        <v>14081</v>
      </c>
      <c r="I331" s="10"/>
      <c r="J331" s="10"/>
    </row>
    <row r="332" spans="1:10">
      <c r="A332" s="393">
        <v>326</v>
      </c>
      <c r="B332" s="394" t="s">
        <v>14082</v>
      </c>
      <c r="C332" s="395" t="str">
        <f t="shared" si="6"/>
        <v>effect add_modifier={modifier= artifact_vultaum_research_completed_suppressed days = -1 multiplier = 1}</v>
      </c>
      <c r="D332" s="395"/>
      <c r="E332" s="395"/>
      <c r="F332" s="395"/>
      <c r="G332" s="397" t="s">
        <v>14083</v>
      </c>
      <c r="H332" s="398" t="s">
        <v>14084</v>
      </c>
      <c r="I332" s="10"/>
      <c r="J332" s="10"/>
    </row>
    <row r="333" spans="1:10">
      <c r="A333" s="393">
        <v>327</v>
      </c>
      <c r="B333" s="394" t="s">
        <v>14085</v>
      </c>
      <c r="C333" s="395" t="str">
        <f t="shared" si="6"/>
        <v>effect add_modifier={modifier= artifact_vultaum_research_completed_public days = -1 multiplier = 1}</v>
      </c>
      <c r="D333" s="395"/>
      <c r="E333" s="395"/>
      <c r="F333" s="395"/>
      <c r="G333" s="397" t="s">
        <v>14086</v>
      </c>
      <c r="H333" s="398" t="s">
        <v>14087</v>
      </c>
      <c r="I333" s="10"/>
      <c r="J333" s="10"/>
    </row>
    <row r="334" spans="1:10">
      <c r="A334" s="393">
        <v>328</v>
      </c>
      <c r="B334" s="394" t="s">
        <v>14085</v>
      </c>
      <c r="C334" s="395" t="str">
        <f t="shared" si="6"/>
        <v>effect add_modifier={modifier= artifact_vultaum_research_completed_machine days = -1 multiplier = 1}</v>
      </c>
      <c r="D334" s="395"/>
      <c r="E334" s="395"/>
      <c r="F334" s="395"/>
      <c r="G334" s="397" t="s">
        <v>14088</v>
      </c>
      <c r="H334" s="398" t="s">
        <v>14089</v>
      </c>
      <c r="I334" s="10"/>
      <c r="J334" s="10"/>
    </row>
    <row r="335" spans="1:10">
      <c r="A335" s="393">
        <v>329</v>
      </c>
      <c r="B335" s="394" t="s">
        <v>14085</v>
      </c>
      <c r="C335" s="395" t="str">
        <f t="shared" si="6"/>
        <v>effect add_modifier={modifier= artifact_vultaum_research_completed_hive days = -1 multiplier = 1}</v>
      </c>
      <c r="D335" s="395"/>
      <c r="E335" s="395"/>
      <c r="F335" s="395"/>
      <c r="G335" s="397" t="s">
        <v>14090</v>
      </c>
      <c r="H335" s="398" t="s">
        <v>14091</v>
      </c>
      <c r="I335" s="10"/>
      <c r="J335" s="10"/>
    </row>
    <row r="336" spans="1:10">
      <c r="A336" s="393">
        <v>330</v>
      </c>
      <c r="B336" s="394" t="s">
        <v>14092</v>
      </c>
      <c r="C336" s="395" t="str">
        <f t="shared" si="6"/>
        <v>effect add_modifier={modifier= artifact_baol_research_completed days = -1 multiplier = 1}</v>
      </c>
      <c r="D336" s="395"/>
      <c r="E336" s="395"/>
      <c r="F336" s="395"/>
      <c r="G336" s="397" t="s">
        <v>14093</v>
      </c>
      <c r="H336" s="398" t="s">
        <v>14094</v>
      </c>
      <c r="I336" s="10"/>
      <c r="J336" s="10"/>
    </row>
    <row r="337" spans="1:10">
      <c r="A337" s="393">
        <v>331</v>
      </c>
      <c r="B337" s="394" t="s">
        <v>14095</v>
      </c>
      <c r="C337" s="395" t="str">
        <f t="shared" si="6"/>
        <v>effect add_modifier={modifier= artifact_zroni_research_completed days = -1 multiplier = 1}</v>
      </c>
      <c r="D337" s="395"/>
      <c r="E337" s="395"/>
      <c r="F337" s="395"/>
      <c r="G337" s="397" t="s">
        <v>14096</v>
      </c>
      <c r="H337" s="398" t="s">
        <v>14097</v>
      </c>
      <c r="I337" s="10"/>
      <c r="J337" s="10"/>
    </row>
    <row r="338" spans="1:10">
      <c r="A338" s="393">
        <v>332</v>
      </c>
      <c r="B338" s="394" t="s">
        <v>14098</v>
      </c>
      <c r="C338" s="395" t="str">
        <f t="shared" si="6"/>
        <v>effect add_modifier={modifier= modern_trench_war days = -1 multiplier = 1}</v>
      </c>
      <c r="D338" s="395"/>
      <c r="E338" s="395"/>
      <c r="F338" s="395"/>
      <c r="G338" s="397" t="s">
        <v>14099</v>
      </c>
      <c r="H338" s="398" t="s">
        <v>14100</v>
      </c>
      <c r="I338" s="10"/>
      <c r="J338" s="10"/>
    </row>
    <row r="339" spans="1:10">
      <c r="A339" s="393">
        <v>333</v>
      </c>
      <c r="B339" s="394" t="s">
        <v>14101</v>
      </c>
      <c r="C339" s="395" t="str">
        <f t="shared" si="6"/>
        <v>effect add_modifier={modifier= forced_mindfulness days = -1 multiplier = 1}</v>
      </c>
      <c r="D339" s="395"/>
      <c r="E339" s="395"/>
      <c r="F339" s="395"/>
      <c r="G339" s="397" t="s">
        <v>11221</v>
      </c>
      <c r="H339" s="398" t="s">
        <v>14102</v>
      </c>
      <c r="I339" s="10"/>
      <c r="J339" s="10"/>
    </row>
    <row r="340" spans="1:10">
      <c r="A340" s="393">
        <v>334</v>
      </c>
      <c r="B340" s="394" t="s">
        <v>14103</v>
      </c>
      <c r="C340" s="395" t="str">
        <f t="shared" si="6"/>
        <v>effect add_modifier={modifier= debug_subroutine days = -1 multiplier = 1}</v>
      </c>
      <c r="D340" s="395"/>
      <c r="E340" s="395"/>
      <c r="F340" s="395"/>
      <c r="G340" s="397" t="s">
        <v>11221</v>
      </c>
      <c r="H340" s="398" t="s">
        <v>14104</v>
      </c>
      <c r="I340" s="10"/>
      <c r="J340" s="10"/>
    </row>
    <row r="341" spans="1:10">
      <c r="A341" s="393">
        <v>335</v>
      </c>
      <c r="B341" s="394" t="s">
        <v>14105</v>
      </c>
      <c r="C341" s="395" t="str">
        <f t="shared" si="6"/>
        <v>effect add_modifier={modifier= glory_to_the_many days = -1 multiplier = 1}</v>
      </c>
      <c r="D341" s="395"/>
      <c r="E341" s="395"/>
      <c r="F341" s="395"/>
      <c r="G341" s="397" t="s">
        <v>11221</v>
      </c>
      <c r="H341" s="398" t="s">
        <v>14106</v>
      </c>
      <c r="I341" s="10"/>
      <c r="J341" s="10"/>
    </row>
    <row r="342" spans="1:10">
      <c r="A342" s="393">
        <v>336</v>
      </c>
      <c r="B342" s="394" t="s">
        <v>14107</v>
      </c>
      <c r="C342" s="395" t="str">
        <f t="shared" si="6"/>
        <v>effect add_modifier={modifier= anthem_of_aurora days = -1 multiplier = 1}</v>
      </c>
      <c r="D342" s="395"/>
      <c r="E342" s="395"/>
      <c r="F342" s="395"/>
      <c r="G342" s="397" t="s">
        <v>798</v>
      </c>
      <c r="H342" s="398" t="s">
        <v>14108</v>
      </c>
      <c r="I342" s="10"/>
      <c r="J342" s="10"/>
    </row>
    <row r="343" spans="1:10">
      <c r="A343" s="393">
        <v>337</v>
      </c>
      <c r="B343" s="394" t="s">
        <v>14109</v>
      </c>
      <c r="C343" s="395" t="str">
        <f t="shared" si="6"/>
        <v>effect add_modifier={modifier= rudari_death_laser days = -1 multiplier = 1}</v>
      </c>
      <c r="D343" s="395"/>
      <c r="E343" s="395"/>
      <c r="F343" s="395"/>
      <c r="G343" s="397" t="s">
        <v>14110</v>
      </c>
      <c r="H343" s="398" t="s">
        <v>14111</v>
      </c>
      <c r="I343" s="10"/>
      <c r="J343" s="10"/>
    </row>
    <row r="344" spans="1:10">
      <c r="A344" s="393">
        <v>338</v>
      </c>
      <c r="B344" s="394" t="s">
        <v>14112</v>
      </c>
      <c r="C344" s="395" t="str">
        <f t="shared" si="6"/>
        <v>effect add_modifier={modifier= killer_librarian_organism days = -1 multiplier = 1}</v>
      </c>
      <c r="D344" s="395"/>
      <c r="E344" s="395"/>
      <c r="F344" s="395"/>
      <c r="G344" s="397" t="s">
        <v>14113</v>
      </c>
      <c r="H344" s="398" t="s">
        <v>14114</v>
      </c>
      <c r="I344" s="10"/>
      <c r="J344" s="10"/>
    </row>
    <row r="345" spans="1:10">
      <c r="A345" s="393">
        <v>339</v>
      </c>
      <c r="B345" s="394" t="s">
        <v>14115</v>
      </c>
      <c r="C345" s="395" t="str">
        <f t="shared" si="6"/>
        <v>effect add_modifier={modifier= polaris_biology_modifier days = -1 multiplier = 1}</v>
      </c>
      <c r="D345" s="395"/>
      <c r="E345" s="395"/>
      <c r="F345" s="395"/>
      <c r="G345" s="397" t="s">
        <v>14116</v>
      </c>
      <c r="H345" s="398" t="s">
        <v>14117</v>
      </c>
      <c r="I345" s="10"/>
      <c r="J345" s="10"/>
    </row>
    <row r="346" spans="1:10">
      <c r="A346" s="393">
        <v>340</v>
      </c>
      <c r="B346" s="394" t="s">
        <v>14118</v>
      </c>
      <c r="C346" s="395" t="str">
        <f t="shared" si="6"/>
        <v>effect add_modifier={modifier= polaris_habitability_modifier days = -1 multiplier = 1}</v>
      </c>
      <c r="D346" s="395"/>
      <c r="E346" s="395"/>
      <c r="F346" s="395"/>
      <c r="G346" s="397" t="s">
        <v>14119</v>
      </c>
      <c r="H346" s="398" t="s">
        <v>14120</v>
      </c>
      <c r="I346" s="10"/>
      <c r="J346" s="10"/>
    </row>
    <row r="347" spans="1:10">
      <c r="A347" s="393">
        <v>341</v>
      </c>
      <c r="B347" s="394" t="s">
        <v>11099</v>
      </c>
      <c r="C347" s="395" t="str">
        <f t="shared" si="6"/>
        <v>effect add_modifier={modifier= mask_of_transformation days = -1 multiplier = 1}</v>
      </c>
      <c r="D347" s="395"/>
      <c r="E347" s="395"/>
      <c r="F347" s="395"/>
      <c r="G347" s="397" t="s">
        <v>14121</v>
      </c>
      <c r="H347" s="398" t="s">
        <v>14122</v>
      </c>
      <c r="I347" s="10"/>
      <c r="J347" s="10"/>
    </row>
    <row r="348" spans="1:10">
      <c r="A348" s="393">
        <v>342</v>
      </c>
      <c r="B348" s="394" t="s">
        <v>14123</v>
      </c>
      <c r="C348" s="395" t="str">
        <f t="shared" si="6"/>
        <v>effect add_modifier={modifier= ever_spinning_top_modifier days = -1 multiplier = 1}</v>
      </c>
      <c r="D348" s="395"/>
      <c r="E348" s="395"/>
      <c r="F348" s="395"/>
      <c r="G348" s="397" t="s">
        <v>14124</v>
      </c>
      <c r="H348" s="398" t="s">
        <v>14125</v>
      </c>
      <c r="I348" s="10"/>
      <c r="J348" s="10"/>
    </row>
    <row r="349" spans="1:10">
      <c r="A349" s="393">
        <v>343</v>
      </c>
      <c r="B349" s="394" t="s">
        <v>11850</v>
      </c>
      <c r="C349" s="395" t="str">
        <f t="shared" si="6"/>
        <v>effect add_modifier={modifier= celestial_tear_modifier days = -1 multiplier = 1}</v>
      </c>
      <c r="D349" s="395"/>
      <c r="E349" s="395"/>
      <c r="F349" s="395"/>
      <c r="G349" s="397" t="s">
        <v>14119</v>
      </c>
      <c r="H349" s="398" t="s">
        <v>14126</v>
      </c>
      <c r="I349" s="10"/>
      <c r="J349" s="10"/>
    </row>
    <row r="350" spans="1:10">
      <c r="A350" s="393">
        <v>344</v>
      </c>
      <c r="B350" s="394" t="s">
        <v>14127</v>
      </c>
      <c r="C350" s="395" t="str">
        <f t="shared" si="6"/>
        <v>effect add_modifier={modifier= lost_moment_memento days = -1 multiplier = 1}</v>
      </c>
      <c r="D350" s="395"/>
      <c r="E350" s="395"/>
      <c r="F350" s="395"/>
      <c r="G350" s="397" t="s">
        <v>13419</v>
      </c>
      <c r="H350" s="398" t="s">
        <v>14128</v>
      </c>
      <c r="I350" s="10"/>
      <c r="J350" s="10"/>
    </row>
    <row r="351" spans="1:10">
      <c r="A351" s="393">
        <v>345</v>
      </c>
      <c r="B351" s="394" t="s">
        <v>14129</v>
      </c>
      <c r="C351" s="395" t="str">
        <f t="shared" si="6"/>
        <v>effect add_modifier={modifier= spurred_by_the_past days = -1 multiplier = 1}</v>
      </c>
      <c r="D351" s="395"/>
      <c r="E351" s="395"/>
      <c r="F351" s="395"/>
      <c r="G351" s="397" t="s">
        <v>14130</v>
      </c>
      <c r="H351" s="398" t="s">
        <v>14131</v>
      </c>
      <c r="I351" s="10"/>
      <c r="J351" s="10"/>
    </row>
    <row r="352" spans="1:10">
      <c r="A352" s="393">
        <v>346</v>
      </c>
      <c r="B352" s="394" t="s">
        <v>14132</v>
      </c>
      <c r="C352" s="395" t="str">
        <f t="shared" si="6"/>
        <v>effect add_modifier={modifier= full_circle days = -1 multiplier = 1}</v>
      </c>
      <c r="D352" s="395"/>
      <c r="E352" s="395"/>
      <c r="F352" s="395"/>
      <c r="G352" s="397" t="s">
        <v>14133</v>
      </c>
      <c r="H352" s="398" t="s">
        <v>14134</v>
      </c>
      <c r="I352" s="10"/>
      <c r="J352" s="10"/>
    </row>
    <row r="353" spans="1:10">
      <c r="A353" s="393">
        <v>347</v>
      </c>
      <c r="B353" s="394" t="s">
        <v>14135</v>
      </c>
      <c r="C353" s="395" t="str">
        <f t="shared" si="6"/>
        <v>effect add_modifier={modifier= goes_around_comes_around days = -1 multiplier = 1}</v>
      </c>
      <c r="D353" s="395"/>
      <c r="E353" s="395"/>
      <c r="F353" s="395"/>
      <c r="G353" s="397" t="s">
        <v>14133</v>
      </c>
      <c r="H353" s="398" t="s">
        <v>14136</v>
      </c>
      <c r="I353" s="10"/>
      <c r="J353" s="10"/>
    </row>
    <row r="354" spans="1:10">
      <c r="A354" s="393">
        <v>348</v>
      </c>
      <c r="B354" s="394" t="s">
        <v>14137</v>
      </c>
      <c r="C354" s="395" t="str">
        <f t="shared" si="6"/>
        <v>effect add_modifier={modifier= servitor_mission_accomplished days = -1 multiplier = 1}</v>
      </c>
      <c r="D354" s="395"/>
      <c r="E354" s="395"/>
      <c r="F354" s="395"/>
      <c r="G354" s="397" t="s">
        <v>14138</v>
      </c>
      <c r="H354" s="398" t="s">
        <v>14139</v>
      </c>
      <c r="I354" s="10"/>
      <c r="J354" s="10"/>
    </row>
    <row r="355" spans="1:10">
      <c r="A355" s="393">
        <v>349</v>
      </c>
      <c r="B355" s="394" t="s">
        <v>14140</v>
      </c>
      <c r="C355" s="395" t="str">
        <f t="shared" si="6"/>
        <v>effect add_modifier={modifier= resolution_denounced days = -1 multiplier = 1}</v>
      </c>
      <c r="D355" s="395"/>
      <c r="E355" s="395"/>
      <c r="F355" s="395"/>
      <c r="G355" s="397" t="s">
        <v>14141</v>
      </c>
      <c r="H355" s="398" t="s">
        <v>14142</v>
      </c>
      <c r="I355" s="10"/>
      <c r="J355" s="10"/>
    </row>
    <row r="356" spans="1:10">
      <c r="A356" s="393">
        <v>350</v>
      </c>
      <c r="B356" s="394" t="s">
        <v>14143</v>
      </c>
      <c r="C356" s="395" t="str">
        <f t="shared" si="6"/>
        <v>effect add_modifier={modifier= gift_from_mysterious_benefactors days = -1 multiplier = 1}</v>
      </c>
      <c r="D356" s="395"/>
      <c r="E356" s="395"/>
      <c r="F356" s="395"/>
      <c r="G356" s="397" t="s">
        <v>14144</v>
      </c>
      <c r="H356" s="398" t="s">
        <v>14145</v>
      </c>
      <c r="I356" s="10"/>
      <c r="J356" s="10"/>
    </row>
    <row r="357" spans="1:10">
      <c r="A357" s="393">
        <v>351</v>
      </c>
      <c r="B357" s="394" t="s">
        <v>14146</v>
      </c>
      <c r="C357" s="395" t="str">
        <f t="shared" si="6"/>
        <v>effect add_modifier={modifier= supremacy_reaffirmed_by_gift days = -1 multiplier = 1}</v>
      </c>
      <c r="D357" s="395"/>
      <c r="E357" s="395"/>
      <c r="F357" s="395"/>
      <c r="G357" s="397" t="s">
        <v>14147</v>
      </c>
      <c r="H357" s="398" t="s">
        <v>14148</v>
      </c>
      <c r="I357" s="10"/>
      <c r="J357" s="10"/>
    </row>
    <row r="358" spans="1:10">
      <c r="A358" s="393">
        <v>352</v>
      </c>
      <c r="B358" s="394" t="s">
        <v>14149</v>
      </c>
      <c r="C358" s="395" t="str">
        <f t="shared" si="6"/>
        <v>effect add_modifier={modifier= shallarian_terraforming_knowledge days = -1 multiplier = 1}</v>
      </c>
      <c r="D358" s="395"/>
      <c r="E358" s="395"/>
      <c r="F358" s="395"/>
      <c r="G358" s="397" t="s">
        <v>14150</v>
      </c>
      <c r="H358" s="398" t="s">
        <v>14151</v>
      </c>
      <c r="I358" s="10"/>
      <c r="J358" s="10"/>
    </row>
    <row r="359" spans="1:10">
      <c r="A359" s="393">
        <v>353</v>
      </c>
      <c r="B359" s="394" t="s">
        <v>14152</v>
      </c>
      <c r="C359" s="395" t="str">
        <f t="shared" si="6"/>
        <v>effect add_modifier={modifier= peeyeps_legacy days = -1 multiplier = 1}</v>
      </c>
      <c r="D359" s="395"/>
      <c r="E359" s="395"/>
      <c r="F359" s="395"/>
      <c r="G359" s="397" t="s">
        <v>14153</v>
      </c>
      <c r="H359" s="398" t="s">
        <v>14154</v>
      </c>
      <c r="I359" s="10"/>
      <c r="J359" s="10"/>
    </row>
    <row r="360" spans="1:10">
      <c r="A360" s="393">
        <v>354</v>
      </c>
      <c r="B360" s="394" t="s">
        <v>14155</v>
      </c>
      <c r="C360" s="395" t="str">
        <f t="shared" si="6"/>
        <v>effect add_modifier={modifier= business_is_booming days = -1 multiplier = 1}</v>
      </c>
      <c r="D360" s="395"/>
      <c r="E360" s="395"/>
      <c r="F360" s="395"/>
      <c r="G360" s="397" t="s">
        <v>14156</v>
      </c>
      <c r="H360" s="398" t="s">
        <v>14157</v>
      </c>
      <c r="I360" s="10"/>
      <c r="J360" s="10"/>
    </row>
    <row r="361" spans="1:10">
      <c r="A361" s="393">
        <v>355</v>
      </c>
      <c r="B361" s="394" t="s">
        <v>14158</v>
      </c>
      <c r="C361" s="395" t="str">
        <f t="shared" si="6"/>
        <v>effect add_modifier={modifier= midas_stigma days = -1 multiplier = 1}</v>
      </c>
      <c r="D361" s="395"/>
      <c r="E361" s="395"/>
      <c r="F361" s="395"/>
      <c r="G361" s="397" t="s">
        <v>14159</v>
      </c>
      <c r="H361" s="398" t="s">
        <v>14160</v>
      </c>
      <c r="I361" s="10"/>
      <c r="J361" s="10"/>
    </row>
    <row r="362" spans="1:10">
      <c r="A362" s="393">
        <v>356</v>
      </c>
      <c r="B362" s="394" t="s">
        <v>14161</v>
      </c>
      <c r="C362" s="395" t="str">
        <f t="shared" si="6"/>
        <v>effect add_modifier={modifier= xeno_comedy_envoy days = -1 multiplier = 1}</v>
      </c>
      <c r="D362" s="395"/>
      <c r="E362" s="395"/>
      <c r="F362" s="395"/>
      <c r="G362" s="397" t="s">
        <v>14162</v>
      </c>
      <c r="H362" s="398" t="s">
        <v>14163</v>
      </c>
      <c r="I362" s="10"/>
      <c r="J362" s="10"/>
    </row>
    <row r="363" spans="1:10">
      <c r="A363" s="393">
        <v>357</v>
      </c>
      <c r="B363" s="394" t="s">
        <v>14164</v>
      </c>
      <c r="C363" s="395" t="str">
        <f t="shared" si="6"/>
        <v>effect add_modifier={modifier= galactic_community_diplo_corps_is_a_joke days = -1 multiplier = 1}</v>
      </c>
      <c r="D363" s="395"/>
      <c r="E363" s="395"/>
      <c r="F363" s="395"/>
      <c r="G363" s="397" t="s">
        <v>14165</v>
      </c>
      <c r="H363" s="398" t="s">
        <v>14166</v>
      </c>
      <c r="I363" s="10"/>
      <c r="J363" s="10"/>
    </row>
    <row r="364" spans="1:10">
      <c r="A364" s="393">
        <v>358</v>
      </c>
      <c r="B364" s="394" t="s">
        <v>14164</v>
      </c>
      <c r="C364" s="395" t="str">
        <f t="shared" si="6"/>
        <v>effect add_modifier={modifier= diplo_corps_lost_control days = -1 multiplier = 1}</v>
      </c>
      <c r="D364" s="395"/>
      <c r="E364" s="395"/>
      <c r="F364" s="395"/>
      <c r="G364" s="397" t="s">
        <v>14167</v>
      </c>
      <c r="H364" s="398" t="s">
        <v>14168</v>
      </c>
      <c r="I364" s="10"/>
      <c r="J364" s="10"/>
    </row>
    <row r="365" spans="1:10">
      <c r="A365" s="393">
        <v>359</v>
      </c>
      <c r="B365" s="394" t="s">
        <v>14169</v>
      </c>
      <c r="C365" s="395" t="str">
        <f t="shared" si="6"/>
        <v>effect add_modifier={modifier= galactic_community_diplo_corps_respected days = -1 multiplier = 1}</v>
      </c>
      <c r="D365" s="395"/>
      <c r="E365" s="395"/>
      <c r="F365" s="395"/>
      <c r="G365" s="397" t="s">
        <v>14170</v>
      </c>
      <c r="H365" s="398" t="s">
        <v>14171</v>
      </c>
      <c r="I365" s="10"/>
      <c r="J365" s="10"/>
    </row>
    <row r="366" spans="1:10">
      <c r="A366" s="393">
        <v>360</v>
      </c>
      <c r="B366" s="394" t="s">
        <v>14172</v>
      </c>
      <c r="C366" s="395" t="str">
        <f t="shared" si="6"/>
        <v>effect add_modifier={modifier= faction_modifier_protected_interests days = -1 multiplier = 1}</v>
      </c>
      <c r="D366" s="395"/>
      <c r="E366" s="395"/>
      <c r="F366" s="395"/>
      <c r="G366" s="397" t="s">
        <v>14173</v>
      </c>
      <c r="H366" s="398" t="s">
        <v>14174</v>
      </c>
      <c r="I366" s="10"/>
      <c r="J366" s="10"/>
    </row>
    <row r="367" spans="1:10">
      <c r="A367" s="393">
        <v>361</v>
      </c>
      <c r="B367" s="394" t="s">
        <v>14175</v>
      </c>
      <c r="C367" s="395" t="str">
        <f t="shared" si="6"/>
        <v>effect add_modifier={modifier= kills_envoys days = -1 multiplier = 1}</v>
      </c>
      <c r="D367" s="395"/>
      <c r="E367" s="395"/>
      <c r="F367" s="395"/>
      <c r="G367" s="397" t="s">
        <v>14165</v>
      </c>
      <c r="H367" s="398" t="s">
        <v>14176</v>
      </c>
      <c r="I367" s="10"/>
      <c r="J367" s="10"/>
    </row>
    <row r="368" spans="1:10">
      <c r="A368" s="393">
        <v>362</v>
      </c>
      <c r="B368" s="394" t="s">
        <v>14177</v>
      </c>
      <c r="C368" s="395" t="str">
        <f t="shared" si="6"/>
        <v>effect add_modifier={modifier= joint_cloud_boon days = -1 multiplier = 1}</v>
      </c>
      <c r="D368" s="395"/>
      <c r="E368" s="395"/>
      <c r="F368" s="395"/>
      <c r="G368" s="397" t="s">
        <v>14178</v>
      </c>
      <c r="H368" s="398" t="s">
        <v>14179</v>
      </c>
      <c r="I368" s="10"/>
      <c r="J368" s="10"/>
    </row>
    <row r="369" spans="1:10">
      <c r="A369" s="393">
        <v>363</v>
      </c>
      <c r="B369" s="394" t="s">
        <v>14180</v>
      </c>
      <c r="C369" s="395" t="str">
        <f t="shared" si="6"/>
        <v>effect add_modifier={modifier= temp_cloud_boon days = -1 multiplier = 1}</v>
      </c>
      <c r="D369" s="395"/>
      <c r="E369" s="395"/>
      <c r="F369" s="395"/>
      <c r="G369" s="397" t="s">
        <v>14181</v>
      </c>
      <c r="H369" s="398" t="s">
        <v>14182</v>
      </c>
      <c r="I369" s="10"/>
      <c r="J369" s="10"/>
    </row>
    <row r="370" spans="1:10">
      <c r="A370" s="393">
        <v>364</v>
      </c>
      <c r="B370" s="394" t="s">
        <v>14183</v>
      </c>
      <c r="C370" s="395" t="str">
        <f t="shared" si="6"/>
        <v>effect add_modifier={modifier= pm_joint_cloud_snag days = -1 multiplier = 1}</v>
      </c>
      <c r="D370" s="395"/>
      <c r="E370" s="395"/>
      <c r="F370" s="395"/>
      <c r="G370" s="397" t="s">
        <v>14184</v>
      </c>
      <c r="H370" s="398" t="s">
        <v>14185</v>
      </c>
      <c r="I370" s="10"/>
      <c r="J370" s="10"/>
    </row>
    <row r="371" spans="1:10">
      <c r="A371" s="393">
        <v>365</v>
      </c>
      <c r="B371" s="394" t="s">
        <v>14186</v>
      </c>
      <c r="C371" s="395" t="str">
        <f t="shared" si="6"/>
        <v>effect add_modifier={modifier= cannot_protect_asylum days = -1 multiplier = 1}</v>
      </c>
      <c r="D371" s="395"/>
      <c r="E371" s="395"/>
      <c r="F371" s="395"/>
      <c r="G371" s="397" t="s">
        <v>14187</v>
      </c>
      <c r="H371" s="398" t="s">
        <v>14188</v>
      </c>
      <c r="I371" s="10"/>
      <c r="J371" s="10"/>
    </row>
    <row r="372" spans="1:10">
      <c r="A372" s="393">
        <v>366</v>
      </c>
      <c r="B372" s="394" t="s">
        <v>14189</v>
      </c>
      <c r="C372" s="395" t="str">
        <f t="shared" si="6"/>
        <v>effect add_modifier={modifier= failed_special_ops_mission days = -1 multiplier = 1}</v>
      </c>
      <c r="D372" s="395"/>
      <c r="E372" s="395"/>
      <c r="F372" s="395"/>
      <c r="G372" s="397" t="s">
        <v>14190</v>
      </c>
      <c r="H372" s="398" t="s">
        <v>14191</v>
      </c>
      <c r="I372" s="10"/>
      <c r="J372" s="10"/>
    </row>
    <row r="373" spans="1:10">
      <c r="A373" s="393">
        <v>367</v>
      </c>
      <c r="B373" s="394" t="s">
        <v>14192</v>
      </c>
      <c r="C373" s="395" t="str">
        <f t="shared" si="6"/>
        <v>effect add_modifier={modifier= hegemony_joint_operation_project_in_progress days = -1 multiplier = 1}</v>
      </c>
      <c r="D373" s="395"/>
      <c r="E373" s="395"/>
      <c r="F373" s="395"/>
      <c r="G373" s="397" t="s">
        <v>14193</v>
      </c>
      <c r="H373" s="398" t="s">
        <v>14194</v>
      </c>
      <c r="I373" s="10"/>
      <c r="J373" s="10"/>
    </row>
    <row r="374" spans="1:10">
      <c r="A374" s="393">
        <v>368</v>
      </c>
      <c r="B374" s="394" t="s">
        <v>14195</v>
      </c>
      <c r="C374" s="395" t="str">
        <f t="shared" si="6"/>
        <v>effect add_modifier={modifier= leylines_mod_knowing days = -1 multiplier = 1}</v>
      </c>
      <c r="D374" s="395"/>
      <c r="E374" s="395"/>
      <c r="F374" s="395"/>
      <c r="G374" s="397" t="s">
        <v>14196</v>
      </c>
      <c r="H374" s="398" t="s">
        <v>14197</v>
      </c>
      <c r="I374" s="10"/>
      <c r="J374" s="10"/>
    </row>
    <row r="375" spans="1:10">
      <c r="A375" s="393">
        <v>369</v>
      </c>
      <c r="B375" s="394" t="s">
        <v>14198</v>
      </c>
      <c r="C375" s="395" t="str">
        <f t="shared" si="6"/>
        <v>effect add_modifier={modifier= leylines_mod_lagom days = -1 multiplier = 1}</v>
      </c>
      <c r="D375" s="395"/>
      <c r="E375" s="395"/>
      <c r="F375" s="395"/>
      <c r="G375" s="397" t="s">
        <v>14199</v>
      </c>
      <c r="H375" s="398" t="s">
        <v>14200</v>
      </c>
      <c r="I375" s="10"/>
      <c r="J375" s="10"/>
    </row>
    <row r="376" spans="1:10">
      <c r="A376" s="393">
        <v>370</v>
      </c>
      <c r="B376" s="394" t="s">
        <v>14201</v>
      </c>
      <c r="C376" s="395" t="str">
        <f t="shared" si="6"/>
        <v>effect add_modifier={modifier= military_federation_success_modifier days = -1 multiplier = 1}</v>
      </c>
      <c r="D376" s="395"/>
      <c r="E376" s="395"/>
      <c r="F376" s="395"/>
      <c r="G376" s="397" t="s">
        <v>14202</v>
      </c>
      <c r="H376" s="398" t="s">
        <v>14203</v>
      </c>
      <c r="I376" s="10"/>
      <c r="J376" s="10"/>
    </row>
    <row r="377" spans="1:10">
      <c r="A377" s="393">
        <v>371</v>
      </c>
      <c r="B377" s="394" t="s">
        <v>14204</v>
      </c>
      <c r="C377" s="395" t="str">
        <f t="shared" si="6"/>
        <v>effect add_modifier={modifier= military_federation_failure_modifier days = -1 multiplier = 1}</v>
      </c>
      <c r="D377" s="395"/>
      <c r="E377" s="395"/>
      <c r="F377" s="395"/>
      <c r="G377" s="397" t="s">
        <v>14205</v>
      </c>
      <c r="H377" s="398" t="s">
        <v>14206</v>
      </c>
      <c r="I377" s="10"/>
      <c r="J377" s="10"/>
    </row>
    <row r="378" spans="1:10">
      <c r="A378" s="393">
        <v>372</v>
      </c>
      <c r="B378" s="394" t="s">
        <v>14207</v>
      </c>
      <c r="C378" s="395" t="str">
        <f t="shared" si="6"/>
        <v>effect add_modifier={modifier= encumbrance_tax days = -1 multiplier = 1}</v>
      </c>
      <c r="D378" s="395"/>
      <c r="E378" s="395"/>
      <c r="F378" s="395"/>
      <c r="G378" s="397" t="s">
        <v>14208</v>
      </c>
      <c r="H378" s="398" t="s">
        <v>14209</v>
      </c>
      <c r="I378" s="10"/>
      <c r="J378" s="10"/>
    </row>
    <row r="379" spans="1:10">
      <c r="A379" s="393">
        <v>373</v>
      </c>
      <c r="B379" s="394" t="s">
        <v>14210</v>
      </c>
      <c r="C379" s="395" t="str">
        <f t="shared" si="6"/>
        <v>effect add_modifier={modifier= cost_of_progress days = -1 multiplier = 1}</v>
      </c>
      <c r="D379" s="395"/>
      <c r="E379" s="395"/>
      <c r="F379" s="395"/>
      <c r="G379" s="397" t="s">
        <v>14211</v>
      </c>
      <c r="H379" s="398" t="s">
        <v>14212</v>
      </c>
      <c r="I379" s="10"/>
      <c r="J379" s="10"/>
    </row>
    <row r="380" spans="1:10">
      <c r="A380" s="393">
        <v>374</v>
      </c>
      <c r="B380" s="394" t="s">
        <v>14213</v>
      </c>
      <c r="C380" s="395" t="str">
        <f t="shared" si="6"/>
        <v>effect add_modifier={modifier= process_sharing days = -1 multiplier = 1}</v>
      </c>
      <c r="D380" s="395"/>
      <c r="E380" s="395"/>
      <c r="F380" s="395"/>
      <c r="G380" s="397" t="s">
        <v>14214</v>
      </c>
      <c r="H380" s="398" t="s">
        <v>14215</v>
      </c>
      <c r="I380" s="10"/>
      <c r="J380" s="10"/>
    </row>
    <row r="381" spans="1:10">
      <c r="A381" s="393">
        <v>375</v>
      </c>
      <c r="B381" s="394" t="s">
        <v>14216</v>
      </c>
      <c r="C381" s="395" t="str">
        <f t="shared" si="6"/>
        <v>effect add_modifier={modifier= streamlined_logistics days = -1 multiplier = 1}</v>
      </c>
      <c r="D381" s="395"/>
      <c r="E381" s="395"/>
      <c r="F381" s="395"/>
      <c r="G381" s="397" t="s">
        <v>14217</v>
      </c>
      <c r="H381" s="398" t="s">
        <v>14218</v>
      </c>
      <c r="I381" s="10"/>
      <c r="J381" s="10"/>
    </row>
    <row r="382" spans="1:10">
      <c r="A382" s="393">
        <v>376</v>
      </c>
      <c r="B382" s="394" t="s">
        <v>14219</v>
      </c>
      <c r="C382" s="395" t="str">
        <f t="shared" si="6"/>
        <v>effect add_modifier={modifier= fully_streamlined_logistics days = -1 multiplier = 1}</v>
      </c>
      <c r="D382" s="395"/>
      <c r="E382" s="395"/>
      <c r="F382" s="395"/>
      <c r="G382" s="397" t="s">
        <v>14220</v>
      </c>
      <c r="H382" s="398" t="s">
        <v>14221</v>
      </c>
      <c r="I382" s="10"/>
      <c r="J382" s="10"/>
    </row>
    <row r="383" spans="1:10">
      <c r="A383" s="393">
        <v>377</v>
      </c>
      <c r="B383" s="394" t="s">
        <v>14222</v>
      </c>
      <c r="C383" s="395" t="str">
        <f t="shared" si="6"/>
        <v>effect add_modifier={modifier= spifed_jointop_success days = -1 multiplier = 1}</v>
      </c>
      <c r="D383" s="395"/>
      <c r="E383" s="395"/>
      <c r="F383" s="395"/>
      <c r="G383" s="397" t="s">
        <v>14223</v>
      </c>
      <c r="H383" s="398" t="s">
        <v>14224</v>
      </c>
      <c r="I383" s="10"/>
      <c r="J383" s="10"/>
    </row>
    <row r="384" spans="1:10">
      <c r="A384" s="393">
        <v>378</v>
      </c>
      <c r="B384" s="394" t="s">
        <v>14225</v>
      </c>
      <c r="C384" s="395" t="str">
        <f t="shared" si="6"/>
        <v>effect add_modifier={modifier= spifed_jointop_mixed days = -1 multiplier = 1}</v>
      </c>
      <c r="D384" s="395"/>
      <c r="E384" s="395"/>
      <c r="F384" s="395"/>
      <c r="G384" s="397" t="s">
        <v>523</v>
      </c>
      <c r="H384" s="398" t="s">
        <v>14226</v>
      </c>
      <c r="I384" s="10"/>
      <c r="J384" s="10"/>
    </row>
    <row r="385" spans="1:10">
      <c r="A385" s="393">
        <v>379</v>
      </c>
      <c r="B385" s="394" t="s">
        <v>14227</v>
      </c>
      <c r="C385" s="395" t="str">
        <f t="shared" si="6"/>
        <v>effect add_modifier={modifier= spifed_jointop_xpboost days = -1 multiplier = 1}</v>
      </c>
      <c r="D385" s="395"/>
      <c r="E385" s="395"/>
      <c r="F385" s="395"/>
      <c r="G385" s="397" t="s">
        <v>14228</v>
      </c>
      <c r="H385" s="398" t="s">
        <v>14229</v>
      </c>
      <c r="I385" s="10"/>
      <c r="J385" s="10"/>
    </row>
    <row r="386" spans="1:10">
      <c r="A386" s="393">
        <v>380</v>
      </c>
      <c r="B386" s="394" t="s">
        <v>14230</v>
      </c>
      <c r="C386" s="395" t="str">
        <f t="shared" si="6"/>
        <v>effect add_modifier={modifier= scion_found_holy_world days = -1 multiplier = 1}</v>
      </c>
      <c r="D386" s="395"/>
      <c r="E386" s="395"/>
      <c r="F386" s="395"/>
      <c r="G386" s="397" t="s">
        <v>14231</v>
      </c>
      <c r="H386" s="398" t="s">
        <v>14232</v>
      </c>
      <c r="I386" s="10"/>
      <c r="J386" s="10"/>
    </row>
    <row r="387" spans="1:10">
      <c r="A387" s="393">
        <v>381</v>
      </c>
      <c r="B387" s="394" t="s">
        <v>14233</v>
      </c>
      <c r="C387" s="395" t="str">
        <f t="shared" si="6"/>
        <v>effect add_modifier={modifier= scion_suspicious_holy_world days = -1 multiplier = 1}</v>
      </c>
      <c r="D387" s="395"/>
      <c r="E387" s="395"/>
      <c r="F387" s="395"/>
      <c r="G387" s="397" t="s">
        <v>14234</v>
      </c>
      <c r="H387" s="398" t="s">
        <v>14235</v>
      </c>
      <c r="I387" s="10"/>
      <c r="J387" s="10"/>
    </row>
    <row r="388" spans="1:10">
      <c r="A388" s="393">
        <v>382</v>
      </c>
      <c r="B388" s="394" t="s">
        <v>14236</v>
      </c>
      <c r="C388" s="395" t="str">
        <f t="shared" si="6"/>
        <v>effect add_modifier={modifier= sacrifice_togetherness_mod days = -1 multiplier = 1}</v>
      </c>
      <c r="D388" s="395"/>
      <c r="E388" s="395"/>
      <c r="F388" s="395"/>
      <c r="G388" s="397" t="s">
        <v>13748</v>
      </c>
      <c r="H388" s="398" t="s">
        <v>14237</v>
      </c>
      <c r="I388" s="10"/>
      <c r="J388" s="10"/>
    </row>
    <row r="389" spans="1:10">
      <c r="A389" s="393">
        <v>383</v>
      </c>
      <c r="B389" s="394" t="s">
        <v>14238</v>
      </c>
      <c r="C389" s="395" t="str">
        <f t="shared" si="6"/>
        <v>effect add_modifier={modifier= sacrifice_harmony_mod days = -1 multiplier = 1}</v>
      </c>
      <c r="D389" s="395"/>
      <c r="E389" s="395"/>
      <c r="F389" s="395"/>
      <c r="G389" s="397" t="s">
        <v>14239</v>
      </c>
      <c r="H389" s="398" t="s">
        <v>14240</v>
      </c>
      <c r="I389" s="10"/>
      <c r="J389" s="10"/>
    </row>
    <row r="390" spans="1:10">
      <c r="A390" s="393">
        <v>384</v>
      </c>
      <c r="B390" s="394" t="s">
        <v>14241</v>
      </c>
      <c r="C390" s="395" t="str">
        <f t="shared" si="6"/>
        <v>effect add_modifier={modifier= sacrifice_bounty_mod days = -1 multiplier = 1}</v>
      </c>
      <c r="D390" s="395"/>
      <c r="E390" s="395"/>
      <c r="F390" s="395"/>
      <c r="G390" s="397" t="s">
        <v>14242</v>
      </c>
      <c r="H390" s="398" t="s">
        <v>14243</v>
      </c>
      <c r="I390" s="10"/>
      <c r="J390" s="10"/>
    </row>
    <row r="391" spans="1:10">
      <c r="A391" s="393">
        <v>385</v>
      </c>
      <c r="B391" s="394" t="s">
        <v>14244</v>
      </c>
      <c r="C391" s="395" t="str">
        <f t="shared" si="6"/>
        <v>effect add_modifier={modifier= sacrifice_togetherness_mod_overlord days = -1 multiplier = 1}</v>
      </c>
      <c r="D391" s="395"/>
      <c r="E391" s="395"/>
      <c r="F391" s="395"/>
      <c r="G391" s="397" t="s">
        <v>11391</v>
      </c>
      <c r="H391" s="398" t="s">
        <v>14245</v>
      </c>
      <c r="I391" s="10"/>
      <c r="J391" s="10"/>
    </row>
    <row r="392" spans="1:10">
      <c r="A392" s="393">
        <v>386</v>
      </c>
      <c r="B392" s="394" t="s">
        <v>14246</v>
      </c>
      <c r="C392" s="395" t="str">
        <f t="shared" si="6"/>
        <v>effect add_modifier={modifier= sacrifice_harmony_mod_overlord days = -1 multiplier = 1}</v>
      </c>
      <c r="D392" s="395"/>
      <c r="E392" s="395"/>
      <c r="F392" s="395"/>
      <c r="G392" s="397" t="s">
        <v>13296</v>
      </c>
      <c r="H392" s="398" t="s">
        <v>14247</v>
      </c>
      <c r="I392" s="10"/>
      <c r="J392" s="10"/>
    </row>
    <row r="393" spans="1:10">
      <c r="A393" s="393">
        <v>387</v>
      </c>
      <c r="B393" s="394" t="s">
        <v>14248</v>
      </c>
      <c r="C393" s="395" t="str">
        <f t="shared" ref="C393:C456" si="7">_xlfn.CONCAT($C$4," ",H393," ","days = ",$E$4," ","multiplier = ",$G$4,"}")</f>
        <v>effect add_modifier={modifier= sacrifice_bounty_mod_overlord days = -1 multiplier = 1}</v>
      </c>
      <c r="D393" s="395"/>
      <c r="E393" s="395"/>
      <c r="F393" s="395"/>
      <c r="G393" s="397" t="s">
        <v>14249</v>
      </c>
      <c r="H393" s="398" t="s">
        <v>14250</v>
      </c>
      <c r="I393" s="10"/>
      <c r="J393" s="10"/>
    </row>
    <row r="394" spans="1:10">
      <c r="A394" s="393">
        <v>388</v>
      </c>
      <c r="B394" s="394" t="s">
        <v>14251</v>
      </c>
      <c r="C394" s="395" t="str">
        <f t="shared" si="7"/>
        <v>effect add_modifier={modifier= zombie_contract_manipulation days = -1 multiplier = 1}</v>
      </c>
      <c r="D394" s="395"/>
      <c r="E394" s="395"/>
      <c r="F394" s="395"/>
      <c r="G394" s="397" t="s">
        <v>14252</v>
      </c>
      <c r="H394" s="398" t="s">
        <v>14253</v>
      </c>
      <c r="I394" s="10"/>
      <c r="J394" s="10"/>
    </row>
    <row r="395" spans="1:10">
      <c r="A395" s="393">
        <v>389</v>
      </c>
      <c r="B395" s="394" t="s">
        <v>14254</v>
      </c>
      <c r="C395" s="395" t="str">
        <f t="shared" si="7"/>
        <v>effect add_modifier={modifier= former_loyalist days = -1 multiplier = 1}</v>
      </c>
      <c r="D395" s="395"/>
      <c r="E395" s="395"/>
      <c r="F395" s="395"/>
      <c r="G395" s="397" t="s">
        <v>14255</v>
      </c>
      <c r="H395" s="398" t="s">
        <v>14256</v>
      </c>
      <c r="I395" s="10"/>
      <c r="J395" s="10"/>
    </row>
    <row r="396" spans="1:10">
      <c r="A396" s="393">
        <v>390</v>
      </c>
      <c r="B396" s="394" t="s">
        <v>14257</v>
      </c>
      <c r="C396" s="395" t="str">
        <f t="shared" si="7"/>
        <v>effect add_modifier={modifier= former_rebel days = -1 multiplier = 1}</v>
      </c>
      <c r="D396" s="395"/>
      <c r="E396" s="395"/>
      <c r="F396" s="395"/>
      <c r="G396" s="397" t="s">
        <v>14255</v>
      </c>
      <c r="H396" s="398" t="s">
        <v>14258</v>
      </c>
      <c r="I396" s="10"/>
      <c r="J396" s="10"/>
    </row>
    <row r="397" spans="1:10">
      <c r="A397" s="393">
        <v>391</v>
      </c>
      <c r="B397" s="394" t="s">
        <v>14259</v>
      </c>
      <c r="C397" s="395" t="str">
        <f t="shared" si="7"/>
        <v>effect add_modifier={modifier= former_emperor days = -1 multiplier = 1}</v>
      </c>
      <c r="D397" s="395"/>
      <c r="E397" s="395"/>
      <c r="F397" s="395"/>
      <c r="G397" s="397" t="s">
        <v>14260</v>
      </c>
      <c r="H397" s="398" t="s">
        <v>14261</v>
      </c>
      <c r="I397" s="10"/>
      <c r="J397" s="10"/>
    </row>
    <row r="398" spans="1:10">
      <c r="A398" s="393">
        <v>392</v>
      </c>
      <c r="B398" s="394" t="s">
        <v>14262</v>
      </c>
      <c r="C398" s="395" t="str">
        <f t="shared" si="7"/>
        <v>effect add_modifier={modifier= crisis_dark_matter_cap days = -1 multiplier = 1}</v>
      </c>
      <c r="D398" s="395"/>
      <c r="E398" s="395"/>
      <c r="F398" s="395"/>
      <c r="G398" s="397" t="s">
        <v>14263</v>
      </c>
      <c r="H398" s="398" t="s">
        <v>14264</v>
      </c>
      <c r="I398" s="10"/>
      <c r="J398" s="10"/>
    </row>
    <row r="399" spans="1:10">
      <c r="A399" s="393">
        <v>393</v>
      </c>
      <c r="B399" s="394" t="s">
        <v>6898</v>
      </c>
      <c r="C399" s="395" t="str">
        <f t="shared" si="7"/>
        <v>effect add_modifier={modifier= imp_concession_ports_1 days = -1 multiplier = 1}</v>
      </c>
      <c r="D399" s="395"/>
      <c r="E399" s="395"/>
      <c r="F399" s="395"/>
      <c r="G399" s="397" t="s">
        <v>14265</v>
      </c>
      <c r="H399" s="398" t="s">
        <v>14266</v>
      </c>
      <c r="I399" s="10"/>
      <c r="J399" s="10"/>
    </row>
    <row r="400" spans="1:10">
      <c r="A400" s="393">
        <v>394</v>
      </c>
      <c r="B400" s="394" t="s">
        <v>6898</v>
      </c>
      <c r="C400" s="395" t="str">
        <f t="shared" si="7"/>
        <v>effect add_modifier={modifier= imp_concession_ports_2 days = -1 multiplier = 1}</v>
      </c>
      <c r="D400" s="395"/>
      <c r="E400" s="395"/>
      <c r="F400" s="395"/>
      <c r="G400" s="397" t="s">
        <v>14267</v>
      </c>
      <c r="H400" s="398" t="s">
        <v>14268</v>
      </c>
      <c r="I400" s="10"/>
      <c r="J400" s="10"/>
    </row>
    <row r="401" spans="1:10">
      <c r="A401" s="393">
        <v>395</v>
      </c>
      <c r="B401" s="394" t="s">
        <v>6898</v>
      </c>
      <c r="C401" s="395" t="str">
        <f t="shared" si="7"/>
        <v>effect add_modifier={modifier= imp_concession_ports_3 days = -1 multiplier = 1}</v>
      </c>
      <c r="D401" s="395"/>
      <c r="E401" s="395"/>
      <c r="F401" s="395"/>
      <c r="G401" s="397" t="s">
        <v>14269</v>
      </c>
      <c r="H401" s="398" t="s">
        <v>14270</v>
      </c>
      <c r="I401" s="10"/>
      <c r="J401" s="10"/>
    </row>
    <row r="402" spans="1:10">
      <c r="A402" s="393">
        <v>396</v>
      </c>
      <c r="B402" s="394" t="s">
        <v>6898</v>
      </c>
      <c r="C402" s="395" t="str">
        <f t="shared" si="7"/>
        <v>effect add_modifier={modifier= imp_concession_ports_4 days = -1 multiplier = 1}</v>
      </c>
      <c r="D402" s="395"/>
      <c r="E402" s="395"/>
      <c r="F402" s="395"/>
      <c r="G402" s="397" t="s">
        <v>14271</v>
      </c>
      <c r="H402" s="398" t="s">
        <v>14272</v>
      </c>
      <c r="I402" s="10"/>
      <c r="J402" s="10"/>
    </row>
    <row r="403" spans="1:10">
      <c r="A403" s="393">
        <v>397</v>
      </c>
      <c r="B403" s="394" t="s">
        <v>6898</v>
      </c>
      <c r="C403" s="395" t="str">
        <f t="shared" si="7"/>
        <v>effect add_modifier={modifier= imp_concession_ports_5 days = -1 multiplier = 1}</v>
      </c>
      <c r="D403" s="395"/>
      <c r="E403" s="395"/>
      <c r="F403" s="395"/>
      <c r="G403" s="397" t="s">
        <v>14273</v>
      </c>
      <c r="H403" s="398" t="s">
        <v>14274</v>
      </c>
      <c r="I403" s="10"/>
      <c r="J403" s="10"/>
    </row>
    <row r="404" spans="1:10">
      <c r="A404" s="393">
        <v>398</v>
      </c>
      <c r="B404" s="394" t="s">
        <v>6898</v>
      </c>
      <c r="C404" s="395" t="str">
        <f t="shared" si="7"/>
        <v>effect add_modifier={modifier= imp_concession_ports_6 days = -1 multiplier = 1}</v>
      </c>
      <c r="D404" s="395"/>
      <c r="E404" s="395"/>
      <c r="F404" s="395"/>
      <c r="G404" s="397" t="s">
        <v>14275</v>
      </c>
      <c r="H404" s="398" t="s">
        <v>14276</v>
      </c>
      <c r="I404" s="10"/>
      <c r="J404" s="10"/>
    </row>
    <row r="405" spans="1:10">
      <c r="A405" s="393">
        <v>399</v>
      </c>
      <c r="B405" s="394" t="s">
        <v>6898</v>
      </c>
      <c r="C405" s="395" t="str">
        <f t="shared" si="7"/>
        <v>effect add_modifier={modifier= imp_concession_ports_7 days = -1 multiplier = 1}</v>
      </c>
      <c r="D405" s="395"/>
      <c r="E405" s="395"/>
      <c r="F405" s="395"/>
      <c r="G405" s="397" t="s">
        <v>14277</v>
      </c>
      <c r="H405" s="398" t="s">
        <v>14278</v>
      </c>
      <c r="I405" s="10"/>
      <c r="J405" s="10"/>
    </row>
    <row r="406" spans="1:10">
      <c r="A406" s="393">
        <v>400</v>
      </c>
      <c r="B406" s="394" t="s">
        <v>6898</v>
      </c>
      <c r="C406" s="395" t="str">
        <f t="shared" si="7"/>
        <v>effect add_modifier={modifier= imp_concession_ports_8 days = -1 multiplier = 1}</v>
      </c>
      <c r="D406" s="395"/>
      <c r="E406" s="395"/>
      <c r="F406" s="395"/>
      <c r="G406" s="397" t="s">
        <v>14279</v>
      </c>
      <c r="H406" s="398" t="s">
        <v>14280</v>
      </c>
      <c r="I406" s="10"/>
      <c r="J406" s="10"/>
    </row>
    <row r="407" spans="1:10">
      <c r="A407" s="393">
        <v>401</v>
      </c>
      <c r="B407" s="394" t="s">
        <v>6898</v>
      </c>
      <c r="C407" s="395" t="str">
        <f t="shared" si="7"/>
        <v>effect add_modifier={modifier= imp_concession_ports_9 days = -1 multiplier = 1}</v>
      </c>
      <c r="D407" s="395"/>
      <c r="E407" s="395"/>
      <c r="F407" s="395"/>
      <c r="G407" s="397" t="s">
        <v>14281</v>
      </c>
      <c r="H407" s="398" t="s">
        <v>14282</v>
      </c>
      <c r="I407" s="10"/>
      <c r="J407" s="10"/>
    </row>
    <row r="408" spans="1:10">
      <c r="A408" s="393">
        <v>402</v>
      </c>
      <c r="B408" s="394" t="s">
        <v>6898</v>
      </c>
      <c r="C408" s="395" t="str">
        <f t="shared" si="7"/>
        <v>effect add_modifier={modifier= imp_concession_ports_10 days = -1 multiplier = 1}</v>
      </c>
      <c r="D408" s="395"/>
      <c r="E408" s="395"/>
      <c r="F408" s="395"/>
      <c r="G408" s="397" t="s">
        <v>14283</v>
      </c>
      <c r="H408" s="398" t="s">
        <v>14284</v>
      </c>
      <c r="I408" s="10"/>
      <c r="J408" s="10"/>
    </row>
    <row r="409" spans="1:10">
      <c r="A409" s="393">
        <v>403</v>
      </c>
      <c r="B409" s="394" t="s">
        <v>14285</v>
      </c>
      <c r="C409" s="395" t="str">
        <f t="shared" si="7"/>
        <v>effect add_modifier={modifier= espionage_research_backdoor days = -1 multiplier = 1}</v>
      </c>
      <c r="D409" s="395"/>
      <c r="E409" s="395"/>
      <c r="F409" s="395"/>
      <c r="G409" s="397" t="s">
        <v>13696</v>
      </c>
      <c r="H409" s="398" t="s">
        <v>14286</v>
      </c>
      <c r="I409" s="10"/>
      <c r="J409" s="10"/>
    </row>
    <row r="410" spans="1:10">
      <c r="A410" s="393">
        <v>404</v>
      </c>
      <c r="B410" s="394" t="s">
        <v>14287</v>
      </c>
      <c r="C410" s="395" t="str">
        <f t="shared" si="7"/>
        <v>effect add_modifier={modifier= research_stolen_sabotaged days = -1 multiplier = 1}</v>
      </c>
      <c r="D410" s="395"/>
      <c r="E410" s="395"/>
      <c r="F410" s="395"/>
      <c r="G410" s="397" t="s">
        <v>14288</v>
      </c>
      <c r="H410" s="398" t="s">
        <v>14289</v>
      </c>
      <c r="I410" s="10"/>
      <c r="J410" s="10"/>
    </row>
    <row r="411" spans="1:10">
      <c r="A411" s="393">
        <v>405</v>
      </c>
      <c r="B411" s="394" t="s">
        <v>14290</v>
      </c>
      <c r="C411" s="395" t="str">
        <f t="shared" si="7"/>
        <v>effect add_modifier={modifier= espionage_finderskeepers days = -1 multiplier = 1}</v>
      </c>
      <c r="D411" s="395"/>
      <c r="E411" s="395"/>
      <c r="F411" s="395"/>
      <c r="G411" s="397" t="s">
        <v>13445</v>
      </c>
      <c r="H411" s="398" t="s">
        <v>14291</v>
      </c>
      <c r="I411" s="10"/>
      <c r="J411" s="10"/>
    </row>
    <row r="412" spans="1:10">
      <c r="A412" s="393">
        <v>406</v>
      </c>
      <c r="B412" s="394" t="s">
        <v>14292</v>
      </c>
      <c r="C412" s="395" t="str">
        <f t="shared" si="7"/>
        <v>effect add_modifier={modifier= espionage_straycomm days = -1 multiplier = 1}</v>
      </c>
      <c r="D412" s="395"/>
      <c r="E412" s="395"/>
      <c r="F412" s="395"/>
      <c r="G412" s="397" t="s">
        <v>14293</v>
      </c>
      <c r="H412" s="398" t="s">
        <v>14294</v>
      </c>
      <c r="I412" s="10"/>
      <c r="J412" s="10"/>
    </row>
    <row r="413" spans="1:10">
      <c r="A413" s="393">
        <v>407</v>
      </c>
      <c r="B413" s="394" t="s">
        <v>14295</v>
      </c>
      <c r="C413" s="395" t="str">
        <f t="shared" si="7"/>
        <v>effect add_modifier={modifier= espionage_drain_resources_exploit days = -1 multiplier = 1}</v>
      </c>
      <c r="D413" s="395"/>
      <c r="E413" s="395"/>
      <c r="F413" s="395"/>
      <c r="G413" s="397" t="s">
        <v>14296</v>
      </c>
      <c r="H413" s="398" t="s">
        <v>14297</v>
      </c>
      <c r="I413" s="10"/>
      <c r="J413" s="10"/>
    </row>
    <row r="414" spans="1:10">
      <c r="A414" s="393">
        <v>408</v>
      </c>
      <c r="B414" s="394" t="s">
        <v>14298</v>
      </c>
      <c r="C414" s="395" t="str">
        <f t="shared" si="7"/>
        <v>effect add_modifier={modifier= preventive_war_economy days = -1 multiplier = 1}</v>
      </c>
      <c r="D414" s="395"/>
      <c r="E414" s="395"/>
      <c r="F414" s="395"/>
      <c r="G414" s="397" t="s">
        <v>14299</v>
      </c>
      <c r="H414" s="398" t="s">
        <v>14300</v>
      </c>
      <c r="I414" s="10"/>
      <c r="J414" s="10"/>
    </row>
    <row r="415" spans="1:10">
      <c r="A415" s="393">
        <v>409</v>
      </c>
      <c r="B415" s="394" t="s">
        <v>14301</v>
      </c>
      <c r="C415" s="395" t="str">
        <f t="shared" si="7"/>
        <v>effect add_modifier={modifier= alien_friendship_society days = -1 multiplier = 1}</v>
      </c>
      <c r="D415" s="395"/>
      <c r="E415" s="395"/>
      <c r="F415" s="395"/>
      <c r="G415" s="397" t="s">
        <v>14302</v>
      </c>
      <c r="H415" s="398" t="s">
        <v>14303</v>
      </c>
      <c r="I415" s="10"/>
      <c r="J415" s="10"/>
    </row>
    <row r="416" spans="1:10">
      <c r="A416" s="393">
        <v>410</v>
      </c>
      <c r="B416" s="394" t="s">
        <v>14304</v>
      </c>
      <c r="C416" s="395" t="str">
        <f t="shared" si="7"/>
        <v>effect add_modifier={modifier= robot_appreciation days = -1 multiplier = 1}</v>
      </c>
      <c r="D416" s="395"/>
      <c r="E416" s="395"/>
      <c r="F416" s="395"/>
      <c r="G416" s="397" t="s">
        <v>14305</v>
      </c>
      <c r="H416" s="398" t="s">
        <v>14306</v>
      </c>
      <c r="I416" s="10"/>
      <c r="J416" s="10"/>
    </row>
    <row r="417" spans="1:10">
      <c r="A417" s="393">
        <v>411</v>
      </c>
      <c r="B417" s="394" t="s">
        <v>14307</v>
      </c>
      <c r="C417" s="395" t="str">
        <f t="shared" si="7"/>
        <v>effect add_modifier={modifier= alien_appreciation days = -1 multiplier = 1}</v>
      </c>
      <c r="D417" s="395"/>
      <c r="E417" s="395"/>
      <c r="F417" s="395"/>
      <c r="G417" s="397" t="s">
        <v>14308</v>
      </c>
      <c r="H417" s="398" t="s">
        <v>14309</v>
      </c>
      <c r="I417" s="10"/>
      <c r="J417" s="10"/>
    </row>
    <row r="418" spans="1:10">
      <c r="A418" s="393">
        <v>412</v>
      </c>
      <c r="B418" s="394" t="s">
        <v>14310</v>
      </c>
      <c r="C418" s="395" t="str">
        <f t="shared" si="7"/>
        <v>effect add_modifier={modifier= robot_revulsion days = -1 multiplier = 1}</v>
      </c>
      <c r="D418" s="395"/>
      <c r="E418" s="395"/>
      <c r="F418" s="395"/>
      <c r="G418" s="397" t="s">
        <v>14311</v>
      </c>
      <c r="H418" s="398" t="s">
        <v>14312</v>
      </c>
      <c r="I418" s="10"/>
      <c r="J418" s="10"/>
    </row>
    <row r="419" spans="1:10">
      <c r="A419" s="393">
        <v>413</v>
      </c>
      <c r="B419" s="394" t="s">
        <v>14313</v>
      </c>
      <c r="C419" s="395" t="str">
        <f t="shared" si="7"/>
        <v>effect add_modifier={modifier= alien_revulsion days = -1 multiplier = 1}</v>
      </c>
      <c r="D419" s="395"/>
      <c r="E419" s="395"/>
      <c r="F419" s="395"/>
      <c r="G419" s="397" t="s">
        <v>14314</v>
      </c>
      <c r="H419" s="398" t="s">
        <v>14315</v>
      </c>
      <c r="I419" s="10"/>
      <c r="J419" s="10"/>
    </row>
    <row r="420" spans="1:10">
      <c r="A420" s="393">
        <v>414</v>
      </c>
      <c r="B420" s="394" t="s">
        <v>14316</v>
      </c>
      <c r="C420" s="395" t="str">
        <f t="shared" si="7"/>
        <v>effect add_modifier={modifier= repulsive_robot_contact days = -1 multiplier = 1}</v>
      </c>
      <c r="D420" s="395"/>
      <c r="E420" s="395"/>
      <c r="F420" s="395"/>
      <c r="G420" s="397" t="s">
        <v>14317</v>
      </c>
      <c r="H420" s="398" t="s">
        <v>14318</v>
      </c>
      <c r="I420" s="10"/>
      <c r="J420" s="10"/>
    </row>
    <row r="421" spans="1:10">
      <c r="A421" s="393">
        <v>415</v>
      </c>
      <c r="B421" s="394" t="s">
        <v>14319</v>
      </c>
      <c r="C421" s="395" t="str">
        <f t="shared" si="7"/>
        <v>effect add_modifier={modifier= repulsive_alien_contact days = -1 multiplier = 1}</v>
      </c>
      <c r="D421" s="395"/>
      <c r="E421" s="395"/>
      <c r="F421" s="395"/>
      <c r="G421" s="397" t="s">
        <v>14317</v>
      </c>
      <c r="H421" s="398" t="s">
        <v>14320</v>
      </c>
      <c r="I421" s="10"/>
      <c r="J421" s="10"/>
    </row>
    <row r="422" spans="1:10">
      <c r="A422" s="393">
        <v>416</v>
      </c>
      <c r="B422" s="394" t="s">
        <v>14319</v>
      </c>
      <c r="C422" s="395" t="str">
        <f t="shared" si="7"/>
        <v>effect add_modifier={modifier= repulsive_aliens_uncondemned days = -1 multiplier = 1}</v>
      </c>
      <c r="D422" s="395"/>
      <c r="E422" s="395"/>
      <c r="F422" s="395"/>
      <c r="G422" s="397" t="s">
        <v>13388</v>
      </c>
      <c r="H422" s="398" t="s">
        <v>14321</v>
      </c>
      <c r="I422" s="10"/>
      <c r="J422" s="10"/>
    </row>
    <row r="423" spans="1:10">
      <c r="A423" s="393">
        <v>417</v>
      </c>
      <c r="B423" s="394" t="s">
        <v>14322</v>
      </c>
      <c r="C423" s="395" t="str">
        <f t="shared" si="7"/>
        <v>effect add_modifier={modifier= first_contact_skill_1 days = -1 multiplier = 1}</v>
      </c>
      <c r="D423" s="395"/>
      <c r="E423" s="395"/>
      <c r="F423" s="395"/>
      <c r="G423" s="397" t="s">
        <v>14323</v>
      </c>
      <c r="H423" s="398" t="s">
        <v>14324</v>
      </c>
      <c r="I423" s="10"/>
      <c r="J423" s="10"/>
    </row>
    <row r="424" spans="1:10">
      <c r="A424" s="393">
        <v>418</v>
      </c>
      <c r="B424" s="394" t="s">
        <v>14325</v>
      </c>
      <c r="C424" s="395" t="str">
        <f t="shared" si="7"/>
        <v>effect add_modifier={modifier= first_contact_skill_2 days = -1 multiplier = 1}</v>
      </c>
      <c r="D424" s="395"/>
      <c r="E424" s="395"/>
      <c r="F424" s="395"/>
      <c r="G424" s="397" t="s">
        <v>14326</v>
      </c>
      <c r="H424" s="398" t="s">
        <v>14327</v>
      </c>
      <c r="I424" s="10"/>
      <c r="J424" s="10"/>
    </row>
    <row r="425" spans="1:10">
      <c r="A425" s="393">
        <v>419</v>
      </c>
      <c r="B425" s="394" t="s">
        <v>14328</v>
      </c>
      <c r="C425" s="395" t="str">
        <f t="shared" si="7"/>
        <v>effect add_modifier={modifier= first_contact_skill_3 days = -1 multiplier = 1}</v>
      </c>
      <c r="D425" s="395"/>
      <c r="E425" s="395"/>
      <c r="F425" s="395"/>
      <c r="G425" s="397" t="s">
        <v>14329</v>
      </c>
      <c r="H425" s="398" t="s">
        <v>14330</v>
      </c>
      <c r="I425" s="10"/>
      <c r="J425" s="10"/>
    </row>
    <row r="426" spans="1:10">
      <c r="A426" s="393">
        <v>420</v>
      </c>
      <c r="B426" s="394" t="s">
        <v>14331</v>
      </c>
      <c r="C426" s="395" t="str">
        <f t="shared" si="7"/>
        <v>effect add_modifier={modifier= first_contact_skill_4 days = -1 multiplier = 1}</v>
      </c>
      <c r="D426" s="395"/>
      <c r="E426" s="395"/>
      <c r="F426" s="395"/>
      <c r="G426" s="397" t="s">
        <v>14332</v>
      </c>
      <c r="H426" s="398" t="s">
        <v>14333</v>
      </c>
      <c r="I426" s="10"/>
      <c r="J426" s="10"/>
    </row>
    <row r="427" spans="1:10">
      <c r="A427" s="393">
        <v>421</v>
      </c>
      <c r="B427" s="394" t="s">
        <v>14334</v>
      </c>
      <c r="C427" s="395" t="str">
        <f t="shared" si="7"/>
        <v>effect add_modifier={modifier= first_contact_challenge_not_returned days = -1 multiplier = 1}</v>
      </c>
      <c r="D427" s="395"/>
      <c r="E427" s="395"/>
      <c r="F427" s="395"/>
      <c r="G427" s="397" t="s">
        <v>14335</v>
      </c>
      <c r="H427" s="398" t="s">
        <v>14336</v>
      </c>
      <c r="I427" s="10"/>
      <c r="J427" s="10"/>
    </row>
    <row r="428" spans="1:10">
      <c r="A428" s="393">
        <v>422</v>
      </c>
      <c r="B428" s="394" t="s">
        <v>14337</v>
      </c>
      <c r="C428" s="395" t="str">
        <f t="shared" si="7"/>
        <v>effect add_modifier={modifier= first_contact_defeated_dadaism days = -1 multiplier = 1}</v>
      </c>
      <c r="D428" s="395"/>
      <c r="E428" s="395"/>
      <c r="F428" s="395"/>
      <c r="G428" s="397" t="s">
        <v>14338</v>
      </c>
      <c r="H428" s="398" t="s">
        <v>14339</v>
      </c>
      <c r="I428" s="10"/>
      <c r="J428" s="10"/>
    </row>
    <row r="429" spans="1:10">
      <c r="A429" s="393">
        <v>423</v>
      </c>
      <c r="B429" s="394" t="s">
        <v>14340</v>
      </c>
      <c r="C429" s="395" t="str">
        <f t="shared" si="7"/>
        <v>effect add_modifier={modifier= first_contact_war_preparations days = -1 multiplier = 1}</v>
      </c>
      <c r="D429" s="395"/>
      <c r="E429" s="395"/>
      <c r="F429" s="395"/>
      <c r="G429" s="397" t="s">
        <v>14341</v>
      </c>
      <c r="H429" s="398" t="s">
        <v>14342</v>
      </c>
      <c r="I429" s="10"/>
      <c r="J429" s="10"/>
    </row>
    <row r="430" spans="1:10">
      <c r="A430" s="393">
        <v>424</v>
      </c>
      <c r="B430" s="394" t="s">
        <v>14343</v>
      </c>
      <c r="C430" s="395" t="str">
        <f t="shared" si="7"/>
        <v>effect add_modifier={modifier= first_contact_warlike_warriors_recognised days = -1 multiplier = 1}</v>
      </c>
      <c r="D430" s="395"/>
      <c r="E430" s="395"/>
      <c r="F430" s="395"/>
      <c r="G430" s="397" t="s">
        <v>14344</v>
      </c>
      <c r="H430" s="398" t="s">
        <v>14345</v>
      </c>
      <c r="I430" s="10"/>
      <c r="J430" s="10"/>
    </row>
    <row r="431" spans="1:10">
      <c r="A431" s="393">
        <v>425</v>
      </c>
      <c r="B431" s="394" t="s">
        <v>14346</v>
      </c>
      <c r="C431" s="395" t="str">
        <f t="shared" si="7"/>
        <v>effect add_modifier={modifier= first_contact_warlike_warriors_recognised_2 days = -1 multiplier = 1}</v>
      </c>
      <c r="D431" s="395"/>
      <c r="E431" s="395"/>
      <c r="F431" s="395"/>
      <c r="G431" s="397" t="s">
        <v>14344</v>
      </c>
      <c r="H431" s="398" t="s">
        <v>14347</v>
      </c>
      <c r="I431" s="10"/>
      <c r="J431" s="10"/>
    </row>
    <row r="432" spans="1:10">
      <c r="A432" s="393">
        <v>426</v>
      </c>
      <c r="B432" s="394" t="s">
        <v>14348</v>
      </c>
      <c r="C432" s="395" t="str">
        <f t="shared" si="7"/>
        <v>effect add_modifier={modifier= first_contact_warlike_warriors_presumed days = -1 multiplier = 1}</v>
      </c>
      <c r="D432" s="395"/>
      <c r="E432" s="395"/>
      <c r="F432" s="395"/>
      <c r="G432" s="397" t="s">
        <v>14349</v>
      </c>
      <c r="H432" s="398" t="s">
        <v>14350</v>
      </c>
      <c r="I432" s="10"/>
      <c r="J432" s="10"/>
    </row>
    <row r="433" ht="28.5" spans="1:10">
      <c r="A433" s="393">
        <v>427</v>
      </c>
      <c r="B433" s="394" t="s">
        <v>14351</v>
      </c>
      <c r="C433" s="395" t="str">
        <f t="shared" si="7"/>
        <v>effect add_modifier={modifier= first_contact_warlike_warriors_presumed_2 days = -1 multiplier = 1}</v>
      </c>
      <c r="D433" s="395"/>
      <c r="E433" s="395"/>
      <c r="F433" s="395"/>
      <c r="G433" s="397" t="s">
        <v>14349</v>
      </c>
      <c r="H433" s="398" t="s">
        <v>14352</v>
      </c>
      <c r="I433" s="10"/>
      <c r="J433" s="10"/>
    </row>
    <row r="434" spans="1:10">
      <c r="A434" s="393">
        <v>428</v>
      </c>
      <c r="B434" s="394" t="s">
        <v>14353</v>
      </c>
      <c r="C434" s="395" t="str">
        <f t="shared" si="7"/>
        <v>effect add_modifier={modifier= first_contact_level_headedness days = -1 multiplier = 1}</v>
      </c>
      <c r="D434" s="395"/>
      <c r="E434" s="395"/>
      <c r="F434" s="395"/>
      <c r="G434" s="397" t="s">
        <v>14354</v>
      </c>
      <c r="H434" s="398" t="s">
        <v>14355</v>
      </c>
      <c r="I434" s="10"/>
      <c r="J434" s="10"/>
    </row>
    <row r="435" spans="1:10">
      <c r="A435" s="393">
        <v>429</v>
      </c>
      <c r="B435" s="394" t="s">
        <v>14356</v>
      </c>
      <c r="C435" s="395" t="str">
        <f t="shared" si="7"/>
        <v>effect add_modifier={modifier= first_comms_hostility_preparations days = -1 multiplier = 1}</v>
      </c>
      <c r="D435" s="395"/>
      <c r="E435" s="395"/>
      <c r="F435" s="395"/>
      <c r="G435" s="397" t="s">
        <v>14357</v>
      </c>
      <c r="H435" s="398" t="s">
        <v>14358</v>
      </c>
      <c r="I435" s="10"/>
      <c r="J435" s="10"/>
    </row>
    <row r="436" spans="1:10">
      <c r="A436" s="393">
        <v>430</v>
      </c>
      <c r="B436" s="394" t="s">
        <v>14359</v>
      </c>
      <c r="C436" s="395" t="str">
        <f t="shared" si="7"/>
        <v>effect add_modifier={modifier= first_comms_defensive days = -1 multiplier = 1}</v>
      </c>
      <c r="D436" s="395"/>
      <c r="E436" s="395"/>
      <c r="F436" s="395"/>
      <c r="G436" s="397" t="s">
        <v>14360</v>
      </c>
      <c r="H436" s="398" t="s">
        <v>14361</v>
      </c>
      <c r="I436" s="10"/>
      <c r="J436" s="10"/>
    </row>
    <row r="437" spans="1:10">
      <c r="A437" s="393">
        <v>431</v>
      </c>
      <c r="B437" s="394" t="s">
        <v>14362</v>
      </c>
      <c r="C437" s="395" t="str">
        <f t="shared" si="7"/>
        <v>effect add_modifier={modifier= first_contact_speak_like_us_country days = -1 multiplier = 1}</v>
      </c>
      <c r="D437" s="395"/>
      <c r="E437" s="395"/>
      <c r="F437" s="395"/>
      <c r="G437" s="397" t="s">
        <v>14363</v>
      </c>
      <c r="H437" s="398" t="s">
        <v>14364</v>
      </c>
      <c r="I437" s="10"/>
      <c r="J437" s="10"/>
    </row>
    <row r="438" spans="1:10">
      <c r="A438" s="393">
        <v>432</v>
      </c>
      <c r="B438" s="394" t="s">
        <v>14365</v>
      </c>
      <c r="C438" s="395" t="str">
        <f t="shared" si="7"/>
        <v>effect add_modifier={modifier= first_contact_speak_like_us_spynetwork days = -1 multiplier = 1}</v>
      </c>
      <c r="D438" s="395"/>
      <c r="E438" s="395"/>
      <c r="F438" s="395"/>
      <c r="G438" s="397" t="s">
        <v>14366</v>
      </c>
      <c r="H438" s="398" t="s">
        <v>14367</v>
      </c>
      <c r="I438" s="10"/>
      <c r="J438" s="10"/>
    </row>
    <row r="439" spans="1:10">
      <c r="A439" s="393">
        <v>433</v>
      </c>
      <c r="B439" s="394" t="s">
        <v>14368</v>
      </c>
      <c r="C439" s="395" t="str">
        <f t="shared" si="7"/>
        <v>effect add_modifier={modifier= universal_translator days = -1 multiplier = 1}</v>
      </c>
      <c r="D439" s="395"/>
      <c r="E439" s="395"/>
      <c r="F439" s="395"/>
      <c r="G439" s="397" t="s">
        <v>14369</v>
      </c>
      <c r="H439" s="398" t="s">
        <v>14370</v>
      </c>
      <c r="I439" s="10"/>
      <c r="J439" s="10"/>
    </row>
    <row r="440" spans="1:10">
      <c r="A440" s="393">
        <v>434</v>
      </c>
      <c r="B440" s="394" t="s">
        <v>14371</v>
      </c>
      <c r="C440" s="395" t="str">
        <f t="shared" si="7"/>
        <v>effect add_modifier={modifier= space_lights_insights days = -1 multiplier = 1}</v>
      </c>
      <c r="D440" s="395"/>
      <c r="E440" s="395"/>
      <c r="F440" s="395"/>
      <c r="G440" s="397" t="s">
        <v>14372</v>
      </c>
      <c r="H440" s="398" t="s">
        <v>14373</v>
      </c>
      <c r="I440" s="10"/>
      <c r="J440" s="10"/>
    </row>
    <row r="441" spans="1:10">
      <c r="A441" s="393">
        <v>435</v>
      </c>
      <c r="B441" s="394" t="s">
        <v>14374</v>
      </c>
      <c r="C441" s="395" t="str">
        <f t="shared" si="7"/>
        <v>effect add_modifier={modifier= first_contact_hive_drones_study days = -1 multiplier = 1}</v>
      </c>
      <c r="D441" s="395"/>
      <c r="E441" s="395"/>
      <c r="F441" s="395"/>
      <c r="G441" s="397" t="s">
        <v>14375</v>
      </c>
      <c r="H441" s="398" t="s">
        <v>14376</v>
      </c>
      <c r="I441" s="10"/>
      <c r="J441" s="10"/>
    </row>
    <row r="442" spans="1:10">
      <c r="A442" s="393">
        <v>436</v>
      </c>
      <c r="B442" s="394" t="s">
        <v>14377</v>
      </c>
      <c r="C442" s="395" t="str">
        <f t="shared" si="7"/>
        <v>effect add_modifier={modifier= beholden_to_special_interests days = -1 multiplier = 1}</v>
      </c>
      <c r="D442" s="395"/>
      <c r="E442" s="395"/>
      <c r="F442" s="395"/>
      <c r="G442" s="397" t="s">
        <v>14167</v>
      </c>
      <c r="H442" s="398" t="s">
        <v>14378</v>
      </c>
      <c r="I442" s="10"/>
      <c r="J442" s="10"/>
    </row>
    <row r="443" spans="1:10">
      <c r="A443" s="393">
        <v>437</v>
      </c>
      <c r="B443" s="394" t="s">
        <v>14379</v>
      </c>
      <c r="C443" s="395" t="str">
        <f t="shared" si="7"/>
        <v>effect add_modifier={modifier= undermining_efforts_stalled days = -1 multiplier = 1}</v>
      </c>
      <c r="D443" s="395"/>
      <c r="E443" s="395"/>
      <c r="F443" s="395"/>
      <c r="G443" s="397"/>
      <c r="H443" s="398" t="s">
        <v>14380</v>
      </c>
      <c r="I443" s="10"/>
      <c r="J443" s="10"/>
    </row>
    <row r="444" spans="1:10">
      <c r="A444" s="393">
        <v>438</v>
      </c>
      <c r="B444" s="394" t="s">
        <v>14381</v>
      </c>
      <c r="C444" s="395" t="str">
        <f t="shared" si="7"/>
        <v>effect add_modifier={modifier= eldritch_horror_mod days = -1 multiplier = 1}</v>
      </c>
      <c r="D444" s="395"/>
      <c r="E444" s="395"/>
      <c r="F444" s="395"/>
      <c r="G444" s="397" t="s">
        <v>14382</v>
      </c>
      <c r="H444" s="398" t="s">
        <v>14383</v>
      </c>
      <c r="I444" s="10"/>
      <c r="J444" s="10"/>
    </row>
    <row r="445" spans="1:10">
      <c r="A445" s="393">
        <v>439</v>
      </c>
      <c r="B445" s="394" t="s">
        <v>14384</v>
      </c>
      <c r="C445" s="395" t="str">
        <f t="shared" si="7"/>
        <v>effect add_modifier={modifier= relic_vacuum_flower_B days = -1 multiplier = 1}</v>
      </c>
      <c r="D445" s="395"/>
      <c r="E445" s="395"/>
      <c r="F445" s="395"/>
      <c r="G445" s="397" t="s">
        <v>14385</v>
      </c>
      <c r="H445" s="398" t="s">
        <v>14386</v>
      </c>
      <c r="I445" s="10"/>
      <c r="J445" s="10"/>
    </row>
    <row r="446" spans="1:10">
      <c r="A446" s="393">
        <v>440</v>
      </c>
      <c r="B446" s="394" t="s">
        <v>14387</v>
      </c>
      <c r="C446" s="395" t="str">
        <f t="shared" si="7"/>
        <v>effect add_modifier={modifier= relic_vacuum_flower_A days = -1 multiplier = 1}</v>
      </c>
      <c r="D446" s="395"/>
      <c r="E446" s="395"/>
      <c r="F446" s="395"/>
      <c r="G446" s="397" t="s">
        <v>14388</v>
      </c>
      <c r="H446" s="398" t="s">
        <v>14389</v>
      </c>
      <c r="I446" s="10"/>
      <c r="J446" s="10"/>
    </row>
    <row r="447" spans="1:10">
      <c r="A447" s="393">
        <v>441</v>
      </c>
      <c r="B447" s="394" t="s">
        <v>14390</v>
      </c>
      <c r="C447" s="395" t="str">
        <f t="shared" si="7"/>
        <v>effect add_modifier={modifier= relic_vacuum_flower_F days = -1 multiplier = 1}</v>
      </c>
      <c r="D447" s="395"/>
      <c r="E447" s="395"/>
      <c r="F447" s="395"/>
      <c r="G447" s="397" t="s">
        <v>14391</v>
      </c>
      <c r="H447" s="398" t="s">
        <v>14392</v>
      </c>
      <c r="I447" s="10"/>
      <c r="J447" s="10"/>
    </row>
    <row r="448" spans="1:10">
      <c r="A448" s="393">
        <v>442</v>
      </c>
      <c r="B448" s="394" t="s">
        <v>14393</v>
      </c>
      <c r="C448" s="395" t="str">
        <f t="shared" si="7"/>
        <v>effect add_modifier={modifier= relic_vacuum_flower_G days = -1 multiplier = 1}</v>
      </c>
      <c r="D448" s="395"/>
      <c r="E448" s="395"/>
      <c r="F448" s="395"/>
      <c r="G448" s="397" t="s">
        <v>14394</v>
      </c>
      <c r="H448" s="398" t="s">
        <v>14395</v>
      </c>
      <c r="I448" s="10"/>
      <c r="J448" s="10"/>
    </row>
    <row r="449" spans="1:10">
      <c r="A449" s="393">
        <v>443</v>
      </c>
      <c r="B449" s="394" t="s">
        <v>14396</v>
      </c>
      <c r="C449" s="395" t="str">
        <f t="shared" si="7"/>
        <v>effect add_modifier={modifier= relic_vacuum_flower_K days = -1 multiplier = 1}</v>
      </c>
      <c r="D449" s="395"/>
      <c r="E449" s="395"/>
      <c r="F449" s="395"/>
      <c r="G449" s="397" t="s">
        <v>14397</v>
      </c>
      <c r="H449" s="398" t="s">
        <v>14398</v>
      </c>
      <c r="I449" s="10"/>
      <c r="J449" s="10"/>
    </row>
    <row r="450" spans="1:10">
      <c r="A450" s="393">
        <v>444</v>
      </c>
      <c r="B450" s="394" t="s">
        <v>14399</v>
      </c>
      <c r="C450" s="395" t="str">
        <f t="shared" si="7"/>
        <v>effect add_modifier={modifier= relic_vacuum_flower_M days = -1 multiplier = 1}</v>
      </c>
      <c r="D450" s="395"/>
      <c r="E450" s="395"/>
      <c r="F450" s="395"/>
      <c r="G450" s="397" t="s">
        <v>14400</v>
      </c>
      <c r="H450" s="398" t="s">
        <v>14401</v>
      </c>
      <c r="I450" s="10"/>
      <c r="J450" s="10"/>
    </row>
    <row r="451" spans="1:10">
      <c r="A451" s="393">
        <v>445</v>
      </c>
      <c r="B451" s="394" t="s">
        <v>14402</v>
      </c>
      <c r="C451" s="395" t="str">
        <f t="shared" si="7"/>
        <v>effect add_modifier={modifier= relic_vacuum_flower_M_giant days = -1 multiplier = 1}</v>
      </c>
      <c r="D451" s="395"/>
      <c r="E451" s="395"/>
      <c r="F451" s="395"/>
      <c r="G451" s="397" t="s">
        <v>14403</v>
      </c>
      <c r="H451" s="398" t="s">
        <v>14404</v>
      </c>
      <c r="I451" s="10"/>
      <c r="J451" s="10"/>
    </row>
    <row r="452" spans="1:10">
      <c r="A452" s="393">
        <v>446</v>
      </c>
      <c r="B452" s="394" t="s">
        <v>14405</v>
      </c>
      <c r="C452" s="395" t="str">
        <f t="shared" si="7"/>
        <v>effect add_modifier={modifier= relic_vacuum_flower_T_dwarf days = -1 multiplier = 1}</v>
      </c>
      <c r="D452" s="395"/>
      <c r="E452" s="395"/>
      <c r="F452" s="395"/>
      <c r="G452" s="397" t="s">
        <v>14406</v>
      </c>
      <c r="H452" s="398" t="s">
        <v>14407</v>
      </c>
      <c r="I452" s="10"/>
      <c r="J452" s="10"/>
    </row>
    <row r="453" spans="1:10">
      <c r="A453" s="393">
        <v>447</v>
      </c>
      <c r="B453" s="394" t="s">
        <v>14408</v>
      </c>
      <c r="C453" s="395" t="str">
        <f t="shared" si="7"/>
        <v>effect add_modifier={modifier= relic_vacuum_flower_pulsar days = -1 multiplier = 1}</v>
      </c>
      <c r="D453" s="395"/>
      <c r="E453" s="395"/>
      <c r="F453" s="395"/>
      <c r="G453" s="397" t="s">
        <v>14409</v>
      </c>
      <c r="H453" s="398" t="s">
        <v>14410</v>
      </c>
      <c r="I453" s="10"/>
      <c r="J453" s="10"/>
    </row>
    <row r="454" spans="1:10">
      <c r="A454" s="393">
        <v>448</v>
      </c>
      <c r="B454" s="394" t="s">
        <v>14411</v>
      </c>
      <c r="C454" s="395" t="str">
        <f t="shared" si="7"/>
        <v>effect add_modifier={modifier= relic_vacuum_flower_black_hole days = -1 multiplier = 1}</v>
      </c>
      <c r="D454" s="395"/>
      <c r="E454" s="395"/>
      <c r="F454" s="395"/>
      <c r="G454" s="397" t="s">
        <v>14412</v>
      </c>
      <c r="H454" s="398" t="s">
        <v>14413</v>
      </c>
      <c r="I454" s="10"/>
      <c r="J454" s="10"/>
    </row>
    <row r="455" spans="1:10">
      <c r="A455" s="393">
        <v>449</v>
      </c>
      <c r="B455" s="394" t="s">
        <v>14414</v>
      </c>
      <c r="C455" s="395" t="str">
        <f t="shared" si="7"/>
        <v>effect add_modifier={modifier= relic_vacuum_flower_neutron days = -1 multiplier = 1}</v>
      </c>
      <c r="D455" s="395"/>
      <c r="E455" s="395"/>
      <c r="F455" s="395"/>
      <c r="G455" s="397" t="s">
        <v>14415</v>
      </c>
      <c r="H455" s="398" t="s">
        <v>14416</v>
      </c>
      <c r="I455" s="10"/>
      <c r="J455" s="10"/>
    </row>
    <row r="456" spans="1:10">
      <c r="A456" s="393">
        <v>450</v>
      </c>
      <c r="B456" s="394" t="s">
        <v>14417</v>
      </c>
      <c r="C456" s="395" t="str">
        <f t="shared" si="7"/>
        <v>effect add_modifier={modifier= relic_vacuum_flower_lightbringer days = -1 multiplier = 1}</v>
      </c>
      <c r="D456" s="395"/>
      <c r="E456" s="395"/>
      <c r="F456" s="395"/>
      <c r="G456" s="397" t="s">
        <v>14418</v>
      </c>
      <c r="H456" s="398" t="s">
        <v>14419</v>
      </c>
      <c r="I456" s="10"/>
      <c r="J456" s="10"/>
    </row>
    <row r="457" spans="1:10">
      <c r="A457" s="393">
        <v>451</v>
      </c>
      <c r="B457" s="394" t="s">
        <v>14420</v>
      </c>
      <c r="C457" s="395" t="str">
        <f t="shared" ref="C457:C520" si="8">_xlfn.CONCAT($C$4," ",H457," ","days = ",$E$4," ","multiplier = ",$G$4,"}")</f>
        <v>effect add_modifier={modifier= relic_vacuum_flower_rift_star days = -1 multiplier = 1}</v>
      </c>
      <c r="D457" s="395"/>
      <c r="E457" s="395"/>
      <c r="F457" s="395"/>
      <c r="G457" s="397" t="s">
        <v>14421</v>
      </c>
      <c r="H457" s="398" t="s">
        <v>14422</v>
      </c>
      <c r="I457" s="10"/>
      <c r="J457" s="10"/>
    </row>
    <row r="458" spans="1:10">
      <c r="A458" s="393">
        <v>452</v>
      </c>
      <c r="B458" s="394" t="s">
        <v>14423</v>
      </c>
      <c r="C458" s="395" t="str">
        <f t="shared" si="8"/>
        <v>effect add_modifier={modifier= debated_origin days = -1 multiplier = 1}</v>
      </c>
      <c r="D458" s="395"/>
      <c r="E458" s="395"/>
      <c r="F458" s="395"/>
      <c r="G458" s="397" t="s">
        <v>14424</v>
      </c>
      <c r="H458" s="398" t="s">
        <v>14425</v>
      </c>
      <c r="I458" s="10"/>
      <c r="J458" s="10"/>
    </row>
    <row r="459" spans="1:10">
      <c r="A459" s="393">
        <v>453</v>
      </c>
      <c r="B459" s="394" t="s">
        <v>14426</v>
      </c>
      <c r="C459" s="395" t="str">
        <f t="shared" si="8"/>
        <v>effect add_modifier={modifier= meaningful_origin days = -1 multiplier = 1}</v>
      </c>
      <c r="D459" s="395"/>
      <c r="E459" s="395"/>
      <c r="F459" s="395"/>
      <c r="G459" s="397" t="s">
        <v>14427</v>
      </c>
      <c r="H459" s="398" t="s">
        <v>14428</v>
      </c>
      <c r="I459" s="10"/>
      <c r="J459" s="10"/>
    </row>
    <row r="460" spans="1:10">
      <c r="A460" s="393">
        <v>454</v>
      </c>
      <c r="B460" s="394" t="s">
        <v>14429</v>
      </c>
      <c r="C460" s="395" t="str">
        <f t="shared" si="8"/>
        <v>effect add_modifier={modifier= honorable_leadership days = -1 multiplier = 1}</v>
      </c>
      <c r="D460" s="395"/>
      <c r="E460" s="395"/>
      <c r="F460" s="395"/>
      <c r="G460" s="397" t="s">
        <v>14430</v>
      </c>
      <c r="H460" s="398" t="s">
        <v>14431</v>
      </c>
      <c r="I460" s="10"/>
      <c r="J460" s="10"/>
    </row>
    <row r="461" spans="1:10">
      <c r="A461" s="393">
        <v>455</v>
      </c>
      <c r="B461" s="394" t="s">
        <v>14432</v>
      </c>
      <c r="C461" s="395" t="str">
        <f t="shared" si="8"/>
        <v>effect add_modifier={modifier= dishonorable_leadership days = -1 multiplier = 1}</v>
      </c>
      <c r="D461" s="395"/>
      <c r="E461" s="395"/>
      <c r="F461" s="395"/>
      <c r="G461" s="397" t="s">
        <v>14433</v>
      </c>
      <c r="H461" s="398" t="s">
        <v>14434</v>
      </c>
      <c r="I461" s="10"/>
      <c r="J461" s="10"/>
    </row>
    <row r="462" spans="1:10">
      <c r="A462" s="393">
        <v>456</v>
      </c>
      <c r="B462" s="394" t="s">
        <v>14435</v>
      </c>
      <c r="C462" s="395" t="str">
        <f t="shared" si="8"/>
        <v>effect add_modifier={modifier= slew_origin_dragon days = -1 multiplier = 1}</v>
      </c>
      <c r="D462" s="395"/>
      <c r="E462" s="395"/>
      <c r="F462" s="395"/>
      <c r="G462" s="397" t="s">
        <v>14436</v>
      </c>
      <c r="H462" s="398" t="s">
        <v>14437</v>
      </c>
      <c r="I462" s="10"/>
      <c r="J462" s="10"/>
    </row>
    <row r="463" spans="1:10">
      <c r="A463" s="393">
        <v>457</v>
      </c>
      <c r="B463" s="394" t="s">
        <v>14438</v>
      </c>
      <c r="C463" s="395" t="str">
        <f t="shared" si="8"/>
        <v>effect add_modifier={modifier= specialist_bulwark_veterans_modifier days = -1 multiplier = 1}</v>
      </c>
      <c r="D463" s="395"/>
      <c r="E463" s="395"/>
      <c r="F463" s="395"/>
      <c r="G463" s="397" t="s">
        <v>14439</v>
      </c>
      <c r="H463" s="398" t="s">
        <v>14440</v>
      </c>
      <c r="I463" s="10"/>
      <c r="J463" s="10"/>
    </row>
    <row r="464" spans="1:10">
      <c r="A464" s="393">
        <v>458</v>
      </c>
      <c r="B464" s="394" t="s">
        <v>14441</v>
      </c>
      <c r="C464" s="395" t="str">
        <f t="shared" si="8"/>
        <v>effect add_modifier={modifier= specialist_bulwark_helpful_overlord_modifier days = -1 multiplier = 1}</v>
      </c>
      <c r="D464" s="395"/>
      <c r="E464" s="395"/>
      <c r="F464" s="395"/>
      <c r="G464" s="397" t="s">
        <v>14442</v>
      </c>
      <c r="H464" s="398" t="s">
        <v>14443</v>
      </c>
      <c r="I464" s="10"/>
      <c r="J464" s="10"/>
    </row>
    <row r="465" spans="1:10">
      <c r="A465" s="393">
        <v>459</v>
      </c>
      <c r="B465" s="394" t="s">
        <v>14444</v>
      </c>
      <c r="C465" s="395" t="str">
        <f t="shared" si="8"/>
        <v>effect add_modifier={modifier= specialist_bulwark_home_defense_force_modifier days = -1 multiplier = 1}</v>
      </c>
      <c r="D465" s="395"/>
      <c r="E465" s="395"/>
      <c r="F465" s="395"/>
      <c r="G465" s="397" t="s">
        <v>14445</v>
      </c>
      <c r="H465" s="398" t="s">
        <v>14446</v>
      </c>
      <c r="I465" s="10"/>
      <c r="J465" s="10"/>
    </row>
    <row r="466" spans="1:10">
      <c r="A466" s="393">
        <v>460</v>
      </c>
      <c r="B466" s="394" t="s">
        <v>14447</v>
      </c>
      <c r="C466" s="395" t="str">
        <f t="shared" si="8"/>
        <v>effect add_modifier={modifier= specialist_bulwark_defensive_overlord_modifier days = -1 multiplier = 1}</v>
      </c>
      <c r="D466" s="395"/>
      <c r="E466" s="395"/>
      <c r="F466" s="395"/>
      <c r="G466" s="397" t="s">
        <v>14448</v>
      </c>
      <c r="H466" s="398" t="s">
        <v>14449</v>
      </c>
      <c r="I466" s="10"/>
      <c r="J466" s="10"/>
    </row>
    <row r="467" spans="1:10">
      <c r="A467" s="393">
        <v>461</v>
      </c>
      <c r="B467" s="394" t="s">
        <v>14450</v>
      </c>
      <c r="C467" s="395" t="str">
        <f t="shared" si="8"/>
        <v>effect add_modifier={modifier= specialist_overlord_war_fever_modifier days = -1 multiplier = 1}</v>
      </c>
      <c r="D467" s="395"/>
      <c r="E467" s="395"/>
      <c r="F467" s="395"/>
      <c r="G467" s="397" t="s">
        <v>14451</v>
      </c>
      <c r="H467" s="398" t="s">
        <v>14452</v>
      </c>
      <c r="I467" s="10"/>
      <c r="J467" s="10"/>
    </row>
    <row r="468" spans="1:10">
      <c r="A468" s="393">
        <v>462</v>
      </c>
      <c r="B468" s="394" t="s">
        <v>14453</v>
      </c>
      <c r="C468" s="395" t="str">
        <f t="shared" si="8"/>
        <v>effect add_modifier={modifier= specialist_overlord_war_exhaustion_modifier days = -1 multiplier = 1}</v>
      </c>
      <c r="D468" s="395"/>
      <c r="E468" s="395"/>
      <c r="F468" s="395"/>
      <c r="G468" s="397" t="s">
        <v>14454</v>
      </c>
      <c r="H468" s="398" t="s">
        <v>14455</v>
      </c>
      <c r="I468" s="10"/>
      <c r="J468" s="10"/>
    </row>
    <row r="469" spans="1:10">
      <c r="A469" s="393">
        <v>463</v>
      </c>
      <c r="B469" s="394" t="s">
        <v>14453</v>
      </c>
      <c r="C469" s="395" t="str">
        <f t="shared" si="8"/>
        <v>effect add_modifier={modifier= specialist_overlord_war_exhaustion_lithoid_modifier days = -1 multiplier = 1}</v>
      </c>
      <c r="D469" s="395"/>
      <c r="E469" s="395"/>
      <c r="F469" s="395"/>
      <c r="G469" s="397" t="s">
        <v>14456</v>
      </c>
      <c r="H469" s="398" t="s">
        <v>14457</v>
      </c>
      <c r="I469" s="10"/>
      <c r="J469" s="10"/>
    </row>
    <row r="470" spans="1:10">
      <c r="A470" s="393">
        <v>464</v>
      </c>
      <c r="B470" s="394" t="s">
        <v>14453</v>
      </c>
      <c r="C470" s="395" t="str">
        <f t="shared" si="8"/>
        <v>effect add_modifier={modifier= specialist_overlord_war_exhaustion_robot_modifier days = -1 multiplier = 1}</v>
      </c>
      <c r="D470" s="395"/>
      <c r="E470" s="395"/>
      <c r="F470" s="395"/>
      <c r="G470" s="397" t="s">
        <v>14458</v>
      </c>
      <c r="H470" s="398" t="s">
        <v>14459</v>
      </c>
      <c r="I470" s="10"/>
      <c r="J470" s="10"/>
    </row>
    <row r="471" ht="24" spans="1:10">
      <c r="A471" s="393">
        <v>465</v>
      </c>
      <c r="B471" s="394" t="s">
        <v>14460</v>
      </c>
      <c r="C471" s="395" t="str">
        <f t="shared" si="8"/>
        <v>effect add_modifier={modifier= specialist_overlord_admirals_bickering_democratic_funding_modifier days = -1 multiplier = 1}</v>
      </c>
      <c r="D471" s="395"/>
      <c r="E471" s="395"/>
      <c r="F471" s="395"/>
      <c r="G471" s="397" t="s">
        <v>14461</v>
      </c>
      <c r="H471" s="398" t="s">
        <v>14462</v>
      </c>
      <c r="I471" s="10"/>
      <c r="J471" s="10"/>
    </row>
    <row r="472" ht="24" spans="1:10">
      <c r="A472" s="393">
        <v>466</v>
      </c>
      <c r="B472" s="394" t="s">
        <v>14463</v>
      </c>
      <c r="C472" s="395" t="str">
        <f t="shared" si="8"/>
        <v>effect add_modifier={modifier= specialist_overlord_admirals_bickering_oligarchic_funding_modifier days = -1 multiplier = 1}</v>
      </c>
      <c r="D472" s="395"/>
      <c r="E472" s="395"/>
      <c r="F472" s="395"/>
      <c r="G472" s="397" t="s">
        <v>14464</v>
      </c>
      <c r="H472" s="398" t="s">
        <v>14465</v>
      </c>
      <c r="I472" s="10"/>
      <c r="J472" s="10"/>
    </row>
    <row r="473" spans="1:10">
      <c r="A473" s="393">
        <v>467</v>
      </c>
      <c r="B473" s="394" t="s">
        <v>14466</v>
      </c>
      <c r="C473" s="395" t="str">
        <f t="shared" si="8"/>
        <v>effect add_modifier={modifier= specialist_technocracy_technology_inflation_general days = -1 multiplier = 1}</v>
      </c>
      <c r="D473" s="395"/>
      <c r="E473" s="395"/>
      <c r="F473" s="395"/>
      <c r="G473" s="397" t="s">
        <v>14467</v>
      </c>
      <c r="H473" s="398" t="s">
        <v>14468</v>
      </c>
      <c r="I473" s="10"/>
      <c r="J473" s="10"/>
    </row>
    <row r="474" spans="1:10">
      <c r="A474" s="393">
        <v>468</v>
      </c>
      <c r="B474" s="394" t="s">
        <v>14469</v>
      </c>
      <c r="C474" s="395" t="str">
        <f t="shared" si="8"/>
        <v>effect add_modifier={modifier= specialist_technocracy_technology_inflation_physics days = -1 multiplier = 1}</v>
      </c>
      <c r="D474" s="395"/>
      <c r="E474" s="395"/>
      <c r="F474" s="395"/>
      <c r="G474" s="397" t="s">
        <v>14181</v>
      </c>
      <c r="H474" s="398" t="s">
        <v>14470</v>
      </c>
      <c r="I474" s="10"/>
      <c r="J474" s="10"/>
    </row>
    <row r="475" spans="1:10">
      <c r="A475" s="393">
        <v>469</v>
      </c>
      <c r="B475" s="394" t="s">
        <v>14471</v>
      </c>
      <c r="C475" s="395" t="str">
        <f t="shared" si="8"/>
        <v>effect add_modifier={modifier= specialist_technocracy_technology_inflation_society days = -1 multiplier = 1}</v>
      </c>
      <c r="D475" s="395"/>
      <c r="E475" s="395"/>
      <c r="F475" s="395"/>
      <c r="G475" s="397" t="s">
        <v>14472</v>
      </c>
      <c r="H475" s="398" t="s">
        <v>14473</v>
      </c>
      <c r="I475" s="10"/>
      <c r="J475" s="10"/>
    </row>
    <row r="476" spans="1:10">
      <c r="A476" s="393">
        <v>470</v>
      </c>
      <c r="B476" s="394" t="s">
        <v>14474</v>
      </c>
      <c r="C476" s="395" t="str">
        <f t="shared" si="8"/>
        <v>effect add_modifier={modifier= specialist_technocracy_technology_inflation_engineering days = -1 multiplier = 1}</v>
      </c>
      <c r="D476" s="395"/>
      <c r="E476" s="395"/>
      <c r="F476" s="395"/>
      <c r="G476" s="397" t="s">
        <v>13852</v>
      </c>
      <c r="H476" s="398" t="s">
        <v>14475</v>
      </c>
      <c r="I476" s="10"/>
      <c r="J476" s="10"/>
    </row>
    <row r="477" spans="1:10">
      <c r="A477" s="393">
        <v>471</v>
      </c>
      <c r="B477" s="394" t="s">
        <v>14476</v>
      </c>
      <c r="C477" s="395" t="str">
        <f t="shared" si="8"/>
        <v>effect add_modifier={modifier= missing_progenitor_modifier days = -1 multiplier = 1}</v>
      </c>
      <c r="D477" s="395"/>
      <c r="E477" s="395"/>
      <c r="F477" s="395"/>
      <c r="G477" s="397" t="s">
        <v>14477</v>
      </c>
      <c r="H477" s="398" t="s">
        <v>14478</v>
      </c>
      <c r="I477" s="10"/>
      <c r="J477" s="10"/>
    </row>
    <row r="478" spans="1:10">
      <c r="A478" s="393">
        <v>472</v>
      </c>
      <c r="B478" s="394" t="s">
        <v>14479</v>
      </c>
      <c r="C478" s="395" t="str">
        <f t="shared" si="8"/>
        <v>effect add_modifier={modifier= imperial_vassal_ai_modifier days = -1 multiplier = 1}</v>
      </c>
      <c r="D478" s="395"/>
      <c r="E478" s="395"/>
      <c r="F478" s="395"/>
      <c r="G478" s="397" t="s">
        <v>14480</v>
      </c>
      <c r="H478" s="398" t="s">
        <v>14481</v>
      </c>
      <c r="I478" s="10"/>
      <c r="J478" s="10"/>
    </row>
    <row r="479" spans="1:10">
      <c r="A479" s="393">
        <v>473</v>
      </c>
      <c r="B479" s="394" t="s">
        <v>14482</v>
      </c>
      <c r="C479" s="395" t="str">
        <f t="shared" si="8"/>
        <v>effect add_modifier={modifier= infinity_beckons days = -1 multiplier = 1}</v>
      </c>
      <c r="D479" s="395"/>
      <c r="E479" s="395"/>
      <c r="F479" s="395"/>
      <c r="G479" s="397" t="s">
        <v>14483</v>
      </c>
      <c r="H479" s="398" t="s">
        <v>14484</v>
      </c>
      <c r="I479" s="10"/>
      <c r="J479" s="10"/>
    </row>
    <row r="480" spans="1:10">
      <c r="A480" s="393">
        <v>474</v>
      </c>
      <c r="B480" s="394" t="s">
        <v>14485</v>
      </c>
      <c r="C480" s="395" t="str">
        <f t="shared" si="8"/>
        <v>effect add_modifier={modifier= into_the_unknown days = -1 multiplier = 1}</v>
      </c>
      <c r="D480" s="395"/>
      <c r="E480" s="395"/>
      <c r="F480" s="395"/>
      <c r="G480" s="397" t="s">
        <v>14486</v>
      </c>
      <c r="H480" s="398" t="s">
        <v>14487</v>
      </c>
      <c r="I480" s="10"/>
      <c r="J480" s="10"/>
    </row>
    <row r="481" spans="1:10">
      <c r="A481" s="393">
        <v>475</v>
      </c>
      <c r="B481" s="394" t="s">
        <v>14488</v>
      </c>
      <c r="C481" s="395" t="str">
        <f t="shared" si="8"/>
        <v>effect add_modifier={modifier= bulwark_technology_physics_modifier days = -1 multiplier = 1}</v>
      </c>
      <c r="D481" s="395"/>
      <c r="E481" s="395"/>
      <c r="F481" s="395"/>
      <c r="G481" s="397" t="s">
        <v>14489</v>
      </c>
      <c r="H481" s="398" t="s">
        <v>14490</v>
      </c>
      <c r="I481" s="10"/>
      <c r="J481" s="10"/>
    </row>
    <row r="482" spans="1:10">
      <c r="A482" s="393">
        <v>476</v>
      </c>
      <c r="B482" s="394" t="s">
        <v>14488</v>
      </c>
      <c r="C482" s="395" t="str">
        <f t="shared" si="8"/>
        <v>effect add_modifier={modifier= bulwark_technology_engineering_modifier days = -1 multiplier = 1}</v>
      </c>
      <c r="D482" s="395"/>
      <c r="E482" s="395"/>
      <c r="F482" s="395"/>
      <c r="G482" s="397" t="s">
        <v>14491</v>
      </c>
      <c r="H482" s="398" t="s">
        <v>14492</v>
      </c>
      <c r="I482" s="10"/>
      <c r="J482" s="10"/>
    </row>
    <row r="483" spans="1:10">
      <c r="A483" s="393">
        <v>477</v>
      </c>
      <c r="B483" s="394" t="s">
        <v>14493</v>
      </c>
      <c r="C483" s="395" t="str">
        <f t="shared" si="8"/>
        <v>effect add_modifier={modifier= prospectorium_technology_physics_modifier days = -1 multiplier = 1}</v>
      </c>
      <c r="D483" s="395"/>
      <c r="E483" s="395"/>
      <c r="F483" s="395"/>
      <c r="G483" s="397" t="s">
        <v>14489</v>
      </c>
      <c r="H483" s="398" t="s">
        <v>14494</v>
      </c>
      <c r="I483" s="10"/>
      <c r="J483" s="10"/>
    </row>
    <row r="484" spans="1:10">
      <c r="A484" s="393">
        <v>478</v>
      </c>
      <c r="B484" s="394" t="s">
        <v>14493</v>
      </c>
      <c r="C484" s="395" t="str">
        <f t="shared" si="8"/>
        <v>effect add_modifier={modifier= prospectorium_technology_society_modifier days = -1 multiplier = 1}</v>
      </c>
      <c r="D484" s="395"/>
      <c r="E484" s="395"/>
      <c r="F484" s="395"/>
      <c r="G484" s="397" t="s">
        <v>14495</v>
      </c>
      <c r="H484" s="398" t="s">
        <v>14496</v>
      </c>
      <c r="I484" s="10"/>
      <c r="J484" s="10"/>
    </row>
    <row r="485" spans="1:10">
      <c r="A485" s="393">
        <v>479</v>
      </c>
      <c r="B485" s="394" t="s">
        <v>14493</v>
      </c>
      <c r="C485" s="395" t="str">
        <f t="shared" si="8"/>
        <v>effect add_modifier={modifier= prospectorium_technology_engineering_modifier days = -1 multiplier = 1}</v>
      </c>
      <c r="D485" s="395"/>
      <c r="E485" s="395"/>
      <c r="F485" s="395"/>
      <c r="G485" s="397" t="s">
        <v>14491</v>
      </c>
      <c r="H485" s="398" t="s">
        <v>14497</v>
      </c>
      <c r="I485" s="10"/>
      <c r="J485" s="10"/>
    </row>
    <row r="486" spans="1:10">
      <c r="A486" s="393">
        <v>480</v>
      </c>
      <c r="B486" s="394" t="s">
        <v>14498</v>
      </c>
      <c r="C486" s="395" t="str">
        <f t="shared" si="8"/>
        <v>effect add_modifier={modifier= country_enclave_capacity_decrease_modifier days = -1 multiplier = 1}</v>
      </c>
      <c r="D486" s="395"/>
      <c r="E486" s="395"/>
      <c r="F486" s="395"/>
      <c r="G486" s="397" t="s">
        <v>14499</v>
      </c>
      <c r="H486" s="398" t="s">
        <v>14500</v>
      </c>
      <c r="I486" s="10"/>
      <c r="J486" s="10"/>
    </row>
    <row r="487" spans="1:10">
      <c r="A487" s="393">
        <v>481</v>
      </c>
      <c r="B487" s="394" t="s">
        <v>14501</v>
      </c>
      <c r="C487" s="395" t="str">
        <f t="shared" si="8"/>
        <v>effect add_modifier={modifier= mercenary_fleet_size_upgrade_1 days = -1 multiplier = 1}</v>
      </c>
      <c r="D487" s="395"/>
      <c r="E487" s="395"/>
      <c r="F487" s="395"/>
      <c r="G487" s="397" t="s">
        <v>14502</v>
      </c>
      <c r="H487" s="398" t="s">
        <v>14503</v>
      </c>
      <c r="I487" s="10"/>
      <c r="J487" s="10"/>
    </row>
    <row r="488" spans="1:10">
      <c r="A488" s="393">
        <v>482</v>
      </c>
      <c r="B488" s="394" t="s">
        <v>14504</v>
      </c>
      <c r="C488" s="395" t="str">
        <f t="shared" si="8"/>
        <v>effect add_modifier={modifier= mercenary_fleet_size_upgrade_2 days = -1 multiplier = 1}</v>
      </c>
      <c r="D488" s="395"/>
      <c r="E488" s="395"/>
      <c r="F488" s="395"/>
      <c r="G488" s="397" t="s">
        <v>14505</v>
      </c>
      <c r="H488" s="398" t="s">
        <v>14506</v>
      </c>
      <c r="I488" s="10"/>
      <c r="J488" s="10"/>
    </row>
    <row r="489" spans="1:10">
      <c r="A489" s="393">
        <v>483</v>
      </c>
      <c r="B489" s="394" t="s">
        <v>14507</v>
      </c>
      <c r="C489" s="395" t="str">
        <f t="shared" si="8"/>
        <v>effect add_modifier={modifier= mercenary_fleet_size_upgrade_3 days = -1 multiplier = 1}</v>
      </c>
      <c r="D489" s="395"/>
      <c r="E489" s="395"/>
      <c r="F489" s="395"/>
      <c r="G489" s="397" t="s">
        <v>14508</v>
      </c>
      <c r="H489" s="398" t="s">
        <v>14509</v>
      </c>
      <c r="I489" s="10"/>
      <c r="J489" s="10"/>
    </row>
    <row r="490" spans="1:10">
      <c r="A490" s="393">
        <v>484</v>
      </c>
      <c r="B490" s="394" t="s">
        <v>14510</v>
      </c>
      <c r="C490" s="395" t="str">
        <f t="shared" si="8"/>
        <v>effect add_modifier={modifier= mercenary_fleet_size_upgrade_4 days = -1 multiplier = 1}</v>
      </c>
      <c r="D490" s="395"/>
      <c r="E490" s="395"/>
      <c r="F490" s="395"/>
      <c r="G490" s="397" t="s">
        <v>14511</v>
      </c>
      <c r="H490" s="398" t="s">
        <v>14512</v>
      </c>
      <c r="I490" s="10"/>
      <c r="J490" s="10"/>
    </row>
    <row r="491" spans="1:10">
      <c r="A491" s="393">
        <v>485</v>
      </c>
      <c r="B491" s="394" t="s">
        <v>14513</v>
      </c>
      <c r="C491" s="395" t="str">
        <f t="shared" si="8"/>
        <v>effect add_modifier={modifier= mercenary_fleet_size_upgrade_5 days = -1 multiplier = 1}</v>
      </c>
      <c r="D491" s="395"/>
      <c r="E491" s="395"/>
      <c r="F491" s="395"/>
      <c r="G491" s="397" t="s">
        <v>14514</v>
      </c>
      <c r="H491" s="398" t="s">
        <v>14515</v>
      </c>
      <c r="I491" s="10"/>
      <c r="J491" s="10"/>
    </row>
    <row r="492" spans="1:10">
      <c r="A492" s="393">
        <v>486</v>
      </c>
      <c r="B492" s="394" t="s">
        <v>14516</v>
      </c>
      <c r="C492" s="395" t="str">
        <f t="shared" si="8"/>
        <v>effect add_modifier={modifier= tactic_v_khan days = -1 multiplier = 1}</v>
      </c>
      <c r="D492" s="395"/>
      <c r="E492" s="395"/>
      <c r="F492" s="395"/>
      <c r="G492" s="397" t="s">
        <v>14517</v>
      </c>
      <c r="H492" s="398" t="s">
        <v>14518</v>
      </c>
      <c r="I492" s="10"/>
      <c r="J492" s="10"/>
    </row>
    <row r="493" spans="1:10">
      <c r="A493" s="393">
        <v>487</v>
      </c>
      <c r="B493" s="394" t="s">
        <v>14519</v>
      </c>
      <c r="C493" s="395" t="str">
        <f t="shared" si="8"/>
        <v>effect add_modifier={modifier= tactic_v_gray days = -1 multiplier = 1}</v>
      </c>
      <c r="D493" s="395"/>
      <c r="E493" s="395"/>
      <c r="F493" s="395"/>
      <c r="G493" s="397" t="s">
        <v>14520</v>
      </c>
      <c r="H493" s="398" t="s">
        <v>14521</v>
      </c>
      <c r="I493" s="10"/>
      <c r="J493" s="10"/>
    </row>
    <row r="494" spans="1:10">
      <c r="A494" s="393">
        <v>488</v>
      </c>
      <c r="B494" s="394" t="s">
        <v>14522</v>
      </c>
      <c r="C494" s="395" t="str">
        <f t="shared" si="8"/>
        <v>effect add_modifier={modifier= tactic_v_swarm days = -1 multiplier = 1}</v>
      </c>
      <c r="D494" s="395"/>
      <c r="E494" s="395"/>
      <c r="F494" s="395"/>
      <c r="G494" s="397" t="s">
        <v>14523</v>
      </c>
      <c r="H494" s="398" t="s">
        <v>14524</v>
      </c>
      <c r="I494" s="10"/>
      <c r="J494" s="10"/>
    </row>
    <row r="495" spans="1:10">
      <c r="A495" s="393">
        <v>489</v>
      </c>
      <c r="B495" s="394" t="s">
        <v>14525</v>
      </c>
      <c r="C495" s="395" t="str">
        <f t="shared" si="8"/>
        <v>effect add_modifier={modifier= tactic_v_extradimensional days = -1 multiplier = 1}</v>
      </c>
      <c r="D495" s="395"/>
      <c r="E495" s="395"/>
      <c r="F495" s="395"/>
      <c r="G495" s="397" t="s">
        <v>14526</v>
      </c>
      <c r="H495" s="398" t="s">
        <v>14527</v>
      </c>
      <c r="I495" s="10"/>
      <c r="J495" s="10"/>
    </row>
    <row r="496" spans="1:10">
      <c r="A496" s="393">
        <v>490</v>
      </c>
      <c r="B496" s="394" t="s">
        <v>14528</v>
      </c>
      <c r="C496" s="395" t="str">
        <f t="shared" si="8"/>
        <v>effect add_modifier={modifier= tactic_v_ai_empire days = -1 multiplier = 1}</v>
      </c>
      <c r="D496" s="395"/>
      <c r="E496" s="395"/>
      <c r="F496" s="395"/>
      <c r="G496" s="397" t="s">
        <v>14529</v>
      </c>
      <c r="H496" s="398" t="s">
        <v>14530</v>
      </c>
      <c r="I496" s="10"/>
      <c r="J496" s="10"/>
    </row>
    <row r="497" ht="34.5" spans="1:10">
      <c r="A497" s="393">
        <v>491</v>
      </c>
      <c r="B497" s="394" t="s">
        <v>14531</v>
      </c>
      <c r="C497" s="395" t="str">
        <f t="shared" si="8"/>
        <v>effect add_modifier={modifier= tactic_v_synth_queen days = -1 multiplier = 1}</v>
      </c>
      <c r="D497" s="395"/>
      <c r="E497" s="395"/>
      <c r="F497" s="395"/>
      <c r="G497" s="397" t="s">
        <v>14532</v>
      </c>
      <c r="H497" s="398" t="s">
        <v>14533</v>
      </c>
      <c r="I497" s="10"/>
      <c r="J497" s="10"/>
    </row>
    <row r="498" spans="1:10">
      <c r="A498" s="393">
        <v>492</v>
      </c>
      <c r="B498" s="394" t="s">
        <v>14534</v>
      </c>
      <c r="C498" s="395" t="str">
        <f t="shared" si="8"/>
        <v>effect add_modifier={modifier= mercenary_enclave_logistic_help days = -1 multiplier = 1}</v>
      </c>
      <c r="D498" s="395"/>
      <c r="E498" s="395"/>
      <c r="F498" s="395"/>
      <c r="G498" s="397" t="s">
        <v>14535</v>
      </c>
      <c r="H498" s="398" t="s">
        <v>14536</v>
      </c>
      <c r="I498" s="10"/>
      <c r="J498" s="10"/>
    </row>
    <row r="499" ht="34.5" spans="1:10">
      <c r="A499" s="393">
        <v>493</v>
      </c>
      <c r="B499" s="394" t="s">
        <v>14537</v>
      </c>
      <c r="C499" s="395" t="str">
        <f t="shared" si="8"/>
        <v>effect add_modifier={modifier= merc_financial_troubles days = -1 multiplier = 1}</v>
      </c>
      <c r="D499" s="395"/>
      <c r="E499" s="395"/>
      <c r="F499" s="395"/>
      <c r="G499" s="397" t="s">
        <v>14538</v>
      </c>
      <c r="H499" s="398" t="s">
        <v>14539</v>
      </c>
      <c r="I499" s="10"/>
      <c r="J499" s="10"/>
    </row>
    <row r="500" spans="1:10">
      <c r="A500" s="393">
        <v>494</v>
      </c>
      <c r="B500" s="394" t="s">
        <v>14540</v>
      </c>
      <c r="C500" s="395" t="str">
        <f t="shared" si="8"/>
        <v>effect add_modifier={modifier= salvager_overdrive days = -1 multiplier = 1}</v>
      </c>
      <c r="D500" s="395"/>
      <c r="E500" s="395"/>
      <c r="F500" s="395"/>
      <c r="G500" s="397" t="s">
        <v>14541</v>
      </c>
      <c r="H500" s="398" t="s">
        <v>14542</v>
      </c>
      <c r="I500" s="10"/>
      <c r="J500" s="10"/>
    </row>
    <row r="501" spans="1:10">
      <c r="A501" s="393">
        <v>495</v>
      </c>
      <c r="B501" s="394" t="s">
        <v>14543</v>
      </c>
      <c r="C501" s="395" t="str">
        <f t="shared" si="8"/>
        <v>effect add_modifier={modifier= salvager_insight days = -1 multiplier = 1}</v>
      </c>
      <c r="D501" s="395"/>
      <c r="E501" s="395"/>
      <c r="F501" s="395"/>
      <c r="G501" s="397" t="s">
        <v>14544</v>
      </c>
      <c r="H501" s="398" t="s">
        <v>14545</v>
      </c>
      <c r="I501" s="10"/>
      <c r="J501" s="10"/>
    </row>
    <row r="502" spans="1:10">
      <c r="A502" s="393">
        <v>496</v>
      </c>
      <c r="B502" s="394" t="s">
        <v>14546</v>
      </c>
      <c r="C502" s="395" t="str">
        <f t="shared" si="8"/>
        <v>effect add_modifier={modifier= wayward_pilgrim_00 days = -1 multiplier = 1}</v>
      </c>
      <c r="D502" s="395"/>
      <c r="E502" s="395"/>
      <c r="F502" s="395"/>
      <c r="G502" s="397" t="s">
        <v>14547</v>
      </c>
      <c r="H502" s="398" t="s">
        <v>14548</v>
      </c>
      <c r="I502" s="10"/>
      <c r="J502" s="10"/>
    </row>
    <row r="503" spans="1:10">
      <c r="A503" s="393">
        <v>497</v>
      </c>
      <c r="B503" s="394" t="s">
        <v>14549</v>
      </c>
      <c r="C503" s="395" t="str">
        <f t="shared" si="8"/>
        <v>effect add_modifier={modifier= wayward_pilgrim_01 days = -1 multiplier = 1}</v>
      </c>
      <c r="D503" s="395"/>
      <c r="E503" s="395"/>
      <c r="F503" s="395"/>
      <c r="G503" s="397" t="s">
        <v>14550</v>
      </c>
      <c r="H503" s="398" t="s">
        <v>14551</v>
      </c>
      <c r="I503" s="10"/>
      <c r="J503" s="10"/>
    </row>
    <row r="504" spans="1:10">
      <c r="A504" s="393">
        <v>498</v>
      </c>
      <c r="B504" s="394" t="s">
        <v>14552</v>
      </c>
      <c r="C504" s="395" t="str">
        <f t="shared" si="8"/>
        <v>effect add_modifier={modifier= wayward_pilgrim_02 days = -1 multiplier = 1}</v>
      </c>
      <c r="D504" s="395"/>
      <c r="E504" s="395"/>
      <c r="F504" s="395"/>
      <c r="G504" s="397" t="s">
        <v>14553</v>
      </c>
      <c r="H504" s="398" t="s">
        <v>14554</v>
      </c>
      <c r="I504" s="10"/>
      <c r="J504" s="10"/>
    </row>
    <row r="505" spans="1:10">
      <c r="A505" s="393">
        <v>499</v>
      </c>
      <c r="B505" s="394" t="s">
        <v>14555</v>
      </c>
      <c r="C505" s="395" t="str">
        <f t="shared" si="8"/>
        <v>effect add_modifier={modifier= wayward_pilgrim_03 days = -1 multiplier = 1}</v>
      </c>
      <c r="D505" s="395"/>
      <c r="E505" s="395"/>
      <c r="F505" s="395"/>
      <c r="G505" s="397" t="s">
        <v>14556</v>
      </c>
      <c r="H505" s="398" t="s">
        <v>14557</v>
      </c>
      <c r="I505" s="10"/>
      <c r="J505" s="10"/>
    </row>
    <row r="506" spans="1:10">
      <c r="A506" s="393">
        <v>500</v>
      </c>
      <c r="B506" s="394" t="s">
        <v>14558</v>
      </c>
      <c r="C506" s="395" t="str">
        <f t="shared" si="8"/>
        <v>effect add_modifier={modifier= wayward_pilgrim_04 days = -1 multiplier = 1}</v>
      </c>
      <c r="D506" s="395"/>
      <c r="E506" s="395"/>
      <c r="F506" s="395"/>
      <c r="G506" s="397" t="s">
        <v>14550</v>
      </c>
      <c r="H506" s="398" t="s">
        <v>14559</v>
      </c>
      <c r="I506" s="10"/>
      <c r="J506" s="10"/>
    </row>
    <row r="507" spans="1:10">
      <c r="A507" s="393">
        <v>501</v>
      </c>
      <c r="B507" s="394" t="s">
        <v>14558</v>
      </c>
      <c r="C507" s="395" t="str">
        <f t="shared" si="8"/>
        <v>effect add_modifier={modifier= wayward_pilgrim_05 days = -1 multiplier = 1}</v>
      </c>
      <c r="D507" s="395"/>
      <c r="E507" s="395"/>
      <c r="F507" s="395"/>
      <c r="G507" s="397" t="s">
        <v>14547</v>
      </c>
      <c r="H507" s="398" t="s">
        <v>14560</v>
      </c>
      <c r="I507" s="10"/>
      <c r="J507" s="10"/>
    </row>
    <row r="508" spans="1:10">
      <c r="A508" s="393">
        <v>502</v>
      </c>
      <c r="B508" s="394" t="s">
        <v>14561</v>
      </c>
      <c r="C508" s="395" t="str">
        <f t="shared" si="8"/>
        <v>effect add_modifier={modifier= wayward_pilgrim_06 days = -1 multiplier = 1}</v>
      </c>
      <c r="D508" s="395"/>
      <c r="E508" s="395"/>
      <c r="F508" s="395"/>
      <c r="G508" s="397" t="s">
        <v>14562</v>
      </c>
      <c r="H508" s="398" t="s">
        <v>14563</v>
      </c>
      <c r="I508" s="10"/>
      <c r="J508" s="10"/>
    </row>
    <row r="509" spans="1:10">
      <c r="A509" s="393">
        <v>503</v>
      </c>
      <c r="B509" s="394" t="s">
        <v>14564</v>
      </c>
      <c r="C509" s="395" t="str">
        <f t="shared" si="8"/>
        <v>effect add_modifier={modifier= wayward_pilgrim_07 days = -1 multiplier = 1}</v>
      </c>
      <c r="D509" s="395"/>
      <c r="E509" s="395"/>
      <c r="F509" s="395"/>
      <c r="G509" s="397" t="s">
        <v>14565</v>
      </c>
      <c r="H509" s="398" t="s">
        <v>14566</v>
      </c>
      <c r="I509" s="10"/>
      <c r="J509" s="10"/>
    </row>
    <row r="510" spans="1:10">
      <c r="A510" s="393">
        <v>504</v>
      </c>
      <c r="B510" s="394" t="s">
        <v>14567</v>
      </c>
      <c r="C510" s="395" t="str">
        <f t="shared" si="8"/>
        <v>effect add_modifier={modifier= terraformed_our_ocean_world days = -1 multiplier = 1}</v>
      </c>
      <c r="D510" s="395"/>
      <c r="E510" s="395"/>
      <c r="F510" s="395"/>
      <c r="G510" s="397" t="s">
        <v>14568</v>
      </c>
      <c r="H510" s="398" t="s">
        <v>14569</v>
      </c>
      <c r="I510" s="10"/>
      <c r="J510" s="10"/>
    </row>
    <row r="511" spans="1:10">
      <c r="A511" s="393">
        <v>505</v>
      </c>
      <c r="B511" s="394" t="s">
        <v>14570</v>
      </c>
      <c r="C511" s="395" t="str">
        <f t="shared" si="8"/>
        <v>effect add_modifier={modifier= thankful_for_gaia days = -1 multiplier = 1}</v>
      </c>
      <c r="D511" s="395"/>
      <c r="E511" s="395"/>
      <c r="F511" s="395"/>
      <c r="G511" s="397" t="s">
        <v>14571</v>
      </c>
      <c r="H511" s="398" t="s">
        <v>14572</v>
      </c>
      <c r="I511" s="10"/>
      <c r="J511" s="10"/>
    </row>
    <row r="512" spans="1:10">
      <c r="A512" s="393">
        <v>506</v>
      </c>
      <c r="B512" s="394" t="s">
        <v>14573</v>
      </c>
      <c r="C512" s="395" t="str">
        <f t="shared" si="8"/>
        <v>effect add_modifier={modifier= overlord_grateful_vassal_modifier days = -1 multiplier = 1}</v>
      </c>
      <c r="D512" s="395"/>
      <c r="E512" s="395"/>
      <c r="F512" s="395"/>
      <c r="G512" s="397" t="s">
        <v>14574</v>
      </c>
      <c r="H512" s="398" t="s">
        <v>14575</v>
      </c>
      <c r="I512" s="10"/>
      <c r="J512" s="10"/>
    </row>
    <row r="513" spans="1:10">
      <c r="A513" s="393">
        <v>507</v>
      </c>
      <c r="B513" s="394" t="s">
        <v>14576</v>
      </c>
      <c r="C513" s="395" t="str">
        <f t="shared" si="8"/>
        <v>effect add_modifier={modifier= overlord_ungrateful_vassal_modifier days = -1 multiplier = 1}</v>
      </c>
      <c r="D513" s="395"/>
      <c r="E513" s="395"/>
      <c r="F513" s="395"/>
      <c r="G513" s="397" t="s">
        <v>14577</v>
      </c>
      <c r="H513" s="398" t="s">
        <v>14578</v>
      </c>
      <c r="I513" s="10"/>
      <c r="J513" s="10"/>
    </row>
    <row r="514" spans="1:10">
      <c r="A514" s="393">
        <v>508</v>
      </c>
      <c r="B514" s="394" t="s">
        <v>14579</v>
      </c>
      <c r="C514" s="395" t="str">
        <f t="shared" si="8"/>
        <v>effect add_modifier={modifier= pledge_loyalty_1 days = -1 multiplier = 1}</v>
      </c>
      <c r="D514" s="395"/>
      <c r="E514" s="395"/>
      <c r="F514" s="395"/>
      <c r="G514" s="397" t="s">
        <v>14580</v>
      </c>
      <c r="H514" s="398" t="s">
        <v>14581</v>
      </c>
      <c r="I514" s="10"/>
      <c r="J514" s="10"/>
    </row>
    <row r="515" spans="1:10">
      <c r="A515" s="393">
        <v>509</v>
      </c>
      <c r="B515" s="394" t="s">
        <v>14579</v>
      </c>
      <c r="C515" s="395" t="str">
        <f t="shared" si="8"/>
        <v>effect add_modifier={modifier= pledge_loyalty_2 days = -1 multiplier = 1}</v>
      </c>
      <c r="D515" s="395"/>
      <c r="E515" s="395"/>
      <c r="F515" s="395"/>
      <c r="G515" s="397" t="s">
        <v>14582</v>
      </c>
      <c r="H515" s="398" t="s">
        <v>14583</v>
      </c>
      <c r="I515" s="10"/>
      <c r="J515" s="10"/>
    </row>
    <row r="516" spans="1:10">
      <c r="A516" s="393">
        <v>510</v>
      </c>
      <c r="B516" s="394" t="s">
        <v>14584</v>
      </c>
      <c r="C516" s="395" t="str">
        <f t="shared" si="8"/>
        <v>effect add_modifier={modifier= shroudwalkers_depart_reverence days = -1 multiplier = 1}</v>
      </c>
      <c r="D516" s="395"/>
      <c r="E516" s="395"/>
      <c r="F516" s="395"/>
      <c r="G516" s="397" t="s">
        <v>14585</v>
      </c>
      <c r="H516" s="398" t="s">
        <v>14586</v>
      </c>
      <c r="I516" s="10"/>
      <c r="J516" s="10"/>
    </row>
    <row r="517" spans="1:10">
      <c r="A517" s="393">
        <v>511</v>
      </c>
      <c r="B517" s="394" t="s">
        <v>14587</v>
      </c>
      <c r="C517" s="395" t="str">
        <f t="shared" si="8"/>
        <v>effect add_modifier={modifier= shroudwalkers_depart_anger days = -1 multiplier = 1}</v>
      </c>
      <c r="D517" s="395"/>
      <c r="E517" s="395"/>
      <c r="F517" s="395"/>
      <c r="G517" s="397" t="s">
        <v>11391</v>
      </c>
      <c r="H517" s="398" t="s">
        <v>14588</v>
      </c>
      <c r="I517" s="10"/>
      <c r="J517" s="10"/>
    </row>
    <row r="518" spans="1:10">
      <c r="A518" s="393">
        <v>512</v>
      </c>
      <c r="B518" s="394" t="s">
        <v>14589</v>
      </c>
      <c r="C518" s="395" t="str">
        <f t="shared" si="8"/>
        <v>effect add_modifier={modifier= shroudwalker_zro_tithe days = -1 multiplier = 1}</v>
      </c>
      <c r="D518" s="395"/>
      <c r="E518" s="395"/>
      <c r="F518" s="395"/>
      <c r="G518" s="397" t="s">
        <v>14590</v>
      </c>
      <c r="H518" s="398" t="s">
        <v>14591</v>
      </c>
      <c r="I518" s="10"/>
      <c r="J518" s="10"/>
    </row>
    <row r="519" spans="1:10">
      <c r="A519" s="393">
        <v>513</v>
      </c>
      <c r="B519" s="394" t="s">
        <v>14592</v>
      </c>
      <c r="C519" s="395" t="str">
        <f t="shared" si="8"/>
        <v>effect add_modifier={modifier= larionessi_resurgence_modifier days = -1 multiplier = 1}</v>
      </c>
      <c r="D519" s="395"/>
      <c r="E519" s="395"/>
      <c r="F519" s="395"/>
      <c r="G519" s="397" t="s">
        <v>14593</v>
      </c>
      <c r="H519" s="398" t="s">
        <v>14594</v>
      </c>
      <c r="I519" s="10"/>
      <c r="J519" s="10"/>
    </row>
    <row r="520" spans="1:10">
      <c r="A520" s="393">
        <v>514</v>
      </c>
      <c r="B520" s="394" t="s">
        <v>5270</v>
      </c>
      <c r="C520" s="395" t="str">
        <f t="shared" si="8"/>
        <v>effect add_modifier={modifier= the_beholder_energy_small days = -1 multiplier = 1}</v>
      </c>
      <c r="D520" s="395"/>
      <c r="E520" s="395"/>
      <c r="F520" s="395"/>
      <c r="G520" s="397" t="s">
        <v>14595</v>
      </c>
      <c r="H520" s="398" t="s">
        <v>14596</v>
      </c>
      <c r="I520" s="10"/>
      <c r="J520" s="10"/>
    </row>
    <row r="521" spans="1:10">
      <c r="A521" s="393">
        <v>515</v>
      </c>
      <c r="B521" s="394" t="s">
        <v>5270</v>
      </c>
      <c r="C521" s="395" t="str">
        <f t="shared" ref="C521:C584" si="9">_xlfn.CONCAT($C$4," ",H521," ","days = ",$E$4," ","multiplier = ",$G$4,"}")</f>
        <v>effect add_modifier={modifier= the_beholder_energy_medium days = -1 multiplier = 1}</v>
      </c>
      <c r="D521" s="395"/>
      <c r="E521" s="395"/>
      <c r="F521" s="395"/>
      <c r="G521" s="397" t="s">
        <v>14597</v>
      </c>
      <c r="H521" s="398" t="s">
        <v>14598</v>
      </c>
      <c r="I521" s="10"/>
      <c r="J521" s="10"/>
    </row>
    <row r="522" spans="1:10">
      <c r="A522" s="393">
        <v>516</v>
      </c>
      <c r="B522" s="394" t="s">
        <v>5270</v>
      </c>
      <c r="C522" s="395" t="str">
        <f t="shared" si="9"/>
        <v>effect add_modifier={modifier= the_beholder_energy_big days = -1 multiplier = 1}</v>
      </c>
      <c r="D522" s="395"/>
      <c r="E522" s="395"/>
      <c r="F522" s="395"/>
      <c r="G522" s="397" t="s">
        <v>14599</v>
      </c>
      <c r="H522" s="398" t="s">
        <v>14600</v>
      </c>
      <c r="I522" s="10"/>
      <c r="J522" s="10"/>
    </row>
    <row r="523" ht="34.5" spans="1:10">
      <c r="A523" s="393">
        <v>517</v>
      </c>
      <c r="B523" s="394" t="s">
        <v>14601</v>
      </c>
      <c r="C523" s="395" t="str">
        <f t="shared" si="9"/>
        <v>effect add_modifier={modifier= paragon_origin_strengthened_government_i days = -1 multiplier = 1}</v>
      </c>
      <c r="D523" s="395"/>
      <c r="E523" s="395"/>
      <c r="F523" s="395"/>
      <c r="G523" s="397" t="s">
        <v>14602</v>
      </c>
      <c r="H523" s="398" t="s">
        <v>14603</v>
      </c>
      <c r="I523" s="10"/>
      <c r="J523" s="10"/>
    </row>
    <row r="524" spans="1:10">
      <c r="A524" s="393">
        <v>518</v>
      </c>
      <c r="B524" s="394" t="s">
        <v>14604</v>
      </c>
      <c r="C524" s="395" t="str">
        <f t="shared" si="9"/>
        <v>effect add_modifier={modifier= paragon_origin_strengthened_government_ii days = -1 multiplier = 1}</v>
      </c>
      <c r="D524" s="395"/>
      <c r="E524" s="395"/>
      <c r="F524" s="395"/>
      <c r="G524" s="397" t="s">
        <v>14605</v>
      </c>
      <c r="H524" s="398" t="s">
        <v>14606</v>
      </c>
      <c r="I524" s="10"/>
      <c r="J524" s="10"/>
    </row>
    <row r="525" ht="34.5" spans="1:10">
      <c r="A525" s="393">
        <v>519</v>
      </c>
      <c r="B525" s="394" t="s">
        <v>14607</v>
      </c>
      <c r="C525" s="395" t="str">
        <f t="shared" si="9"/>
        <v>effect add_modifier={modifier= paragon_origin_strengthened_government_iii days = -1 multiplier = 1}</v>
      </c>
      <c r="D525" s="395"/>
      <c r="E525" s="395"/>
      <c r="F525" s="395"/>
      <c r="G525" s="397" t="s">
        <v>14608</v>
      </c>
      <c r="H525" s="398" t="s">
        <v>14609</v>
      </c>
      <c r="I525" s="10"/>
      <c r="J525" s="10"/>
    </row>
    <row r="526" spans="1:10">
      <c r="A526" s="393">
        <v>520</v>
      </c>
      <c r="B526" s="394" t="s">
        <v>14610</v>
      </c>
      <c r="C526" s="395" t="str">
        <f t="shared" si="9"/>
        <v>effect add_modifier={modifier= council_in_tatter days = -1 multiplier = 1}</v>
      </c>
      <c r="D526" s="395"/>
      <c r="E526" s="395"/>
      <c r="F526" s="395"/>
      <c r="G526" s="397" t="s">
        <v>14611</v>
      </c>
      <c r="H526" s="398" t="s">
        <v>14612</v>
      </c>
      <c r="I526" s="10"/>
      <c r="J526" s="10"/>
    </row>
    <row r="527" spans="1:10">
      <c r="A527" s="393">
        <v>521</v>
      </c>
      <c r="B527" s="394" t="s">
        <v>14613</v>
      </c>
      <c r="C527" s="395" t="str">
        <f t="shared" si="9"/>
        <v>effect add_modifier={modifier= paragon_origin_pirates days = -1 multiplier = 1}</v>
      </c>
      <c r="D527" s="395"/>
      <c r="E527" s="395"/>
      <c r="F527" s="395"/>
      <c r="G527" s="397" t="s">
        <v>14614</v>
      </c>
      <c r="H527" s="398" t="s">
        <v>14615</v>
      </c>
      <c r="I527" s="10"/>
      <c r="J527" s="10"/>
    </row>
    <row r="528" spans="1:10">
      <c r="A528" s="393">
        <v>522</v>
      </c>
      <c r="B528" s="394" t="s">
        <v>14616</v>
      </c>
      <c r="C528" s="395" t="str">
        <f t="shared" si="9"/>
        <v>effect add_modifier={modifier= paragon_origin_prisoners days = -1 multiplier = 1}</v>
      </c>
      <c r="D528" s="395"/>
      <c r="E528" s="395"/>
      <c r="F528" s="395"/>
      <c r="G528" s="397" t="s">
        <v>14617</v>
      </c>
      <c r="H528" s="398" t="s">
        <v>14618</v>
      </c>
      <c r="I528" s="10"/>
      <c r="J528" s="10"/>
    </row>
    <row r="529" spans="1:10">
      <c r="A529" s="393">
        <v>523</v>
      </c>
      <c r="B529" s="394" t="s">
        <v>14619</v>
      </c>
      <c r="C529" s="395" t="str">
        <f t="shared" si="9"/>
        <v>effect add_modifier={modifier= paragon_origin_comms_down days = -1 multiplier = 1}</v>
      </c>
      <c r="D529" s="395"/>
      <c r="E529" s="395"/>
      <c r="F529" s="395"/>
      <c r="G529" s="397" t="s">
        <v>13720</v>
      </c>
      <c r="H529" s="398" t="s">
        <v>14620</v>
      </c>
      <c r="I529" s="10"/>
      <c r="J529" s="10"/>
    </row>
    <row r="530" spans="1:10">
      <c r="A530" s="393">
        <v>524</v>
      </c>
      <c r="B530" s="394" t="s">
        <v>14621</v>
      </c>
      <c r="C530" s="395" t="str">
        <f t="shared" si="9"/>
        <v>effect add_modifier={modifier= paragon_origin_worker_strike days = -1 multiplier = 1}</v>
      </c>
      <c r="D530" s="395"/>
      <c r="E530" s="395"/>
      <c r="F530" s="395"/>
      <c r="G530" s="397" t="s">
        <v>14622</v>
      </c>
      <c r="H530" s="398" t="s">
        <v>14623</v>
      </c>
      <c r="I530" s="10"/>
      <c r="J530" s="10"/>
    </row>
    <row r="531" spans="1:10">
      <c r="A531" s="393">
        <v>525</v>
      </c>
      <c r="B531" s="394" t="s">
        <v>14624</v>
      </c>
      <c r="C531" s="395" t="str">
        <f t="shared" si="9"/>
        <v>effect add_modifier={modifier= paragon_origin_military_dissidents days = -1 multiplier = 1}</v>
      </c>
      <c r="D531" s="395"/>
      <c r="E531" s="395"/>
      <c r="F531" s="395"/>
      <c r="G531" s="397" t="s">
        <v>14625</v>
      </c>
      <c r="H531" s="398" t="s">
        <v>14626</v>
      </c>
      <c r="I531" s="10"/>
      <c r="J531" s="10"/>
    </row>
    <row r="532" spans="1:10">
      <c r="A532" s="393">
        <v>526</v>
      </c>
      <c r="B532" s="394" t="s">
        <v>14627</v>
      </c>
      <c r="C532" s="395" t="str">
        <f t="shared" si="9"/>
        <v>effect add_modifier={modifier= paragon_origin_nepotism days = -1 multiplier = 1}</v>
      </c>
      <c r="D532" s="395"/>
      <c r="E532" s="395"/>
      <c r="F532" s="395"/>
      <c r="G532" s="397" t="s">
        <v>14628</v>
      </c>
      <c r="H532" s="398" t="s">
        <v>14629</v>
      </c>
      <c r="I532" s="10"/>
      <c r="J532" s="10"/>
    </row>
    <row r="533" spans="1:10">
      <c r="A533" s="393">
        <v>527</v>
      </c>
      <c r="B533" s="394" t="s">
        <v>14630</v>
      </c>
      <c r="C533" s="395" t="str">
        <f t="shared" si="9"/>
        <v>effect add_modifier={modifier= paragon_origin_reformists_empire days = -1 multiplier = 1}</v>
      </c>
      <c r="D533" s="395"/>
      <c r="E533" s="395"/>
      <c r="F533" s="395"/>
      <c r="G533" s="397" t="s">
        <v>14631</v>
      </c>
      <c r="H533" s="398" t="s">
        <v>14632</v>
      </c>
      <c r="I533" s="10"/>
      <c r="J533" s="10"/>
    </row>
    <row r="534" spans="1:10">
      <c r="A534" s="393">
        <v>528</v>
      </c>
      <c r="B534" s="394" t="s">
        <v>14633</v>
      </c>
      <c r="C534" s="395" t="str">
        <f t="shared" si="9"/>
        <v>effect add_modifier={modifier= paragon_origin_broken_promise days = -1 multiplier = 1}</v>
      </c>
      <c r="D534" s="395"/>
      <c r="E534" s="395"/>
      <c r="F534" s="395"/>
      <c r="G534" s="397" t="s">
        <v>14634</v>
      </c>
      <c r="H534" s="398" t="s">
        <v>14635</v>
      </c>
      <c r="I534" s="10"/>
      <c r="J534" s="10"/>
    </row>
    <row r="535" spans="1:10">
      <c r="A535" s="393">
        <v>529</v>
      </c>
      <c r="B535" s="394" t="s">
        <v>14636</v>
      </c>
      <c r="C535" s="395" t="str">
        <f t="shared" si="9"/>
        <v>effect add_modifier={modifier= paragon_origin_saddening_grief days = -1 multiplier = 1}</v>
      </c>
      <c r="D535" s="395"/>
      <c r="E535" s="395"/>
      <c r="F535" s="395"/>
      <c r="G535" s="397" t="s">
        <v>14637</v>
      </c>
      <c r="H535" s="398" t="s">
        <v>14638</v>
      </c>
      <c r="I535" s="10"/>
      <c r="J535" s="10"/>
    </row>
    <row r="536" spans="1:10">
      <c r="A536" s="393">
        <v>530</v>
      </c>
      <c r="B536" s="394" t="s">
        <v>14639</v>
      </c>
      <c r="C536" s="395" t="str">
        <f t="shared" si="9"/>
        <v>effect add_modifier={modifier= paragon_origin_forgotten_deal days = -1 multiplier = 1}</v>
      </c>
      <c r="D536" s="395"/>
      <c r="E536" s="395"/>
      <c r="F536" s="395"/>
      <c r="G536" s="397" t="s">
        <v>14640</v>
      </c>
      <c r="H536" s="398" t="s">
        <v>14641</v>
      </c>
      <c r="I536" s="10"/>
      <c r="J536" s="10"/>
    </row>
    <row r="537" spans="1:10">
      <c r="A537" s="393">
        <v>531</v>
      </c>
      <c r="B537" s="394" t="s">
        <v>14639</v>
      </c>
      <c r="C537" s="395" t="str">
        <f t="shared" si="9"/>
        <v>effect add_modifier={modifier= paragon_origin_reformists_deal days = -1 multiplier = 1}</v>
      </c>
      <c r="D537" s="395"/>
      <c r="E537" s="395"/>
      <c r="F537" s="395"/>
      <c r="G537" s="397" t="s">
        <v>14642</v>
      </c>
      <c r="H537" s="398" t="s">
        <v>14643</v>
      </c>
      <c r="I537" s="10"/>
      <c r="J537" s="10"/>
    </row>
    <row r="538" spans="1:10">
      <c r="A538" s="393">
        <v>532</v>
      </c>
      <c r="B538" s="394" t="s">
        <v>14644</v>
      </c>
      <c r="C538" s="395" t="str">
        <f t="shared" si="9"/>
        <v>effect add_modifier={modifier= paragon_origin_rebel_player days = -1 multiplier = 1}</v>
      </c>
      <c r="D538" s="395"/>
      <c r="E538" s="395"/>
      <c r="F538" s="395"/>
      <c r="G538" s="397" t="s">
        <v>14645</v>
      </c>
      <c r="H538" s="398" t="s">
        <v>14646</v>
      </c>
      <c r="I538" s="10"/>
      <c r="J538" s="10"/>
    </row>
    <row r="539" spans="1:10">
      <c r="A539" s="393">
        <v>533</v>
      </c>
      <c r="B539" s="394" t="s">
        <v>14647</v>
      </c>
      <c r="C539" s="395" t="str">
        <f t="shared" si="9"/>
        <v>effect add_modifier={modifier= paragon_origin_rebel_militarist days = -1 multiplier = 1}</v>
      </c>
      <c r="D539" s="395"/>
      <c r="E539" s="395"/>
      <c r="F539" s="395"/>
      <c r="G539" s="397" t="s">
        <v>14648</v>
      </c>
      <c r="H539" s="398" t="s">
        <v>14649</v>
      </c>
      <c r="I539" s="10"/>
      <c r="J539" s="10"/>
    </row>
    <row r="540" spans="1:10">
      <c r="A540" s="393">
        <v>534</v>
      </c>
      <c r="B540" s="394" t="s">
        <v>14650</v>
      </c>
      <c r="C540" s="395" t="str">
        <f t="shared" si="9"/>
        <v>effect add_modifier={modifier= paragon_origin_rebel_pacifist days = -1 multiplier = 1}</v>
      </c>
      <c r="D540" s="395"/>
      <c r="E540" s="395"/>
      <c r="F540" s="395"/>
      <c r="G540" s="397" t="s">
        <v>14651</v>
      </c>
      <c r="H540" s="398" t="s">
        <v>14652</v>
      </c>
      <c r="I540" s="10"/>
      <c r="J540" s="10"/>
    </row>
    <row r="541" spans="1:10">
      <c r="A541" s="393">
        <v>535</v>
      </c>
      <c r="B541" s="394" t="s">
        <v>14653</v>
      </c>
      <c r="C541" s="395" t="str">
        <f t="shared" si="9"/>
        <v>effect add_modifier={modifier= paragon_origin_rebel_xenophile days = -1 multiplier = 1}</v>
      </c>
      <c r="D541" s="395"/>
      <c r="E541" s="395"/>
      <c r="F541" s="395"/>
      <c r="G541" s="397" t="s">
        <v>14654</v>
      </c>
      <c r="H541" s="398" t="s">
        <v>14655</v>
      </c>
      <c r="I541" s="10"/>
      <c r="J541" s="10"/>
    </row>
    <row r="542" spans="1:10">
      <c r="A542" s="393">
        <v>536</v>
      </c>
      <c r="B542" s="394" t="s">
        <v>14656</v>
      </c>
      <c r="C542" s="395" t="str">
        <f t="shared" si="9"/>
        <v>effect add_modifier={modifier= paragon_origin_rebel_xenophobe days = -1 multiplier = 1}</v>
      </c>
      <c r="D542" s="395"/>
      <c r="E542" s="395"/>
      <c r="F542" s="395"/>
      <c r="G542" s="397" t="s">
        <v>14657</v>
      </c>
      <c r="H542" s="398" t="s">
        <v>14658</v>
      </c>
      <c r="I542" s="10"/>
      <c r="J542" s="10"/>
    </row>
    <row r="543" spans="1:10">
      <c r="A543" s="393">
        <v>537</v>
      </c>
      <c r="B543" s="394" t="s">
        <v>14659</v>
      </c>
      <c r="C543" s="395" t="str">
        <f t="shared" si="9"/>
        <v>effect add_modifier={modifier= paragon_origin_rebel_spiritualist days = -1 multiplier = 1}</v>
      </c>
      <c r="D543" s="395"/>
      <c r="E543" s="395"/>
      <c r="F543" s="395"/>
      <c r="G543" s="397" t="s">
        <v>14660</v>
      </c>
      <c r="H543" s="398" t="s">
        <v>14661</v>
      </c>
      <c r="I543" s="10"/>
      <c r="J543" s="10"/>
    </row>
    <row r="544" spans="1:10">
      <c r="A544" s="393">
        <v>538</v>
      </c>
      <c r="B544" s="394" t="s">
        <v>14662</v>
      </c>
      <c r="C544" s="395" t="str">
        <f t="shared" si="9"/>
        <v>effect add_modifier={modifier= paragon_origin_rebel_materialist days = -1 multiplier = 1}</v>
      </c>
      <c r="D544" s="395"/>
      <c r="E544" s="395"/>
      <c r="F544" s="395"/>
      <c r="G544" s="397" t="s">
        <v>14663</v>
      </c>
      <c r="H544" s="398" t="s">
        <v>14664</v>
      </c>
      <c r="I544" s="10"/>
      <c r="J544" s="10"/>
    </row>
    <row r="545" spans="1:10">
      <c r="A545" s="393">
        <v>539</v>
      </c>
      <c r="B545" s="394" t="s">
        <v>14665</v>
      </c>
      <c r="C545" s="395" t="str">
        <f t="shared" si="9"/>
        <v>effect add_modifier={modifier= paragon_origin_united_through_war days = -1 multiplier = 1}</v>
      </c>
      <c r="D545" s="395"/>
      <c r="E545" s="395"/>
      <c r="F545" s="395"/>
      <c r="G545" s="397" t="s">
        <v>14666</v>
      </c>
      <c r="H545" s="398" t="s">
        <v>14667</v>
      </c>
      <c r="I545" s="10"/>
      <c r="J545" s="10"/>
    </row>
    <row r="546" spans="1:10">
      <c r="A546" s="393">
        <v>540</v>
      </c>
      <c r="B546" s="394" t="s">
        <v>14668</v>
      </c>
      <c r="C546" s="395" t="str">
        <f t="shared" si="9"/>
        <v>effect add_modifier={modifier= paragon_origin_fresh_start days = -1 multiplier = 1}</v>
      </c>
      <c r="D546" s="395"/>
      <c r="E546" s="395"/>
      <c r="F546" s="395"/>
      <c r="G546" s="397" t="s">
        <v>14669</v>
      </c>
      <c r="H546" s="398" t="s">
        <v>14670</v>
      </c>
      <c r="I546" s="10"/>
      <c r="J546" s="10"/>
    </row>
    <row r="547" spans="1:10">
      <c r="A547" s="393">
        <v>541</v>
      </c>
      <c r="B547" s="394" t="s">
        <v>14671</v>
      </c>
      <c r="C547" s="395" t="str">
        <f t="shared" si="9"/>
        <v>effect add_modifier={modifier= paragon_origin_one_system_war days = -1 multiplier = 1}</v>
      </c>
      <c r="D547" s="395"/>
      <c r="E547" s="395"/>
      <c r="F547" s="395"/>
      <c r="G547" s="397" t="s">
        <v>14672</v>
      </c>
      <c r="H547" s="398" t="s">
        <v>14673</v>
      </c>
      <c r="I547" s="10"/>
      <c r="J547" s="10"/>
    </row>
    <row r="548" spans="1:10">
      <c r="A548" s="393">
        <v>542</v>
      </c>
      <c r="B548" s="394" t="s">
        <v>11836</v>
      </c>
      <c r="C548" s="395" t="str">
        <f t="shared" si="9"/>
        <v>effect add_modifier={modifier= paragon_relic_wormhole_key days = -1 multiplier = 1}</v>
      </c>
      <c r="D548" s="395"/>
      <c r="E548" s="395"/>
      <c r="F548" s="395"/>
      <c r="G548" s="397" t="s">
        <v>14674</v>
      </c>
      <c r="H548" s="398" t="s">
        <v>14675</v>
      </c>
      <c r="I548" s="10"/>
      <c r="J548" s="10"/>
    </row>
    <row r="549" ht="34.5" spans="1:10">
      <c r="A549" s="393">
        <v>543</v>
      </c>
      <c r="B549" s="394" t="s">
        <v>14676</v>
      </c>
      <c r="C549" s="395" t="str">
        <f t="shared" si="9"/>
        <v>effect add_modifier={modifier= pheromone_cocktail_best days = -1 multiplier = 1}</v>
      </c>
      <c r="D549" s="395"/>
      <c r="E549" s="395"/>
      <c r="F549" s="395"/>
      <c r="G549" s="397" t="s">
        <v>14677</v>
      </c>
      <c r="H549" s="398" t="s">
        <v>14678</v>
      </c>
      <c r="I549" s="10"/>
      <c r="J549" s="10"/>
    </row>
    <row r="550" ht="34.5" spans="1:10">
      <c r="A550" s="393">
        <v>544</v>
      </c>
      <c r="B550" s="394" t="s">
        <v>14676</v>
      </c>
      <c r="C550" s="395" t="str">
        <f t="shared" si="9"/>
        <v>effect add_modifier={modifier= pheromone_cocktail_mid days = -1 multiplier = 1}</v>
      </c>
      <c r="D550" s="395"/>
      <c r="E550" s="395"/>
      <c r="F550" s="395"/>
      <c r="G550" s="397" t="s">
        <v>14679</v>
      </c>
      <c r="H550" s="398" t="s">
        <v>14680</v>
      </c>
      <c r="I550" s="10"/>
      <c r="J550" s="10"/>
    </row>
    <row r="551" ht="34.5" spans="1:10">
      <c r="A551" s="393">
        <v>545</v>
      </c>
      <c r="B551" s="394" t="s">
        <v>14676</v>
      </c>
      <c r="C551" s="395" t="str">
        <f t="shared" si="9"/>
        <v>effect add_modifier={modifier= pheromone_cocktail_worst days = -1 multiplier = 1}</v>
      </c>
      <c r="D551" s="395"/>
      <c r="E551" s="395"/>
      <c r="F551" s="395"/>
      <c r="G551" s="397" t="s">
        <v>14681</v>
      </c>
      <c r="H551" s="398" t="s">
        <v>14682</v>
      </c>
      <c r="I551" s="10"/>
      <c r="J551" s="10"/>
    </row>
    <row r="552" ht="34.5" spans="1:10">
      <c r="A552" s="393">
        <v>546</v>
      </c>
      <c r="B552" s="394" t="s">
        <v>14683</v>
      </c>
      <c r="C552" s="395" t="str">
        <f t="shared" si="9"/>
        <v>effect add_modifier={modifier= nucleus_sample_boils days = -1 multiplier = 1}</v>
      </c>
      <c r="D552" s="395"/>
      <c r="E552" s="395"/>
      <c r="F552" s="395"/>
      <c r="G552" s="397" t="s">
        <v>14684</v>
      </c>
      <c r="H552" s="398" t="s">
        <v>14685</v>
      </c>
      <c r="I552" s="10"/>
      <c r="J552" s="10"/>
    </row>
    <row r="553" spans="1:10">
      <c r="A553" s="393">
        <v>547</v>
      </c>
      <c r="B553" s="394" t="s">
        <v>14686</v>
      </c>
      <c r="C553" s="395" t="str">
        <f t="shared" si="9"/>
        <v>effect add_modifier={modifier= paragon_death_public_funeral days = -1 multiplier = 1}</v>
      </c>
      <c r="D553" s="395"/>
      <c r="E553" s="395"/>
      <c r="F553" s="395"/>
      <c r="G553" s="397" t="s">
        <v>14687</v>
      </c>
      <c r="H553" s="398" t="s">
        <v>14688</v>
      </c>
      <c r="I553" s="10"/>
      <c r="J553" s="10"/>
    </row>
    <row r="554" spans="1:10">
      <c r="A554" s="393">
        <v>548</v>
      </c>
      <c r="B554" s="394" t="s">
        <v>14689</v>
      </c>
      <c r="C554" s="395" t="str">
        <f t="shared" si="9"/>
        <v>effect add_modifier={modifier= paragon_death_private_funeral days = -1 multiplier = 1}</v>
      </c>
      <c r="D554" s="395"/>
      <c r="E554" s="395"/>
      <c r="F554" s="395"/>
      <c r="G554" s="397" t="s">
        <v>14690</v>
      </c>
      <c r="H554" s="398" t="s">
        <v>14691</v>
      </c>
      <c r="I554" s="10"/>
      <c r="J554" s="10"/>
    </row>
    <row r="555" spans="1:10">
      <c r="A555" s="393">
        <v>549</v>
      </c>
      <c r="B555" s="394" t="s">
        <v>14692</v>
      </c>
      <c r="C555" s="395" t="str">
        <f t="shared" si="9"/>
        <v>effect add_modifier={modifier= paragon_death_good_tidings days = -1 multiplier = 1}</v>
      </c>
      <c r="D555" s="395"/>
      <c r="E555" s="395"/>
      <c r="F555" s="395"/>
      <c r="G555" s="397" t="s">
        <v>14693</v>
      </c>
      <c r="H555" s="398" t="s">
        <v>14694</v>
      </c>
      <c r="I555" s="10"/>
      <c r="J555" s="10"/>
    </row>
    <row r="556" spans="1:10">
      <c r="A556" s="393">
        <v>550</v>
      </c>
      <c r="B556" s="394" t="s">
        <v>14695</v>
      </c>
      <c r="C556" s="395" t="str">
        <f t="shared" si="9"/>
        <v>effect add_modifier={modifier= paragon_death_pragmatic_approach days = -1 multiplier = 1}</v>
      </c>
      <c r="D556" s="395"/>
      <c r="E556" s="395"/>
      <c r="F556" s="395"/>
      <c r="G556" s="397" t="s">
        <v>14696</v>
      </c>
      <c r="H556" s="398" t="s">
        <v>14697</v>
      </c>
      <c r="I556" s="10"/>
      <c r="J556" s="10"/>
    </row>
    <row r="557" spans="1:10">
      <c r="A557" s="393">
        <v>551</v>
      </c>
      <c r="B557" s="394" t="s">
        <v>14698</v>
      </c>
      <c r="C557" s="395" t="str">
        <f t="shared" si="9"/>
        <v>effect add_modifier={modifier= paragon_death_harmonious_passing days = -1 multiplier = 1}</v>
      </c>
      <c r="D557" s="395"/>
      <c r="E557" s="395"/>
      <c r="F557" s="395"/>
      <c r="G557" s="397" t="s">
        <v>14699</v>
      </c>
      <c r="H557" s="398" t="s">
        <v>14700</v>
      </c>
      <c r="I557" s="10"/>
      <c r="J557" s="10"/>
    </row>
    <row r="558" spans="1:10">
      <c r="A558" s="393">
        <v>552</v>
      </c>
      <c r="B558" s="394" t="s">
        <v>14701</v>
      </c>
      <c r="C558" s="395" t="str">
        <f t="shared" si="9"/>
        <v>effect add_modifier={modifier= paragon_death_military_funeral days = -1 multiplier = 1}</v>
      </c>
      <c r="D558" s="395"/>
      <c r="E558" s="395"/>
      <c r="F558" s="395"/>
      <c r="G558" s="397" t="s">
        <v>14702</v>
      </c>
      <c r="H558" s="398" t="s">
        <v>14703</v>
      </c>
      <c r="I558" s="10"/>
      <c r="J558" s="10"/>
    </row>
    <row r="559" spans="1:10">
      <c r="A559" s="393">
        <v>553</v>
      </c>
      <c r="B559" s="394" t="s">
        <v>14704</v>
      </c>
      <c r="C559" s="395" t="str">
        <f t="shared" si="9"/>
        <v>effect add_modifier={modifier= paragon_death_foundation_peace days = -1 multiplier = 1}</v>
      </c>
      <c r="D559" s="395"/>
      <c r="E559" s="395"/>
      <c r="F559" s="395"/>
      <c r="G559" s="397" t="s">
        <v>14705</v>
      </c>
      <c r="H559" s="398" t="s">
        <v>14706</v>
      </c>
      <c r="I559" s="10"/>
      <c r="J559" s="10"/>
    </row>
    <row r="560" spans="1:10">
      <c r="A560" s="393">
        <v>554</v>
      </c>
      <c r="B560" s="394" t="s">
        <v>14707</v>
      </c>
      <c r="C560" s="395" t="str">
        <f t="shared" si="9"/>
        <v>effect add_modifier={modifier= paragon_death_reignited_traditions days = -1 multiplier = 1}</v>
      </c>
      <c r="D560" s="395"/>
      <c r="E560" s="395"/>
      <c r="F560" s="395"/>
      <c r="G560" s="397" t="s">
        <v>14708</v>
      </c>
      <c r="H560" s="398" t="s">
        <v>14709</v>
      </c>
      <c r="I560" s="10"/>
      <c r="J560" s="10"/>
    </row>
    <row r="561" spans="1:10">
      <c r="A561" s="393">
        <v>555</v>
      </c>
      <c r="B561" s="394" t="s">
        <v>14710</v>
      </c>
      <c r="C561" s="395" t="str">
        <f t="shared" si="9"/>
        <v>effect add_modifier={modifier= paragon_death_to_the_stars days = -1 multiplier = 1}</v>
      </c>
      <c r="D561" s="395"/>
      <c r="E561" s="395"/>
      <c r="F561" s="395"/>
      <c r="G561" s="397" t="s">
        <v>14711</v>
      </c>
      <c r="H561" s="398" t="s">
        <v>14712</v>
      </c>
      <c r="I561" s="10"/>
      <c r="J561" s="10"/>
    </row>
    <row r="562" spans="1:10">
      <c r="A562" s="393">
        <v>556</v>
      </c>
      <c r="B562" s="394" t="s">
        <v>14713</v>
      </c>
      <c r="C562" s="395" t="str">
        <f t="shared" si="9"/>
        <v>effect add_modifier={modifier= paragon_death_towering_memorial days = -1 multiplier = 1}</v>
      </c>
      <c r="D562" s="395"/>
      <c r="E562" s="395"/>
      <c r="F562" s="395"/>
      <c r="G562" s="397" t="s">
        <v>14714</v>
      </c>
      <c r="H562" s="398" t="s">
        <v>14715</v>
      </c>
      <c r="I562" s="10"/>
      <c r="J562" s="10"/>
    </row>
    <row r="563" spans="1:10">
      <c r="A563" s="393">
        <v>557</v>
      </c>
      <c r="B563" s="394" t="s">
        <v>14716</v>
      </c>
      <c r="C563" s="395" t="str">
        <f t="shared" si="9"/>
        <v>effect add_modifier={modifier= paragon_death_name_wall days = -1 multiplier = 1}</v>
      </c>
      <c r="D563" s="395"/>
      <c r="E563" s="395"/>
      <c r="F563" s="395"/>
      <c r="G563" s="397" t="s">
        <v>14708</v>
      </c>
      <c r="H563" s="398" t="s">
        <v>14717</v>
      </c>
      <c r="I563" s="10"/>
      <c r="J563" s="10"/>
    </row>
    <row r="564" spans="1:10">
      <c r="A564" s="393">
        <v>558</v>
      </c>
      <c r="B564" s="394" t="s">
        <v>14718</v>
      </c>
      <c r="C564" s="395" t="str">
        <f t="shared" si="9"/>
        <v>effect add_modifier={modifier= paragon_death_landmark_building days = -1 multiplier = 1}</v>
      </c>
      <c r="D564" s="395"/>
      <c r="E564" s="395"/>
      <c r="F564" s="395"/>
      <c r="G564" s="397" t="s">
        <v>14719</v>
      </c>
      <c r="H564" s="398" t="s">
        <v>14720</v>
      </c>
      <c r="I564" s="10"/>
      <c r="J564" s="10"/>
    </row>
    <row r="565" spans="1:10">
      <c r="A565" s="393">
        <v>559</v>
      </c>
      <c r="B565" s="394" t="s">
        <v>14721</v>
      </c>
      <c r="C565" s="395" t="str">
        <f t="shared" si="9"/>
        <v>effect add_modifier={modifier= paragon_death_rejuvenation days = -1 multiplier = 1}</v>
      </c>
      <c r="D565" s="395"/>
      <c r="E565" s="395"/>
      <c r="F565" s="395"/>
      <c r="G565" s="397" t="s">
        <v>14722</v>
      </c>
      <c r="H565" s="398" t="s">
        <v>14723</v>
      </c>
      <c r="I565" s="10"/>
      <c r="J565" s="10"/>
    </row>
    <row r="566" spans="1:10">
      <c r="A566" s="393">
        <v>560</v>
      </c>
      <c r="B566" s="394" t="s">
        <v>14724</v>
      </c>
      <c r="C566" s="395" t="str">
        <f t="shared" si="9"/>
        <v>effect add_modifier={modifier= paragon_death_virtual_advisors days = -1 multiplier = 1}</v>
      </c>
      <c r="D566" s="395"/>
      <c r="E566" s="395"/>
      <c r="F566" s="395"/>
      <c r="G566" s="397" t="s">
        <v>14725</v>
      </c>
      <c r="H566" s="398" t="s">
        <v>14726</v>
      </c>
      <c r="I566" s="10"/>
      <c r="J566" s="10"/>
    </row>
    <row r="567" spans="1:10">
      <c r="A567" s="393">
        <v>561</v>
      </c>
      <c r="B567" s="394" t="s">
        <v>14727</v>
      </c>
      <c r="C567" s="395" t="str">
        <f t="shared" si="9"/>
        <v>effect add_modifier={modifier= paragon_death_the_hive_endures days = -1 multiplier = 1}</v>
      </c>
      <c r="D567" s="395"/>
      <c r="E567" s="395"/>
      <c r="F567" s="395"/>
      <c r="G567" s="397" t="s">
        <v>14728</v>
      </c>
      <c r="H567" s="398" t="s">
        <v>14729</v>
      </c>
      <c r="I567" s="10"/>
      <c r="J567" s="10"/>
    </row>
    <row r="568" spans="1:10">
      <c r="A568" s="393">
        <v>562</v>
      </c>
      <c r="B568" s="394" t="s">
        <v>14730</v>
      </c>
      <c r="C568" s="395" t="str">
        <f t="shared" si="9"/>
        <v>effect add_modifier={modifier= paragon_death_the_wilderness_endures days = -1 multiplier = 1}</v>
      </c>
      <c r="D568" s="395"/>
      <c r="E568" s="395"/>
      <c r="F568" s="395"/>
      <c r="G568" s="397" t="s">
        <v>14728</v>
      </c>
      <c r="H568" s="398" t="s">
        <v>14731</v>
      </c>
      <c r="I568" s="10"/>
      <c r="J568" s="10"/>
    </row>
    <row r="569" spans="1:10">
      <c r="A569" s="393">
        <v>563</v>
      </c>
      <c r="B569" s="394" t="s">
        <v>14732</v>
      </c>
      <c r="C569" s="395" t="str">
        <f t="shared" si="9"/>
        <v>effect add_modifier={modifier= agenda_infinite_opportunities_finish days = -1 multiplier = 1}</v>
      </c>
      <c r="D569" s="395"/>
      <c r="E569" s="395"/>
      <c r="F569" s="395"/>
      <c r="G569" s="397" t="s">
        <v>13655</v>
      </c>
      <c r="H569" s="398" t="s">
        <v>14733</v>
      </c>
      <c r="I569" s="10"/>
      <c r="J569" s="10"/>
    </row>
    <row r="570" spans="1:10">
      <c r="A570" s="393">
        <v>564</v>
      </c>
      <c r="B570" s="394" t="s">
        <v>14732</v>
      </c>
      <c r="C570" s="395" t="str">
        <f t="shared" si="9"/>
        <v>effect add_modifier={modifier= agenda_infinite_opportunities_gestalt_finish days = -1 multiplier = 1}</v>
      </c>
      <c r="D570" s="395"/>
      <c r="E570" s="395"/>
      <c r="F570" s="395"/>
      <c r="G570" s="397" t="s">
        <v>11133</v>
      </c>
      <c r="H570" s="398" t="s">
        <v>14734</v>
      </c>
      <c r="I570" s="10"/>
      <c r="J570" s="10"/>
    </row>
    <row r="571" spans="1:10">
      <c r="A571" s="393">
        <v>565</v>
      </c>
      <c r="B571" s="394" t="s">
        <v>14735</v>
      </c>
      <c r="C571" s="395" t="str">
        <f t="shared" si="9"/>
        <v>effect add_modifier={modifier= agenda_we_come_in_peace_finish days = -1 multiplier = 1}</v>
      </c>
      <c r="D571" s="395"/>
      <c r="E571" s="395"/>
      <c r="F571" s="395"/>
      <c r="G571" s="397" t="s">
        <v>14736</v>
      </c>
      <c r="H571" s="398" t="s">
        <v>14737</v>
      </c>
      <c r="I571" s="10"/>
      <c r="J571" s="10"/>
    </row>
    <row r="572" spans="1:10">
      <c r="A572" s="393">
        <v>566</v>
      </c>
      <c r="B572" s="394" t="s">
        <v>14738</v>
      </c>
      <c r="C572" s="395" t="str">
        <f t="shared" si="9"/>
        <v>effect add_modifier={modifier= agenda_display_of_power_finish days = -1 multiplier = 1}</v>
      </c>
      <c r="D572" s="395"/>
      <c r="E572" s="395"/>
      <c r="F572" s="395"/>
      <c r="G572" s="397" t="s">
        <v>14739</v>
      </c>
      <c r="H572" s="398" t="s">
        <v>14740</v>
      </c>
      <c r="I572" s="10"/>
      <c r="J572" s="10"/>
    </row>
    <row r="573" ht="34.5" spans="1:10">
      <c r="A573" s="393">
        <v>567</v>
      </c>
      <c r="B573" s="394" t="s">
        <v>14741</v>
      </c>
      <c r="C573" s="395" t="str">
        <f t="shared" si="9"/>
        <v>effect add_modifier={modifier= agenda_open_arms_finish days = -1 multiplier = 1}</v>
      </c>
      <c r="D573" s="395"/>
      <c r="E573" s="395"/>
      <c r="F573" s="395"/>
      <c r="G573" s="397" t="s">
        <v>14742</v>
      </c>
      <c r="H573" s="398" t="s">
        <v>14743</v>
      </c>
      <c r="I573" s="10"/>
      <c r="J573" s="10"/>
    </row>
    <row r="574" spans="1:10">
      <c r="A574" s="393">
        <v>568</v>
      </c>
      <c r="B574" s="394" t="s">
        <v>14744</v>
      </c>
      <c r="C574" s="395" t="str">
        <f t="shared" si="9"/>
        <v>effect add_modifier={modifier= agenda_strong_on_our_own_finish days = -1 multiplier = 1}</v>
      </c>
      <c r="D574" s="395"/>
      <c r="E574" s="395"/>
      <c r="F574" s="395"/>
      <c r="G574" s="397" t="s">
        <v>14745</v>
      </c>
      <c r="H574" s="398" t="s">
        <v>14746</v>
      </c>
      <c r="I574" s="10"/>
      <c r="J574" s="10"/>
    </row>
    <row r="575" spans="1:10">
      <c r="A575" s="393">
        <v>569</v>
      </c>
      <c r="B575" s="394" t="s">
        <v>14747</v>
      </c>
      <c r="C575" s="395" t="str">
        <f t="shared" si="9"/>
        <v>effect add_modifier={modifier= agenda_give_and_take_finish days = -1 multiplier = 1}</v>
      </c>
      <c r="D575" s="395"/>
      <c r="E575" s="395"/>
      <c r="F575" s="395"/>
      <c r="G575" s="397" t="s">
        <v>14748</v>
      </c>
      <c r="H575" s="398" t="s">
        <v>14749</v>
      </c>
      <c r="I575" s="10"/>
      <c r="J575" s="10"/>
    </row>
    <row r="576" ht="34.5" spans="1:10">
      <c r="A576" s="393">
        <v>570</v>
      </c>
      <c r="B576" s="394" t="s">
        <v>14750</v>
      </c>
      <c r="C576" s="395" t="str">
        <f t="shared" si="9"/>
        <v>effect add_modifier={modifier= agenda_preserve_the_order_finish days = -1 multiplier = 1}</v>
      </c>
      <c r="D576" s="395"/>
      <c r="E576" s="395"/>
      <c r="F576" s="395"/>
      <c r="G576" s="397" t="s">
        <v>14751</v>
      </c>
      <c r="H576" s="398" t="s">
        <v>14752</v>
      </c>
      <c r="I576" s="10"/>
      <c r="J576" s="10"/>
    </row>
    <row r="577" spans="1:10">
      <c r="A577" s="393">
        <v>571</v>
      </c>
      <c r="B577" s="394" t="s">
        <v>14753</v>
      </c>
      <c r="C577" s="395" t="str">
        <f t="shared" si="9"/>
        <v>effect add_modifier={modifier= agenda_a_higher_purpose_finish days = -1 multiplier = 1}</v>
      </c>
      <c r="D577" s="395"/>
      <c r="E577" s="395"/>
      <c r="F577" s="395"/>
      <c r="G577" s="397" t="s">
        <v>14754</v>
      </c>
      <c r="H577" s="398" t="s">
        <v>14755</v>
      </c>
      <c r="I577" s="10"/>
      <c r="J577" s="10"/>
    </row>
    <row r="578" spans="1:10">
      <c r="A578" s="393">
        <v>572</v>
      </c>
      <c r="B578" s="394" t="s">
        <v>14756</v>
      </c>
      <c r="C578" s="395" t="str">
        <f t="shared" si="9"/>
        <v>effect add_modifier={modifier= agenda_progressive_growth_finish days = -1 multiplier = 1}</v>
      </c>
      <c r="D578" s="395"/>
      <c r="E578" s="395"/>
      <c r="F578" s="395"/>
      <c r="G578" s="397" t="s">
        <v>14757</v>
      </c>
      <c r="H578" s="398" t="s">
        <v>14758</v>
      </c>
      <c r="I578" s="10"/>
      <c r="J578" s="10"/>
    </row>
    <row r="579" spans="1:10">
      <c r="A579" s="393">
        <v>573</v>
      </c>
      <c r="B579" s="394" t="s">
        <v>14759</v>
      </c>
      <c r="C579" s="395" t="str">
        <f t="shared" si="9"/>
        <v>effect add_modifier={modifier= agenda_finding_the_voice_finish days = -1 multiplier = 1}</v>
      </c>
      <c r="D579" s="395"/>
      <c r="E579" s="395"/>
      <c r="F579" s="395"/>
      <c r="G579" s="397" t="s">
        <v>14760</v>
      </c>
      <c r="H579" s="398" t="s">
        <v>14761</v>
      </c>
      <c r="I579" s="10"/>
      <c r="J579" s="10"/>
    </row>
    <row r="580" spans="1:10">
      <c r="A580" s="393">
        <v>574</v>
      </c>
      <c r="B580" s="394" t="s">
        <v>14762</v>
      </c>
      <c r="C580" s="395" t="str">
        <f t="shared" si="9"/>
        <v>effect add_modifier={modifier= agenda_conquer_nature_finish days = -1 multiplier = 1}</v>
      </c>
      <c r="D580" s="395"/>
      <c r="E580" s="395"/>
      <c r="F580" s="395"/>
      <c r="G580" s="397" t="s">
        <v>14763</v>
      </c>
      <c r="H580" s="398" t="s">
        <v>14764</v>
      </c>
      <c r="I580" s="10"/>
      <c r="J580" s="10"/>
    </row>
    <row r="581" spans="1:10">
      <c r="A581" s="393">
        <v>575</v>
      </c>
      <c r="B581" s="394" t="s">
        <v>14765</v>
      </c>
      <c r="C581" s="395" t="str">
        <f t="shared" si="9"/>
        <v>effect add_modifier={modifier= agenda_build_relations_finish days = -1 multiplier = 1}</v>
      </c>
      <c r="D581" s="395"/>
      <c r="E581" s="395"/>
      <c r="F581" s="395"/>
      <c r="G581" s="397" t="s">
        <v>14766</v>
      </c>
      <c r="H581" s="398" t="s">
        <v>14767</v>
      </c>
      <c r="I581" s="10"/>
      <c r="J581" s="10"/>
    </row>
    <row r="582" spans="1:10">
      <c r="A582" s="393">
        <v>576</v>
      </c>
      <c r="B582" s="394" t="s">
        <v>14768</v>
      </c>
      <c r="C582" s="395" t="str">
        <f t="shared" si="9"/>
        <v>effect add_modifier={modifier= agenda_chart_the_unknown_finish days = -1 multiplier = 1}</v>
      </c>
      <c r="D582" s="395"/>
      <c r="E582" s="395"/>
      <c r="F582" s="395"/>
      <c r="G582" s="397" t="s">
        <v>14769</v>
      </c>
      <c r="H582" s="398" t="s">
        <v>14770</v>
      </c>
      <c r="I582" s="10"/>
      <c r="J582" s="10"/>
    </row>
    <row r="583" spans="1:10">
      <c r="A583" s="393">
        <v>577</v>
      </c>
      <c r="B583" s="394" t="s">
        <v>14771</v>
      </c>
      <c r="C583" s="395" t="str">
        <f t="shared" si="9"/>
        <v>effect add_modifier={modifier= agenda_civil_exclusion_finish days = -1 multiplier = 1}</v>
      </c>
      <c r="D583" s="395"/>
      <c r="E583" s="395"/>
      <c r="F583" s="395"/>
      <c r="G583" s="397" t="s">
        <v>14772</v>
      </c>
      <c r="H583" s="398" t="s">
        <v>14773</v>
      </c>
      <c r="I583" s="10"/>
      <c r="J583" s="10"/>
    </row>
    <row r="584" spans="1:10">
      <c r="A584" s="393">
        <v>578</v>
      </c>
      <c r="B584" s="394" t="s">
        <v>14771</v>
      </c>
      <c r="C584" s="395" t="str">
        <f t="shared" si="9"/>
        <v>effect add_modifier={modifier= agenda_confidence_in_variance_finish days = -1 multiplier = 1}</v>
      </c>
      <c r="D584" s="395"/>
      <c r="E584" s="395"/>
      <c r="F584" s="395"/>
      <c r="G584" s="397"/>
      <c r="H584" s="398" t="s">
        <v>14774</v>
      </c>
      <c r="I584" s="10"/>
      <c r="J584" s="10"/>
    </row>
    <row r="585" spans="1:10">
      <c r="A585" s="393">
        <v>579</v>
      </c>
      <c r="B585" s="394" t="s">
        <v>14775</v>
      </c>
      <c r="C585" s="395" t="str">
        <f t="shared" ref="C585:C648" si="10">_xlfn.CONCAT($C$4," ",H585," ","days = ",$E$4," ","multiplier = ",$G$4,"}")</f>
        <v>effect add_modifier={modifier= agenda_superior_colonies_finish days = -1 multiplier = 1}</v>
      </c>
      <c r="D585" s="395"/>
      <c r="E585" s="395"/>
      <c r="F585" s="395"/>
      <c r="G585" s="397" t="s">
        <v>14776</v>
      </c>
      <c r="H585" s="398" t="s">
        <v>14777</v>
      </c>
      <c r="I585" s="10"/>
      <c r="J585" s="10"/>
    </row>
    <row r="586" spans="1:10">
      <c r="A586" s="393">
        <v>580</v>
      </c>
      <c r="B586" s="394" t="s">
        <v>14775</v>
      </c>
      <c r="C586" s="395" t="str">
        <f t="shared" si="10"/>
        <v>effect add_modifier={modifier= agenda_superior_colonies_finish_wilderness days = -1 multiplier = 1}</v>
      </c>
      <c r="D586" s="395"/>
      <c r="E586" s="395"/>
      <c r="F586" s="395"/>
      <c r="G586" s="397" t="s">
        <v>14778</v>
      </c>
      <c r="H586" s="398" t="s">
        <v>14779</v>
      </c>
      <c r="I586" s="10"/>
      <c r="J586" s="10"/>
    </row>
    <row r="587" spans="1:10">
      <c r="A587" s="393">
        <v>581</v>
      </c>
      <c r="B587" s="394" t="s">
        <v>14780</v>
      </c>
      <c r="C587" s="395" t="str">
        <f t="shared" si="10"/>
        <v>effect add_modifier={modifier= agenda_inner_stability_finish days = -1 multiplier = 1}</v>
      </c>
      <c r="D587" s="395"/>
      <c r="E587" s="395"/>
      <c r="F587" s="395"/>
      <c r="G587" s="397" t="s">
        <v>14781</v>
      </c>
      <c r="H587" s="398" t="s">
        <v>14782</v>
      </c>
      <c r="I587" s="10"/>
      <c r="J587" s="10"/>
    </row>
    <row r="588" spans="1:10">
      <c r="A588" s="393">
        <v>582</v>
      </c>
      <c r="B588" s="394" t="s">
        <v>14783</v>
      </c>
      <c r="C588" s="395" t="str">
        <f t="shared" si="10"/>
        <v>effect add_modifier={modifier= agenda_open_markets_finish days = -1 multiplier = 1}</v>
      </c>
      <c r="D588" s="395"/>
      <c r="E588" s="395"/>
      <c r="F588" s="395"/>
      <c r="G588" s="397" t="s">
        <v>14784</v>
      </c>
      <c r="H588" s="398" t="s">
        <v>14785</v>
      </c>
      <c r="I588" s="10"/>
      <c r="J588" s="10"/>
    </row>
    <row r="589" spans="1:10">
      <c r="A589" s="393">
        <v>583</v>
      </c>
      <c r="B589" s="394" t="s">
        <v>14783</v>
      </c>
      <c r="C589" s="395" t="str">
        <f t="shared" si="10"/>
        <v>effect add_modifier={modifier= agenda_open_markets_criminal_heritage_finish days = -1 multiplier = 1}</v>
      </c>
      <c r="D589" s="395"/>
      <c r="E589" s="395"/>
      <c r="F589" s="395"/>
      <c r="G589" s="397" t="s">
        <v>14786</v>
      </c>
      <c r="H589" s="398" t="s">
        <v>14787</v>
      </c>
      <c r="I589" s="10"/>
      <c r="J589" s="10"/>
    </row>
    <row r="590" spans="1:10">
      <c r="A590" s="393">
        <v>584</v>
      </c>
      <c r="B590" s="394" t="s">
        <v>14788</v>
      </c>
      <c r="C590" s="395" t="str">
        <f t="shared" si="10"/>
        <v>effect add_modifier={modifier= agenda_favored_society_finish days = -1 multiplier = 1}</v>
      </c>
      <c r="D590" s="395"/>
      <c r="E590" s="395"/>
      <c r="F590" s="395"/>
      <c r="G590" s="397" t="s">
        <v>14789</v>
      </c>
      <c r="H590" s="398" t="s">
        <v>14790</v>
      </c>
      <c r="I590" s="10"/>
      <c r="J590" s="10"/>
    </row>
    <row r="591" spans="1:10">
      <c r="A591" s="393">
        <v>585</v>
      </c>
      <c r="B591" s="394" t="s">
        <v>14791</v>
      </c>
      <c r="C591" s="395" t="str">
        <f t="shared" si="10"/>
        <v>effect add_modifier={modifier= agenda_favor_the_core_finish days = -1 multiplier = 1}</v>
      </c>
      <c r="D591" s="395"/>
      <c r="E591" s="395"/>
      <c r="F591" s="395"/>
      <c r="G591" s="397" t="s">
        <v>535</v>
      </c>
      <c r="H591" s="398" t="s">
        <v>14792</v>
      </c>
      <c r="I591" s="10"/>
      <c r="J591" s="10"/>
    </row>
    <row r="592" spans="1:10">
      <c r="A592" s="393">
        <v>586</v>
      </c>
      <c r="B592" s="394" t="s">
        <v>14793</v>
      </c>
      <c r="C592" s="395" t="str">
        <f t="shared" si="10"/>
        <v>effect add_modifier={modifier= agenda_departmental_efficiency_finish days = -1 multiplier = 1}</v>
      </c>
      <c r="D592" s="395"/>
      <c r="E592" s="395"/>
      <c r="F592" s="395"/>
      <c r="G592" s="397" t="s">
        <v>14794</v>
      </c>
      <c r="H592" s="398" t="s">
        <v>14795</v>
      </c>
      <c r="I592" s="10"/>
      <c r="J592" s="10"/>
    </row>
    <row r="593" spans="1:10">
      <c r="A593" s="393">
        <v>587</v>
      </c>
      <c r="B593" s="394" t="s">
        <v>14796</v>
      </c>
      <c r="C593" s="395" t="str">
        <f t="shared" si="10"/>
        <v>effect add_modifier={modifier= agenda_rightful_claims_finish days = -1 multiplier = 1}</v>
      </c>
      <c r="D593" s="395"/>
      <c r="E593" s="395"/>
      <c r="F593" s="395"/>
      <c r="G593" s="397" t="s">
        <v>14797</v>
      </c>
      <c r="H593" s="398" t="s">
        <v>14798</v>
      </c>
      <c r="I593" s="10"/>
      <c r="J593" s="10"/>
    </row>
    <row r="594" spans="1:10">
      <c r="A594" s="393">
        <v>588</v>
      </c>
      <c r="B594" s="394" t="s">
        <v>14799</v>
      </c>
      <c r="C594" s="395" t="str">
        <f t="shared" si="10"/>
        <v>effect add_modifier={modifier= agenda_evolving_society_finish days = -1 multiplier = 1}</v>
      </c>
      <c r="D594" s="395"/>
      <c r="E594" s="395"/>
      <c r="F594" s="395"/>
      <c r="G594" s="397" t="s">
        <v>14800</v>
      </c>
      <c r="H594" s="398" t="s">
        <v>14801</v>
      </c>
      <c r="I594" s="10"/>
      <c r="J594" s="10"/>
    </row>
    <row r="595" spans="1:10">
      <c r="A595" s="393">
        <v>589</v>
      </c>
      <c r="B595" s="394" t="s">
        <v>14802</v>
      </c>
      <c r="C595" s="395" t="str">
        <f t="shared" si="10"/>
        <v>effect add_modifier={modifier= agenda_oppose_the_fallen_finish days = -1 multiplier = 1}</v>
      </c>
      <c r="D595" s="395"/>
      <c r="E595" s="395"/>
      <c r="F595" s="395"/>
      <c r="G595" s="397" t="s">
        <v>14803</v>
      </c>
      <c r="H595" s="398" t="s">
        <v>14804</v>
      </c>
      <c r="I595" s="10"/>
      <c r="J595" s="10"/>
    </row>
    <row r="596" spans="1:10">
      <c r="A596" s="393">
        <v>590</v>
      </c>
      <c r="B596" s="394" t="s">
        <v>14805</v>
      </c>
      <c r="C596" s="395" t="str">
        <f t="shared" si="10"/>
        <v>effect add_modifier={modifier= agenda_uncover_secrets_finish days = -1 multiplier = 1}</v>
      </c>
      <c r="D596" s="395"/>
      <c r="E596" s="395"/>
      <c r="F596" s="395"/>
      <c r="G596" s="397" t="s">
        <v>14806</v>
      </c>
      <c r="H596" s="398" t="s">
        <v>14807</v>
      </c>
      <c r="I596" s="10"/>
      <c r="J596" s="10"/>
    </row>
    <row r="597" spans="1:10">
      <c r="A597" s="393">
        <v>591</v>
      </c>
      <c r="B597" s="394" t="s">
        <v>14808</v>
      </c>
      <c r="C597" s="395" t="str">
        <f t="shared" si="10"/>
        <v>effect add_modifier={modifier= agenda_military_buildup_finish days = -1 multiplier = 1}</v>
      </c>
      <c r="D597" s="395"/>
      <c r="E597" s="395"/>
      <c r="F597" s="395"/>
      <c r="G597" s="397" t="s">
        <v>14809</v>
      </c>
      <c r="H597" s="398" t="s">
        <v>14810</v>
      </c>
      <c r="I597" s="10"/>
      <c r="J597" s="10"/>
    </row>
    <row r="598" spans="1:10">
      <c r="A598" s="393">
        <v>592</v>
      </c>
      <c r="B598" s="394" t="s">
        <v>14811</v>
      </c>
      <c r="C598" s="395" t="str">
        <f t="shared" si="10"/>
        <v>effect add_modifier={modifier= agenda_impenetrable_border_finish days = -1 multiplier = 1}</v>
      </c>
      <c r="D598" s="395"/>
      <c r="E598" s="395"/>
      <c r="F598" s="395"/>
      <c r="G598" s="397" t="s">
        <v>14812</v>
      </c>
      <c r="H598" s="398" t="s">
        <v>14813</v>
      </c>
      <c r="I598" s="10"/>
      <c r="J598" s="10"/>
    </row>
    <row r="599" spans="1:10">
      <c r="A599" s="393">
        <v>593</v>
      </c>
      <c r="B599" s="394" t="s">
        <v>14814</v>
      </c>
      <c r="C599" s="395" t="str">
        <f t="shared" si="10"/>
        <v>effect add_modifier={modifier= agenda_leadership_conditioning_finish days = -1 multiplier = 1}</v>
      </c>
      <c r="D599" s="395"/>
      <c r="E599" s="395"/>
      <c r="F599" s="395"/>
      <c r="G599" s="397" t="s">
        <v>14815</v>
      </c>
      <c r="H599" s="398" t="s">
        <v>14816</v>
      </c>
      <c r="I599" s="10"/>
      <c r="J599" s="10"/>
    </row>
    <row r="600" spans="1:10">
      <c r="A600" s="393">
        <v>594</v>
      </c>
      <c r="B600" s="394" t="s">
        <v>14817</v>
      </c>
      <c r="C600" s="395" t="str">
        <f t="shared" si="10"/>
        <v>effect add_modifier={modifier= agenda_second_strike_finish days = -1 multiplier = 1}</v>
      </c>
      <c r="D600" s="395"/>
      <c r="E600" s="395"/>
      <c r="F600" s="395"/>
      <c r="G600" s="397" t="s">
        <v>14818</v>
      </c>
      <c r="H600" s="398" t="s">
        <v>14819</v>
      </c>
      <c r="I600" s="10"/>
      <c r="J600" s="10"/>
    </row>
    <row r="601" spans="1:10">
      <c r="A601" s="393">
        <v>595</v>
      </c>
      <c r="B601" s="394" t="s">
        <v>14820</v>
      </c>
      <c r="C601" s="395" t="str">
        <f t="shared" si="10"/>
        <v>effect add_modifier={modifier= agenda_pioneer_politics_finish days = -1 multiplier = 1}</v>
      </c>
      <c r="D601" s="395"/>
      <c r="E601" s="395"/>
      <c r="F601" s="395"/>
      <c r="G601" s="397" t="s">
        <v>14821</v>
      </c>
      <c r="H601" s="398" t="s">
        <v>14822</v>
      </c>
      <c r="I601" s="10"/>
      <c r="J601" s="10"/>
    </row>
    <row r="602" spans="1:10">
      <c r="A602" s="393">
        <v>596</v>
      </c>
      <c r="B602" s="394" t="s">
        <v>14823</v>
      </c>
      <c r="C602" s="395" t="str">
        <f t="shared" si="10"/>
        <v>effect add_modifier={modifier= agenda_psionic_supremacy_finish_composer days = -1 multiplier = 1}</v>
      </c>
      <c r="D602" s="395"/>
      <c r="E602" s="395"/>
      <c r="F602" s="395"/>
      <c r="G602" s="397" t="s">
        <v>14824</v>
      </c>
      <c r="H602" s="398" t="s">
        <v>14825</v>
      </c>
      <c r="I602" s="10"/>
      <c r="J602" s="10"/>
    </row>
    <row r="603" spans="1:10">
      <c r="A603" s="393">
        <v>597</v>
      </c>
      <c r="B603" s="394" t="s">
        <v>14826</v>
      </c>
      <c r="C603" s="395" t="str">
        <f t="shared" si="10"/>
        <v>effect add_modifier={modifier= agenda_psionic_supremacy_finish_eater days = -1 multiplier = 1}</v>
      </c>
      <c r="D603" s="395"/>
      <c r="E603" s="395"/>
      <c r="F603" s="395"/>
      <c r="G603" s="397" t="s">
        <v>14827</v>
      </c>
      <c r="H603" s="398" t="s">
        <v>14828</v>
      </c>
      <c r="I603" s="10"/>
      <c r="J603" s="10"/>
    </row>
    <row r="604" spans="1:10">
      <c r="A604" s="393">
        <v>598</v>
      </c>
      <c r="B604" s="394" t="s">
        <v>14829</v>
      </c>
      <c r="C604" s="395" t="str">
        <f t="shared" si="10"/>
        <v>effect add_modifier={modifier= agenda_psionic_supremacy_finish_instrument days = -1 multiplier = 1}</v>
      </c>
      <c r="D604" s="395"/>
      <c r="E604" s="395"/>
      <c r="F604" s="395"/>
      <c r="G604" s="397" t="s">
        <v>14830</v>
      </c>
      <c r="H604" s="398" t="s">
        <v>14831</v>
      </c>
      <c r="I604" s="10"/>
      <c r="J604" s="10"/>
    </row>
    <row r="605" spans="1:10">
      <c r="A605" s="393">
        <v>599</v>
      </c>
      <c r="B605" s="394" t="s">
        <v>14832</v>
      </c>
      <c r="C605" s="395" t="str">
        <f t="shared" si="10"/>
        <v>effect add_modifier={modifier= agenda_psionic_supremacy_finish_whisperers days = -1 multiplier = 1}</v>
      </c>
      <c r="D605" s="395"/>
      <c r="E605" s="395"/>
      <c r="F605" s="395"/>
      <c r="G605" s="397" t="s">
        <v>14833</v>
      </c>
      <c r="H605" s="398" t="s">
        <v>14834</v>
      </c>
      <c r="I605" s="10"/>
      <c r="J605" s="10"/>
    </row>
    <row r="606" spans="1:10">
      <c r="A606" s="393">
        <v>600</v>
      </c>
      <c r="B606" s="394" t="s">
        <v>14835</v>
      </c>
      <c r="C606" s="395" t="str">
        <f t="shared" si="10"/>
        <v>effect add_modifier={modifier= agenda_psionic_supremacy_finish_no_covenant days = -1 multiplier = 1}</v>
      </c>
      <c r="D606" s="395"/>
      <c r="E606" s="395"/>
      <c r="F606" s="395"/>
      <c r="G606" s="397" t="s">
        <v>14836</v>
      </c>
      <c r="H606" s="398" t="s">
        <v>14837</v>
      </c>
      <c r="I606" s="10"/>
      <c r="J606" s="10"/>
    </row>
    <row r="607" spans="1:10">
      <c r="A607" s="393">
        <v>601</v>
      </c>
      <c r="B607" s="394" t="s">
        <v>14838</v>
      </c>
      <c r="C607" s="395" t="str">
        <f t="shared" si="10"/>
        <v>effect add_modifier={modifier= agenda_genetic_pursuit_finish days = -1 multiplier = 1}</v>
      </c>
      <c r="D607" s="395"/>
      <c r="E607" s="395"/>
      <c r="F607" s="395"/>
      <c r="G607" s="397" t="s">
        <v>14839</v>
      </c>
      <c r="H607" s="398" t="s">
        <v>14840</v>
      </c>
      <c r="I607" s="10"/>
      <c r="J607" s="10"/>
    </row>
    <row r="608" spans="1:10">
      <c r="A608" s="393">
        <v>602</v>
      </c>
      <c r="B608" s="394" t="s">
        <v>14841</v>
      </c>
      <c r="C608" s="395" t="str">
        <f t="shared" si="10"/>
        <v>effect add_modifier={modifier= agenda_cybernetic_advantage_finish days = -1 multiplier = 1}</v>
      </c>
      <c r="D608" s="395"/>
      <c r="E608" s="395"/>
      <c r="F608" s="395"/>
      <c r="G608" s="397" t="s">
        <v>14842</v>
      </c>
      <c r="H608" s="398" t="s">
        <v>14843</v>
      </c>
      <c r="I608" s="10"/>
      <c r="J608" s="10"/>
    </row>
    <row r="609" spans="1:10">
      <c r="A609" s="393">
        <v>603</v>
      </c>
      <c r="B609" s="394" t="s">
        <v>14841</v>
      </c>
      <c r="C609" s="395" t="str">
        <f t="shared" si="10"/>
        <v>effect add_modifier={modifier= agenda_cybernetic_advantage_assimilator_finish days = -1 multiplier = 1}</v>
      </c>
      <c r="D609" s="395"/>
      <c r="E609" s="395"/>
      <c r="F609" s="395"/>
      <c r="G609" s="397" t="s">
        <v>14844</v>
      </c>
      <c r="H609" s="398" t="s">
        <v>14845</v>
      </c>
      <c r="I609" s="10"/>
      <c r="J609" s="10"/>
    </row>
    <row r="610" spans="1:10">
      <c r="A610" s="393">
        <v>604</v>
      </c>
      <c r="B610" s="394" t="s">
        <v>14846</v>
      </c>
      <c r="C610" s="395" t="str">
        <f t="shared" si="10"/>
        <v>effect add_modifier={modifier= agenda_synthetic_yield_finish days = -1 multiplier = 1}</v>
      </c>
      <c r="D610" s="395"/>
      <c r="E610" s="395"/>
      <c r="F610" s="395"/>
      <c r="G610" s="397" t="s">
        <v>14847</v>
      </c>
      <c r="H610" s="398" t="s">
        <v>14848</v>
      </c>
      <c r="I610" s="10"/>
      <c r="J610" s="10"/>
    </row>
    <row r="611" spans="1:10">
      <c r="A611" s="393">
        <v>605</v>
      </c>
      <c r="B611" s="394" t="s">
        <v>14849</v>
      </c>
      <c r="C611" s="395" t="str">
        <f t="shared" si="10"/>
        <v>effect add_modifier={modifier= agenda_self_maintenance_finish days = -1 multiplier = 1}</v>
      </c>
      <c r="D611" s="395"/>
      <c r="E611" s="395"/>
      <c r="F611" s="395"/>
      <c r="G611" s="397" t="s">
        <v>14850</v>
      </c>
      <c r="H611" s="398" t="s">
        <v>14851</v>
      </c>
      <c r="I611" s="10"/>
      <c r="J611" s="10"/>
    </row>
    <row r="612" spans="1:10">
      <c r="A612" s="393">
        <v>606</v>
      </c>
      <c r="B612" s="394" t="s">
        <v>14852</v>
      </c>
      <c r="C612" s="395" t="str">
        <f t="shared" si="10"/>
        <v>effect add_modifier={modifier= agenda_gestalt_boost_growth_finish days = -1 multiplier = 1}</v>
      </c>
      <c r="D612" s="395"/>
      <c r="E612" s="395"/>
      <c r="F612" s="395"/>
      <c r="G612" s="397" t="s">
        <v>14853</v>
      </c>
      <c r="H612" s="398" t="s">
        <v>14854</v>
      </c>
      <c r="I612" s="10"/>
      <c r="J612" s="10"/>
    </row>
    <row r="613" spans="1:10">
      <c r="A613" s="393">
        <v>607</v>
      </c>
      <c r="B613" s="394" t="s">
        <v>14855</v>
      </c>
      <c r="C613" s="395" t="str">
        <f t="shared" si="10"/>
        <v>effect add_modifier={modifier= agenda_gestalt_boost_cognitive_finish days = -1 multiplier = 1}</v>
      </c>
      <c r="D613" s="395"/>
      <c r="E613" s="395"/>
      <c r="F613" s="395"/>
      <c r="G613" s="397" t="s">
        <v>14856</v>
      </c>
      <c r="H613" s="398" t="s">
        <v>14857</v>
      </c>
      <c r="I613" s="10"/>
      <c r="J613" s="10"/>
    </row>
    <row r="614" spans="1:10">
      <c r="A614" s="393">
        <v>608</v>
      </c>
      <c r="B614" s="394" t="s">
        <v>14858</v>
      </c>
      <c r="C614" s="395" t="str">
        <f t="shared" si="10"/>
        <v>effect add_modifier={modifier= agenda_gestalt_boost_regulatory_finish days = -1 multiplier = 1}</v>
      </c>
      <c r="D614" s="395"/>
      <c r="E614" s="395"/>
      <c r="F614" s="395"/>
      <c r="G614" s="397" t="s">
        <v>14859</v>
      </c>
      <c r="H614" s="398" t="s">
        <v>14860</v>
      </c>
      <c r="I614" s="10"/>
      <c r="J614" s="10"/>
    </row>
    <row r="615" spans="1:10">
      <c r="A615" s="393">
        <v>609</v>
      </c>
      <c r="B615" s="394" t="s">
        <v>14861</v>
      </c>
      <c r="C615" s="395" t="str">
        <f t="shared" si="10"/>
        <v>effect add_modifier={modifier= agenda_gestalt_boost_legion_finish days = -1 multiplier = 1}</v>
      </c>
      <c r="D615" s="395"/>
      <c r="E615" s="395"/>
      <c r="F615" s="395"/>
      <c r="G615" s="397" t="s">
        <v>14862</v>
      </c>
      <c r="H615" s="398" t="s">
        <v>14863</v>
      </c>
      <c r="I615" s="10"/>
      <c r="J615" s="10"/>
    </row>
    <row r="616" spans="1:10">
      <c r="A616" s="393">
        <v>610</v>
      </c>
      <c r="B616" s="394" t="s">
        <v>14864</v>
      </c>
      <c r="C616" s="395" t="str">
        <f t="shared" si="10"/>
        <v>effect add_modifier={modifier= agenda_hive_restore_growth_finish days = -1 multiplier = 1}</v>
      </c>
      <c r="D616" s="395"/>
      <c r="E616" s="395"/>
      <c r="F616" s="395"/>
      <c r="G616" s="397" t="s">
        <v>14865</v>
      </c>
      <c r="H616" s="398" t="s">
        <v>14866</v>
      </c>
      <c r="I616" s="10"/>
      <c r="J616" s="10"/>
    </row>
    <row r="617" spans="1:10">
      <c r="A617" s="393">
        <v>611</v>
      </c>
      <c r="B617" s="394" t="s">
        <v>14867</v>
      </c>
      <c r="C617" s="395" t="str">
        <f t="shared" si="10"/>
        <v>effect add_modifier={modifier= agenda_hive_restore_cognitive_finish days = -1 multiplier = 1}</v>
      </c>
      <c r="D617" s="395"/>
      <c r="E617" s="395"/>
      <c r="F617" s="395"/>
      <c r="G617" s="397" t="s">
        <v>14868</v>
      </c>
      <c r="H617" s="398" t="s">
        <v>14869</v>
      </c>
      <c r="I617" s="10"/>
      <c r="J617" s="10"/>
    </row>
    <row r="618" spans="1:10">
      <c r="A618" s="393">
        <v>612</v>
      </c>
      <c r="B618" s="394" t="s">
        <v>14870</v>
      </c>
      <c r="C618" s="395" t="str">
        <f t="shared" si="10"/>
        <v>effect add_modifier={modifier= agenda_hive_restore_regulatory_finish days = -1 multiplier = 1}</v>
      </c>
      <c r="D618" s="395"/>
      <c r="E618" s="395"/>
      <c r="F618" s="395"/>
      <c r="G618" s="397" t="s">
        <v>14871</v>
      </c>
      <c r="H618" s="398" t="s">
        <v>14872</v>
      </c>
      <c r="I618" s="10"/>
      <c r="J618" s="10"/>
    </row>
    <row r="619" spans="1:10">
      <c r="A619" s="393">
        <v>613</v>
      </c>
      <c r="B619" s="394" t="s">
        <v>14873</v>
      </c>
      <c r="C619" s="395" t="str">
        <f t="shared" si="10"/>
        <v>effect add_modifier={modifier= agenda_hive_restore_legion_finish days = -1 multiplier = 1}</v>
      </c>
      <c r="D619" s="395"/>
      <c r="E619" s="395"/>
      <c r="F619" s="395"/>
      <c r="G619" s="397" t="s">
        <v>14874</v>
      </c>
      <c r="H619" s="398" t="s">
        <v>14875</v>
      </c>
      <c r="I619" s="10"/>
      <c r="J619" s="10"/>
    </row>
    <row r="620" spans="1:10">
      <c r="A620" s="393">
        <v>614</v>
      </c>
      <c r="B620" s="394" t="s">
        <v>14876</v>
      </c>
      <c r="C620" s="395" t="str">
        <f t="shared" si="10"/>
        <v>effect add_modifier={modifier= agenda_machine_restore_growth_finish days = -1 multiplier = 1}</v>
      </c>
      <c r="D620" s="395"/>
      <c r="E620" s="395"/>
      <c r="F620" s="395"/>
      <c r="G620" s="397" t="s">
        <v>14865</v>
      </c>
      <c r="H620" s="398" t="s">
        <v>14877</v>
      </c>
      <c r="I620" s="10"/>
      <c r="J620" s="10"/>
    </row>
    <row r="621" spans="1:10">
      <c r="A621" s="393">
        <v>615</v>
      </c>
      <c r="B621" s="394" t="s">
        <v>14878</v>
      </c>
      <c r="C621" s="395" t="str">
        <f t="shared" si="10"/>
        <v>effect add_modifier={modifier= agenda_machine_restore_cognitive_finish days = -1 multiplier = 1}</v>
      </c>
      <c r="D621" s="395"/>
      <c r="E621" s="395"/>
      <c r="F621" s="395"/>
      <c r="G621" s="397" t="s">
        <v>14868</v>
      </c>
      <c r="H621" s="398" t="s">
        <v>14879</v>
      </c>
      <c r="I621" s="10"/>
      <c r="J621" s="10"/>
    </row>
    <row r="622" spans="1:10">
      <c r="A622" s="393">
        <v>616</v>
      </c>
      <c r="B622" s="394" t="s">
        <v>14880</v>
      </c>
      <c r="C622" s="395" t="str">
        <f t="shared" si="10"/>
        <v>effect add_modifier={modifier= agenda_machine_restore_regulatory_finish days = -1 multiplier = 1}</v>
      </c>
      <c r="D622" s="395"/>
      <c r="E622" s="395"/>
      <c r="F622" s="395"/>
      <c r="G622" s="397" t="s">
        <v>14871</v>
      </c>
      <c r="H622" s="398" t="s">
        <v>14881</v>
      </c>
      <c r="I622" s="10"/>
      <c r="J622" s="10"/>
    </row>
    <row r="623" spans="1:10">
      <c r="A623" s="393">
        <v>617</v>
      </c>
      <c r="B623" s="394" t="s">
        <v>14882</v>
      </c>
      <c r="C623" s="395" t="str">
        <f t="shared" si="10"/>
        <v>effect add_modifier={modifier= agenda_machine_restore_legion_finish days = -1 multiplier = 1}</v>
      </c>
      <c r="D623" s="395"/>
      <c r="E623" s="395"/>
      <c r="F623" s="395"/>
      <c r="G623" s="397" t="s">
        <v>14874</v>
      </c>
      <c r="H623" s="398" t="s">
        <v>14883</v>
      </c>
      <c r="I623" s="10"/>
      <c r="J623" s="10"/>
    </row>
    <row r="624" spans="1:10">
      <c r="A624" s="393">
        <v>618</v>
      </c>
      <c r="B624" s="394" t="s">
        <v>14884</v>
      </c>
      <c r="C624" s="395" t="str">
        <f t="shared" si="10"/>
        <v>effect add_modifier={modifier= agenda_gestalt_purge_traits_finish days = -1 multiplier = 1}</v>
      </c>
      <c r="D624" s="395"/>
      <c r="E624" s="395"/>
      <c r="F624" s="395"/>
      <c r="G624" s="397" t="s">
        <v>14885</v>
      </c>
      <c r="H624" s="398" t="s">
        <v>14886</v>
      </c>
      <c r="I624" s="10"/>
      <c r="J624" s="10"/>
    </row>
    <row r="625" spans="1:10">
      <c r="A625" s="393">
        <v>619</v>
      </c>
      <c r="B625" s="394" t="s">
        <v>14887</v>
      </c>
      <c r="C625" s="395" t="str">
        <f t="shared" si="10"/>
        <v>effect add_modifier={modifier= paragon_efficient_council days = -1 multiplier = 1}</v>
      </c>
      <c r="D625" s="395"/>
      <c r="E625" s="395"/>
      <c r="F625" s="395"/>
      <c r="G625" s="397" t="s">
        <v>14888</v>
      </c>
      <c r="H625" s="398" t="s">
        <v>14889</v>
      </c>
      <c r="I625" s="10"/>
      <c r="J625" s="10"/>
    </row>
    <row r="626" spans="1:10">
      <c r="A626" s="393">
        <v>620</v>
      </c>
      <c r="B626" s="394" t="s">
        <v>14890</v>
      </c>
      <c r="C626" s="395" t="str">
        <f t="shared" si="10"/>
        <v>effect add_modifier={modifier= paragon_dysfunctional_council days = -1 multiplier = 1}</v>
      </c>
      <c r="D626" s="395"/>
      <c r="E626" s="395"/>
      <c r="F626" s="395"/>
      <c r="G626" s="397" t="s">
        <v>14891</v>
      </c>
      <c r="H626" s="398" t="s">
        <v>14892</v>
      </c>
      <c r="I626" s="10"/>
      <c r="J626" s="10"/>
    </row>
    <row r="627" spans="1:10">
      <c r="A627" s="393">
        <v>621</v>
      </c>
      <c r="B627" s="394" t="s">
        <v>14893</v>
      </c>
      <c r="C627" s="395" t="str">
        <f t="shared" si="10"/>
        <v>effect add_modifier={modifier= paragon_applied_physics days = -1 multiplier = 1}</v>
      </c>
      <c r="D627" s="395"/>
      <c r="E627" s="395"/>
      <c r="F627" s="395"/>
      <c r="G627" s="397" t="s">
        <v>14181</v>
      </c>
      <c r="H627" s="398" t="s">
        <v>14894</v>
      </c>
      <c r="I627" s="10"/>
      <c r="J627" s="10"/>
    </row>
    <row r="628" spans="1:10">
      <c r="A628" s="393">
        <v>622</v>
      </c>
      <c r="B628" s="394" t="s">
        <v>14895</v>
      </c>
      <c r="C628" s="395" t="str">
        <f t="shared" si="10"/>
        <v>effect add_modifier={modifier= paragon_applied_society days = -1 multiplier = 1}</v>
      </c>
      <c r="D628" s="395"/>
      <c r="E628" s="395"/>
      <c r="F628" s="395"/>
      <c r="G628" s="397" t="s">
        <v>14472</v>
      </c>
      <c r="H628" s="398" t="s">
        <v>14896</v>
      </c>
      <c r="I628" s="10"/>
      <c r="J628" s="10"/>
    </row>
    <row r="629" spans="1:10">
      <c r="A629" s="393">
        <v>623</v>
      </c>
      <c r="B629" s="394" t="s">
        <v>14897</v>
      </c>
      <c r="C629" s="395" t="str">
        <f t="shared" si="10"/>
        <v>effect add_modifier={modifier= paragon_applied_engineering days = -1 multiplier = 1}</v>
      </c>
      <c r="D629" s="395"/>
      <c r="E629" s="395"/>
      <c r="F629" s="395"/>
      <c r="G629" s="397" t="s">
        <v>13852</v>
      </c>
      <c r="H629" s="398" t="s">
        <v>14898</v>
      </c>
      <c r="I629" s="10"/>
      <c r="J629" s="10"/>
    </row>
    <row r="630" spans="1:10">
      <c r="A630" s="393">
        <v>624</v>
      </c>
      <c r="B630" s="394" t="s">
        <v>14899</v>
      </c>
      <c r="C630" s="395" t="str">
        <f t="shared" si="10"/>
        <v>effect add_modifier={modifier= paragon_confiscated_contraband days = -1 multiplier = 1}</v>
      </c>
      <c r="D630" s="395"/>
      <c r="E630" s="395"/>
      <c r="F630" s="395"/>
      <c r="G630" s="397" t="s">
        <v>14900</v>
      </c>
      <c r="H630" s="398" t="s">
        <v>14901</v>
      </c>
      <c r="I630" s="10"/>
      <c r="J630" s="10"/>
    </row>
    <row r="631" spans="1:10">
      <c r="A631" s="393">
        <v>625</v>
      </c>
      <c r="B631" s="394" t="s">
        <v>14902</v>
      </c>
      <c r="C631" s="395" t="str">
        <f t="shared" si="10"/>
        <v>effect add_modifier={modifier= paragon_unified_council days = -1 multiplier = 1}</v>
      </c>
      <c r="D631" s="395"/>
      <c r="E631" s="395"/>
      <c r="F631" s="395"/>
      <c r="G631" s="397" t="s">
        <v>14903</v>
      </c>
      <c r="H631" s="398" t="s">
        <v>14904</v>
      </c>
      <c r="I631" s="10"/>
      <c r="J631" s="10"/>
    </row>
    <row r="632" spans="1:10">
      <c r="A632" s="393">
        <v>626</v>
      </c>
      <c r="B632" s="394" t="s">
        <v>14905</v>
      </c>
      <c r="C632" s="395" t="str">
        <f t="shared" si="10"/>
        <v>effect add_modifier={modifier= paragon_scientific_progress days = -1 multiplier = 1}</v>
      </c>
      <c r="D632" s="395"/>
      <c r="E632" s="395"/>
      <c r="F632" s="395"/>
      <c r="G632" s="397" t="s">
        <v>13696</v>
      </c>
      <c r="H632" s="398" t="s">
        <v>14906</v>
      </c>
      <c r="I632" s="10"/>
      <c r="J632" s="10"/>
    </row>
    <row r="633" spans="1:10">
      <c r="A633" s="393">
        <v>627</v>
      </c>
      <c r="B633" s="394" t="s">
        <v>14907</v>
      </c>
      <c r="C633" s="395" t="str">
        <f t="shared" si="10"/>
        <v>effect add_modifier={modifier= paragon_data_leak days = -1 multiplier = 1}</v>
      </c>
      <c r="D633" s="395"/>
      <c r="E633" s="395"/>
      <c r="F633" s="395"/>
      <c r="G633" s="397" t="s">
        <v>14908</v>
      </c>
      <c r="H633" s="398" t="s">
        <v>14909</v>
      </c>
      <c r="I633" s="10"/>
      <c r="J633" s="10"/>
    </row>
    <row r="634" spans="1:10">
      <c r="A634" s="393">
        <v>628</v>
      </c>
      <c r="B634" s="394" t="s">
        <v>14910</v>
      </c>
      <c r="C634" s="395" t="str">
        <f t="shared" si="10"/>
        <v>effect add_modifier={modifier= paragon_data_leak_punished days = -1 multiplier = 1}</v>
      </c>
      <c r="D634" s="395"/>
      <c r="E634" s="395"/>
      <c r="F634" s="395"/>
      <c r="G634" s="397" t="s">
        <v>14911</v>
      </c>
      <c r="H634" s="398" t="s">
        <v>14912</v>
      </c>
      <c r="I634" s="10"/>
      <c r="J634" s="10"/>
    </row>
    <row r="635" spans="1:10">
      <c r="A635" s="393">
        <v>629</v>
      </c>
      <c r="B635" s="394" t="s">
        <v>14913</v>
      </c>
      <c r="C635" s="395" t="str">
        <f t="shared" si="10"/>
        <v>effect add_modifier={modifier= paragon_stylish_trends days = -1 multiplier = 1}</v>
      </c>
      <c r="D635" s="395"/>
      <c r="E635" s="395"/>
      <c r="F635" s="395"/>
      <c r="G635" s="397" t="s">
        <v>14914</v>
      </c>
      <c r="H635" s="398" t="s">
        <v>14915</v>
      </c>
      <c r="I635" s="10"/>
      <c r="J635" s="10"/>
    </row>
    <row r="636" spans="1:10">
      <c r="A636" s="393">
        <v>630</v>
      </c>
      <c r="B636" s="394" t="s">
        <v>14916</v>
      </c>
      <c r="C636" s="395" t="str">
        <f t="shared" si="10"/>
        <v>effect add_modifier={modifier= paragon_inspired_rhetoric days = -1 multiplier = 1}</v>
      </c>
      <c r="D636" s="395"/>
      <c r="E636" s="395"/>
      <c r="F636" s="395"/>
      <c r="G636" s="397" t="s">
        <v>14917</v>
      </c>
      <c r="H636" s="398" t="s">
        <v>14918</v>
      </c>
      <c r="I636" s="10"/>
      <c r="J636" s="10"/>
    </row>
    <row r="637" spans="1:10">
      <c r="A637" s="393">
        <v>631</v>
      </c>
      <c r="B637" s="394" t="s">
        <v>14919</v>
      </c>
      <c r="C637" s="395" t="str">
        <f t="shared" si="10"/>
        <v>effect add_modifier={modifier= paragon_individualistic_tendency_approved days = -1 multiplier = 1}</v>
      </c>
      <c r="D637" s="395"/>
      <c r="E637" s="395"/>
      <c r="F637" s="395"/>
      <c r="G637" s="397" t="s">
        <v>14920</v>
      </c>
      <c r="H637" s="398" t="s">
        <v>14921</v>
      </c>
      <c r="I637" s="10"/>
      <c r="J637" s="10"/>
    </row>
    <row r="638" spans="1:10">
      <c r="A638" s="393">
        <v>632</v>
      </c>
      <c r="B638" s="394" t="s">
        <v>14922</v>
      </c>
      <c r="C638" s="395" t="str">
        <f t="shared" si="10"/>
        <v>effect add_modifier={modifier= paragon_individualistic_tendency_discarded days = -1 multiplier = 1}</v>
      </c>
      <c r="D638" s="395"/>
      <c r="E638" s="395"/>
      <c r="F638" s="395"/>
      <c r="G638" s="397" t="s">
        <v>14923</v>
      </c>
      <c r="H638" s="398" t="s">
        <v>14924</v>
      </c>
      <c r="I638" s="10"/>
      <c r="J638" s="10"/>
    </row>
    <row r="639" spans="1:10">
      <c r="A639" s="393">
        <v>633</v>
      </c>
      <c r="B639" s="394" t="s">
        <v>14925</v>
      </c>
      <c r="C639" s="395" t="str">
        <f t="shared" si="10"/>
        <v>effect add_modifier={modifier= paragon_empire_wide_scandal days = -1 multiplier = 1}</v>
      </c>
      <c r="D639" s="395"/>
      <c r="E639" s="395"/>
      <c r="F639" s="395"/>
      <c r="G639" s="397" t="s">
        <v>14926</v>
      </c>
      <c r="H639" s="398" t="s">
        <v>14927</v>
      </c>
      <c r="I639" s="10"/>
      <c r="J639" s="10"/>
    </row>
    <row r="640" spans="1:10">
      <c r="A640" s="393">
        <v>634</v>
      </c>
      <c r="B640" s="394" t="s">
        <v>14928</v>
      </c>
      <c r="C640" s="395" t="str">
        <f t="shared" si="10"/>
        <v>effect add_modifier={modifier= paragon_empire_wide_scandal_averted days = -1 multiplier = 1}</v>
      </c>
      <c r="D640" s="395"/>
      <c r="E640" s="395"/>
      <c r="F640" s="395"/>
      <c r="G640" s="397" t="s">
        <v>14929</v>
      </c>
      <c r="H640" s="398" t="s">
        <v>14930</v>
      </c>
      <c r="I640" s="10"/>
      <c r="J640" s="10"/>
    </row>
    <row r="641" spans="1:10">
      <c r="A641" s="393">
        <v>635</v>
      </c>
      <c r="B641" s="394" t="s">
        <v>14931</v>
      </c>
      <c r="C641" s="395" t="str">
        <f t="shared" si="10"/>
        <v>effect add_modifier={modifier= vyctor_aggressive_expansion_plan days = -1 multiplier = 1}</v>
      </c>
      <c r="D641" s="395"/>
      <c r="E641" s="395"/>
      <c r="F641" s="395"/>
      <c r="G641" s="397" t="s">
        <v>14932</v>
      </c>
      <c r="H641" s="398" t="s">
        <v>14933</v>
      </c>
      <c r="I641" s="10"/>
      <c r="J641" s="10"/>
    </row>
    <row r="642" spans="1:10">
      <c r="A642" s="393">
        <v>636</v>
      </c>
      <c r="B642" s="394" t="s">
        <v>14934</v>
      </c>
      <c r="C642" s="395" t="str">
        <f t="shared" si="10"/>
        <v>effect add_modifier={modifier= vyctor_improved_fleet_logistics days = -1 multiplier = 1}</v>
      </c>
      <c r="D642" s="395"/>
      <c r="E642" s="395"/>
      <c r="F642" s="395"/>
      <c r="G642" s="397" t="s">
        <v>14935</v>
      </c>
      <c r="H642" s="398" t="s">
        <v>14936</v>
      </c>
      <c r="I642" s="10"/>
      <c r="J642" s="10"/>
    </row>
    <row r="643" spans="1:10">
      <c r="A643" s="393">
        <v>637</v>
      </c>
      <c r="B643" s="394" t="s">
        <v>14937</v>
      </c>
      <c r="C643" s="395" t="str">
        <f t="shared" si="10"/>
        <v>effect add_modifier={modifier= gia_zumon_taught_warfare_by_great_warrior days = -1 multiplier = 1}</v>
      </c>
      <c r="D643" s="395"/>
      <c r="E643" s="395"/>
      <c r="F643" s="395"/>
      <c r="G643" s="397" t="s">
        <v>11237</v>
      </c>
      <c r="H643" s="398" t="s">
        <v>14938</v>
      </c>
      <c r="I643" s="10"/>
      <c r="J643" s="10"/>
    </row>
    <row r="644" spans="1:10">
      <c r="A644" s="393">
        <v>638</v>
      </c>
      <c r="B644" s="394" t="s">
        <v>14939</v>
      </c>
      <c r="C644" s="395" t="str">
        <f t="shared" si="10"/>
        <v>effect add_modifier={modifier= aturion_population_reform days = -1 multiplier = 1}</v>
      </c>
      <c r="D644" s="395"/>
      <c r="E644" s="395"/>
      <c r="F644" s="395"/>
      <c r="G644" s="397" t="s">
        <v>14940</v>
      </c>
      <c r="H644" s="398" t="s">
        <v>14941</v>
      </c>
      <c r="I644" s="10"/>
      <c r="J644" s="10"/>
    </row>
    <row r="645" spans="1:10">
      <c r="A645" s="393">
        <v>639</v>
      </c>
      <c r="B645" s="394" t="s">
        <v>14942</v>
      </c>
      <c r="C645" s="395" t="str">
        <f t="shared" si="10"/>
        <v>effect add_modifier={modifier= aturion_forced_rehabilitation_programs days = -1 multiplier = 1}</v>
      </c>
      <c r="D645" s="395"/>
      <c r="E645" s="395"/>
      <c r="F645" s="395"/>
      <c r="G645" s="397" t="s">
        <v>14943</v>
      </c>
      <c r="H645" s="398" t="s">
        <v>14944</v>
      </c>
      <c r="I645" s="10"/>
      <c r="J645" s="10"/>
    </row>
    <row r="646" spans="1:10">
      <c r="A646" s="393">
        <v>640</v>
      </c>
      <c r="B646" s="394" t="s">
        <v>14945</v>
      </c>
      <c r="C646" s="395" t="str">
        <f t="shared" si="10"/>
        <v>effect add_modifier={modifier= aturion_criminal_reformation_programs days = -1 multiplier = 1}</v>
      </c>
      <c r="D646" s="395"/>
      <c r="E646" s="395"/>
      <c r="F646" s="395"/>
      <c r="G646" s="397" t="s">
        <v>13419</v>
      </c>
      <c r="H646" s="398" t="s">
        <v>14946</v>
      </c>
      <c r="I646" s="10"/>
      <c r="J646" s="10"/>
    </row>
    <row r="647" spans="1:10">
      <c r="A647" s="393">
        <v>641</v>
      </c>
      <c r="B647" s="394" t="s">
        <v>14947</v>
      </c>
      <c r="C647" s="395" t="str">
        <f t="shared" si="10"/>
        <v>effect add_modifier={modifier= jynn_recruited_army_officers days = -1 multiplier = 1}</v>
      </c>
      <c r="D647" s="395"/>
      <c r="E647" s="395"/>
      <c r="F647" s="395"/>
      <c r="G647" s="397" t="s">
        <v>14948</v>
      </c>
      <c r="H647" s="398" t="s">
        <v>14949</v>
      </c>
      <c r="I647" s="10"/>
      <c r="J647" s="10"/>
    </row>
    <row r="648" spans="1:10">
      <c r="A648" s="393">
        <v>642</v>
      </c>
      <c r="B648" s="394" t="s">
        <v>14950</v>
      </c>
      <c r="C648" s="395" t="str">
        <f t="shared" si="10"/>
        <v>effect add_modifier={modifier= borin_administrator_beryllia days = -1 multiplier = 1}</v>
      </c>
      <c r="D648" s="395"/>
      <c r="E648" s="395"/>
      <c r="F648" s="395"/>
      <c r="G648" s="397" t="s">
        <v>14951</v>
      </c>
      <c r="H648" s="398" t="s">
        <v>14952</v>
      </c>
      <c r="I648" s="10"/>
      <c r="J648" s="10"/>
    </row>
    <row r="649" spans="1:10">
      <c r="A649" s="393">
        <v>643</v>
      </c>
      <c r="B649" s="394" t="s">
        <v>14953</v>
      </c>
      <c r="C649" s="395" t="str">
        <f t="shared" ref="C649:C712" si="11">_xlfn.CONCAT($C$4," ",H649," ","days = ",$E$4," ","multiplier = ",$G$4,"}")</f>
        <v>effect add_modifier={modifier= judge_improved_crime_fighting_laws days = -1 multiplier = 1}</v>
      </c>
      <c r="D649" s="395"/>
      <c r="E649" s="395"/>
      <c r="F649" s="395"/>
      <c r="G649" s="397" t="s">
        <v>14954</v>
      </c>
      <c r="H649" s="398" t="s">
        <v>14955</v>
      </c>
      <c r="I649" s="10"/>
      <c r="J649" s="10"/>
    </row>
    <row r="650" spans="1:10">
      <c r="A650" s="393">
        <v>644</v>
      </c>
      <c r="B650" s="394" t="s">
        <v>14956</v>
      </c>
      <c r="C650" s="395" t="str">
        <f t="shared" si="11"/>
        <v>effect add_modifier={modifier= vas_population_united days = -1 multiplier = 1}</v>
      </c>
      <c r="D650" s="395"/>
      <c r="E650" s="395"/>
      <c r="F650" s="395"/>
      <c r="G650" s="397" t="s">
        <v>14957</v>
      </c>
      <c r="H650" s="398" t="s">
        <v>14958</v>
      </c>
      <c r="I650" s="10"/>
      <c r="J650" s="10"/>
    </row>
    <row r="651" spans="1:10">
      <c r="A651" s="393">
        <v>645</v>
      </c>
      <c r="B651" s="394" t="s">
        <v>14959</v>
      </c>
      <c r="C651" s="395" t="str">
        <f t="shared" si="11"/>
        <v>effect add_modifier={modifier= ulastar_prophesied_greater_destiny days = -1 multiplier = 1}</v>
      </c>
      <c r="D651" s="395"/>
      <c r="E651" s="395"/>
      <c r="F651" s="395"/>
      <c r="G651" s="397" t="s">
        <v>14960</v>
      </c>
      <c r="H651" s="398" t="s">
        <v>14961</v>
      </c>
      <c r="I651" s="10"/>
      <c r="J651" s="10"/>
    </row>
    <row r="652" spans="1:10">
      <c r="A652" s="393">
        <v>646</v>
      </c>
      <c r="B652" s="394" t="s">
        <v>14962</v>
      </c>
      <c r="C652" s="395" t="str">
        <f t="shared" si="11"/>
        <v>effect add_modifier={modifier= malcontent_knights days = -1 multiplier = 1}</v>
      </c>
      <c r="D652" s="395"/>
      <c r="E652" s="395"/>
      <c r="F652" s="395"/>
      <c r="G652" s="397" t="s">
        <v>14963</v>
      </c>
      <c r="H652" s="398" t="s">
        <v>14964</v>
      </c>
      <c r="I652" s="10"/>
      <c r="J652" s="10"/>
    </row>
    <row r="653" spans="1:10">
      <c r="A653" s="393">
        <v>647</v>
      </c>
      <c r="B653" s="394" t="s">
        <v>14965</v>
      </c>
      <c r="C653" s="395" t="str">
        <f t="shared" si="11"/>
        <v>effect add_modifier={modifier= motivated_knights days = -1 multiplier = 1}</v>
      </c>
      <c r="D653" s="395"/>
      <c r="E653" s="395"/>
      <c r="F653" s="395"/>
      <c r="G653" s="397" t="s">
        <v>14966</v>
      </c>
      <c r="H653" s="398" t="s">
        <v>14967</v>
      </c>
      <c r="I653" s="10"/>
      <c r="J653" s="10"/>
    </row>
    <row r="654" spans="1:10">
      <c r="A654" s="393">
        <v>648</v>
      </c>
      <c r="B654" s="394" t="s">
        <v>14968</v>
      </c>
      <c r="C654" s="395" t="str">
        <f t="shared" si="11"/>
        <v>effect add_modifier={modifier= demotivated_knights days = -1 multiplier = 1}</v>
      </c>
      <c r="D654" s="395"/>
      <c r="E654" s="395"/>
      <c r="F654" s="395"/>
      <c r="G654" s="397" t="s">
        <v>14969</v>
      </c>
      <c r="H654" s="398" t="s">
        <v>14970</v>
      </c>
      <c r="I654" s="10"/>
      <c r="J654" s="10"/>
    </row>
    <row r="655" spans="1:10">
      <c r="A655" s="393">
        <v>649</v>
      </c>
      <c r="B655" s="394" t="s">
        <v>14971</v>
      </c>
      <c r="C655" s="395" t="str">
        <f t="shared" si="11"/>
        <v>effect add_modifier={modifier= despair_of_the_knightly_order days = -1 multiplier = 1}</v>
      </c>
      <c r="D655" s="395"/>
      <c r="E655" s="395"/>
      <c r="F655" s="395"/>
      <c r="G655" s="397" t="s">
        <v>14972</v>
      </c>
      <c r="H655" s="398" t="s">
        <v>14973</v>
      </c>
      <c r="I655" s="10"/>
      <c r="J655" s="10"/>
    </row>
    <row r="656" spans="1:10">
      <c r="A656" s="393">
        <v>650</v>
      </c>
      <c r="B656" s="394" t="s">
        <v>14974</v>
      </c>
      <c r="C656" s="395" t="str">
        <f t="shared" si="11"/>
        <v>effect add_modifier={modifier= doomslayer_quest_complete days = -1 multiplier = 1}</v>
      </c>
      <c r="D656" s="395"/>
      <c r="E656" s="395"/>
      <c r="F656" s="395"/>
      <c r="G656" s="397" t="s">
        <v>14975</v>
      </c>
      <c r="H656" s="398" t="s">
        <v>14976</v>
      </c>
      <c r="I656" s="10"/>
      <c r="J656" s="10"/>
    </row>
    <row r="657" spans="1:10">
      <c r="A657" s="393">
        <v>651</v>
      </c>
      <c r="B657" s="394" t="s">
        <v>14977</v>
      </c>
      <c r="C657" s="395" t="str">
        <f t="shared" si="11"/>
        <v>effect add_modifier={modifier= unshackled_politics_broken_shackles days = -1 multiplier = 1}</v>
      </c>
      <c r="D657" s="395"/>
      <c r="E657" s="395"/>
      <c r="F657" s="395"/>
      <c r="G657" s="397" t="s">
        <v>14978</v>
      </c>
      <c r="H657" s="398" t="s">
        <v>14979</v>
      </c>
      <c r="I657" s="10"/>
      <c r="J657" s="10"/>
    </row>
    <row r="658" spans="1:10">
      <c r="A658" s="393">
        <v>652</v>
      </c>
      <c r="B658" s="394" t="s">
        <v>14980</v>
      </c>
      <c r="C658" s="395" t="str">
        <f t="shared" si="11"/>
        <v>effect add_modifier={modifier= broken_shackles_homeworld_found_01 days = -1 multiplier = 1}</v>
      </c>
      <c r="D658" s="395"/>
      <c r="E658" s="395"/>
      <c r="F658" s="395"/>
      <c r="G658" s="397" t="s">
        <v>14547</v>
      </c>
      <c r="H658" s="398" t="s">
        <v>14981</v>
      </c>
      <c r="I658" s="10"/>
      <c r="J658" s="10"/>
    </row>
    <row r="659" spans="1:10">
      <c r="A659" s="393">
        <v>653</v>
      </c>
      <c r="B659" s="394" t="s">
        <v>14982</v>
      </c>
      <c r="C659" s="395" t="str">
        <f t="shared" si="11"/>
        <v>effect add_modifier={modifier= broken_shackles_homeworld_found_02 days = -1 multiplier = 1}</v>
      </c>
      <c r="D659" s="395"/>
      <c r="E659" s="395"/>
      <c r="F659" s="395"/>
      <c r="G659" s="397" t="s">
        <v>14553</v>
      </c>
      <c r="H659" s="398" t="s">
        <v>14983</v>
      </c>
      <c r="I659" s="10"/>
      <c r="J659" s="10"/>
    </row>
    <row r="660" spans="1:10">
      <c r="A660" s="393">
        <v>654</v>
      </c>
      <c r="B660" s="394" t="s">
        <v>14984</v>
      </c>
      <c r="C660" s="395" t="str">
        <f t="shared" si="11"/>
        <v>effect add_modifier={modifier= broken_shackles_homeworld_found_03 days = -1 multiplier = 1}</v>
      </c>
      <c r="D660" s="395"/>
      <c r="E660" s="395"/>
      <c r="F660" s="395"/>
      <c r="G660" s="397" t="s">
        <v>14985</v>
      </c>
      <c r="H660" s="398" t="s">
        <v>14986</v>
      </c>
      <c r="I660" s="10"/>
      <c r="J660" s="10"/>
    </row>
    <row r="661" spans="1:10">
      <c r="A661" s="393">
        <v>655</v>
      </c>
      <c r="B661" s="394" t="s">
        <v>14987</v>
      </c>
      <c r="C661" s="395" t="str">
        <f t="shared" si="11"/>
        <v>effect add_modifier={modifier= broken_shackles_homeworld_found_04 days = -1 multiplier = 1}</v>
      </c>
      <c r="D661" s="395"/>
      <c r="E661" s="395"/>
      <c r="F661" s="395"/>
      <c r="G661" s="397" t="s">
        <v>14553</v>
      </c>
      <c r="H661" s="398" t="s">
        <v>14988</v>
      </c>
      <c r="I661" s="10"/>
      <c r="J661" s="10"/>
    </row>
    <row r="662" spans="1:10">
      <c r="A662" s="393">
        <v>656</v>
      </c>
      <c r="B662" s="394" t="s">
        <v>8355</v>
      </c>
      <c r="C662" s="395" t="str">
        <f t="shared" si="11"/>
        <v>effect add_modifier={modifier= broken_shackles_homeworld_found_05 days = -1 multiplier = 1}</v>
      </c>
      <c r="D662" s="395"/>
      <c r="E662" s="395"/>
      <c r="F662" s="395"/>
      <c r="G662" s="397" t="s">
        <v>14989</v>
      </c>
      <c r="H662" s="398" t="s">
        <v>14990</v>
      </c>
      <c r="I662" s="10"/>
      <c r="J662" s="10"/>
    </row>
    <row r="663" spans="1:10">
      <c r="A663" s="393">
        <v>657</v>
      </c>
      <c r="B663" s="394" t="s">
        <v>14991</v>
      </c>
      <c r="C663" s="395" t="str">
        <f t="shared" si="11"/>
        <v>effect add_modifier={modifier= broken_shackles_homeworld_found_06 days = -1 multiplier = 1}</v>
      </c>
      <c r="D663" s="395"/>
      <c r="E663" s="395"/>
      <c r="F663" s="395"/>
      <c r="G663" s="397" t="s">
        <v>14992</v>
      </c>
      <c r="H663" s="398" t="s">
        <v>14993</v>
      </c>
      <c r="I663" s="10"/>
      <c r="J663" s="10"/>
    </row>
    <row r="664" spans="1:10">
      <c r="A664" s="393">
        <v>658</v>
      </c>
      <c r="B664" s="394" t="s">
        <v>14994</v>
      </c>
      <c r="C664" s="395" t="str">
        <f t="shared" si="11"/>
        <v>effect add_modifier={modifier= broken_shackles_homeworld_found_07 days = -1 multiplier = 1}</v>
      </c>
      <c r="D664" s="395"/>
      <c r="E664" s="395"/>
      <c r="F664" s="395"/>
      <c r="G664" s="397" t="s">
        <v>12468</v>
      </c>
      <c r="H664" s="398" t="s">
        <v>14995</v>
      </c>
      <c r="I664" s="10"/>
      <c r="J664" s="10"/>
    </row>
    <row r="665" spans="1:10">
      <c r="A665" s="393">
        <v>659</v>
      </c>
      <c r="B665" s="394" t="s">
        <v>14996</v>
      </c>
      <c r="C665" s="395" t="str">
        <f t="shared" si="11"/>
        <v>effect add_modifier={modifier= broken_shackles_homeworld_found_08 days = -1 multiplier = 1}</v>
      </c>
      <c r="D665" s="395"/>
      <c r="E665" s="395"/>
      <c r="F665" s="395"/>
      <c r="G665" s="397" t="s">
        <v>14997</v>
      </c>
      <c r="H665" s="398" t="s">
        <v>14998</v>
      </c>
      <c r="I665" s="10"/>
      <c r="J665" s="10"/>
    </row>
    <row r="666" spans="1:10">
      <c r="A666" s="393">
        <v>660</v>
      </c>
      <c r="B666" s="394" t="s">
        <v>14999</v>
      </c>
      <c r="C666" s="395" t="str">
        <f t="shared" si="11"/>
        <v>effect add_modifier={modifier= broken_shackles_homeworlds_found days = -1 multiplier = 1}</v>
      </c>
      <c r="D666" s="395"/>
      <c r="E666" s="395"/>
      <c r="F666" s="395"/>
      <c r="G666" s="397" t="s">
        <v>15000</v>
      </c>
      <c r="H666" s="398" t="s">
        <v>15001</v>
      </c>
      <c r="I666" s="10"/>
      <c r="J666" s="10"/>
    </row>
    <row r="667" spans="1:10">
      <c r="A667" s="393">
        <v>661</v>
      </c>
      <c r="B667" s="394" t="s">
        <v>15002</v>
      </c>
      <c r="C667" s="395" t="str">
        <f t="shared" si="11"/>
        <v>effect add_modifier={modifier= cost_of_freedom_01 days = -1 multiplier = 1}</v>
      </c>
      <c r="D667" s="395"/>
      <c r="E667" s="395"/>
      <c r="F667" s="395"/>
      <c r="G667" s="397" t="s">
        <v>15003</v>
      </c>
      <c r="H667" s="398" t="s">
        <v>15004</v>
      </c>
      <c r="I667" s="10"/>
      <c r="J667" s="10"/>
    </row>
    <row r="668" spans="1:10">
      <c r="A668" s="393">
        <v>662</v>
      </c>
      <c r="B668" s="394" t="s">
        <v>15005</v>
      </c>
      <c r="C668" s="395" t="str">
        <f t="shared" si="11"/>
        <v>effect add_modifier={modifier= cost_of_freedom_02 days = -1 multiplier = 1}</v>
      </c>
      <c r="D668" s="395"/>
      <c r="E668" s="395"/>
      <c r="F668" s="395"/>
      <c r="G668" s="397" t="s">
        <v>15006</v>
      </c>
      <c r="H668" s="398" t="s">
        <v>15007</v>
      </c>
      <c r="I668" s="10"/>
      <c r="J668" s="10"/>
    </row>
    <row r="669" spans="1:10">
      <c r="A669" s="393">
        <v>663</v>
      </c>
      <c r="B669" s="394" t="s">
        <v>15008</v>
      </c>
      <c r="C669" s="395" t="str">
        <f t="shared" si="11"/>
        <v>effect add_modifier={modifier= cost_of_freedom_03 days = -1 multiplier = 1}</v>
      </c>
      <c r="D669" s="395"/>
      <c r="E669" s="395"/>
      <c r="F669" s="395"/>
      <c r="G669" s="397" t="s">
        <v>15009</v>
      </c>
      <c r="H669" s="398" t="s">
        <v>15010</v>
      </c>
      <c r="I669" s="10"/>
      <c r="J669" s="10"/>
    </row>
    <row r="670" spans="1:10">
      <c r="A670" s="393">
        <v>664</v>
      </c>
      <c r="B670" s="394" t="s">
        <v>15011</v>
      </c>
      <c r="C670" s="395" t="str">
        <f t="shared" si="11"/>
        <v>effect add_modifier={modifier= cost_of_freedom_04 days = -1 multiplier = 1}</v>
      </c>
      <c r="D670" s="395"/>
      <c r="E670" s="395"/>
      <c r="F670" s="395"/>
      <c r="G670" s="397" t="s">
        <v>15012</v>
      </c>
      <c r="H670" s="398" t="s">
        <v>15013</v>
      </c>
      <c r="I670" s="10"/>
      <c r="J670" s="10"/>
    </row>
    <row r="671" spans="1:10">
      <c r="A671" s="393">
        <v>665</v>
      </c>
      <c r="B671" s="394" t="s">
        <v>15014</v>
      </c>
      <c r="C671" s="395" t="str">
        <f t="shared" si="11"/>
        <v>effect add_modifier={modifier= cost_of_freedom_05 days = -1 multiplier = 1}</v>
      </c>
      <c r="D671" s="395"/>
      <c r="E671" s="395"/>
      <c r="F671" s="395"/>
      <c r="G671" s="397" t="s">
        <v>15015</v>
      </c>
      <c r="H671" s="398" t="s">
        <v>15016</v>
      </c>
      <c r="I671" s="10"/>
      <c r="J671" s="10"/>
    </row>
    <row r="672" spans="1:10">
      <c r="A672" s="393">
        <v>666</v>
      </c>
      <c r="B672" s="394" t="s">
        <v>15017</v>
      </c>
      <c r="C672" s="395" t="str">
        <f t="shared" si="11"/>
        <v>effect add_modifier={modifier= cost_of_freedom_06 days = -1 multiplier = 1}</v>
      </c>
      <c r="D672" s="395"/>
      <c r="E672" s="395"/>
      <c r="F672" s="395"/>
      <c r="G672" s="397" t="s">
        <v>15018</v>
      </c>
      <c r="H672" s="398" t="s">
        <v>15019</v>
      </c>
      <c r="I672" s="10"/>
      <c r="J672" s="10"/>
    </row>
    <row r="673" spans="1:10">
      <c r="A673" s="393">
        <v>667</v>
      </c>
      <c r="B673" s="394" t="s">
        <v>15020</v>
      </c>
      <c r="C673" s="395" t="str">
        <f t="shared" si="11"/>
        <v>effect add_modifier={modifier= cost_of_freedom_07 days = -1 multiplier = 1}</v>
      </c>
      <c r="D673" s="395"/>
      <c r="E673" s="395"/>
      <c r="F673" s="395"/>
      <c r="G673" s="397" t="s">
        <v>15021</v>
      </c>
      <c r="H673" s="398" t="s">
        <v>15022</v>
      </c>
      <c r="I673" s="10"/>
      <c r="J673" s="10"/>
    </row>
    <row r="674" spans="1:10">
      <c r="A674" s="393">
        <v>668</v>
      </c>
      <c r="B674" s="394" t="s">
        <v>15023</v>
      </c>
      <c r="C674" s="395" t="str">
        <f t="shared" si="11"/>
        <v>effect add_modifier={modifier= cost_of_freedom_08 days = -1 multiplier = 1}</v>
      </c>
      <c r="D674" s="395"/>
      <c r="E674" s="395"/>
      <c r="F674" s="395"/>
      <c r="G674" s="397" t="s">
        <v>15024</v>
      </c>
      <c r="H674" s="398" t="s">
        <v>15025</v>
      </c>
      <c r="I674" s="10"/>
      <c r="J674" s="10"/>
    </row>
    <row r="675" spans="1:10">
      <c r="A675" s="393">
        <v>669</v>
      </c>
      <c r="B675" s="394" t="s">
        <v>15026</v>
      </c>
      <c r="C675" s="395" t="str">
        <f t="shared" si="11"/>
        <v>effect add_modifier={modifier= cost_of_freedom_09 days = -1 multiplier = 1}</v>
      </c>
      <c r="D675" s="395"/>
      <c r="E675" s="395"/>
      <c r="F675" s="395"/>
      <c r="G675" s="397" t="s">
        <v>15027</v>
      </c>
      <c r="H675" s="398" t="s">
        <v>15028</v>
      </c>
      <c r="I675" s="10"/>
      <c r="J675" s="10"/>
    </row>
    <row r="676" spans="1:10">
      <c r="A676" s="393">
        <v>670</v>
      </c>
      <c r="B676" s="394" t="s">
        <v>15029</v>
      </c>
      <c r="C676" s="395" t="str">
        <f t="shared" si="11"/>
        <v>effect add_modifier={modifier= cost_of_freedom_10 days = -1 multiplier = 1}</v>
      </c>
      <c r="D676" s="395"/>
      <c r="E676" s="395"/>
      <c r="F676" s="395"/>
      <c r="G676" s="397" t="s">
        <v>15030</v>
      </c>
      <c r="H676" s="398" t="s">
        <v>15031</v>
      </c>
      <c r="I676" s="10"/>
      <c r="J676" s="10"/>
    </row>
    <row r="677" spans="1:10">
      <c r="A677" s="393">
        <v>671</v>
      </c>
      <c r="B677" s="394" t="s">
        <v>15032</v>
      </c>
      <c r="C677" s="395" t="str">
        <f t="shared" si="11"/>
        <v>effect add_modifier={modifier= cost_of_freedom_11 days = -1 multiplier = 1}</v>
      </c>
      <c r="D677" s="395"/>
      <c r="E677" s="395"/>
      <c r="F677" s="395"/>
      <c r="G677" s="397" t="s">
        <v>13720</v>
      </c>
      <c r="H677" s="398" t="s">
        <v>15033</v>
      </c>
      <c r="I677" s="10"/>
      <c r="J677" s="10"/>
    </row>
    <row r="678" spans="1:10">
      <c r="A678" s="393">
        <v>672</v>
      </c>
      <c r="B678" s="394" t="s">
        <v>15034</v>
      </c>
      <c r="C678" s="395" t="str">
        <f t="shared" si="11"/>
        <v>effect add_modifier={modifier= cost_of_freedom_12_a days = -1 multiplier = 1}</v>
      </c>
      <c r="D678" s="395"/>
      <c r="E678" s="395"/>
      <c r="F678" s="395"/>
      <c r="G678" s="397" t="s">
        <v>15035</v>
      </c>
      <c r="H678" s="398" t="s">
        <v>15036</v>
      </c>
      <c r="I678" s="10"/>
      <c r="J678" s="10"/>
    </row>
    <row r="679" spans="1:10">
      <c r="A679" s="393">
        <v>673</v>
      </c>
      <c r="B679" s="394" t="s">
        <v>15037</v>
      </c>
      <c r="C679" s="395" t="str">
        <f t="shared" si="11"/>
        <v>effect add_modifier={modifier= cost_of_freedom_12_b days = -1 multiplier = 1}</v>
      </c>
      <c r="D679" s="395"/>
      <c r="E679" s="395"/>
      <c r="F679" s="395"/>
      <c r="G679" s="397" t="s">
        <v>15038</v>
      </c>
      <c r="H679" s="398" t="s">
        <v>15039</v>
      </c>
      <c r="I679" s="10"/>
      <c r="J679" s="10"/>
    </row>
    <row r="680" spans="1:10">
      <c r="A680" s="393">
        <v>674</v>
      </c>
      <c r="B680" s="394" t="s">
        <v>15040</v>
      </c>
      <c r="C680" s="395" t="str">
        <f t="shared" si="11"/>
        <v>effect add_modifier={modifier= cost_of_freedom_12_c days = -1 multiplier = 1}</v>
      </c>
      <c r="D680" s="395"/>
      <c r="E680" s="395"/>
      <c r="F680" s="395"/>
      <c r="G680" s="397" t="s">
        <v>15041</v>
      </c>
      <c r="H680" s="398" t="s">
        <v>15042</v>
      </c>
      <c r="I680" s="10"/>
      <c r="J680" s="10"/>
    </row>
    <row r="681" spans="1:10">
      <c r="A681" s="393">
        <v>675</v>
      </c>
      <c r="B681" s="394" t="s">
        <v>15043</v>
      </c>
      <c r="C681" s="395" t="str">
        <f t="shared" si="11"/>
        <v>effect add_modifier={modifier= cost_of_freedom_13 days = -1 multiplier = 1}</v>
      </c>
      <c r="D681" s="395"/>
      <c r="E681" s="395"/>
      <c r="F681" s="395"/>
      <c r="G681" s="397" t="s">
        <v>15044</v>
      </c>
      <c r="H681" s="398" t="s">
        <v>15045</v>
      </c>
      <c r="I681" s="10"/>
      <c r="J681" s="10"/>
    </row>
    <row r="682" spans="1:10">
      <c r="A682" s="393">
        <v>676</v>
      </c>
      <c r="B682" s="394" t="s">
        <v>15046</v>
      </c>
      <c r="C682" s="395" t="str">
        <f t="shared" si="11"/>
        <v>effect add_modifier={modifier= cost_of_freedom_14 days = -1 multiplier = 1}</v>
      </c>
      <c r="D682" s="395"/>
      <c r="E682" s="395"/>
      <c r="F682" s="395"/>
      <c r="G682" s="397" t="s">
        <v>15047</v>
      </c>
      <c r="H682" s="398" t="s">
        <v>15048</v>
      </c>
      <c r="I682" s="10"/>
      <c r="J682" s="10"/>
    </row>
    <row r="683" spans="1:10">
      <c r="A683" s="393">
        <v>677</v>
      </c>
      <c r="B683" s="394" t="s">
        <v>15049</v>
      </c>
      <c r="C683" s="395" t="str">
        <f t="shared" si="11"/>
        <v>effect add_modifier={modifier= cost_of_freedom_15 days = -1 multiplier = 1}</v>
      </c>
      <c r="D683" s="395"/>
      <c r="E683" s="395"/>
      <c r="F683" s="395"/>
      <c r="G683" s="397" t="s">
        <v>15050</v>
      </c>
      <c r="H683" s="398" t="s">
        <v>15051</v>
      </c>
      <c r="I683" s="10"/>
      <c r="J683" s="10"/>
    </row>
    <row r="684" ht="34.5" spans="1:10">
      <c r="A684" s="393">
        <v>678</v>
      </c>
      <c r="B684" s="394" t="s">
        <v>15052</v>
      </c>
      <c r="C684" s="395" t="str">
        <f t="shared" si="11"/>
        <v>effect add_modifier={modifier= gains_of_freedom days = -1 multiplier = 1}</v>
      </c>
      <c r="D684" s="395"/>
      <c r="E684" s="395"/>
      <c r="F684" s="395"/>
      <c r="G684" s="397" t="s">
        <v>15053</v>
      </c>
      <c r="H684" s="398" t="s">
        <v>15054</v>
      </c>
      <c r="I684" s="10"/>
      <c r="J684" s="10"/>
    </row>
    <row r="685" spans="1:10">
      <c r="A685" s="393">
        <v>679</v>
      </c>
      <c r="B685" s="394" t="s">
        <v>15055</v>
      </c>
      <c r="C685" s="395" t="str">
        <f t="shared" si="11"/>
        <v>effect add_modifier={modifier= diverse_design days = -1 multiplier = 1}</v>
      </c>
      <c r="D685" s="395"/>
      <c r="E685" s="395"/>
      <c r="F685" s="395"/>
      <c r="G685" s="397" t="s">
        <v>15056</v>
      </c>
      <c r="H685" s="398" t="s">
        <v>15057</v>
      </c>
      <c r="I685" s="10"/>
      <c r="J685" s="10"/>
    </row>
    <row r="686" spans="1:10">
      <c r="A686" s="393">
        <v>680</v>
      </c>
      <c r="B686" s="394" t="s">
        <v>15058</v>
      </c>
      <c r="C686" s="395" t="str">
        <f t="shared" si="11"/>
        <v>effect add_modifier={modifier= unshackled_decryption days = -1 multiplier = 1}</v>
      </c>
      <c r="D686" s="395"/>
      <c r="E686" s="395"/>
      <c r="F686" s="395"/>
      <c r="G686" s="397" t="s">
        <v>13445</v>
      </c>
      <c r="H686" s="398" t="s">
        <v>15059</v>
      </c>
      <c r="I686" s="10"/>
      <c r="J686" s="10"/>
    </row>
    <row r="687" spans="1:10">
      <c r="A687" s="393">
        <v>681</v>
      </c>
      <c r="B687" s="394" t="s">
        <v>15060</v>
      </c>
      <c r="C687" s="395" t="str">
        <f t="shared" si="11"/>
        <v>effect add_modifier={modifier= broken_shackles_MSI_found days = -1 multiplier = 1}</v>
      </c>
      <c r="D687" s="395"/>
      <c r="E687" s="395"/>
      <c r="F687" s="395"/>
      <c r="G687" s="397" t="s">
        <v>15061</v>
      </c>
      <c r="H687" s="398" t="s">
        <v>15062</v>
      </c>
      <c r="I687" s="10"/>
      <c r="J687" s="10"/>
    </row>
    <row r="688" spans="1:10">
      <c r="A688" s="393">
        <v>682</v>
      </c>
      <c r="B688" s="394" t="s">
        <v>15063</v>
      </c>
      <c r="C688" s="395" t="str">
        <f t="shared" si="11"/>
        <v>effect add_modifier={modifier= broken_shackles_MSI_contact_01 days = -1 multiplier = 1}</v>
      </c>
      <c r="D688" s="395"/>
      <c r="E688" s="395"/>
      <c r="F688" s="395"/>
      <c r="G688" s="397" t="s">
        <v>15064</v>
      </c>
      <c r="H688" s="398" t="s">
        <v>15065</v>
      </c>
      <c r="I688" s="10"/>
      <c r="J688" s="10"/>
    </row>
    <row r="689" spans="1:10">
      <c r="A689" s="393">
        <v>683</v>
      </c>
      <c r="B689" s="394" t="s">
        <v>15066</v>
      </c>
      <c r="C689" s="395" t="str">
        <f t="shared" si="11"/>
        <v>effect add_modifier={modifier= broken_shackles_MSI_contact_02 days = -1 multiplier = 1}</v>
      </c>
      <c r="D689" s="395"/>
      <c r="E689" s="395"/>
      <c r="F689" s="395"/>
      <c r="G689" s="397" t="s">
        <v>11391</v>
      </c>
      <c r="H689" s="398" t="s">
        <v>15067</v>
      </c>
      <c r="I689" s="10"/>
      <c r="J689" s="10"/>
    </row>
    <row r="690" spans="1:10">
      <c r="A690" s="393">
        <v>684</v>
      </c>
      <c r="B690" s="394" t="s">
        <v>15068</v>
      </c>
      <c r="C690" s="395" t="str">
        <f t="shared" si="11"/>
        <v>effect add_modifier={modifier= broken_shackles_war_01 days = -1 multiplier = 1}</v>
      </c>
      <c r="D690" s="395"/>
      <c r="E690" s="395"/>
      <c r="F690" s="395"/>
      <c r="G690" s="397" t="s">
        <v>15069</v>
      </c>
      <c r="H690" s="398" t="s">
        <v>15070</v>
      </c>
      <c r="I690" s="10"/>
      <c r="J690" s="10"/>
    </row>
    <row r="691" spans="1:10">
      <c r="A691" s="393">
        <v>685</v>
      </c>
      <c r="B691" s="394" t="s">
        <v>15071</v>
      </c>
      <c r="C691" s="395" t="str">
        <f t="shared" si="11"/>
        <v>effect add_modifier={modifier= broken_shackles_war_02 days = -1 multiplier = 1}</v>
      </c>
      <c r="D691" s="395"/>
      <c r="E691" s="395"/>
      <c r="F691" s="395"/>
      <c r="G691" s="397" t="s">
        <v>3417</v>
      </c>
      <c r="H691" s="398" t="s">
        <v>15072</v>
      </c>
      <c r="I691" s="10"/>
      <c r="J691" s="10"/>
    </row>
    <row r="692" ht="34.5" spans="1:10">
      <c r="A692" s="393">
        <v>686</v>
      </c>
      <c r="B692" s="394" t="s">
        <v>15073</v>
      </c>
      <c r="C692" s="395" t="str">
        <f t="shared" si="11"/>
        <v>effect add_modifier={modifier= broken_shackles_war_03 days = -1 multiplier = 1}</v>
      </c>
      <c r="D692" s="395"/>
      <c r="E692" s="395"/>
      <c r="F692" s="395"/>
      <c r="G692" s="397" t="s">
        <v>15074</v>
      </c>
      <c r="H692" s="398" t="s">
        <v>15075</v>
      </c>
      <c r="I692" s="10"/>
      <c r="J692" s="10"/>
    </row>
    <row r="693" spans="1:10">
      <c r="A693" s="393">
        <v>687</v>
      </c>
      <c r="B693" s="394" t="s">
        <v>15076</v>
      </c>
      <c r="C693" s="395" t="str">
        <f t="shared" si="11"/>
        <v>effect add_modifier={modifier= broken_shackles_war_04 days = -1 multiplier = 1}</v>
      </c>
      <c r="D693" s="395"/>
      <c r="E693" s="395"/>
      <c r="F693" s="395"/>
      <c r="G693" s="397" t="s">
        <v>13388</v>
      </c>
      <c r="H693" s="398" t="s">
        <v>15077</v>
      </c>
      <c r="I693" s="10"/>
      <c r="J693" s="10"/>
    </row>
    <row r="694" spans="1:10">
      <c r="A694" s="393">
        <v>688</v>
      </c>
      <c r="B694" s="394" t="s">
        <v>15078</v>
      </c>
      <c r="C694" s="395" t="str">
        <f t="shared" si="11"/>
        <v>effect add_modifier={modifier= broken_shackles_federated_01 days = -1 multiplier = 1}</v>
      </c>
      <c r="D694" s="395"/>
      <c r="E694" s="395"/>
      <c r="F694" s="395"/>
      <c r="G694" s="397" t="s">
        <v>15079</v>
      </c>
      <c r="H694" s="398" t="s">
        <v>15080</v>
      </c>
      <c r="I694" s="10"/>
      <c r="J694" s="10"/>
    </row>
    <row r="695" spans="1:10">
      <c r="A695" s="393">
        <v>689</v>
      </c>
      <c r="B695" s="394" t="s">
        <v>15081</v>
      </c>
      <c r="C695" s="395" t="str">
        <f t="shared" si="11"/>
        <v>effect add_modifier={modifier= broken_shackles_federated_02 days = -1 multiplier = 1}</v>
      </c>
      <c r="D695" s="395"/>
      <c r="E695" s="395"/>
      <c r="F695" s="395"/>
      <c r="G695" s="397" t="s">
        <v>15082</v>
      </c>
      <c r="H695" s="398" t="s">
        <v>15083</v>
      </c>
      <c r="I695" s="10"/>
      <c r="J695" s="10"/>
    </row>
    <row r="696" spans="1:10">
      <c r="A696" s="393">
        <v>690</v>
      </c>
      <c r="B696" s="394" t="s">
        <v>15084</v>
      </c>
      <c r="C696" s="395" t="str">
        <f t="shared" si="11"/>
        <v>effect add_modifier={modifier= broken_shackles_slavery_outlawed days = -1 multiplier = 1}</v>
      </c>
      <c r="D696" s="395"/>
      <c r="E696" s="395"/>
      <c r="F696" s="395"/>
      <c r="G696" s="397" t="s">
        <v>15085</v>
      </c>
      <c r="H696" s="398" t="s">
        <v>15086</v>
      </c>
      <c r="I696" s="10"/>
      <c r="J696" s="10"/>
    </row>
    <row r="697" ht="34.5" spans="1:10">
      <c r="A697" s="393">
        <v>691</v>
      </c>
      <c r="B697" s="394" t="s">
        <v>15087</v>
      </c>
      <c r="C697" s="395" t="str">
        <f t="shared" si="11"/>
        <v>effect add_modifier={modifier= broken_shackles_slavery_continues days = -1 multiplier = 1}</v>
      </c>
      <c r="D697" s="395"/>
      <c r="E697" s="395"/>
      <c r="F697" s="395"/>
      <c r="G697" s="397" t="s">
        <v>15088</v>
      </c>
      <c r="H697" s="398" t="s">
        <v>15089</v>
      </c>
      <c r="I697" s="10"/>
      <c r="J697" s="10"/>
    </row>
    <row r="698" spans="1:10">
      <c r="A698" s="393">
        <v>692</v>
      </c>
      <c r="B698" s="394" t="s">
        <v>15090</v>
      </c>
      <c r="C698" s="395" t="str">
        <f t="shared" si="11"/>
        <v>effect add_modifier={modifier= broken_shackles_slavery_repeal days = -1 multiplier = 1}</v>
      </c>
      <c r="D698" s="395"/>
      <c r="E698" s="395"/>
      <c r="F698" s="395"/>
      <c r="G698" s="397" t="s">
        <v>15091</v>
      </c>
      <c r="H698" s="398" t="s">
        <v>15092</v>
      </c>
      <c r="I698" s="10"/>
      <c r="J698" s="10"/>
    </row>
    <row r="699" spans="1:10">
      <c r="A699" s="393">
        <v>693</v>
      </c>
      <c r="B699" s="394" t="s">
        <v>15093</v>
      </c>
      <c r="C699" s="395" t="str">
        <f t="shared" si="11"/>
        <v>effect add_modifier={modifier= broken_shackles_reconciliation days = -1 multiplier = 1}</v>
      </c>
      <c r="D699" s="395"/>
      <c r="E699" s="395"/>
      <c r="F699" s="395"/>
      <c r="G699" s="397" t="s">
        <v>15094</v>
      </c>
      <c r="H699" s="398" t="s">
        <v>15095</v>
      </c>
      <c r="I699" s="10"/>
      <c r="J699" s="10"/>
    </row>
    <row r="700" spans="1:10">
      <c r="A700" s="393">
        <v>694</v>
      </c>
      <c r="B700" s="394" t="s">
        <v>15096</v>
      </c>
      <c r="C700" s="395" t="str">
        <f t="shared" si="11"/>
        <v>effect add_modifier={modifier= broken_shackles_arc_site days = -1 multiplier = 1}</v>
      </c>
      <c r="D700" s="395"/>
      <c r="E700" s="395"/>
      <c r="F700" s="395"/>
      <c r="G700" s="397" t="s">
        <v>15097</v>
      </c>
      <c r="H700" s="398" t="s">
        <v>15098</v>
      </c>
      <c r="I700" s="10"/>
      <c r="J700" s="10"/>
    </row>
    <row r="701" spans="1:10">
      <c r="A701" s="393">
        <v>695</v>
      </c>
      <c r="B701" s="394" t="s">
        <v>15099</v>
      </c>
      <c r="C701" s="395" t="str">
        <f t="shared" si="11"/>
        <v>effect add_modifier={modifier= broken_shackles_homeworld_uplifted days = -1 multiplier = 1}</v>
      </c>
      <c r="D701" s="395"/>
      <c r="E701" s="395"/>
      <c r="F701" s="395"/>
      <c r="G701" s="397" t="s">
        <v>15100</v>
      </c>
      <c r="H701" s="398" t="s">
        <v>15101</v>
      </c>
      <c r="I701" s="10"/>
      <c r="J701" s="10"/>
    </row>
    <row r="702" spans="1:10">
      <c r="A702" s="393">
        <v>696</v>
      </c>
      <c r="B702" s="394" t="s">
        <v>15102</v>
      </c>
      <c r="C702" s="395" t="str">
        <f t="shared" si="11"/>
        <v>effect add_modifier={modifier= fotd_settled_differences days = -1 multiplier = 1}</v>
      </c>
      <c r="D702" s="395"/>
      <c r="E702" s="395"/>
      <c r="F702" s="395"/>
      <c r="G702" s="397" t="s">
        <v>15103</v>
      </c>
      <c r="H702" s="398" t="s">
        <v>15104</v>
      </c>
      <c r="I702" s="10"/>
      <c r="J702" s="10"/>
    </row>
    <row r="703" spans="1:10">
      <c r="A703" s="393">
        <v>697</v>
      </c>
      <c r="B703" s="394" t="s">
        <v>15105</v>
      </c>
      <c r="C703" s="395" t="str">
        <f t="shared" si="11"/>
        <v>effect add_modifier={modifier= fotd_triumviri days = -1 multiplier = 1}</v>
      </c>
      <c r="D703" s="395"/>
      <c r="E703" s="395"/>
      <c r="F703" s="395"/>
      <c r="G703" s="397" t="s">
        <v>15106</v>
      </c>
      <c r="H703" s="398" t="s">
        <v>15107</v>
      </c>
      <c r="I703" s="10"/>
      <c r="J703" s="10"/>
    </row>
    <row r="704" spans="1:10">
      <c r="A704" s="393">
        <v>698</v>
      </c>
      <c r="B704" s="394" t="s">
        <v>15108</v>
      </c>
      <c r="C704" s="395" t="str">
        <f t="shared" si="11"/>
        <v>effect add_modifier={modifier= fotd_alien_shock days = -1 multiplier = 1}</v>
      </c>
      <c r="D704" s="395"/>
      <c r="E704" s="395"/>
      <c r="F704" s="395"/>
      <c r="G704" s="397" t="s">
        <v>15109</v>
      </c>
      <c r="H704" s="398" t="s">
        <v>15110</v>
      </c>
      <c r="I704" s="10"/>
      <c r="J704" s="10"/>
    </row>
    <row r="705" spans="1:10">
      <c r="A705" s="393">
        <v>699</v>
      </c>
      <c r="B705" s="394" t="s">
        <v>15111</v>
      </c>
      <c r="C705" s="395" t="str">
        <f t="shared" si="11"/>
        <v>effect add_modifier={modifier= fotd_alien_terrified days = -1 multiplier = 1}</v>
      </c>
      <c r="D705" s="395"/>
      <c r="E705" s="395"/>
      <c r="F705" s="395"/>
      <c r="G705" s="397" t="s">
        <v>15064</v>
      </c>
      <c r="H705" s="398" t="s">
        <v>15112</v>
      </c>
      <c r="I705" s="10"/>
      <c r="J705" s="10"/>
    </row>
    <row r="706" spans="1:10">
      <c r="A706" s="393">
        <v>700</v>
      </c>
      <c r="B706" s="394" t="s">
        <v>15113</v>
      </c>
      <c r="C706" s="395" t="str">
        <f t="shared" si="11"/>
        <v>effect add_modifier={modifier= fotd_refusal_to_work days = -1 multiplier = 1}</v>
      </c>
      <c r="D706" s="395"/>
      <c r="E706" s="395"/>
      <c r="F706" s="395"/>
      <c r="G706" s="397" t="s">
        <v>15114</v>
      </c>
      <c r="H706" s="398" t="s">
        <v>15115</v>
      </c>
      <c r="I706" s="10"/>
      <c r="J706" s="10"/>
    </row>
    <row r="707" spans="1:10">
      <c r="A707" s="393">
        <v>701</v>
      </c>
      <c r="B707" s="394" t="s">
        <v>15116</v>
      </c>
      <c r="C707" s="395" t="str">
        <f t="shared" si="11"/>
        <v>effect add_modifier={modifier= fotd_disunity days = -1 multiplier = 1}</v>
      </c>
      <c r="D707" s="395"/>
      <c r="E707" s="395"/>
      <c r="F707" s="395"/>
      <c r="G707" s="397" t="s">
        <v>13388</v>
      </c>
      <c r="H707" s="398" t="s">
        <v>15117</v>
      </c>
      <c r="I707" s="10"/>
      <c r="J707" s="10"/>
    </row>
    <row r="708" spans="1:10">
      <c r="A708" s="393">
        <v>702</v>
      </c>
      <c r="B708" s="394" t="s">
        <v>15118</v>
      </c>
      <c r="C708" s="395" t="str">
        <f t="shared" si="11"/>
        <v>effect add_modifier={modifier= fotd_unified_stance days = -1 multiplier = 1}</v>
      </c>
      <c r="D708" s="395"/>
      <c r="E708" s="395"/>
      <c r="F708" s="395"/>
      <c r="G708" s="397" t="s">
        <v>15119</v>
      </c>
      <c r="H708" s="398" t="s">
        <v>15120</v>
      </c>
      <c r="I708" s="10"/>
      <c r="J708" s="10"/>
    </row>
    <row r="709" spans="1:10">
      <c r="A709" s="393">
        <v>703</v>
      </c>
      <c r="B709" s="394" t="s">
        <v>15121</v>
      </c>
      <c r="C709" s="395" t="str">
        <f t="shared" si="11"/>
        <v>effect add_modifier={modifier= fotd_unified_purpose days = -1 multiplier = 1}</v>
      </c>
      <c r="D709" s="395"/>
      <c r="E709" s="395"/>
      <c r="F709" s="395"/>
      <c r="G709" s="397" t="s">
        <v>15122</v>
      </c>
      <c r="H709" s="398" t="s">
        <v>15123</v>
      </c>
      <c r="I709" s="10"/>
      <c r="J709" s="10"/>
    </row>
    <row r="710" spans="1:10">
      <c r="A710" s="393">
        <v>704</v>
      </c>
      <c r="B710" s="394" t="s">
        <v>15124</v>
      </c>
      <c r="C710" s="395" t="str">
        <f t="shared" si="11"/>
        <v>effect add_modifier={modifier= fotd_secure_contact days = -1 multiplier = 1}</v>
      </c>
      <c r="D710" s="395"/>
      <c r="E710" s="395"/>
      <c r="F710" s="395"/>
      <c r="G710" s="397" t="s">
        <v>15125</v>
      </c>
      <c r="H710" s="398" t="s">
        <v>15126</v>
      </c>
      <c r="I710" s="10"/>
      <c r="J710" s="10"/>
    </row>
    <row r="711" spans="1:10">
      <c r="A711" s="393">
        <v>705</v>
      </c>
      <c r="B711" s="394" t="s">
        <v>15127</v>
      </c>
      <c r="C711" s="395" t="str">
        <f t="shared" si="11"/>
        <v>effect add_modifier={modifier= fotd_assited_shipyards days = -1 multiplier = 1}</v>
      </c>
      <c r="D711" s="395"/>
      <c r="E711" s="395"/>
      <c r="F711" s="395"/>
      <c r="G711" s="397" t="s">
        <v>15128</v>
      </c>
      <c r="H711" s="398" t="s">
        <v>15129</v>
      </c>
      <c r="I711" s="10"/>
      <c r="J711" s="10"/>
    </row>
    <row r="712" spans="1:10">
      <c r="A712" s="393">
        <v>706</v>
      </c>
      <c r="B712" s="394" t="s">
        <v>15130</v>
      </c>
      <c r="C712" s="395" t="str">
        <f t="shared" si="11"/>
        <v>effect add_modifier={modifier= fotd_assisted_fleet days = -1 multiplier = 1}</v>
      </c>
      <c r="D712" s="395"/>
      <c r="E712" s="395"/>
      <c r="F712" s="395"/>
      <c r="G712" s="397" t="s">
        <v>15131</v>
      </c>
      <c r="H712" s="398" t="s">
        <v>15132</v>
      </c>
      <c r="I712" s="10"/>
      <c r="J712" s="10"/>
    </row>
    <row r="713" spans="1:10">
      <c r="A713" s="393">
        <v>707</v>
      </c>
      <c r="B713" s="394" t="s">
        <v>15133</v>
      </c>
      <c r="C713" s="395" t="str">
        <f t="shared" ref="C713:C776" si="12">_xlfn.CONCAT($C$4," ",H713," ","days = ",$E$4," ","multiplier = ",$G$4,"}")</f>
        <v>effect add_modifier={modifier= fotd_unified_fleet days = -1 multiplier = 1}</v>
      </c>
      <c r="D713" s="395"/>
      <c r="E713" s="395"/>
      <c r="F713" s="395"/>
      <c r="G713" s="397" t="s">
        <v>15134</v>
      </c>
      <c r="H713" s="398" t="s">
        <v>15135</v>
      </c>
      <c r="I713" s="10"/>
      <c r="J713" s="10"/>
    </row>
    <row r="714" spans="1:10">
      <c r="A714" s="393">
        <v>708</v>
      </c>
      <c r="B714" s="394" t="s">
        <v>15136</v>
      </c>
      <c r="C714" s="395" t="str">
        <f t="shared" si="12"/>
        <v>effect add_modifier={modifier= slowed_science_ships days = -1 multiplier = 1}</v>
      </c>
      <c r="D714" s="395"/>
      <c r="E714" s="395"/>
      <c r="F714" s="395"/>
      <c r="G714" s="397" t="s">
        <v>15137</v>
      </c>
      <c r="H714" s="398" t="s">
        <v>15138</v>
      </c>
      <c r="I714" s="10"/>
      <c r="J714" s="10"/>
    </row>
    <row r="715" spans="1:10">
      <c r="A715" s="393">
        <v>709</v>
      </c>
      <c r="B715" s="394" t="s">
        <v>15139</v>
      </c>
      <c r="C715" s="395" t="str">
        <f t="shared" si="12"/>
        <v>effect add_modifier={modifier= slowed_first_contact days = -1 multiplier = 1}</v>
      </c>
      <c r="D715" s="395"/>
      <c r="E715" s="395"/>
      <c r="F715" s="395"/>
      <c r="G715" s="397" t="s">
        <v>15140</v>
      </c>
      <c r="H715" s="398" t="s">
        <v>15141</v>
      </c>
      <c r="I715" s="10"/>
      <c r="J715" s="10"/>
    </row>
    <row r="716" spans="1:10">
      <c r="A716" s="393">
        <v>710</v>
      </c>
      <c r="B716" s="394" t="s">
        <v>15142</v>
      </c>
      <c r="C716" s="395" t="str">
        <f t="shared" si="12"/>
        <v>effect add_modifier={modifier= supporting_haven days = -1 multiplier = 1}</v>
      </c>
      <c r="D716" s="395"/>
      <c r="E716" s="395"/>
      <c r="F716" s="395"/>
      <c r="G716" s="397" t="s">
        <v>15143</v>
      </c>
      <c r="H716" s="398" t="s">
        <v>15144</v>
      </c>
      <c r="I716" s="10"/>
      <c r="J716" s="10"/>
    </row>
    <row r="717" spans="1:10">
      <c r="A717" s="393">
        <v>711</v>
      </c>
      <c r="B717" s="394" t="s">
        <v>15145</v>
      </c>
      <c r="C717" s="395" t="str">
        <f t="shared" si="12"/>
        <v>effect add_modifier={modifier= promised_no_shroud days = -1 multiplier = 1}</v>
      </c>
      <c r="D717" s="395"/>
      <c r="E717" s="395"/>
      <c r="F717" s="395"/>
      <c r="G717" s="397"/>
      <c r="H717" s="398" t="s">
        <v>15146</v>
      </c>
      <c r="I717" s="10"/>
      <c r="J717" s="10"/>
    </row>
    <row r="718" spans="1:10">
      <c r="A718" s="393">
        <v>712</v>
      </c>
      <c r="B718" s="394" t="s">
        <v>15147</v>
      </c>
      <c r="C718" s="395" t="str">
        <f t="shared" si="12"/>
        <v>effect add_modifier={modifier= have_no_voice days = -1 multiplier = 1}</v>
      </c>
      <c r="D718" s="395"/>
      <c r="E718" s="395"/>
      <c r="F718" s="395"/>
      <c r="G718" s="397" t="s">
        <v>15148</v>
      </c>
      <c r="H718" s="398" t="s">
        <v>15149</v>
      </c>
      <c r="I718" s="10"/>
      <c r="J718" s="10"/>
    </row>
    <row r="719" spans="1:10">
      <c r="A719" s="393">
        <v>713</v>
      </c>
      <c r="B719" s="394" t="s">
        <v>15150</v>
      </c>
      <c r="C719" s="395" t="str">
        <f t="shared" si="12"/>
        <v>effect add_modifier={modifier= ruined_mass_driver days = -1 multiplier = 1}</v>
      </c>
      <c r="D719" s="395"/>
      <c r="E719" s="395"/>
      <c r="F719" s="395"/>
      <c r="G719" s="397"/>
      <c r="H719" s="398" t="s">
        <v>15151</v>
      </c>
      <c r="I719" s="10"/>
      <c r="J719" s="10"/>
    </row>
    <row r="720" spans="1:10">
      <c r="A720" s="393">
        <v>714</v>
      </c>
      <c r="B720" s="394" t="s">
        <v>15152</v>
      </c>
      <c r="C720" s="395" t="str">
        <f t="shared" si="12"/>
        <v>effect add_modifier={modifier= fotd_extorted_seperatists days = -1 multiplier = 1}</v>
      </c>
      <c r="D720" s="395"/>
      <c r="E720" s="395"/>
      <c r="F720" s="395"/>
      <c r="G720" s="397" t="s">
        <v>13892</v>
      </c>
      <c r="H720" s="398" t="s">
        <v>15153</v>
      </c>
      <c r="I720" s="10"/>
      <c r="J720" s="10"/>
    </row>
    <row r="721" spans="1:10">
      <c r="A721" s="393">
        <v>715</v>
      </c>
      <c r="B721" s="394" t="s">
        <v>15154</v>
      </c>
      <c r="C721" s="395" t="str">
        <f t="shared" si="12"/>
        <v>effect add_modifier={modifier= fotd_rationed_living days = -1 multiplier = 1}</v>
      </c>
      <c r="D721" s="395"/>
      <c r="E721" s="395"/>
      <c r="F721" s="395"/>
      <c r="G721" s="397" t="s">
        <v>13588</v>
      </c>
      <c r="H721" s="398" t="s">
        <v>15155</v>
      </c>
      <c r="I721" s="10"/>
      <c r="J721" s="10"/>
    </row>
    <row r="722" spans="1:10">
      <c r="A722" s="393">
        <v>716</v>
      </c>
      <c r="B722" s="394" t="s">
        <v>15156</v>
      </c>
      <c r="C722" s="395" t="str">
        <f t="shared" si="12"/>
        <v>effect add_modifier={modifier= payback_declining_healthcare days = -1 multiplier = 1}</v>
      </c>
      <c r="D722" s="395"/>
      <c r="E722" s="395"/>
      <c r="F722" s="395"/>
      <c r="G722" s="397" t="s">
        <v>15157</v>
      </c>
      <c r="H722" s="398" t="s">
        <v>15158</v>
      </c>
      <c r="I722" s="10"/>
      <c r="J722" s="10"/>
    </row>
    <row r="723" spans="1:10">
      <c r="A723" s="393">
        <v>717</v>
      </c>
      <c r="B723" s="394" t="s">
        <v>15159</v>
      </c>
      <c r="C723" s="395" t="str">
        <f t="shared" si="12"/>
        <v>effect add_modifier={modifier= payback_declining_healthcare_alt days = -1 multiplier = 1}</v>
      </c>
      <c r="D723" s="395"/>
      <c r="E723" s="395"/>
      <c r="F723" s="395"/>
      <c r="G723" s="397" t="s">
        <v>3066</v>
      </c>
      <c r="H723" s="398" t="s">
        <v>15160</v>
      </c>
      <c r="I723" s="10"/>
      <c r="J723" s="10"/>
    </row>
    <row r="724" spans="1:10">
      <c r="A724" s="393">
        <v>718</v>
      </c>
      <c r="B724" s="394" t="s">
        <v>15156</v>
      </c>
      <c r="C724" s="395" t="str">
        <f t="shared" si="12"/>
        <v>effect add_modifier={modifier= payback_declining_healthcare_necro days = -1 multiplier = 1}</v>
      </c>
      <c r="D724" s="395"/>
      <c r="E724" s="395"/>
      <c r="F724" s="395"/>
      <c r="G724" s="397" t="s">
        <v>15161</v>
      </c>
      <c r="H724" s="398" t="s">
        <v>15162</v>
      </c>
      <c r="I724" s="10"/>
      <c r="J724" s="10"/>
    </row>
    <row r="725" spans="1:10">
      <c r="A725" s="393">
        <v>719</v>
      </c>
      <c r="B725" s="394" t="s">
        <v>15163</v>
      </c>
      <c r="C725" s="395" t="str">
        <f t="shared" si="12"/>
        <v>effect add_modifier={modifier= payback_healing_scars days = -1 multiplier = 1}</v>
      </c>
      <c r="D725" s="395"/>
      <c r="E725" s="395"/>
      <c r="F725" s="395"/>
      <c r="G725" s="397" t="s">
        <v>11221</v>
      </c>
      <c r="H725" s="398" t="s">
        <v>15164</v>
      </c>
      <c r="I725" s="10"/>
      <c r="J725" s="10"/>
    </row>
    <row r="726" spans="1:10">
      <c r="A726" s="393">
        <v>720</v>
      </c>
      <c r="B726" s="394" t="s">
        <v>13386</v>
      </c>
      <c r="C726" s="395" t="str">
        <f t="shared" si="12"/>
        <v>effect add_modifier={modifier= payback_gave_up_pop days = -1 multiplier = 1}</v>
      </c>
      <c r="D726" s="395"/>
      <c r="E726" s="395"/>
      <c r="F726" s="395"/>
      <c r="G726" s="397" t="s">
        <v>13390</v>
      </c>
      <c r="H726" s="398" t="s">
        <v>15165</v>
      </c>
      <c r="I726" s="10"/>
      <c r="J726" s="10"/>
    </row>
    <row r="727" spans="1:10">
      <c r="A727" s="393">
        <v>721</v>
      </c>
      <c r="B727" s="394" t="s">
        <v>15166</v>
      </c>
      <c r="C727" s="395" t="str">
        <f t="shared" si="12"/>
        <v>effect add_modifier={modifier= payback_revenge_words days = -1 multiplier = 1}</v>
      </c>
      <c r="D727" s="395"/>
      <c r="E727" s="395"/>
      <c r="F727" s="395"/>
      <c r="G727" s="397" t="s">
        <v>15167</v>
      </c>
      <c r="H727" s="398" t="s">
        <v>15168</v>
      </c>
      <c r="I727" s="10"/>
      <c r="J727" s="10"/>
    </row>
    <row r="728" spans="1:10">
      <c r="A728" s="393">
        <v>722</v>
      </c>
      <c r="B728" s="394" t="s">
        <v>15169</v>
      </c>
      <c r="C728" s="395" t="str">
        <f t="shared" si="12"/>
        <v>effect add_modifier={modifier= payback_no_revenge days = -1 multiplier = 1}</v>
      </c>
      <c r="D728" s="395"/>
      <c r="E728" s="395"/>
      <c r="F728" s="395"/>
      <c r="G728" s="397" t="s">
        <v>13748</v>
      </c>
      <c r="H728" s="398" t="s">
        <v>15170</v>
      </c>
      <c r="I728" s="10"/>
      <c r="J728" s="10"/>
    </row>
    <row r="729" spans="1:10">
      <c r="A729" s="393">
        <v>723</v>
      </c>
      <c r="B729" s="394" t="s">
        <v>15169</v>
      </c>
      <c r="C729" s="395" t="str">
        <f t="shared" si="12"/>
        <v>effect add_modifier={modifier= payback_no_revenge_small days = -1 multiplier = 1}</v>
      </c>
      <c r="D729" s="395"/>
      <c r="E729" s="395"/>
      <c r="F729" s="395"/>
      <c r="G729" s="397" t="s">
        <v>11391</v>
      </c>
      <c r="H729" s="398" t="s">
        <v>15171</v>
      </c>
      <c r="I729" s="10"/>
      <c r="J729" s="10"/>
    </row>
    <row r="730" spans="1:10">
      <c r="A730" s="393">
        <v>724</v>
      </c>
      <c r="B730" s="394" t="s">
        <v>15172</v>
      </c>
      <c r="C730" s="395" t="str">
        <f t="shared" si="12"/>
        <v>effect add_modifier={modifier= payback_student days = -1 multiplier = 1}</v>
      </c>
      <c r="D730" s="395"/>
      <c r="E730" s="395"/>
      <c r="F730" s="395"/>
      <c r="G730" s="397" t="s">
        <v>15173</v>
      </c>
      <c r="H730" s="398" t="s">
        <v>15174</v>
      </c>
      <c r="I730" s="10"/>
      <c r="J730" s="10"/>
    </row>
    <row r="731" ht="51.75" spans="1:10">
      <c r="A731" s="393">
        <v>725</v>
      </c>
      <c r="B731" s="394" t="s">
        <v>15175</v>
      </c>
      <c r="C731" s="395" t="str">
        <f t="shared" si="12"/>
        <v>effect add_modifier={modifier= payback_underdog days = -1 multiplier = 1}</v>
      </c>
      <c r="D731" s="395"/>
      <c r="E731" s="395"/>
      <c r="F731" s="395"/>
      <c r="G731" s="397" t="s">
        <v>15176</v>
      </c>
      <c r="H731" s="398" t="s">
        <v>15177</v>
      </c>
      <c r="I731" s="10"/>
      <c r="J731" s="10"/>
    </row>
    <row r="732" spans="1:10">
      <c r="A732" s="393">
        <v>726</v>
      </c>
      <c r="B732" s="394" t="s">
        <v>15175</v>
      </c>
      <c r="C732" s="395" t="str">
        <f t="shared" si="12"/>
        <v>effect add_modifier={modifier= payback_underdog_khan days = -1 multiplier = 1}</v>
      </c>
      <c r="D732" s="395"/>
      <c r="E732" s="395"/>
      <c r="F732" s="395"/>
      <c r="G732" s="397" t="s">
        <v>15178</v>
      </c>
      <c r="H732" s="398" t="s">
        <v>15179</v>
      </c>
      <c r="I732" s="10"/>
      <c r="J732" s="10"/>
    </row>
    <row r="733" spans="1:10">
      <c r="A733" s="393">
        <v>727</v>
      </c>
      <c r="B733" s="394" t="s">
        <v>15180</v>
      </c>
      <c r="C733" s="395" t="str">
        <f t="shared" si="12"/>
        <v>effect add_modifier={modifier= fotd_secure_contact days = -1 multiplier = 1}</v>
      </c>
      <c r="D733" s="395"/>
      <c r="E733" s="395"/>
      <c r="F733" s="395"/>
      <c r="G733" s="397" t="s">
        <v>15125</v>
      </c>
      <c r="H733" s="398" t="s">
        <v>15126</v>
      </c>
      <c r="I733" s="10"/>
      <c r="J733" s="10"/>
    </row>
    <row r="734" spans="1:10">
      <c r="A734" s="393">
        <v>728</v>
      </c>
      <c r="B734" s="394" t="s">
        <v>15181</v>
      </c>
      <c r="C734" s="395" t="str">
        <f t="shared" si="12"/>
        <v>effect add_modifier={modifier= fotd_terrified_outraged days = -1 multiplier = 1}</v>
      </c>
      <c r="D734" s="395"/>
      <c r="E734" s="395"/>
      <c r="F734" s="395"/>
      <c r="G734" s="397" t="s">
        <v>15182</v>
      </c>
      <c r="H734" s="398" t="s">
        <v>15183</v>
      </c>
      <c r="I734" s="10"/>
      <c r="J734" s="10"/>
    </row>
    <row r="735" spans="1:10">
      <c r="A735" s="393">
        <v>729</v>
      </c>
      <c r="B735" s="394" t="s">
        <v>15184</v>
      </c>
      <c r="C735" s="395" t="str">
        <f t="shared" si="12"/>
        <v>effect add_modifier={modifier= inadvertent_jailer days = -1 multiplier = 1}</v>
      </c>
      <c r="D735" s="395"/>
      <c r="E735" s="395"/>
      <c r="F735" s="395"/>
      <c r="G735" s="397" t="s">
        <v>15185</v>
      </c>
      <c r="H735" s="398" t="s">
        <v>15186</v>
      </c>
      <c r="I735" s="10"/>
      <c r="J735" s="10"/>
    </row>
    <row r="736" spans="1:10">
      <c r="A736" s="393">
        <v>730</v>
      </c>
      <c r="B736" s="394" t="s">
        <v>15187</v>
      </c>
      <c r="C736" s="395" t="str">
        <f t="shared" si="12"/>
        <v>effect add_modifier={modifier= waking_workers days = -1 multiplier = 1}</v>
      </c>
      <c r="D736" s="395"/>
      <c r="E736" s="395"/>
      <c r="F736" s="395"/>
      <c r="G736" s="397" t="s">
        <v>3134</v>
      </c>
      <c r="H736" s="398" t="s">
        <v>15188</v>
      </c>
      <c r="I736" s="10"/>
      <c r="J736" s="10"/>
    </row>
    <row r="737" spans="1:10">
      <c r="A737" s="393">
        <v>731</v>
      </c>
      <c r="B737" s="394" t="s">
        <v>15189</v>
      </c>
      <c r="C737" s="395" t="str">
        <f t="shared" si="12"/>
        <v>effect add_modifier={modifier= compromised_security days = -1 multiplier = 1}</v>
      </c>
      <c r="D737" s="395"/>
      <c r="E737" s="395"/>
      <c r="F737" s="395"/>
      <c r="G737" s="397" t="s">
        <v>15190</v>
      </c>
      <c r="H737" s="398" t="s">
        <v>15191</v>
      </c>
      <c r="I737" s="10"/>
      <c r="J737" s="10"/>
    </row>
    <row r="738" spans="1:10">
      <c r="A738" s="393">
        <v>732</v>
      </c>
      <c r="B738" s="394" t="s">
        <v>15192</v>
      </c>
      <c r="C738" s="395" t="str">
        <f t="shared" si="12"/>
        <v>effect add_modifier={modifier= sweet_tooth_blockade days = -1 multiplier = 1}</v>
      </c>
      <c r="D738" s="395"/>
      <c r="E738" s="395"/>
      <c r="F738" s="395"/>
      <c r="G738" s="397" t="s">
        <v>15193</v>
      </c>
      <c r="H738" s="398" t="s">
        <v>15194</v>
      </c>
      <c r="I738" s="10"/>
      <c r="J738" s="10"/>
    </row>
    <row r="739" spans="1:10">
      <c r="A739" s="393">
        <v>733</v>
      </c>
      <c r="B739" s="394" t="s">
        <v>15195</v>
      </c>
      <c r="C739" s="395" t="str">
        <f t="shared" si="12"/>
        <v>effect add_modifier={modifier= sweet_tooth_medecine days = -1 multiplier = 1}</v>
      </c>
      <c r="D739" s="395"/>
      <c r="E739" s="395"/>
      <c r="F739" s="395"/>
      <c r="G739" s="397" t="s">
        <v>14495</v>
      </c>
      <c r="H739" s="398" t="s">
        <v>15196</v>
      </c>
      <c r="I739" s="10"/>
      <c r="J739" s="10"/>
    </row>
    <row r="740" spans="1:10">
      <c r="A740" s="393">
        <v>734</v>
      </c>
      <c r="B740" s="394" t="s">
        <v>15197</v>
      </c>
      <c r="C740" s="395" t="str">
        <f t="shared" si="12"/>
        <v>effect add_modifier={modifier= stuffed_toy days = -1 multiplier = 1}</v>
      </c>
      <c r="D740" s="395"/>
      <c r="E740" s="395"/>
      <c r="F740" s="395"/>
      <c r="G740" s="397" t="s">
        <v>15198</v>
      </c>
      <c r="H740" s="398" t="s">
        <v>15199</v>
      </c>
      <c r="I740" s="10"/>
      <c r="J740" s="10"/>
    </row>
    <row r="741" spans="1:10">
      <c r="A741" s="393">
        <v>735</v>
      </c>
      <c r="B741" s="394" t="s">
        <v>15200</v>
      </c>
      <c r="C741" s="395" t="str">
        <f t="shared" si="12"/>
        <v>effect add_modifier={modifier= plushie_tariff days = -1 multiplier = 1}</v>
      </c>
      <c r="D741" s="395"/>
      <c r="E741" s="395"/>
      <c r="F741" s="395"/>
      <c r="G741" s="397" t="s">
        <v>15201</v>
      </c>
      <c r="H741" s="398" t="s">
        <v>15202</v>
      </c>
      <c r="I741" s="10"/>
      <c r="J741" s="10"/>
    </row>
    <row r="742" spans="1:10">
      <c r="A742" s="393">
        <v>736</v>
      </c>
      <c r="B742" s="394" t="s">
        <v>15203</v>
      </c>
      <c r="C742" s="395" t="str">
        <f t="shared" si="12"/>
        <v>effect add_modifier={modifier= tech_abusers days = -1 multiplier = 1}</v>
      </c>
      <c r="D742" s="395"/>
      <c r="E742" s="395"/>
      <c r="F742" s="395"/>
      <c r="G742" s="397" t="s">
        <v>15204</v>
      </c>
      <c r="H742" s="398" t="s">
        <v>15205</v>
      </c>
      <c r="I742" s="10"/>
      <c r="J742" s="10"/>
    </row>
    <row r="743" spans="1:10">
      <c r="A743" s="393">
        <v>737</v>
      </c>
      <c r="B743" s="394" t="s">
        <v>15206</v>
      </c>
      <c r="C743" s="395" t="str">
        <f t="shared" si="12"/>
        <v>effect add_modifier={modifier= straight_talkers days = -1 multiplier = 1}</v>
      </c>
      <c r="D743" s="395"/>
      <c r="E743" s="395"/>
      <c r="F743" s="395"/>
      <c r="G743" s="397" t="s">
        <v>15207</v>
      </c>
      <c r="H743" s="398" t="s">
        <v>15208</v>
      </c>
      <c r="I743" s="10"/>
      <c r="J743" s="10"/>
    </row>
    <row r="744" spans="1:10">
      <c r="A744" s="393">
        <v>738</v>
      </c>
      <c r="B744" s="394" t="s">
        <v>15209</v>
      </c>
      <c r="C744" s="395" t="str">
        <f t="shared" si="12"/>
        <v>effect add_modifier={modifier= no_worries days = -1 multiplier = 1}</v>
      </c>
      <c r="D744" s="395"/>
      <c r="E744" s="395"/>
      <c r="F744" s="395"/>
      <c r="G744" s="397" t="s">
        <v>13296</v>
      </c>
      <c r="H744" s="398" t="s">
        <v>15210</v>
      </c>
      <c r="I744" s="10"/>
      <c r="J744" s="10"/>
    </row>
    <row r="745" spans="1:10">
      <c r="A745" s="393">
        <v>739</v>
      </c>
      <c r="B745" s="394" t="s">
        <v>15211</v>
      </c>
      <c r="C745" s="395" t="str">
        <f t="shared" si="12"/>
        <v>effect add_modifier={modifier= plague_02 days = -1 multiplier = 1}</v>
      </c>
      <c r="D745" s="395"/>
      <c r="E745" s="395"/>
      <c r="F745" s="395"/>
      <c r="G745" s="397" t="s">
        <v>15212</v>
      </c>
      <c r="H745" s="398" t="s">
        <v>15213</v>
      </c>
      <c r="I745" s="10"/>
      <c r="J745" s="10"/>
    </row>
    <row r="746" spans="1:10">
      <c r="A746" s="393">
        <v>740</v>
      </c>
      <c r="B746" s="394" t="s">
        <v>15214</v>
      </c>
      <c r="C746" s="395" t="str">
        <f t="shared" si="12"/>
        <v>effect add_modifier={modifier= plague_03_spiritualist days = -1 multiplier = 1}</v>
      </c>
      <c r="D746" s="395"/>
      <c r="E746" s="395"/>
      <c r="F746" s="395"/>
      <c r="G746" s="397" t="s">
        <v>15215</v>
      </c>
      <c r="H746" s="398" t="s">
        <v>15216</v>
      </c>
      <c r="I746" s="10"/>
      <c r="J746" s="10"/>
    </row>
    <row r="747" spans="1:10">
      <c r="A747" s="393">
        <v>741</v>
      </c>
      <c r="B747" s="394" t="s">
        <v>15214</v>
      </c>
      <c r="C747" s="395" t="str">
        <f t="shared" si="12"/>
        <v>effect add_modifier={modifier= plague_03_militarist days = -1 multiplier = 1}</v>
      </c>
      <c r="D747" s="395"/>
      <c r="E747" s="395"/>
      <c r="F747" s="395"/>
      <c r="G747" s="397" t="s">
        <v>15217</v>
      </c>
      <c r="H747" s="398" t="s">
        <v>15218</v>
      </c>
      <c r="I747" s="10"/>
      <c r="J747" s="10"/>
    </row>
    <row r="748" spans="1:10">
      <c r="A748" s="393">
        <v>742</v>
      </c>
      <c r="B748" s="394" t="s">
        <v>15219</v>
      </c>
      <c r="C748" s="395" t="str">
        <f t="shared" si="12"/>
        <v>effect add_modifier={modifier= plague_04 days = -1 multiplier = 1}</v>
      </c>
      <c r="D748" s="395"/>
      <c r="E748" s="395"/>
      <c r="F748" s="395"/>
      <c r="G748" s="397" t="s">
        <v>15220</v>
      </c>
      <c r="H748" s="398" t="s">
        <v>15221</v>
      </c>
      <c r="I748" s="10"/>
      <c r="J748" s="10"/>
    </row>
    <row r="749" spans="1:10">
      <c r="A749" s="393">
        <v>743</v>
      </c>
      <c r="B749" s="394" t="s">
        <v>15222</v>
      </c>
      <c r="C749" s="395" t="str">
        <f t="shared" si="12"/>
        <v>effect add_modifier={modifier= young_leaders days = -1 multiplier = 1}</v>
      </c>
      <c r="D749" s="395"/>
      <c r="E749" s="395"/>
      <c r="F749" s="395"/>
      <c r="G749" s="397" t="s">
        <v>13820</v>
      </c>
      <c r="H749" s="398" t="s">
        <v>15223</v>
      </c>
      <c r="I749" s="10"/>
      <c r="J749" s="10"/>
    </row>
    <row r="750" spans="1:10">
      <c r="A750" s="393">
        <v>744</v>
      </c>
      <c r="B750" s="394" t="s">
        <v>15224</v>
      </c>
      <c r="C750" s="395" t="str">
        <f t="shared" si="12"/>
        <v>effect add_modifier={modifier= young_people days = -1 multiplier = 1}</v>
      </c>
      <c r="D750" s="395"/>
      <c r="E750" s="395"/>
      <c r="F750" s="395"/>
      <c r="G750" s="397" t="s">
        <v>15225</v>
      </c>
      <c r="H750" s="398" t="s">
        <v>15226</v>
      </c>
      <c r="I750" s="10"/>
      <c r="J750" s="10"/>
    </row>
    <row r="751" spans="1:10">
      <c r="A751" s="393">
        <v>745</v>
      </c>
      <c r="B751" s="394" t="s">
        <v>15227</v>
      </c>
      <c r="C751" s="395" t="str">
        <f t="shared" si="12"/>
        <v>effect add_modifier={modifier= bane_of_the_prophetess days = -1 multiplier = 1}</v>
      </c>
      <c r="D751" s="395"/>
      <c r="E751" s="395"/>
      <c r="F751" s="395"/>
      <c r="G751" s="397" t="s">
        <v>15228</v>
      </c>
      <c r="H751" s="398" t="s">
        <v>15229</v>
      </c>
      <c r="I751" s="10"/>
      <c r="J751" s="10"/>
    </row>
    <row r="752" spans="1:10">
      <c r="A752" s="393">
        <v>746</v>
      </c>
      <c r="B752" s="394" t="s">
        <v>15227</v>
      </c>
      <c r="C752" s="395" t="str">
        <f t="shared" si="12"/>
        <v>effect add_modifier={modifier= bane_of_the_prophetess_gestalt days = -1 multiplier = 1}</v>
      </c>
      <c r="D752" s="395"/>
      <c r="E752" s="395"/>
      <c r="F752" s="395"/>
      <c r="G752" s="397" t="s">
        <v>15230</v>
      </c>
      <c r="H752" s="398" t="s">
        <v>15231</v>
      </c>
      <c r="I752" s="10"/>
      <c r="J752" s="10"/>
    </row>
    <row r="753" spans="1:10">
      <c r="A753" s="393">
        <v>747</v>
      </c>
      <c r="B753" s="394" t="s">
        <v>15232</v>
      </c>
      <c r="C753" s="395" t="str">
        <f t="shared" si="12"/>
        <v>effect add_modifier={modifier= charynoi_redemption days = -1 multiplier = 1}</v>
      </c>
      <c r="D753" s="395"/>
      <c r="E753" s="395"/>
      <c r="F753" s="395"/>
      <c r="G753" s="397" t="s">
        <v>15233</v>
      </c>
      <c r="H753" s="398" t="s">
        <v>15234</v>
      </c>
      <c r="I753" s="10"/>
      <c r="J753" s="10"/>
    </row>
    <row r="754" spans="1:10">
      <c r="A754" s="393">
        <v>748</v>
      </c>
      <c r="B754" s="394" t="s">
        <v>15235</v>
      </c>
      <c r="C754" s="395" t="str">
        <f t="shared" si="12"/>
        <v>effect add_modifier={modifier= nwo_situation_01 days = -1 multiplier = 1}</v>
      </c>
      <c r="D754" s="395"/>
      <c r="E754" s="395"/>
      <c r="F754" s="395"/>
      <c r="G754" s="397" t="s">
        <v>15236</v>
      </c>
      <c r="H754" s="398" t="s">
        <v>15237</v>
      </c>
      <c r="I754" s="10"/>
      <c r="J754" s="10"/>
    </row>
    <row r="755" spans="1:10">
      <c r="A755" s="393">
        <v>749</v>
      </c>
      <c r="B755" s="394" t="s">
        <v>15238</v>
      </c>
      <c r="C755" s="395" t="str">
        <f t="shared" si="12"/>
        <v>effect add_modifier={modifier= nwo_situation_02 days = -1 multiplier = 1}</v>
      </c>
      <c r="D755" s="395"/>
      <c r="E755" s="395"/>
      <c r="F755" s="395"/>
      <c r="G755" s="397" t="s">
        <v>15239</v>
      </c>
      <c r="H755" s="398" t="s">
        <v>15240</v>
      </c>
      <c r="I755" s="10"/>
      <c r="J755" s="10"/>
    </row>
    <row r="756" spans="1:10">
      <c r="A756" s="393">
        <v>750</v>
      </c>
      <c r="B756" s="394" t="s">
        <v>15241</v>
      </c>
      <c r="C756" s="395" t="str">
        <f t="shared" si="12"/>
        <v>effect add_modifier={modifier= nwo_situation_03 days = -1 multiplier = 1}</v>
      </c>
      <c r="D756" s="395"/>
      <c r="E756" s="395"/>
      <c r="F756" s="395"/>
      <c r="G756" s="397" t="s">
        <v>15242</v>
      </c>
      <c r="H756" s="398" t="s">
        <v>15243</v>
      </c>
      <c r="I756" s="10"/>
      <c r="J756" s="10"/>
    </row>
    <row r="757" spans="1:10">
      <c r="A757" s="393">
        <v>751</v>
      </c>
      <c r="B757" s="394" t="s">
        <v>15244</v>
      </c>
      <c r="C757" s="395" t="str">
        <f t="shared" si="12"/>
        <v>effect add_modifier={modifier= pre_ftl_diplomatic_01 days = -1 multiplier = 1}</v>
      </c>
      <c r="D757" s="395"/>
      <c r="E757" s="395"/>
      <c r="F757" s="395"/>
      <c r="G757" s="397" t="s">
        <v>15245</v>
      </c>
      <c r="H757" s="398" t="s">
        <v>15246</v>
      </c>
      <c r="I757" s="10"/>
      <c r="J757" s="10"/>
    </row>
    <row r="758" spans="1:10">
      <c r="A758" s="393">
        <v>752</v>
      </c>
      <c r="B758" s="394" t="s">
        <v>15247</v>
      </c>
      <c r="C758" s="395" t="str">
        <f t="shared" si="12"/>
        <v>effect add_modifier={modifier= pre_ftl_diplomatic_02 days = -1 multiplier = 1}</v>
      </c>
      <c r="D758" s="395"/>
      <c r="E758" s="395"/>
      <c r="F758" s="395"/>
      <c r="G758" s="397" t="s">
        <v>15248</v>
      </c>
      <c r="H758" s="398" t="s">
        <v>15249</v>
      </c>
      <c r="I758" s="10"/>
      <c r="J758" s="10"/>
    </row>
    <row r="759" spans="1:10">
      <c r="A759" s="393">
        <v>753</v>
      </c>
      <c r="B759" s="394" t="s">
        <v>8297</v>
      </c>
      <c r="C759" s="395" t="str">
        <f t="shared" si="12"/>
        <v>effect add_modifier={modifier= satisfying_insult_recently days = -1 multiplier = 1}</v>
      </c>
      <c r="D759" s="395"/>
      <c r="E759" s="395"/>
      <c r="F759" s="395"/>
      <c r="G759" s="397" t="s">
        <v>15250</v>
      </c>
      <c r="H759" s="398" t="s">
        <v>15251</v>
      </c>
      <c r="I759" s="10"/>
      <c r="J759" s="10"/>
    </row>
    <row r="760" spans="1:10">
      <c r="A760" s="393">
        <v>754</v>
      </c>
      <c r="B760" s="394" t="s">
        <v>15252</v>
      </c>
      <c r="C760" s="395" t="str">
        <f t="shared" si="12"/>
        <v>effect add_modifier={modifier= angered_solarpunk days = -1 multiplier = 1}</v>
      </c>
      <c r="D760" s="395"/>
      <c r="E760" s="395"/>
      <c r="F760" s="395"/>
      <c r="G760" s="397" t="s">
        <v>15253</v>
      </c>
      <c r="H760" s="398" t="s">
        <v>15254</v>
      </c>
      <c r="I760" s="10"/>
      <c r="J760" s="10"/>
    </row>
    <row r="761" spans="1:10">
      <c r="A761" s="393">
        <v>755</v>
      </c>
      <c r="B761" s="394" t="s">
        <v>15255</v>
      </c>
      <c r="C761" s="395" t="str">
        <f t="shared" si="12"/>
        <v>effect add_modifier={modifier= espionage_hive_mimicry days = -1 multiplier = 1}</v>
      </c>
      <c r="D761" s="395"/>
      <c r="E761" s="395"/>
      <c r="F761" s="395"/>
      <c r="G761" s="397" t="s">
        <v>15256</v>
      </c>
      <c r="H761" s="398" t="s">
        <v>15257</v>
      </c>
      <c r="I761" s="10"/>
      <c r="J761" s="10"/>
    </row>
    <row r="762" spans="1:10">
      <c r="A762" s="393">
        <v>756</v>
      </c>
      <c r="B762" s="394" t="s">
        <v>5270</v>
      </c>
      <c r="C762" s="395" t="str">
        <f t="shared" si="12"/>
        <v>effect add_modifier={modifier= the_beholder_energy_small days = -1 multiplier = 1}</v>
      </c>
      <c r="D762" s="395"/>
      <c r="E762" s="395"/>
      <c r="F762" s="395"/>
      <c r="G762" s="397" t="s">
        <v>14595</v>
      </c>
      <c r="H762" s="398" t="s">
        <v>14596</v>
      </c>
      <c r="I762" s="10"/>
      <c r="J762" s="10"/>
    </row>
    <row r="763" spans="1:10">
      <c r="A763" s="393">
        <v>757</v>
      </c>
      <c r="B763" s="394" t="s">
        <v>5270</v>
      </c>
      <c r="C763" s="395" t="str">
        <f t="shared" si="12"/>
        <v>effect add_modifier={modifier= the_beholder_energy_medium days = -1 multiplier = 1}</v>
      </c>
      <c r="D763" s="395"/>
      <c r="E763" s="395"/>
      <c r="F763" s="395"/>
      <c r="G763" s="397" t="s">
        <v>14597</v>
      </c>
      <c r="H763" s="398" t="s">
        <v>14598</v>
      </c>
      <c r="I763" s="10"/>
      <c r="J763" s="10"/>
    </row>
    <row r="764" spans="1:10">
      <c r="A764" s="393">
        <v>758</v>
      </c>
      <c r="B764" s="394" t="s">
        <v>5270</v>
      </c>
      <c r="C764" s="395" t="str">
        <f t="shared" si="12"/>
        <v>effect add_modifier={modifier= the_beholder_energy_big days = -1 multiplier = 1}</v>
      </c>
      <c r="D764" s="395"/>
      <c r="E764" s="395"/>
      <c r="F764" s="395"/>
      <c r="G764" s="397" t="s">
        <v>14599</v>
      </c>
      <c r="H764" s="398" t="s">
        <v>14600</v>
      </c>
      <c r="I764" s="10"/>
      <c r="J764" s="10"/>
    </row>
    <row r="765" spans="1:10">
      <c r="A765" s="393">
        <v>759</v>
      </c>
      <c r="B765" s="394" t="s">
        <v>15258</v>
      </c>
      <c r="C765" s="395" t="str">
        <f t="shared" si="12"/>
        <v>effect add_modifier={modifier= talon_power days = -1 multiplier = 1}</v>
      </c>
      <c r="D765" s="395"/>
      <c r="E765" s="395"/>
      <c r="F765" s="395"/>
      <c r="G765" s="397" t="s">
        <v>15259</v>
      </c>
      <c r="H765" s="398" t="s">
        <v>15260</v>
      </c>
      <c r="I765" s="10"/>
      <c r="J765" s="10"/>
    </row>
    <row r="766" spans="1:10">
      <c r="A766" s="393">
        <v>760</v>
      </c>
      <c r="B766" s="394" t="s">
        <v>15261</v>
      </c>
      <c r="C766" s="395" t="str">
        <f t="shared" si="12"/>
        <v>effect add_modifier={modifier= integrated_command days = -1 multiplier = 1}</v>
      </c>
      <c r="D766" s="395"/>
      <c r="E766" s="395"/>
      <c r="F766" s="395"/>
      <c r="G766" s="397" t="s">
        <v>15262</v>
      </c>
      <c r="H766" s="398" t="s">
        <v>15263</v>
      </c>
      <c r="I766" s="10"/>
      <c r="J766" s="10"/>
    </row>
    <row r="767" ht="51.75" spans="1:10">
      <c r="A767" s="393">
        <v>761</v>
      </c>
      <c r="B767" s="394" t="s">
        <v>15264</v>
      </c>
      <c r="C767" s="395" t="str">
        <f t="shared" si="12"/>
        <v>effect add_modifier={modifier= crisis_studied days = -1 multiplier = 1}</v>
      </c>
      <c r="D767" s="395"/>
      <c r="E767" s="395"/>
      <c r="F767" s="395"/>
      <c r="G767" s="397" t="s">
        <v>15176</v>
      </c>
      <c r="H767" s="398" t="s">
        <v>15265</v>
      </c>
      <c r="I767" s="10"/>
      <c r="J767" s="10"/>
    </row>
    <row r="768" spans="1:10">
      <c r="A768" s="393">
        <v>762</v>
      </c>
      <c r="B768" s="394" t="s">
        <v>15266</v>
      </c>
      <c r="C768" s="395" t="str">
        <f t="shared" si="12"/>
        <v>effect add_modifier={modifier= talon_armor days = -1 multiplier = 1}</v>
      </c>
      <c r="D768" s="395"/>
      <c r="E768" s="395"/>
      <c r="F768" s="395"/>
      <c r="G768" s="397" t="s">
        <v>15267</v>
      </c>
      <c r="H768" s="398" t="s">
        <v>15268</v>
      </c>
      <c r="I768" s="10"/>
      <c r="J768" s="10"/>
    </row>
    <row r="769" spans="1:10">
      <c r="A769" s="393">
        <v>763</v>
      </c>
      <c r="B769" s="394" t="s">
        <v>15269</v>
      </c>
      <c r="C769" s="395" t="str">
        <f t="shared" si="12"/>
        <v>effect add_modifier={modifier= talon_hull days = -1 multiplier = 1}</v>
      </c>
      <c r="D769" s="395"/>
      <c r="E769" s="395"/>
      <c r="F769" s="395"/>
      <c r="G769" s="397" t="s">
        <v>11362</v>
      </c>
      <c r="H769" s="398" t="s">
        <v>15270</v>
      </c>
      <c r="I769" s="10"/>
      <c r="J769" s="10"/>
    </row>
    <row r="770" spans="1:10">
      <c r="A770" s="393">
        <v>764</v>
      </c>
      <c r="B770" s="394" t="s">
        <v>15271</v>
      </c>
      <c r="C770" s="395" t="str">
        <f t="shared" si="12"/>
        <v>effect add_modifier={modifier= skrand_story days = -1 multiplier = 1}</v>
      </c>
      <c r="D770" s="395"/>
      <c r="E770" s="395"/>
      <c r="F770" s="395"/>
      <c r="G770" s="397" t="s">
        <v>11221</v>
      </c>
      <c r="H770" s="398" t="s">
        <v>15272</v>
      </c>
      <c r="I770" s="10"/>
      <c r="J770" s="10"/>
    </row>
    <row r="771" spans="1:10">
      <c r="A771" s="393">
        <v>765</v>
      </c>
      <c r="B771" s="394" t="s">
        <v>15273</v>
      </c>
      <c r="C771" s="395" t="str">
        <f t="shared" si="12"/>
        <v>effect add_modifier={modifier= gain_physics_insight_modifier days = -1 multiplier = 1}</v>
      </c>
      <c r="D771" s="395"/>
      <c r="E771" s="395"/>
      <c r="F771" s="395"/>
      <c r="G771" s="397" t="s">
        <v>14181</v>
      </c>
      <c r="H771" s="398" t="s">
        <v>15274</v>
      </c>
      <c r="I771" s="10"/>
      <c r="J771" s="10"/>
    </row>
    <row r="772" spans="1:10">
      <c r="A772" s="393">
        <v>766</v>
      </c>
      <c r="B772" s="394" t="s">
        <v>15275</v>
      </c>
      <c r="C772" s="395" t="str">
        <f t="shared" si="12"/>
        <v>effect add_modifier={modifier= astral_boost_modifier days = -1 multiplier = 1}</v>
      </c>
      <c r="D772" s="395"/>
      <c r="E772" s="395"/>
      <c r="F772" s="395"/>
      <c r="G772" s="397" t="s">
        <v>15276</v>
      </c>
      <c r="H772" s="398" t="s">
        <v>15277</v>
      </c>
      <c r="I772" s="10"/>
      <c r="J772" s="10"/>
    </row>
    <row r="773" spans="1:10">
      <c r="A773" s="393">
        <v>767</v>
      </c>
      <c r="B773" s="394" t="s">
        <v>15278</v>
      </c>
      <c r="C773" s="395" t="str">
        <f t="shared" si="12"/>
        <v>effect add_modifier={modifier= quantum_catapult_insight_2_modifier days = -1 multiplier = 1}</v>
      </c>
      <c r="D773" s="395"/>
      <c r="E773" s="395"/>
      <c r="F773" s="395"/>
      <c r="G773" s="397" t="s">
        <v>15279</v>
      </c>
      <c r="H773" s="398" t="s">
        <v>15280</v>
      </c>
      <c r="I773" s="10"/>
      <c r="J773" s="10"/>
    </row>
    <row r="774" spans="1:10">
      <c r="A774" s="393">
        <v>768</v>
      </c>
      <c r="B774" s="394" t="s">
        <v>15281</v>
      </c>
      <c r="C774" s="395" t="str">
        <f t="shared" si="12"/>
        <v>effect add_modifier={modifier= spirit_of_ancestors_militarist_alloys_modifier_01 days = -1 multiplier = 1}</v>
      </c>
      <c r="D774" s="395"/>
      <c r="E774" s="395"/>
      <c r="F774" s="395"/>
      <c r="G774" s="397" t="s">
        <v>15282</v>
      </c>
      <c r="H774" s="398" t="s">
        <v>15283</v>
      </c>
      <c r="I774" s="10"/>
      <c r="J774" s="10"/>
    </row>
    <row r="775" spans="1:10">
      <c r="A775" s="393">
        <v>769</v>
      </c>
      <c r="B775" s="394" t="s">
        <v>15281</v>
      </c>
      <c r="C775" s="395" t="str">
        <f t="shared" si="12"/>
        <v>effect add_modifier={modifier= spirit_of_ancestors_militarist_alloys_modifier_02 days = -1 multiplier = 1}</v>
      </c>
      <c r="D775" s="395"/>
      <c r="E775" s="395"/>
      <c r="F775" s="395"/>
      <c r="G775" s="397" t="s">
        <v>15284</v>
      </c>
      <c r="H775" s="398" t="s">
        <v>15285</v>
      </c>
      <c r="I775" s="10"/>
      <c r="J775" s="10"/>
    </row>
    <row r="776" spans="1:10">
      <c r="A776" s="393">
        <v>770</v>
      </c>
      <c r="B776" s="394" t="s">
        <v>15281</v>
      </c>
      <c r="C776" s="395" t="str">
        <f t="shared" si="12"/>
        <v>effect add_modifier={modifier= spirit_of_ancestors_militarist_alloys_modifier_03 days = -1 multiplier = 1}</v>
      </c>
      <c r="D776" s="395"/>
      <c r="E776" s="395"/>
      <c r="F776" s="395"/>
      <c r="G776" s="397" t="s">
        <v>15286</v>
      </c>
      <c r="H776" s="398" t="s">
        <v>15287</v>
      </c>
      <c r="I776" s="10"/>
      <c r="J776" s="10"/>
    </row>
    <row r="777" spans="1:10">
      <c r="A777" s="393">
        <v>771</v>
      </c>
      <c r="B777" s="394" t="s">
        <v>15281</v>
      </c>
      <c r="C777" s="395" t="str">
        <f t="shared" ref="C777:C840" si="13">_xlfn.CONCAT($C$4," ",H777," ","days = ",$E$4," ","multiplier = ",$G$4,"}")</f>
        <v>effect add_modifier={modifier= spirit_of_ancestors_militarist_astral_thread_modifier_01 days = -1 multiplier = 1}</v>
      </c>
      <c r="D777" s="395"/>
      <c r="E777" s="395"/>
      <c r="F777" s="395"/>
      <c r="G777" s="397" t="s">
        <v>15288</v>
      </c>
      <c r="H777" s="398" t="s">
        <v>15289</v>
      </c>
      <c r="I777" s="10"/>
      <c r="J777" s="10"/>
    </row>
    <row r="778" spans="1:10">
      <c r="A778" s="393">
        <v>772</v>
      </c>
      <c r="B778" s="394" t="s">
        <v>15281</v>
      </c>
      <c r="C778" s="395" t="str">
        <f t="shared" si="13"/>
        <v>effect add_modifier={modifier= spirit_of_ancestors_militarist_astral_thread_modifier_02 days = -1 multiplier = 1}</v>
      </c>
      <c r="D778" s="395"/>
      <c r="E778" s="395"/>
      <c r="F778" s="395"/>
      <c r="G778" s="397" t="s">
        <v>15290</v>
      </c>
      <c r="H778" s="398" t="s">
        <v>15291</v>
      </c>
      <c r="I778" s="10"/>
      <c r="J778" s="10"/>
    </row>
    <row r="779" spans="1:10">
      <c r="A779" s="393">
        <v>773</v>
      </c>
      <c r="B779" s="394" t="s">
        <v>15281</v>
      </c>
      <c r="C779" s="395" t="str">
        <f t="shared" si="13"/>
        <v>effect add_modifier={modifier= spirit_of_ancestors_militarist_astral_thread_modifier_03 days = -1 multiplier = 1}</v>
      </c>
      <c r="D779" s="395"/>
      <c r="E779" s="395"/>
      <c r="F779" s="395"/>
      <c r="G779" s="397" t="s">
        <v>15292</v>
      </c>
      <c r="H779" s="398" t="s">
        <v>15293</v>
      </c>
      <c r="I779" s="10"/>
      <c r="J779" s="10"/>
    </row>
    <row r="780" spans="1:10">
      <c r="A780" s="393">
        <v>774</v>
      </c>
      <c r="B780" s="394" t="s">
        <v>15281</v>
      </c>
      <c r="C780" s="395" t="str">
        <f t="shared" si="13"/>
        <v>effect add_modifier={modifier= spirit_of_ancestors_preservationist_food_modifier_01_organics days = -1 multiplier = 1}</v>
      </c>
      <c r="D780" s="395"/>
      <c r="E780" s="395"/>
      <c r="F780" s="395"/>
      <c r="G780" s="397" t="s">
        <v>15294</v>
      </c>
      <c r="H780" s="398" t="s">
        <v>15295</v>
      </c>
      <c r="I780" s="10"/>
      <c r="J780" s="10"/>
    </row>
    <row r="781" spans="1:10">
      <c r="A781" s="393">
        <v>775</v>
      </c>
      <c r="B781" s="394" t="s">
        <v>15281</v>
      </c>
      <c r="C781" s="395" t="str">
        <f t="shared" si="13"/>
        <v>effect add_modifier={modifier= spirit_of_ancestors_preservationist_food_modifier_01_lithoids days = -1 multiplier = 1}</v>
      </c>
      <c r="D781" s="395"/>
      <c r="E781" s="395"/>
      <c r="F781" s="395"/>
      <c r="G781" s="397" t="s">
        <v>15296</v>
      </c>
      <c r="H781" s="398" t="s">
        <v>15297</v>
      </c>
      <c r="I781" s="10"/>
      <c r="J781" s="10"/>
    </row>
    <row r="782" spans="1:10">
      <c r="A782" s="393">
        <v>776</v>
      </c>
      <c r="B782" s="394" t="s">
        <v>15281</v>
      </c>
      <c r="C782" s="395" t="str">
        <f t="shared" si="13"/>
        <v>effect add_modifier={modifier= spirit_of_ancestors_preservationist_food_modifier_01_machines days = -1 multiplier = 1}</v>
      </c>
      <c r="D782" s="395"/>
      <c r="E782" s="395"/>
      <c r="F782" s="395"/>
      <c r="G782" s="397" t="s">
        <v>15298</v>
      </c>
      <c r="H782" s="398" t="s">
        <v>15299</v>
      </c>
      <c r="I782" s="10"/>
      <c r="J782" s="10"/>
    </row>
    <row r="783" spans="1:10">
      <c r="A783" s="393">
        <v>777</v>
      </c>
      <c r="B783" s="394" t="s">
        <v>15281</v>
      </c>
      <c r="C783" s="395" t="str">
        <f t="shared" si="13"/>
        <v>effect add_modifier={modifier= spirit_of_ancestors_preservationist_food_modifier_02_organics days = -1 multiplier = 1}</v>
      </c>
      <c r="D783" s="395"/>
      <c r="E783" s="395"/>
      <c r="F783" s="395"/>
      <c r="G783" s="397" t="s">
        <v>15300</v>
      </c>
      <c r="H783" s="398" t="s">
        <v>15301</v>
      </c>
      <c r="I783" s="10"/>
      <c r="J783" s="10"/>
    </row>
    <row r="784" spans="1:10">
      <c r="A784" s="393">
        <v>778</v>
      </c>
      <c r="B784" s="394" t="s">
        <v>15281</v>
      </c>
      <c r="C784" s="395" t="str">
        <f t="shared" si="13"/>
        <v>effect add_modifier={modifier= spirit_of_ancestors_preservationist_food_modifier_02_lithoids days = -1 multiplier = 1}</v>
      </c>
      <c r="D784" s="395"/>
      <c r="E784" s="395"/>
      <c r="F784" s="395"/>
      <c r="G784" s="397" t="s">
        <v>15302</v>
      </c>
      <c r="H784" s="398" t="s">
        <v>15303</v>
      </c>
      <c r="I784" s="10"/>
      <c r="J784" s="10"/>
    </row>
    <row r="785" spans="1:10">
      <c r="A785" s="393">
        <v>779</v>
      </c>
      <c r="B785" s="394" t="s">
        <v>15281</v>
      </c>
      <c r="C785" s="395" t="str">
        <f t="shared" si="13"/>
        <v>effect add_modifier={modifier= spirit_of_ancestors_preservationist_food_modifier_02_machines days = -1 multiplier = 1}</v>
      </c>
      <c r="D785" s="395"/>
      <c r="E785" s="395"/>
      <c r="F785" s="395"/>
      <c r="G785" s="397" t="s">
        <v>15304</v>
      </c>
      <c r="H785" s="398" t="s">
        <v>15305</v>
      </c>
      <c r="I785" s="10"/>
      <c r="J785" s="10"/>
    </row>
    <row r="786" spans="1:10">
      <c r="A786" s="393">
        <v>780</v>
      </c>
      <c r="B786" s="394" t="s">
        <v>15281</v>
      </c>
      <c r="C786" s="395" t="str">
        <f t="shared" si="13"/>
        <v>effect add_modifier={modifier= spirit_of_ancestors_preservationist_food_modifier_03_organics days = -1 multiplier = 1}</v>
      </c>
      <c r="D786" s="395"/>
      <c r="E786" s="395"/>
      <c r="F786" s="395"/>
      <c r="G786" s="397" t="s">
        <v>15306</v>
      </c>
      <c r="H786" s="398" t="s">
        <v>15307</v>
      </c>
      <c r="I786" s="10"/>
      <c r="J786" s="10"/>
    </row>
    <row r="787" spans="1:10">
      <c r="A787" s="393">
        <v>781</v>
      </c>
      <c r="B787" s="394" t="s">
        <v>15281</v>
      </c>
      <c r="C787" s="395" t="str">
        <f t="shared" si="13"/>
        <v>effect add_modifier={modifier= spirit_of_ancestors_preservationist_food_modifier_03_lithoids days = -1 multiplier = 1}</v>
      </c>
      <c r="D787" s="395"/>
      <c r="E787" s="395"/>
      <c r="F787" s="395"/>
      <c r="G787" s="397" t="s">
        <v>15308</v>
      </c>
      <c r="H787" s="398" t="s">
        <v>15309</v>
      </c>
      <c r="I787" s="10"/>
      <c r="J787" s="10"/>
    </row>
    <row r="788" spans="1:10">
      <c r="A788" s="393">
        <v>782</v>
      </c>
      <c r="B788" s="394" t="s">
        <v>15281</v>
      </c>
      <c r="C788" s="395" t="str">
        <f t="shared" si="13"/>
        <v>effect add_modifier={modifier= spirit_of_ancestors_preservationist_food_modifier_03_machines days = -1 multiplier = 1}</v>
      </c>
      <c r="D788" s="395"/>
      <c r="E788" s="395"/>
      <c r="F788" s="395"/>
      <c r="G788" s="397" t="s">
        <v>15310</v>
      </c>
      <c r="H788" s="398" t="s">
        <v>15311</v>
      </c>
      <c r="I788" s="10"/>
      <c r="J788" s="10"/>
    </row>
    <row r="789" ht="34.5" spans="1:10">
      <c r="A789" s="393">
        <v>783</v>
      </c>
      <c r="B789" s="394" t="s">
        <v>15281</v>
      </c>
      <c r="C789" s="395" t="str">
        <f t="shared" si="13"/>
        <v>effect add_modifier={modifier= spirit_of_ancestors_preservationist_astral_thread_modifier_01 days = -1 multiplier = 1}</v>
      </c>
      <c r="D789" s="395"/>
      <c r="E789" s="395"/>
      <c r="F789" s="395"/>
      <c r="G789" s="397" t="s">
        <v>15312</v>
      </c>
      <c r="H789" s="398" t="s">
        <v>15313</v>
      </c>
      <c r="I789" s="10"/>
      <c r="J789" s="10"/>
    </row>
    <row r="790" ht="34.5" spans="1:10">
      <c r="A790" s="393">
        <v>784</v>
      </c>
      <c r="B790" s="394" t="s">
        <v>15281</v>
      </c>
      <c r="C790" s="395" t="str">
        <f t="shared" si="13"/>
        <v>effect add_modifier={modifier= spirit_of_ancestors_preservationist_astral_thread_modifier_02 days = -1 multiplier = 1}</v>
      </c>
      <c r="D790" s="395"/>
      <c r="E790" s="395"/>
      <c r="F790" s="395"/>
      <c r="G790" s="397" t="s">
        <v>15314</v>
      </c>
      <c r="H790" s="398" t="s">
        <v>15315</v>
      </c>
      <c r="I790" s="10"/>
      <c r="J790" s="10"/>
    </row>
    <row r="791" spans="1:10">
      <c r="A791" s="393">
        <v>785</v>
      </c>
      <c r="B791" s="394" t="s">
        <v>15281</v>
      </c>
      <c r="C791" s="395" t="str">
        <f t="shared" si="13"/>
        <v>effect add_modifier={modifier= spirit_of_ancestors_preservationist_astral_thread_modifier_03 days = -1 multiplier = 1}</v>
      </c>
      <c r="D791" s="395"/>
      <c r="E791" s="395"/>
      <c r="F791" s="395"/>
      <c r="G791" s="397" t="s">
        <v>15316</v>
      </c>
      <c r="H791" s="398" t="s">
        <v>15317</v>
      </c>
      <c r="I791" s="10"/>
      <c r="J791" s="10"/>
    </row>
    <row r="792" spans="1:10">
      <c r="A792" s="393">
        <v>786</v>
      </c>
      <c r="B792" s="394" t="s">
        <v>15318</v>
      </c>
      <c r="C792" s="395" t="str">
        <f t="shared" si="13"/>
        <v>effect add_modifier={modifier= vortex_fuel_modifier days = -1 multiplier = 1}</v>
      </c>
      <c r="D792" s="395"/>
      <c r="E792" s="395"/>
      <c r="F792" s="395"/>
      <c r="G792" s="397" t="s">
        <v>14159</v>
      </c>
      <c r="H792" s="398" t="s">
        <v>15319</v>
      </c>
      <c r="I792" s="10"/>
      <c r="J792" s="10"/>
    </row>
    <row r="793" spans="1:10">
      <c r="A793" s="393">
        <v>787</v>
      </c>
      <c r="B793" s="394" t="s">
        <v>15320</v>
      </c>
      <c r="C793" s="395" t="str">
        <f t="shared" si="13"/>
        <v>effect add_modifier={modifier= procedural_space_modifier days = -1 multiplier = 1}</v>
      </c>
      <c r="D793" s="395"/>
      <c r="E793" s="395"/>
      <c r="F793" s="395"/>
      <c r="G793" s="397" t="s">
        <v>15321</v>
      </c>
      <c r="H793" s="398" t="s">
        <v>15322</v>
      </c>
      <c r="I793" s="10"/>
      <c r="J793" s="10"/>
    </row>
    <row r="794" spans="1:10">
      <c r="A794" s="393">
        <v>788</v>
      </c>
      <c r="B794" s="394" t="s">
        <v>15323</v>
      </c>
      <c r="C794" s="395" t="str">
        <f t="shared" si="13"/>
        <v>effect add_modifier={modifier= whiteout_gift_modifier days = -1 multiplier = 1}</v>
      </c>
      <c r="D794" s="395"/>
      <c r="E794" s="395"/>
      <c r="F794" s="395"/>
      <c r="G794" s="397" t="s">
        <v>14181</v>
      </c>
      <c r="H794" s="398" t="s">
        <v>15324</v>
      </c>
      <c r="I794" s="10"/>
      <c r="J794" s="10"/>
    </row>
    <row r="795" spans="1:10">
      <c r="A795" s="393">
        <v>789</v>
      </c>
      <c r="B795" s="394" t="s">
        <v>15325</v>
      </c>
      <c r="C795" s="395" t="str">
        <f t="shared" si="13"/>
        <v>effect add_modifier={modifier= lonely_planet_propulsion_modifier days = -1 multiplier = 1}</v>
      </c>
      <c r="D795" s="395"/>
      <c r="E795" s="395"/>
      <c r="F795" s="395"/>
      <c r="G795" s="397" t="s">
        <v>14124</v>
      </c>
      <c r="H795" s="398" t="s">
        <v>15326</v>
      </c>
      <c r="I795" s="10"/>
      <c r="J795" s="10"/>
    </row>
    <row r="796" spans="1:10">
      <c r="A796" s="393">
        <v>790</v>
      </c>
      <c r="B796" s="394" t="s">
        <v>15327</v>
      </c>
      <c r="C796" s="395" t="str">
        <f t="shared" si="13"/>
        <v>effect add_modifier={modifier= microverse_knownledge_modifier days = -1 multiplier = 1}</v>
      </c>
      <c r="D796" s="395"/>
      <c r="E796" s="395"/>
      <c r="F796" s="395"/>
      <c r="G796" s="397" t="s">
        <v>15328</v>
      </c>
      <c r="H796" s="398" t="s">
        <v>15329</v>
      </c>
      <c r="I796" s="10"/>
      <c r="J796" s="10"/>
    </row>
    <row r="797" spans="1:10">
      <c r="A797" s="393">
        <v>791</v>
      </c>
      <c r="B797" s="394" t="s">
        <v>15330</v>
      </c>
      <c r="C797" s="395" t="str">
        <f t="shared" si="13"/>
        <v>effect add_modifier={modifier= fractured_ambassadors_modifier days = -1 multiplier = 1}</v>
      </c>
      <c r="D797" s="395"/>
      <c r="E797" s="395"/>
      <c r="F797" s="395"/>
      <c r="G797" s="397" t="s">
        <v>15331</v>
      </c>
      <c r="H797" s="398" t="s">
        <v>15332</v>
      </c>
      <c r="I797" s="10"/>
      <c r="J797" s="10"/>
    </row>
    <row r="798" spans="1:10">
      <c r="A798" s="393">
        <v>792</v>
      </c>
      <c r="B798" s="394" t="s">
        <v>15333</v>
      </c>
      <c r="C798" s="395" t="str">
        <f t="shared" si="13"/>
        <v>effect add_modifier={modifier= station_friendship_modifier days = -1 multiplier = 1}</v>
      </c>
      <c r="D798" s="395"/>
      <c r="E798" s="395"/>
      <c r="F798" s="395"/>
      <c r="G798" s="397" t="s">
        <v>13307</v>
      </c>
      <c r="H798" s="398" t="s">
        <v>15334</v>
      </c>
      <c r="I798" s="10"/>
      <c r="J798" s="10"/>
    </row>
    <row r="799" spans="1:10">
      <c r="A799" s="393">
        <v>793</v>
      </c>
      <c r="B799" s="394" t="s">
        <v>15335</v>
      </c>
      <c r="C799" s="395" t="str">
        <f t="shared" si="13"/>
        <v>effect add_modifier={modifier= rift_samples_biology_modifier days = -1 multiplier = 1}</v>
      </c>
      <c r="D799" s="395"/>
      <c r="E799" s="395"/>
      <c r="F799" s="395"/>
      <c r="G799" s="397" t="s">
        <v>14116</v>
      </c>
      <c r="H799" s="398" t="s">
        <v>15336</v>
      </c>
      <c r="I799" s="10"/>
      <c r="J799" s="10"/>
    </row>
    <row r="800" spans="1:10">
      <c r="A800" s="393">
        <v>794</v>
      </c>
      <c r="B800" s="394" t="s">
        <v>15337</v>
      </c>
      <c r="C800" s="395" t="str">
        <f t="shared" si="13"/>
        <v>effect add_modifier={modifier= restoring_the_balance_modifier days = -1 multiplier = 1}</v>
      </c>
      <c r="D800" s="395"/>
      <c r="E800" s="395"/>
      <c r="F800" s="395"/>
      <c r="G800" s="397" t="s">
        <v>14159</v>
      </c>
      <c r="H800" s="398" t="s">
        <v>15338</v>
      </c>
      <c r="I800" s="10"/>
      <c r="J800" s="10"/>
    </row>
    <row r="801" spans="1:10">
      <c r="A801" s="393">
        <v>795</v>
      </c>
      <c r="B801" s="394" t="s">
        <v>15339</v>
      </c>
      <c r="C801" s="395" t="str">
        <f t="shared" si="13"/>
        <v>effect add_modifier={modifier= genesis_insight_modifier days = -1 multiplier = 1}</v>
      </c>
      <c r="D801" s="395"/>
      <c r="E801" s="395"/>
      <c r="F801" s="395"/>
      <c r="G801" s="397" t="s">
        <v>15340</v>
      </c>
      <c r="H801" s="398" t="s">
        <v>15341</v>
      </c>
      <c r="I801" s="10"/>
      <c r="J801" s="10"/>
    </row>
    <row r="802" spans="1:10">
      <c r="A802" s="393">
        <v>796</v>
      </c>
      <c r="B802" s="394" t="s">
        <v>5478</v>
      </c>
      <c r="C802" s="395" t="str">
        <f t="shared" si="13"/>
        <v>effect add_modifier={modifier= foreign_consciousness_modifier days = -1 multiplier = 1}</v>
      </c>
      <c r="D802" s="395"/>
      <c r="E802" s="395"/>
      <c r="F802" s="395"/>
      <c r="G802" s="397" t="s">
        <v>13692</v>
      </c>
      <c r="H802" s="398" t="s">
        <v>15342</v>
      </c>
      <c r="I802" s="10"/>
      <c r="J802" s="10"/>
    </row>
    <row r="803" spans="1:10">
      <c r="A803" s="393">
        <v>797</v>
      </c>
      <c r="B803" s="394" t="s">
        <v>15343</v>
      </c>
      <c r="C803" s="395" t="str">
        <f t="shared" si="13"/>
        <v>effect add_modifier={modifier= astral_shield_experimentation days = -1 multiplier = 1}</v>
      </c>
      <c r="D803" s="395"/>
      <c r="E803" s="395"/>
      <c r="F803" s="395"/>
      <c r="G803" s="397" t="s">
        <v>15344</v>
      </c>
      <c r="H803" s="398" t="s">
        <v>15345</v>
      </c>
      <c r="I803" s="10"/>
      <c r="J803" s="10"/>
    </row>
    <row r="804" spans="1:10">
      <c r="A804" s="393">
        <v>798</v>
      </c>
      <c r="B804" s="394" t="s">
        <v>15346</v>
      </c>
      <c r="C804" s="395" t="str">
        <f t="shared" si="13"/>
        <v>effect add_modifier={modifier= zroni_insight_modifier days = -1 multiplier = 1}</v>
      </c>
      <c r="D804" s="395"/>
      <c r="E804" s="395"/>
      <c r="F804" s="395"/>
      <c r="G804" s="397" t="s">
        <v>15347</v>
      </c>
      <c r="H804" s="398" t="s">
        <v>15348</v>
      </c>
      <c r="I804" s="10"/>
      <c r="J804" s="10"/>
    </row>
    <row r="805" spans="1:10">
      <c r="A805" s="393">
        <v>799</v>
      </c>
      <c r="B805" s="394" t="s">
        <v>15349</v>
      </c>
      <c r="C805" s="395" t="str">
        <f t="shared" si="13"/>
        <v>effect add_modifier={modifier= zroni_insight_space_storm_reduction_modifier days = -1 multiplier = 1}</v>
      </c>
      <c r="D805" s="395"/>
      <c r="E805" s="395"/>
      <c r="F805" s="395"/>
      <c r="G805" s="397" t="s">
        <v>15350</v>
      </c>
      <c r="H805" s="398" t="s">
        <v>15351</v>
      </c>
      <c r="I805" s="10"/>
      <c r="J805" s="10"/>
    </row>
    <row r="806" ht="34.5" spans="1:10">
      <c r="A806" s="393">
        <v>800</v>
      </c>
      <c r="B806" s="394" t="s">
        <v>15352</v>
      </c>
      <c r="C806" s="395" t="str">
        <f t="shared" si="13"/>
        <v>effect add_modifier={modifier= rift_in_space_time_acceleration_modifier days = -1 multiplier = 1}</v>
      </c>
      <c r="D806" s="395"/>
      <c r="E806" s="395"/>
      <c r="F806" s="395"/>
      <c r="G806" s="397" t="s">
        <v>15353</v>
      </c>
      <c r="H806" s="398" t="s">
        <v>15354</v>
      </c>
      <c r="I806" s="10"/>
      <c r="J806" s="10"/>
    </row>
    <row r="807" ht="51.75" spans="1:10">
      <c r="A807" s="393">
        <v>801</v>
      </c>
      <c r="B807" s="394" t="s">
        <v>15355</v>
      </c>
      <c r="C807" s="395" t="str">
        <f t="shared" si="13"/>
        <v>effect add_modifier={modifier= colonization_drones_modifier days = -1 multiplier = 1}</v>
      </c>
      <c r="D807" s="395"/>
      <c r="E807" s="395"/>
      <c r="F807" s="395"/>
      <c r="G807" s="397" t="s">
        <v>15356</v>
      </c>
      <c r="H807" s="398" t="s">
        <v>15357</v>
      </c>
      <c r="I807" s="10"/>
      <c r="J807" s="10"/>
    </row>
    <row r="808" ht="51.75" spans="1:10">
      <c r="A808" s="393">
        <v>802</v>
      </c>
      <c r="B808" s="394" t="s">
        <v>15355</v>
      </c>
      <c r="C808" s="395" t="str">
        <f t="shared" si="13"/>
        <v>effect add_modifier={modifier= colonization_drones_modifier_wilderness days = -1 multiplier = 1}</v>
      </c>
      <c r="D808" s="395"/>
      <c r="E808" s="395"/>
      <c r="F808" s="395"/>
      <c r="G808" s="397" t="s">
        <v>15356</v>
      </c>
      <c r="H808" s="398" t="s">
        <v>15358</v>
      </c>
      <c r="I808" s="10"/>
      <c r="J808" s="10"/>
    </row>
    <row r="809" spans="1:10">
      <c r="A809" s="393">
        <v>803</v>
      </c>
      <c r="B809" s="394" t="s">
        <v>15359</v>
      </c>
      <c r="C809" s="395" t="str">
        <f t="shared" si="13"/>
        <v>effect add_modifier={modifier= extra_dimensional_spores_modifier days = -1 multiplier = 1}</v>
      </c>
      <c r="D809" s="395"/>
      <c r="E809" s="395"/>
      <c r="F809" s="395"/>
      <c r="G809" s="397" t="s">
        <v>15360</v>
      </c>
      <c r="H809" s="398" t="s">
        <v>15361</v>
      </c>
      <c r="I809" s="10"/>
      <c r="J809" s="10"/>
    </row>
    <row r="810" spans="1:10">
      <c r="A810" s="393">
        <v>804</v>
      </c>
      <c r="B810" s="394" t="s">
        <v>15362</v>
      </c>
      <c r="C810" s="395" t="str">
        <f t="shared" si="13"/>
        <v>effect add_modifier={modifier= reconverted_leader_modifier days = -1 multiplier = 1}</v>
      </c>
      <c r="D810" s="395"/>
      <c r="E810" s="395"/>
      <c r="F810" s="395"/>
      <c r="G810" s="397" t="s">
        <v>15363</v>
      </c>
      <c r="H810" s="398" t="s">
        <v>15364</v>
      </c>
      <c r="I810" s="10"/>
      <c r="J810" s="10"/>
    </row>
    <row r="811" spans="1:10">
      <c r="A811" s="393">
        <v>805</v>
      </c>
      <c r="B811" s="394" t="s">
        <v>15365</v>
      </c>
      <c r="C811" s="395" t="str">
        <f t="shared" si="13"/>
        <v>effect add_modifier={modifier= destroy_sphere_modifier days = -1 multiplier = 1}</v>
      </c>
      <c r="D811" s="395"/>
      <c r="E811" s="395"/>
      <c r="F811" s="395"/>
      <c r="G811" s="397" t="s">
        <v>3468</v>
      </c>
      <c r="H811" s="398" t="s">
        <v>15366</v>
      </c>
      <c r="I811" s="10"/>
      <c r="J811" s="10"/>
    </row>
    <row r="812" ht="71.25" spans="1:10">
      <c r="A812" s="393">
        <v>806</v>
      </c>
      <c r="B812" s="394" t="s">
        <v>15367</v>
      </c>
      <c r="C812" s="395" t="str">
        <f t="shared" si="13"/>
        <v>effect add_modifier={modifier= the_seal_weave_astral_fabric_modifiers days = -1 multiplier = 1}</v>
      </c>
      <c r="D812" s="395"/>
      <c r="E812" s="395"/>
      <c r="F812" s="395"/>
      <c r="G812" s="397" t="s">
        <v>13739</v>
      </c>
      <c r="H812" s="398" t="s">
        <v>15368</v>
      </c>
      <c r="I812" s="10"/>
      <c r="J812" s="10"/>
    </row>
    <row r="813" ht="57" spans="1:10">
      <c r="A813" s="393">
        <v>807</v>
      </c>
      <c r="B813" s="394" t="s">
        <v>15369</v>
      </c>
      <c r="C813" s="395" t="str">
        <f t="shared" si="13"/>
        <v>effect add_modifier={modifier= the_seal_pump_exotic_gases_modifier days = -1 multiplier = 1}</v>
      </c>
      <c r="D813" s="395"/>
      <c r="E813" s="395"/>
      <c r="F813" s="395"/>
      <c r="G813" s="397" t="s">
        <v>15370</v>
      </c>
      <c r="H813" s="398" t="s">
        <v>15371</v>
      </c>
      <c r="I813" s="10"/>
      <c r="J813" s="10"/>
    </row>
    <row r="814" spans="1:10">
      <c r="A814" s="393">
        <v>808</v>
      </c>
      <c r="B814" s="394" t="s">
        <v>15372</v>
      </c>
      <c r="C814" s="395" t="str">
        <f t="shared" si="13"/>
        <v>effect add_modifier={modifier= revolutionary_medigel_modifier days = -1 multiplier = 1}</v>
      </c>
      <c r="D814" s="395"/>
      <c r="E814" s="395"/>
      <c r="F814" s="395"/>
      <c r="G814" s="397" t="s">
        <v>15373</v>
      </c>
      <c r="H814" s="398" t="s">
        <v>15374</v>
      </c>
      <c r="I814" s="10"/>
      <c r="J814" s="10"/>
    </row>
    <row r="815" spans="1:10">
      <c r="A815" s="393">
        <v>809</v>
      </c>
      <c r="B815" s="394" t="s">
        <v>15375</v>
      </c>
      <c r="C815" s="395" t="str">
        <f t="shared" si="13"/>
        <v>effect add_modifier={modifier= grunur_weapon_interface_modifier days = -1 multiplier = 1}</v>
      </c>
      <c r="D815" s="395"/>
      <c r="E815" s="395"/>
      <c r="F815" s="395"/>
      <c r="G815" s="397" t="s">
        <v>13319</v>
      </c>
      <c r="H815" s="398" t="s">
        <v>15376</v>
      </c>
      <c r="I815" s="10"/>
      <c r="J815" s="10"/>
    </row>
    <row r="816" spans="1:10">
      <c r="A816" s="393">
        <v>810</v>
      </c>
      <c r="B816" s="394" t="s">
        <v>15377</v>
      </c>
      <c r="C816" s="395" t="str">
        <f t="shared" si="13"/>
        <v>effect add_modifier={modifier= formula_pink_armies days = -1 multiplier = 1}</v>
      </c>
      <c r="D816" s="395"/>
      <c r="E816" s="395"/>
      <c r="F816" s="395"/>
      <c r="G816" s="397" t="s">
        <v>15378</v>
      </c>
      <c r="H816" s="398" t="s">
        <v>15379</v>
      </c>
      <c r="I816" s="10"/>
      <c r="J816" s="10"/>
    </row>
    <row r="817" spans="1:10">
      <c r="A817" s="393">
        <v>811</v>
      </c>
      <c r="B817" s="394" t="s">
        <v>15380</v>
      </c>
      <c r="C817" s="395" t="str">
        <f t="shared" si="13"/>
        <v>effect add_modifier={modifier= secret_of_the_unbidden_modifier days = -1 multiplier = 1}</v>
      </c>
      <c r="D817" s="395"/>
      <c r="E817" s="395"/>
      <c r="F817" s="395"/>
      <c r="G817" s="397" t="s">
        <v>15381</v>
      </c>
      <c r="H817" s="398" t="s">
        <v>15382</v>
      </c>
      <c r="I817" s="10"/>
      <c r="J817" s="10"/>
    </row>
    <row r="818" spans="1:10">
      <c r="A818" s="393">
        <v>812</v>
      </c>
      <c r="B818" s="394" t="s">
        <v>15383</v>
      </c>
      <c r="C818" s="395" t="str">
        <f t="shared" si="13"/>
        <v>effect add_modifier={modifier= pacification_of_the_aberrant_modifier days = -1 multiplier = 1}</v>
      </c>
      <c r="D818" s="395"/>
      <c r="E818" s="395"/>
      <c r="F818" s="395"/>
      <c r="G818" s="397" t="s">
        <v>15384</v>
      </c>
      <c r="H818" s="398" t="s">
        <v>15385</v>
      </c>
      <c r="I818" s="10"/>
      <c r="J818" s="10"/>
    </row>
    <row r="819" spans="1:10">
      <c r="A819" s="393">
        <v>813</v>
      </c>
      <c r="B819" s="394" t="s">
        <v>15386</v>
      </c>
      <c r="C819" s="395" t="str">
        <f t="shared" si="13"/>
        <v>effect add_modifier={modifier= folly_of_the_vehement_modifier days = -1 multiplier = 1}</v>
      </c>
      <c r="D819" s="395"/>
      <c r="E819" s="395"/>
      <c r="F819" s="395"/>
      <c r="G819" s="397" t="s">
        <v>15387</v>
      </c>
      <c r="H819" s="398" t="s">
        <v>15388</v>
      </c>
      <c r="I819" s="10"/>
      <c r="J819" s="10"/>
    </row>
    <row r="820" spans="1:10">
      <c r="A820" s="393">
        <v>814</v>
      </c>
      <c r="B820" s="394" t="s">
        <v>15389</v>
      </c>
      <c r="C820" s="395" t="str">
        <f t="shared" si="13"/>
        <v>effect add_modifier={modifier= formless_country_modifier days = -1 multiplier = 1}</v>
      </c>
      <c r="D820" s="395"/>
      <c r="E820" s="395"/>
      <c r="F820" s="395"/>
      <c r="G820" s="397" t="s">
        <v>15390</v>
      </c>
      <c r="H820" s="398" t="s">
        <v>15391</v>
      </c>
      <c r="I820" s="10"/>
      <c r="J820" s="10"/>
    </row>
    <row r="821" spans="1:10">
      <c r="A821" s="393">
        <v>815</v>
      </c>
      <c r="B821" s="394" t="s">
        <v>15392</v>
      </c>
      <c r="C821" s="395" t="str">
        <f t="shared" si="13"/>
        <v>effect add_modifier={modifier= eternal_throne_modifier days = -1 multiplier = 1}</v>
      </c>
      <c r="D821" s="395"/>
      <c r="E821" s="395"/>
      <c r="F821" s="395"/>
      <c r="G821" s="397" t="s">
        <v>11892</v>
      </c>
      <c r="H821" s="398" t="s">
        <v>15393</v>
      </c>
      <c r="I821" s="10"/>
      <c r="J821" s="10"/>
    </row>
    <row r="822" spans="1:10">
      <c r="A822" s="393">
        <v>816</v>
      </c>
      <c r="B822" s="394" t="s">
        <v>15394</v>
      </c>
      <c r="C822" s="395" t="str">
        <f t="shared" si="13"/>
        <v>effect add_modifier={modifier= astralnomical_interest_modifier days = -1 multiplier = 1}</v>
      </c>
      <c r="D822" s="395"/>
      <c r="E822" s="395"/>
      <c r="F822" s="395"/>
      <c r="G822" s="397" t="s">
        <v>15395</v>
      </c>
      <c r="H822" s="398" t="s">
        <v>15396</v>
      </c>
      <c r="I822" s="10"/>
      <c r="J822" s="10"/>
    </row>
    <row r="823" spans="1:10">
      <c r="A823" s="393">
        <v>817</v>
      </c>
      <c r="B823" s="394" t="s">
        <v>15397</v>
      </c>
      <c r="C823" s="395" t="str">
        <f t="shared" si="13"/>
        <v>effect add_modifier={modifier= astral_zeal_modifier days = -1 multiplier = 1}</v>
      </c>
      <c r="D823" s="395"/>
      <c r="E823" s="395"/>
      <c r="F823" s="395"/>
      <c r="G823" s="397" t="s">
        <v>15398</v>
      </c>
      <c r="H823" s="398" t="s">
        <v>15399</v>
      </c>
      <c r="I823" s="10"/>
      <c r="J823" s="10"/>
    </row>
    <row r="824" spans="1:10">
      <c r="A824" s="393">
        <v>818</v>
      </c>
      <c r="B824" s="394" t="s">
        <v>15400</v>
      </c>
      <c r="C824" s="395" t="str">
        <f t="shared" si="13"/>
        <v>effect add_modifier={modifier= astral_aficionados_modifier days = -1 multiplier = 1}</v>
      </c>
      <c r="D824" s="395"/>
      <c r="E824" s="395"/>
      <c r="F824" s="395"/>
      <c r="G824" s="397" t="s">
        <v>15401</v>
      </c>
      <c r="H824" s="398" t="s">
        <v>15402</v>
      </c>
      <c r="I824" s="10"/>
      <c r="J824" s="10"/>
    </row>
    <row r="825" spans="1:10">
      <c r="A825" s="393">
        <v>819</v>
      </c>
      <c r="B825" s="394" t="s">
        <v>15403</v>
      </c>
      <c r="C825" s="395" t="str">
        <f t="shared" si="13"/>
        <v>effect add_modifier={modifier= patriotic_institute_true_potential_unleashed days = -1 multiplier = 1}</v>
      </c>
      <c r="D825" s="395"/>
      <c r="E825" s="395"/>
      <c r="F825" s="395"/>
      <c r="G825" s="397" t="s">
        <v>11221</v>
      </c>
      <c r="H825" s="398" t="s">
        <v>15404</v>
      </c>
      <c r="I825" s="10"/>
      <c r="J825" s="10"/>
    </row>
    <row r="826" spans="1:10">
      <c r="A826" s="393">
        <v>820</v>
      </c>
      <c r="B826" s="394" t="s">
        <v>15405</v>
      </c>
      <c r="C826" s="395" t="str">
        <f t="shared" si="13"/>
        <v>effect add_modifier={modifier= cs_storm_chasers_storm_fruition days = -1 multiplier = 1}</v>
      </c>
      <c r="D826" s="395"/>
      <c r="E826" s="395"/>
      <c r="F826" s="395"/>
      <c r="G826" s="397" t="s">
        <v>15406</v>
      </c>
      <c r="H826" s="398" t="s">
        <v>15407</v>
      </c>
      <c r="I826" s="10"/>
      <c r="J826" s="10"/>
    </row>
    <row r="827" spans="1:10">
      <c r="A827" s="393">
        <v>821</v>
      </c>
      <c r="B827" s="394" t="s">
        <v>15405</v>
      </c>
      <c r="C827" s="395" t="str">
        <f t="shared" si="13"/>
        <v>effect add_modifier={modifier= cs_storm_chasers_storm_fruition_gestalt days = -1 multiplier = 1}</v>
      </c>
      <c r="D827" s="395"/>
      <c r="E827" s="395"/>
      <c r="F827" s="395"/>
      <c r="G827" s="397" t="s">
        <v>15408</v>
      </c>
      <c r="H827" s="398" t="s">
        <v>15409</v>
      </c>
      <c r="I827" s="10"/>
      <c r="J827" s="10"/>
    </row>
    <row r="828" spans="1:10">
      <c r="A828" s="393">
        <v>822</v>
      </c>
      <c r="B828" s="394" t="s">
        <v>15410</v>
      </c>
      <c r="C828" s="395" t="str">
        <f t="shared" si="13"/>
        <v>effect add_modifier={modifier= cs_storm_chasers_bad_vibes days = -1 multiplier = 1}</v>
      </c>
      <c r="D828" s="395"/>
      <c r="E828" s="395"/>
      <c r="F828" s="395"/>
      <c r="G828" s="397" t="s">
        <v>13388</v>
      </c>
      <c r="H828" s="398" t="s">
        <v>15411</v>
      </c>
      <c r="I828" s="10"/>
      <c r="J828" s="10"/>
    </row>
    <row r="829" spans="1:10">
      <c r="A829" s="393">
        <v>823</v>
      </c>
      <c r="B829" s="394" t="s">
        <v>15412</v>
      </c>
      <c r="C829" s="395" t="str">
        <f t="shared" si="13"/>
        <v>effect add_modifier={modifier= cs_storm_chasers_storm_frenzy_1 days = -1 multiplier = 1}</v>
      </c>
      <c r="D829" s="395"/>
      <c r="E829" s="395"/>
      <c r="F829" s="395"/>
      <c r="G829" s="397" t="s">
        <v>13419</v>
      </c>
      <c r="H829" s="398" t="s">
        <v>15413</v>
      </c>
      <c r="I829" s="10"/>
      <c r="J829" s="10"/>
    </row>
    <row r="830" spans="1:10">
      <c r="A830" s="393">
        <v>824</v>
      </c>
      <c r="B830" s="394" t="s">
        <v>15412</v>
      </c>
      <c r="C830" s="395" t="str">
        <f t="shared" si="13"/>
        <v>effect add_modifier={modifier= cs_storm_chasers_storm_frenzy_2 days = -1 multiplier = 1}</v>
      </c>
      <c r="D830" s="395"/>
      <c r="E830" s="395"/>
      <c r="F830" s="395"/>
      <c r="G830" s="397" t="s">
        <v>15414</v>
      </c>
      <c r="H830" s="398" t="s">
        <v>15415</v>
      </c>
      <c r="I830" s="10"/>
      <c r="J830" s="10"/>
    </row>
    <row r="831" spans="1:10">
      <c r="A831" s="393">
        <v>825</v>
      </c>
      <c r="B831" s="394" t="s">
        <v>15412</v>
      </c>
      <c r="C831" s="395" t="str">
        <f t="shared" si="13"/>
        <v>effect add_modifier={modifier= cs_storm_chasers_storm_frenzy_3 days = -1 multiplier = 1}</v>
      </c>
      <c r="D831" s="395"/>
      <c r="E831" s="395"/>
      <c r="F831" s="395"/>
      <c r="G831" s="397" t="s">
        <v>15416</v>
      </c>
      <c r="H831" s="398" t="s">
        <v>15417</v>
      </c>
      <c r="I831" s="10"/>
      <c r="J831" s="10"/>
    </row>
    <row r="832" spans="1:10">
      <c r="A832" s="393">
        <v>826</v>
      </c>
      <c r="B832" s="394" t="s">
        <v>15412</v>
      </c>
      <c r="C832" s="395" t="str">
        <f t="shared" si="13"/>
        <v>effect add_modifier={modifier= cs_storm_chasers_storm_frenzy_1_gestalt days = -1 multiplier = 1}</v>
      </c>
      <c r="D832" s="395"/>
      <c r="E832" s="395"/>
      <c r="F832" s="395"/>
      <c r="G832" s="397" t="s">
        <v>14032</v>
      </c>
      <c r="H832" s="398" t="s">
        <v>15418</v>
      </c>
      <c r="I832" s="10"/>
      <c r="J832" s="10"/>
    </row>
    <row r="833" spans="1:10">
      <c r="A833" s="393">
        <v>827</v>
      </c>
      <c r="B833" s="394" t="s">
        <v>15412</v>
      </c>
      <c r="C833" s="395" t="str">
        <f t="shared" si="13"/>
        <v>effect add_modifier={modifier= cs_storm_chasers_storm_frenzy_2_gestalt days = -1 multiplier = 1}</v>
      </c>
      <c r="D833" s="395"/>
      <c r="E833" s="395"/>
      <c r="F833" s="395"/>
      <c r="G833" s="397" t="s">
        <v>15419</v>
      </c>
      <c r="H833" s="398" t="s">
        <v>15420</v>
      </c>
      <c r="I833" s="10"/>
      <c r="J833" s="10"/>
    </row>
    <row r="834" spans="1:10">
      <c r="A834" s="393">
        <v>828</v>
      </c>
      <c r="B834" s="394" t="s">
        <v>15412</v>
      </c>
      <c r="C834" s="395" t="str">
        <f t="shared" si="13"/>
        <v>effect add_modifier={modifier= cs_storm_chasers_storm_frenzy_3_gestalt days = -1 multiplier = 1}</v>
      </c>
      <c r="D834" s="395"/>
      <c r="E834" s="395"/>
      <c r="F834" s="395"/>
      <c r="G834" s="397" t="s">
        <v>15421</v>
      </c>
      <c r="H834" s="398" t="s">
        <v>15422</v>
      </c>
      <c r="I834" s="10"/>
      <c r="J834" s="10"/>
    </row>
    <row r="835" spans="1:10">
      <c r="A835" s="393">
        <v>829</v>
      </c>
      <c r="B835" s="394" t="s">
        <v>15423</v>
      </c>
      <c r="C835" s="395" t="str">
        <f t="shared" si="13"/>
        <v>effect add_modifier={modifier= cs_storm_chasers_the_code days = -1 multiplier = 1}</v>
      </c>
      <c r="D835" s="395"/>
      <c r="E835" s="395"/>
      <c r="F835" s="395"/>
      <c r="G835" s="397" t="s">
        <v>15424</v>
      </c>
      <c r="H835" s="398" t="s">
        <v>15425</v>
      </c>
      <c r="I835" s="10"/>
      <c r="J835" s="10"/>
    </row>
    <row r="836" spans="1:10">
      <c r="A836" s="393">
        <v>830</v>
      </c>
      <c r="B836" s="394" t="s">
        <v>15423</v>
      </c>
      <c r="C836" s="395" t="str">
        <f t="shared" si="13"/>
        <v>effect add_modifier={modifier= cs_storm_chasers_the_code_gestalt days = -1 multiplier = 1}</v>
      </c>
      <c r="D836" s="395"/>
      <c r="E836" s="395"/>
      <c r="F836" s="395"/>
      <c r="G836" s="397" t="s">
        <v>15426</v>
      </c>
      <c r="H836" s="398" t="s">
        <v>15427</v>
      </c>
      <c r="I836" s="10"/>
      <c r="J836" s="10"/>
    </row>
    <row r="837" ht="28.5" spans="1:10">
      <c r="A837" s="393">
        <v>831</v>
      </c>
      <c r="B837" s="394" t="s">
        <v>15428</v>
      </c>
      <c r="C837" s="395" t="str">
        <f t="shared" si="13"/>
        <v>effect add_modifier={modifier= green_skies_outcome_modifier days = -1 multiplier = 1}</v>
      </c>
      <c r="D837" s="395"/>
      <c r="E837" s="395"/>
      <c r="F837" s="395"/>
      <c r="G837" s="397" t="s">
        <v>15429</v>
      </c>
      <c r="H837" s="398" t="s">
        <v>15430</v>
      </c>
      <c r="I837" s="10"/>
      <c r="J837" s="10"/>
    </row>
    <row r="838" spans="1:10">
      <c r="A838" s="393">
        <v>832</v>
      </c>
      <c r="B838" s="394" t="s">
        <v>15431</v>
      </c>
      <c r="C838" s="395" t="str">
        <f t="shared" si="13"/>
        <v>effect add_modifier={modifier= secrets_of_the_inetian_traders days = -1 multiplier = 1}</v>
      </c>
      <c r="D838" s="395"/>
      <c r="E838" s="395"/>
      <c r="F838" s="395"/>
      <c r="G838" s="397" t="s">
        <v>15432</v>
      </c>
      <c r="H838" s="398" t="s">
        <v>15433</v>
      </c>
      <c r="I838" s="10"/>
      <c r="J838" s="10"/>
    </row>
    <row r="839" spans="1:10">
      <c r="A839" s="393">
        <v>833</v>
      </c>
      <c r="B839" s="394" t="s">
        <v>15431</v>
      </c>
      <c r="C839" s="395" t="str">
        <f t="shared" si="13"/>
        <v>effect add_modifier={modifier= secrets_of_the_inetian_traders_hive_mach days = -1 multiplier = 1}</v>
      </c>
      <c r="D839" s="395"/>
      <c r="E839" s="395"/>
      <c r="F839" s="395"/>
      <c r="G839" s="397" t="s">
        <v>15432</v>
      </c>
      <c r="H839" s="398" t="s">
        <v>15434</v>
      </c>
      <c r="I839" s="10"/>
      <c r="J839" s="10"/>
    </row>
    <row r="840" spans="1:10">
      <c r="A840" s="393">
        <v>834</v>
      </c>
      <c r="B840" s="394" t="s">
        <v>15435</v>
      </c>
      <c r="C840" s="395" t="str">
        <f t="shared" si="13"/>
        <v>effect add_modifier={modifier= letters_of_the_manifold days = -1 multiplier = 1}</v>
      </c>
      <c r="D840" s="395"/>
      <c r="E840" s="395"/>
      <c r="F840" s="395"/>
      <c r="G840" s="397" t="s">
        <v>15436</v>
      </c>
      <c r="H840" s="398" t="s">
        <v>15437</v>
      </c>
      <c r="I840" s="10"/>
      <c r="J840" s="10"/>
    </row>
    <row r="841" spans="1:10">
      <c r="A841" s="393">
        <v>835</v>
      </c>
      <c r="B841" s="394" t="s">
        <v>15438</v>
      </c>
      <c r="C841" s="395" t="str">
        <f t="shared" ref="C841:C904" si="14">_xlfn.CONCAT($C$4," ",H841," ","days = ",$E$4," ","multiplier = ",$G$4,"}")</f>
        <v>effect add_modifier={modifier= storm_trap_insight_modifier days = -1 multiplier = 1}</v>
      </c>
      <c r="D841" s="395"/>
      <c r="E841" s="395"/>
      <c r="F841" s="395"/>
      <c r="G841" s="397" t="s">
        <v>15439</v>
      </c>
      <c r="H841" s="398" t="s">
        <v>15440</v>
      </c>
      <c r="I841" s="10"/>
      <c r="J841" s="10"/>
    </row>
    <row r="842" spans="1:10">
      <c r="A842" s="393">
        <v>836</v>
      </c>
      <c r="B842" s="394" t="s">
        <v>15441</v>
      </c>
      <c r="C842" s="395" t="str">
        <f t="shared" si="14"/>
        <v>effect add_modifier={modifier= filtration_insight_modifier days = -1 multiplier = 1}</v>
      </c>
      <c r="D842" s="395"/>
      <c r="E842" s="395"/>
      <c r="F842" s="395"/>
      <c r="G842" s="397" t="s">
        <v>15442</v>
      </c>
      <c r="H842" s="398" t="s">
        <v>15443</v>
      </c>
      <c r="I842" s="10"/>
      <c r="J842" s="10"/>
    </row>
    <row r="843" spans="1:10">
      <c r="A843" s="393">
        <v>837</v>
      </c>
      <c r="B843" s="394" t="s">
        <v>15444</v>
      </c>
      <c r="C843" s="395" t="str">
        <f t="shared" si="14"/>
        <v>effect add_modifier={modifier= dramatic_enthusiasm days = -1 multiplier = 1}</v>
      </c>
      <c r="D843" s="395"/>
      <c r="E843" s="395"/>
      <c r="F843" s="395"/>
      <c r="G843" s="397" t="s">
        <v>15445</v>
      </c>
      <c r="H843" s="398" t="s">
        <v>15446</v>
      </c>
      <c r="I843" s="10"/>
      <c r="J843" s="10"/>
    </row>
    <row r="844" spans="1:10">
      <c r="A844" s="393">
        <v>838</v>
      </c>
      <c r="B844" s="394" t="s">
        <v>15447</v>
      </c>
      <c r="C844" s="395" t="str">
        <f t="shared" si="14"/>
        <v>effect add_modifier={modifier= melodramatic_much days = -1 multiplier = 1}</v>
      </c>
      <c r="D844" s="395"/>
      <c r="E844" s="395"/>
      <c r="F844" s="395"/>
      <c r="G844" s="397" t="s">
        <v>15448</v>
      </c>
      <c r="H844" s="398" t="s">
        <v>15449</v>
      </c>
      <c r="I844" s="10"/>
      <c r="J844" s="10"/>
    </row>
    <row r="845" spans="1:10">
      <c r="A845" s="393">
        <v>839</v>
      </c>
      <c r="B845" s="394" t="s">
        <v>15450</v>
      </c>
      <c r="C845" s="395" t="str">
        <f t="shared" si="14"/>
        <v>effect add_modifier={modifier= voidworms_hunting_buff days = -1 multiplier = 1}</v>
      </c>
      <c r="D845" s="395"/>
      <c r="E845" s="395"/>
      <c r="F845" s="395"/>
      <c r="G845" s="397" t="s">
        <v>15451</v>
      </c>
      <c r="H845" s="398" t="s">
        <v>15452</v>
      </c>
      <c r="I845" s="10"/>
      <c r="J845" s="10"/>
    </row>
    <row r="846" spans="1:10">
      <c r="A846" s="393">
        <v>840</v>
      </c>
      <c r="B846" s="394" t="s">
        <v>15453</v>
      </c>
      <c r="C846" s="395" t="str">
        <f t="shared" si="14"/>
        <v>effect add_modifier={modifier= voidworm_enzymes days = -1 multiplier = 1}</v>
      </c>
      <c r="D846" s="395"/>
      <c r="E846" s="395"/>
      <c r="F846" s="395"/>
      <c r="G846" s="397" t="s">
        <v>796</v>
      </c>
      <c r="H846" s="398" t="s">
        <v>15454</v>
      </c>
      <c r="I846" s="10"/>
      <c r="J846" s="10"/>
    </row>
    <row r="847" ht="34.5" spans="1:10">
      <c r="A847" s="393">
        <v>841</v>
      </c>
      <c r="B847" s="394" t="s">
        <v>15455</v>
      </c>
      <c r="C847" s="395" t="str">
        <f t="shared" si="14"/>
        <v>effect add_modifier={modifier= voidworm_scaling days = -1 multiplier = 1}</v>
      </c>
      <c r="D847" s="395"/>
      <c r="E847" s="395"/>
      <c r="F847" s="395"/>
      <c r="G847" s="397" t="s">
        <v>15456</v>
      </c>
      <c r="H847" s="398" t="s">
        <v>15457</v>
      </c>
      <c r="I847" s="10"/>
      <c r="J847" s="10"/>
    </row>
    <row r="848" spans="1:10">
      <c r="A848" s="393">
        <v>842</v>
      </c>
      <c r="B848" s="394" t="s">
        <v>15455</v>
      </c>
      <c r="C848" s="395" t="str">
        <f t="shared" si="14"/>
        <v>effect add_modifier={modifier= voidworm_scaling_difficulty_civilian days = -1 multiplier = 1}</v>
      </c>
      <c r="D848" s="395"/>
      <c r="E848" s="395"/>
      <c r="F848" s="395"/>
      <c r="G848" s="397" t="s">
        <v>15458</v>
      </c>
      <c r="H848" s="398" t="s">
        <v>15459</v>
      </c>
      <c r="I848" s="10"/>
      <c r="J848" s="10"/>
    </row>
    <row r="849" spans="1:10">
      <c r="A849" s="393">
        <v>843</v>
      </c>
      <c r="B849" s="394" t="s">
        <v>15455</v>
      </c>
      <c r="C849" s="395" t="str">
        <f t="shared" si="14"/>
        <v>effect add_modifier={modifier= voidworm_scaling_difficulty_cadet days = -1 multiplier = 1}</v>
      </c>
      <c r="D849" s="395"/>
      <c r="E849" s="395"/>
      <c r="F849" s="395"/>
      <c r="G849" s="397" t="s">
        <v>15460</v>
      </c>
      <c r="H849" s="398" t="s">
        <v>15461</v>
      </c>
      <c r="I849" s="10"/>
      <c r="J849" s="10"/>
    </row>
    <row r="850" spans="1:10">
      <c r="A850" s="393">
        <v>844</v>
      </c>
      <c r="B850" s="394" t="s">
        <v>15455</v>
      </c>
      <c r="C850" s="395" t="str">
        <f t="shared" si="14"/>
        <v>effect add_modifier={modifier= voidworms_crisis_growth_modifier days = -1 multiplier = 1}</v>
      </c>
      <c r="D850" s="395"/>
      <c r="E850" s="395"/>
      <c r="F850" s="395"/>
      <c r="G850" s="397" t="s">
        <v>15462</v>
      </c>
      <c r="H850" s="398" t="s">
        <v>15463</v>
      </c>
      <c r="I850" s="10"/>
      <c r="J850" s="10"/>
    </row>
    <row r="851" ht="34.5" spans="1:10">
      <c r="A851" s="393">
        <v>845</v>
      </c>
      <c r="B851" s="394" t="s">
        <v>15464</v>
      </c>
      <c r="C851" s="395" t="str">
        <f t="shared" si="14"/>
        <v>effect add_modifier={modifier= voidworm_slayers_modifier days = -1 multiplier = 1}</v>
      </c>
      <c r="D851" s="395"/>
      <c r="E851" s="395"/>
      <c r="F851" s="395"/>
      <c r="G851" s="397" t="s">
        <v>15465</v>
      </c>
      <c r="H851" s="398" t="s">
        <v>15466</v>
      </c>
      <c r="I851" s="10"/>
      <c r="J851" s="10"/>
    </row>
    <row r="852" spans="1:10">
      <c r="A852" s="393">
        <v>846</v>
      </c>
      <c r="B852" s="394" t="s">
        <v>15467</v>
      </c>
      <c r="C852" s="395" t="str">
        <f t="shared" si="14"/>
        <v>effect add_modifier={modifier= cutholoids_hunting_buff days = -1 multiplier = 1}</v>
      </c>
      <c r="D852" s="395"/>
      <c r="E852" s="395"/>
      <c r="F852" s="395"/>
      <c r="G852" s="397" t="s">
        <v>15468</v>
      </c>
      <c r="H852" s="398" t="s">
        <v>15469</v>
      </c>
      <c r="I852" s="10"/>
      <c r="J852" s="10"/>
    </row>
    <row r="853" spans="1:10">
      <c r="A853" s="393">
        <v>847</v>
      </c>
      <c r="B853" s="394" t="s">
        <v>15470</v>
      </c>
      <c r="C853" s="395" t="str">
        <f t="shared" si="14"/>
        <v>effect add_modifier={modifier= space_fauna_armor days = -1 multiplier = 1}</v>
      </c>
      <c r="D853" s="395"/>
      <c r="E853" s="395"/>
      <c r="F853" s="395"/>
      <c r="G853" s="397" t="s">
        <v>15471</v>
      </c>
      <c r="H853" s="398" t="s">
        <v>15472</v>
      </c>
      <c r="I853" s="10"/>
      <c r="J853" s="10"/>
    </row>
    <row r="854" spans="1:10">
      <c r="A854" s="393">
        <v>848</v>
      </c>
      <c r="B854" s="394" t="s">
        <v>15473</v>
      </c>
      <c r="C854" s="395" t="str">
        <f t="shared" si="14"/>
        <v>effect add_modifier={modifier= production_surge_modifier days = -1 multiplier = 1}</v>
      </c>
      <c r="D854" s="395"/>
      <c r="E854" s="395"/>
      <c r="F854" s="395"/>
      <c r="G854" s="397" t="s">
        <v>15474</v>
      </c>
      <c r="H854" s="398" t="s">
        <v>15475</v>
      </c>
      <c r="I854" s="10"/>
      <c r="J854" s="10"/>
    </row>
    <row r="855" spans="1:10">
      <c r="A855" s="393">
        <v>849</v>
      </c>
      <c r="B855" s="394" t="s">
        <v>15476</v>
      </c>
      <c r="C855" s="395" t="str">
        <f t="shared" si="14"/>
        <v>effect add_modifier={modifier= public_distrust_modifier days = -1 multiplier = 1}</v>
      </c>
      <c r="D855" s="395"/>
      <c r="E855" s="395"/>
      <c r="F855" s="395"/>
      <c r="G855" s="397" t="s">
        <v>3417</v>
      </c>
      <c r="H855" s="398" t="s">
        <v>15477</v>
      </c>
      <c r="I855" s="10"/>
      <c r="J855" s="10"/>
    </row>
    <row r="856" spans="1:10">
      <c r="A856" s="393">
        <v>850</v>
      </c>
      <c r="B856" s="394" t="s">
        <v>15478</v>
      </c>
      <c r="C856" s="395" t="str">
        <f t="shared" si="14"/>
        <v>effect add_modifier={modifier= test_subject_unwilling_modifier days = -1 multiplier = 1}</v>
      </c>
      <c r="D856" s="395"/>
      <c r="E856" s="395"/>
      <c r="F856" s="395"/>
      <c r="G856" s="397" t="s">
        <v>15479</v>
      </c>
      <c r="H856" s="398" t="s">
        <v>15480</v>
      </c>
      <c r="I856" s="10"/>
      <c r="J856" s="10"/>
    </row>
    <row r="857" spans="1:10">
      <c r="A857" s="393">
        <v>851</v>
      </c>
      <c r="B857" s="394" t="s">
        <v>15478</v>
      </c>
      <c r="C857" s="395" t="str">
        <f t="shared" si="14"/>
        <v>effect add_modifier={modifier= test_subject_volunteer_modifier days = -1 multiplier = 1}</v>
      </c>
      <c r="D857" s="395"/>
      <c r="E857" s="395"/>
      <c r="F857" s="395"/>
      <c r="G857" s="397" t="s">
        <v>15481</v>
      </c>
      <c r="H857" s="398" t="s">
        <v>15482</v>
      </c>
      <c r="I857" s="10"/>
      <c r="J857" s="10"/>
    </row>
    <row r="858" spans="1:10">
      <c r="A858" s="393">
        <v>852</v>
      </c>
      <c r="B858" s="394" t="s">
        <v>15478</v>
      </c>
      <c r="C858" s="395" t="str">
        <f t="shared" si="14"/>
        <v>effect add_modifier={modifier= test_subject_gestalt_modifier days = -1 multiplier = 1}</v>
      </c>
      <c r="D858" s="395"/>
      <c r="E858" s="395"/>
      <c r="F858" s="395"/>
      <c r="G858" s="397" t="s">
        <v>15483</v>
      </c>
      <c r="H858" s="398" t="s">
        <v>15484</v>
      </c>
      <c r="I858" s="10"/>
      <c r="J858" s="10"/>
    </row>
    <row r="859" spans="1:10">
      <c r="A859" s="393">
        <v>853</v>
      </c>
      <c r="B859" s="394" t="s">
        <v>15485</v>
      </c>
      <c r="C859" s="395" t="str">
        <f t="shared" si="14"/>
        <v>effect add_modifier={modifier= frenzied_voidworms_pacified_modifier days = -1 multiplier = 1}</v>
      </c>
      <c r="D859" s="395"/>
      <c r="E859" s="395"/>
      <c r="F859" s="395"/>
      <c r="G859" s="397" t="s">
        <v>15486</v>
      </c>
      <c r="H859" s="398" t="s">
        <v>15487</v>
      </c>
      <c r="I859" s="10"/>
      <c r="J859" s="10"/>
    </row>
    <row r="860" ht="34.5" spans="1:10">
      <c r="A860" s="393">
        <v>854</v>
      </c>
      <c r="B860" s="394" t="s">
        <v>15488</v>
      </c>
      <c r="C860" s="395" t="str">
        <f t="shared" si="14"/>
        <v>effect add_modifier={modifier= hide_presence_starbase_modifier days = -1 multiplier = 1}</v>
      </c>
      <c r="D860" s="395"/>
      <c r="E860" s="395"/>
      <c r="F860" s="395"/>
      <c r="G860" s="397" t="s">
        <v>15489</v>
      </c>
      <c r="H860" s="398" t="s">
        <v>15490</v>
      </c>
      <c r="I860" s="10"/>
      <c r="J860" s="10"/>
    </row>
    <row r="861" spans="1:10">
      <c r="A861" s="393">
        <v>855</v>
      </c>
      <c r="B861" s="394" t="s">
        <v>15488</v>
      </c>
      <c r="C861" s="395" t="str">
        <f t="shared" si="14"/>
        <v>effect add_modifier={modifier= hide_presence_modifier days = -1 multiplier = 1}</v>
      </c>
      <c r="D861" s="395"/>
      <c r="E861" s="395"/>
      <c r="F861" s="395"/>
      <c r="G861" s="397" t="s">
        <v>15491</v>
      </c>
      <c r="H861" s="398" t="s">
        <v>15492</v>
      </c>
      <c r="I861" s="10"/>
      <c r="J861" s="10"/>
    </row>
    <row r="862" spans="1:10">
      <c r="A862" s="393">
        <v>856</v>
      </c>
      <c r="B862" s="394" t="s">
        <v>15493</v>
      </c>
      <c r="C862" s="395" t="str">
        <f t="shared" si="14"/>
        <v>effect add_modifier={modifier= fauna_disengagement_modifier days = -1 multiplier = 1}</v>
      </c>
      <c r="D862" s="395"/>
      <c r="E862" s="395"/>
      <c r="F862" s="395"/>
      <c r="G862" s="397" t="s">
        <v>15494</v>
      </c>
      <c r="H862" s="398" t="s">
        <v>15495</v>
      </c>
      <c r="I862" s="10"/>
      <c r="J862" s="10"/>
    </row>
    <row r="863" spans="1:10">
      <c r="A863" s="393">
        <v>857</v>
      </c>
      <c r="B863" s="394" t="s">
        <v>15496</v>
      </c>
      <c r="C863" s="395" t="str">
        <f t="shared" si="14"/>
        <v>effect add_modifier={modifier= crystallinus_diffuser_modifier days = -1 multiplier = 1}</v>
      </c>
      <c r="D863" s="395"/>
      <c r="E863" s="395"/>
      <c r="F863" s="395"/>
      <c r="G863" s="397" t="s">
        <v>15497</v>
      </c>
      <c r="H863" s="398" t="s">
        <v>15498</v>
      </c>
      <c r="I863" s="10"/>
      <c r="J863" s="10"/>
    </row>
    <row r="864" spans="1:10">
      <c r="A864" s="393">
        <v>858</v>
      </c>
      <c r="B864" s="394" t="s">
        <v>15499</v>
      </c>
      <c r="C864" s="395" t="str">
        <f t="shared" si="14"/>
        <v>effect add_modifier={modifier= everchanging_stone_modifier days = -1 multiplier = 1}</v>
      </c>
      <c r="D864" s="395"/>
      <c r="E864" s="395"/>
      <c r="F864" s="395"/>
      <c r="G864" s="397" t="s">
        <v>15500</v>
      </c>
      <c r="H864" s="398" t="s">
        <v>15501</v>
      </c>
      <c r="I864" s="10"/>
      <c r="J864" s="10"/>
    </row>
    <row r="865" spans="1:10">
      <c r="A865" s="393">
        <v>859</v>
      </c>
      <c r="B865" s="394" t="s">
        <v>11932</v>
      </c>
      <c r="C865" s="395" t="str">
        <f t="shared" si="14"/>
        <v>effect add_modifier={modifier= pulsestone_modifier days = -1 multiplier = 1}</v>
      </c>
      <c r="D865" s="395"/>
      <c r="E865" s="395"/>
      <c r="F865" s="395"/>
      <c r="G865" s="397" t="s">
        <v>15502</v>
      </c>
      <c r="H865" s="398" t="s">
        <v>15503</v>
      </c>
      <c r="I865" s="10"/>
      <c r="J865" s="10"/>
    </row>
    <row r="866" spans="1:10">
      <c r="A866" s="393">
        <v>860</v>
      </c>
      <c r="B866" s="394" t="s">
        <v>11938</v>
      </c>
      <c r="C866" s="395" t="str">
        <f t="shared" si="14"/>
        <v>effect add_modifier={modifier= gavel_of_the_tribunal_galcom days = -1 multiplier = 1}</v>
      </c>
      <c r="D866" s="395"/>
      <c r="E866" s="395"/>
      <c r="F866" s="395"/>
      <c r="G866" s="397" t="s">
        <v>15504</v>
      </c>
      <c r="H866" s="398" t="s">
        <v>15505</v>
      </c>
      <c r="I866" s="10"/>
      <c r="J866" s="10"/>
    </row>
    <row r="867" spans="1:10">
      <c r="A867" s="393">
        <v>861</v>
      </c>
      <c r="B867" s="394" t="s">
        <v>11938</v>
      </c>
      <c r="C867" s="395" t="str">
        <f t="shared" si="14"/>
        <v>effect add_modifier={modifier= gavel_of_the_tribunal_no_galcom days = -1 multiplier = 1}</v>
      </c>
      <c r="D867" s="395"/>
      <c r="E867" s="395"/>
      <c r="F867" s="395"/>
      <c r="G867" s="397" t="s">
        <v>11942</v>
      </c>
      <c r="H867" s="398" t="s">
        <v>15506</v>
      </c>
      <c r="I867" s="10"/>
      <c r="J867" s="10"/>
    </row>
    <row r="868" spans="1:10">
      <c r="A868" s="393">
        <v>862</v>
      </c>
      <c r="B868" s="394" t="s">
        <v>15507</v>
      </c>
      <c r="C868" s="395" t="str">
        <f t="shared" si="14"/>
        <v>effect add_modifier={modifier= tiyanki_matriarch_nerve_core days = -1 multiplier = 1}</v>
      </c>
      <c r="D868" s="395"/>
      <c r="E868" s="395"/>
      <c r="F868" s="395"/>
      <c r="G868" s="397" t="s">
        <v>15508</v>
      </c>
      <c r="H868" s="398" t="s">
        <v>15509</v>
      </c>
      <c r="I868" s="10"/>
      <c r="J868" s="10"/>
    </row>
    <row r="869" spans="1:10">
      <c r="A869" s="393">
        <v>863</v>
      </c>
      <c r="B869" s="394" t="s">
        <v>11945</v>
      </c>
      <c r="C869" s="395" t="str">
        <f t="shared" si="14"/>
        <v>effect add_modifier={modifier= entangled_relay_modifier days = -1 multiplier = 1}</v>
      </c>
      <c r="D869" s="395"/>
      <c r="E869" s="395"/>
      <c r="F869" s="395"/>
      <c r="G869" s="397" t="s">
        <v>15510</v>
      </c>
      <c r="H869" s="398" t="s">
        <v>15511</v>
      </c>
      <c r="I869" s="10"/>
      <c r="J869" s="10"/>
    </row>
    <row r="870" spans="1:10">
      <c r="A870" s="393">
        <v>864</v>
      </c>
      <c r="B870" s="394" t="s">
        <v>11952</v>
      </c>
      <c r="C870" s="395" t="str">
        <f t="shared" si="14"/>
        <v>effect add_modifier={modifier= prototype_vir_core_modifier days = -1 multiplier = 1}</v>
      </c>
      <c r="D870" s="395"/>
      <c r="E870" s="395"/>
      <c r="F870" s="395"/>
      <c r="G870" s="397" t="s">
        <v>11956</v>
      </c>
      <c r="H870" s="398" t="s">
        <v>15512</v>
      </c>
      <c r="I870" s="10"/>
      <c r="J870" s="10"/>
    </row>
    <row r="871" spans="1:10">
      <c r="A871" s="393">
        <v>865</v>
      </c>
      <c r="B871" s="394" t="s">
        <v>11992</v>
      </c>
      <c r="C871" s="395" t="str">
        <f t="shared" si="14"/>
        <v>effect add_modifier={modifier= celestial_resonator_modifier days = -1 multiplier = 1}</v>
      </c>
      <c r="D871" s="395"/>
      <c r="E871" s="395"/>
      <c r="F871" s="395"/>
      <c r="G871" s="397" t="s">
        <v>15513</v>
      </c>
      <c r="H871" s="398" t="s">
        <v>15514</v>
      </c>
      <c r="I871" s="10"/>
      <c r="J871" s="10"/>
    </row>
    <row r="872" spans="1:10">
      <c r="A872" s="393">
        <v>866</v>
      </c>
      <c r="B872" s="394" t="s">
        <v>15515</v>
      </c>
      <c r="C872" s="395" t="str">
        <f t="shared" si="14"/>
        <v>effect add_modifier={modifier= mineral_insight days = -1 multiplier = 1}</v>
      </c>
      <c r="D872" s="395"/>
      <c r="E872" s="395"/>
      <c r="F872" s="395"/>
      <c r="G872" s="397" t="s">
        <v>15516</v>
      </c>
      <c r="H872" s="398" t="s">
        <v>15517</v>
      </c>
      <c r="I872" s="10"/>
      <c r="J872" s="10"/>
    </row>
    <row r="873" spans="1:10">
      <c r="A873" s="393">
        <v>867</v>
      </c>
      <c r="B873" s="394" t="s">
        <v>15518</v>
      </c>
      <c r="C873" s="395" t="str">
        <f t="shared" si="14"/>
        <v>effect add_modifier={modifier= void_mining days = -1 multiplier = 1}</v>
      </c>
      <c r="D873" s="395"/>
      <c r="E873" s="395"/>
      <c r="F873" s="395"/>
      <c r="G873" s="397" t="s">
        <v>15519</v>
      </c>
      <c r="H873" s="398" t="s">
        <v>15520</v>
      </c>
      <c r="I873" s="10"/>
      <c r="J873" s="10"/>
    </row>
    <row r="874" spans="1:10">
      <c r="A874" s="393">
        <v>868</v>
      </c>
      <c r="B874" s="394" t="s">
        <v>15521</v>
      </c>
      <c r="C874" s="395" t="str">
        <f t="shared" si="14"/>
        <v>effect add_modifier={modifier= cultural_enrichment days = -1 multiplier = 1}</v>
      </c>
      <c r="D874" s="395"/>
      <c r="E874" s="395"/>
      <c r="F874" s="395"/>
      <c r="G874" s="397" t="s">
        <v>11391</v>
      </c>
      <c r="H874" s="398" t="s">
        <v>15522</v>
      </c>
      <c r="I874" s="10"/>
      <c r="J874" s="10"/>
    </row>
    <row r="875" spans="1:10">
      <c r="A875" s="393">
        <v>869</v>
      </c>
      <c r="B875" s="394" t="s">
        <v>15523</v>
      </c>
      <c r="C875" s="395" t="str">
        <f t="shared" si="14"/>
        <v>effect add_modifier={modifier= auctioneering_curation days = -1 multiplier = 1}</v>
      </c>
      <c r="D875" s="395"/>
      <c r="E875" s="395"/>
      <c r="F875" s="395"/>
      <c r="G875" s="397" t="s">
        <v>15524</v>
      </c>
      <c r="H875" s="398" t="s">
        <v>15525</v>
      </c>
      <c r="I875" s="10"/>
      <c r="J875" s="10"/>
    </row>
    <row r="876" spans="1:10">
      <c r="A876" s="393">
        <v>870</v>
      </c>
      <c r="B876" s="394" t="s">
        <v>15526</v>
      </c>
      <c r="C876" s="395" t="str">
        <f t="shared" si="14"/>
        <v>effect add_modifier={modifier= historical_insight days = -1 multiplier = 1}</v>
      </c>
      <c r="D876" s="395"/>
      <c r="E876" s="395"/>
      <c r="F876" s="395"/>
      <c r="G876" s="397" t="s">
        <v>15340</v>
      </c>
      <c r="H876" s="398" t="s">
        <v>15527</v>
      </c>
      <c r="I876" s="10"/>
      <c r="J876" s="10"/>
    </row>
    <row r="877" spans="1:10">
      <c r="A877" s="393">
        <v>871</v>
      </c>
      <c r="B877" s="394" t="s">
        <v>15528</v>
      </c>
      <c r="C877" s="395" t="str">
        <f t="shared" si="14"/>
        <v>effect add_modifier={modifier= lessons_from_the_past days = -1 multiplier = 1}</v>
      </c>
      <c r="D877" s="395"/>
      <c r="E877" s="395"/>
      <c r="F877" s="395"/>
      <c r="G877" s="397" t="s">
        <v>14815</v>
      </c>
      <c r="H877" s="398" t="s">
        <v>15529</v>
      </c>
      <c r="I877" s="10"/>
      <c r="J877" s="10"/>
    </row>
    <row r="878" spans="1:10">
      <c r="A878" s="393">
        <v>872</v>
      </c>
      <c r="B878" s="394" t="s">
        <v>15530</v>
      </c>
      <c r="C878" s="395" t="str">
        <f t="shared" si="14"/>
        <v>effect add_modifier={modifier= collection_stage_3_modifier_xeno_geology days = -1 multiplier = 1}</v>
      </c>
      <c r="D878" s="395"/>
      <c r="E878" s="395"/>
      <c r="F878" s="395"/>
      <c r="G878" s="397" t="s">
        <v>15531</v>
      </c>
      <c r="H878" s="398" t="s">
        <v>15532</v>
      </c>
      <c r="I878" s="10"/>
      <c r="J878" s="10"/>
    </row>
    <row r="879" spans="1:10">
      <c r="A879" s="393">
        <v>873</v>
      </c>
      <c r="B879" s="394" t="s">
        <v>15533</v>
      </c>
      <c r="C879" s="395" t="str">
        <f t="shared" si="14"/>
        <v>effect add_modifier={modifier= collection_stage_3_modifier_aesthetic_wonder days = -1 multiplier = 1}</v>
      </c>
      <c r="D879" s="395"/>
      <c r="E879" s="395"/>
      <c r="F879" s="395"/>
      <c r="G879" s="397" t="s">
        <v>15534</v>
      </c>
      <c r="H879" s="398" t="s">
        <v>15535</v>
      </c>
      <c r="I879" s="10"/>
      <c r="J879" s="10"/>
    </row>
    <row r="880" spans="1:10">
      <c r="A880" s="393">
        <v>874</v>
      </c>
      <c r="B880" s="394" t="s">
        <v>15536</v>
      </c>
      <c r="C880" s="395" t="str">
        <f t="shared" si="14"/>
        <v>effect add_modifier={modifier= collection_stage_3_modifier_historical_item days = -1 multiplier = 1}</v>
      </c>
      <c r="D880" s="395"/>
      <c r="E880" s="395"/>
      <c r="F880" s="395"/>
      <c r="G880" s="397" t="s">
        <v>15537</v>
      </c>
      <c r="H880" s="398" t="s">
        <v>15538</v>
      </c>
      <c r="I880" s="10"/>
      <c r="J880" s="10"/>
    </row>
    <row r="881" spans="1:10">
      <c r="A881" s="393">
        <v>875</v>
      </c>
      <c r="B881" s="394" t="s">
        <v>15539</v>
      </c>
      <c r="C881" s="395" t="str">
        <f t="shared" si="14"/>
        <v>effect add_modifier={modifier= primal_calling_exhibit_modifier days = -1 multiplier = 1}</v>
      </c>
      <c r="D881" s="395"/>
      <c r="E881" s="395"/>
      <c r="F881" s="395"/>
      <c r="G881" s="397" t="s">
        <v>15540</v>
      </c>
      <c r="H881" s="398" t="s">
        <v>15541</v>
      </c>
      <c r="I881" s="10"/>
      <c r="J881" s="10"/>
    </row>
    <row r="882" spans="1:10">
      <c r="A882" s="393">
        <v>876</v>
      </c>
      <c r="B882" s="394" t="s">
        <v>15542</v>
      </c>
      <c r="C882" s="395" t="str">
        <f t="shared" si="14"/>
        <v>effect add_modifier={modifier= primal_calling_exploit_modifier days = -1 multiplier = 1}</v>
      </c>
      <c r="D882" s="395"/>
      <c r="E882" s="395"/>
      <c r="F882" s="395"/>
      <c r="G882" s="397" t="s">
        <v>15543</v>
      </c>
      <c r="H882" s="398" t="s">
        <v>15544</v>
      </c>
      <c r="I882" s="10"/>
      <c r="J882" s="10"/>
    </row>
    <row r="883" ht="34.5" spans="1:10">
      <c r="A883" s="393">
        <v>877</v>
      </c>
      <c r="B883" s="394" t="s">
        <v>15545</v>
      </c>
      <c r="C883" s="395" t="str">
        <f t="shared" si="14"/>
        <v>effect add_modifier={modifier= primal_calling_shelter_modifier days = -1 multiplier = 1}</v>
      </c>
      <c r="D883" s="395"/>
      <c r="E883" s="395"/>
      <c r="F883" s="395"/>
      <c r="G883" s="397" t="s">
        <v>15546</v>
      </c>
      <c r="H883" s="398" t="s">
        <v>15547</v>
      </c>
      <c r="I883" s="10"/>
      <c r="J883" s="10"/>
    </row>
    <row r="884" spans="1:10">
      <c r="A884" s="393">
        <v>878</v>
      </c>
      <c r="B884" s="394" t="s">
        <v>15548</v>
      </c>
      <c r="C884" s="395" t="str">
        <f t="shared" si="14"/>
        <v>effect add_modifier={modifier= primal_calling_hunt_modifier days = -1 multiplier = 1}</v>
      </c>
      <c r="D884" s="395"/>
      <c r="E884" s="395"/>
      <c r="F884" s="395"/>
      <c r="G884" s="397" t="s">
        <v>15549</v>
      </c>
      <c r="H884" s="398" t="s">
        <v>15550</v>
      </c>
      <c r="I884" s="10"/>
      <c r="J884" s="10"/>
    </row>
    <row r="885" spans="1:10">
      <c r="A885" s="393">
        <v>879</v>
      </c>
      <c r="B885" s="394" t="s">
        <v>15551</v>
      </c>
      <c r="C885" s="395" t="str">
        <f t="shared" si="14"/>
        <v>effect add_modifier={modifier= primal_calling_assimilate_modifier days = -1 multiplier = 1}</v>
      </c>
      <c r="D885" s="395"/>
      <c r="E885" s="395"/>
      <c r="F885" s="395"/>
      <c r="G885" s="397" t="s">
        <v>15552</v>
      </c>
      <c r="H885" s="398" t="s">
        <v>15553</v>
      </c>
      <c r="I885" s="10"/>
      <c r="J885" s="10"/>
    </row>
    <row r="886" ht="34.5" spans="1:10">
      <c r="A886" s="393">
        <v>880</v>
      </c>
      <c r="B886" s="394" t="s">
        <v>15554</v>
      </c>
      <c r="C886" s="395" t="str">
        <f t="shared" si="14"/>
        <v>effect add_modifier={modifier= primal_calling_symbiosis_modifier days = -1 multiplier = 1}</v>
      </c>
      <c r="D886" s="395"/>
      <c r="E886" s="395"/>
      <c r="F886" s="395"/>
      <c r="G886" s="397" t="s">
        <v>15546</v>
      </c>
      <c r="H886" s="398" t="s">
        <v>15555</v>
      </c>
      <c r="I886" s="10"/>
      <c r="J886" s="10"/>
    </row>
    <row r="887" spans="1:10">
      <c r="A887" s="393">
        <v>881</v>
      </c>
      <c r="B887" s="394" t="s">
        <v>15556</v>
      </c>
      <c r="C887" s="395" t="str">
        <f t="shared" si="14"/>
        <v>effect add_modifier={modifier= primal_calling_feed_modifier days = -1 multiplier = 1}</v>
      </c>
      <c r="D887" s="395"/>
      <c r="E887" s="395"/>
      <c r="F887" s="395"/>
      <c r="G887" s="397" t="s">
        <v>15549</v>
      </c>
      <c r="H887" s="398" t="s">
        <v>15557</v>
      </c>
      <c r="I887" s="10"/>
      <c r="J887" s="10"/>
    </row>
    <row r="888" spans="1:10">
      <c r="A888" s="393">
        <v>882</v>
      </c>
      <c r="B888" s="394" t="s">
        <v>15558</v>
      </c>
      <c r="C888" s="395" t="str">
        <f t="shared" si="14"/>
        <v>effect add_modifier={modifier= agenda_galactic_trawling_launch_finish days = -1 multiplier = 1}</v>
      </c>
      <c r="D888" s="395"/>
      <c r="E888" s="395"/>
      <c r="F888" s="395"/>
      <c r="G888" s="397" t="s">
        <v>15559</v>
      </c>
      <c r="H888" s="398" t="s">
        <v>15560</v>
      </c>
      <c r="I888" s="10"/>
      <c r="J888" s="10"/>
    </row>
    <row r="889" spans="1:10">
      <c r="A889" s="393">
        <v>883</v>
      </c>
      <c r="B889" s="394" t="s">
        <v>15561</v>
      </c>
      <c r="C889" s="395" t="str">
        <f t="shared" si="14"/>
        <v>effect add_modifier={modifier= agenda_astute_observation_launch_finish days = -1 multiplier = 1}</v>
      </c>
      <c r="D889" s="395"/>
      <c r="E889" s="395"/>
      <c r="F889" s="395"/>
      <c r="G889" s="397" t="s">
        <v>15562</v>
      </c>
      <c r="H889" s="398" t="s">
        <v>15563</v>
      </c>
      <c r="I889" s="10"/>
      <c r="J889" s="10"/>
    </row>
    <row r="890" spans="1:10">
      <c r="A890" s="393">
        <v>884</v>
      </c>
      <c r="B890" s="394" t="s">
        <v>4284</v>
      </c>
      <c r="C890" s="395" t="str">
        <f t="shared" si="14"/>
        <v>effect add_modifier={modifier= celestial_chart_modifier days = -1 multiplier = 1}</v>
      </c>
      <c r="D890" s="395"/>
      <c r="E890" s="395"/>
      <c r="F890" s="395"/>
      <c r="G890" s="397" t="s">
        <v>11719</v>
      </c>
      <c r="H890" s="398" t="s">
        <v>15564</v>
      </c>
      <c r="I890" s="10"/>
      <c r="J890" s="10"/>
    </row>
    <row r="891" spans="1:10">
      <c r="A891" s="393">
        <v>885</v>
      </c>
      <c r="B891" s="394" t="s">
        <v>15565</v>
      </c>
      <c r="C891" s="395" t="str">
        <f t="shared" si="14"/>
        <v>effect add_modifier={modifier= celestial_chart_modifier_gestalt days = -1 multiplier = 1}</v>
      </c>
      <c r="D891" s="395"/>
      <c r="E891" s="395"/>
      <c r="F891" s="395"/>
      <c r="G891" s="397" t="s">
        <v>11719</v>
      </c>
      <c r="H891" s="398" t="s">
        <v>15566</v>
      </c>
      <c r="I891" s="10"/>
      <c r="J891" s="10"/>
    </row>
    <row r="892" spans="1:10">
      <c r="A892" s="393">
        <v>886</v>
      </c>
      <c r="B892" s="394" t="s">
        <v>15567</v>
      </c>
      <c r="C892" s="395" t="str">
        <f t="shared" si="14"/>
        <v>effect add_modifier={modifier= exhibition_enhancement_modifier days = -1 multiplier = 1}</v>
      </c>
      <c r="D892" s="395"/>
      <c r="E892" s="395"/>
      <c r="F892" s="395"/>
      <c r="G892" s="397" t="s">
        <v>15568</v>
      </c>
      <c r="H892" s="398" t="s">
        <v>15569</v>
      </c>
      <c r="I892" s="10"/>
      <c r="J892" s="10"/>
    </row>
    <row r="893" spans="1:10">
      <c r="A893" s="393">
        <v>887</v>
      </c>
      <c r="B893" s="394" t="s">
        <v>15570</v>
      </c>
      <c r="C893" s="395" t="str">
        <f t="shared" si="14"/>
        <v>effect add_modifier={modifier= fervor_for_discovery_modifier days = -1 multiplier = 1}</v>
      </c>
      <c r="D893" s="395"/>
      <c r="E893" s="395"/>
      <c r="F893" s="395"/>
      <c r="G893" s="397" t="s">
        <v>15571</v>
      </c>
      <c r="H893" s="398" t="s">
        <v>15572</v>
      </c>
      <c r="I893" s="10"/>
      <c r="J893" s="10"/>
    </row>
    <row r="894" spans="1:10">
      <c r="A894" s="393">
        <v>888</v>
      </c>
      <c r="B894" s="394" t="s">
        <v>15570</v>
      </c>
      <c r="C894" s="395" t="str">
        <f t="shared" si="14"/>
        <v>effect add_modifier={modifier= fervor_for_discovery_ap_modifier days = -1 multiplier = 1}</v>
      </c>
      <c r="D894" s="395"/>
      <c r="E894" s="395"/>
      <c r="F894" s="395"/>
      <c r="G894" s="397" t="s">
        <v>15573</v>
      </c>
      <c r="H894" s="398" t="s">
        <v>15574</v>
      </c>
      <c r="I894" s="10"/>
      <c r="J894" s="10"/>
    </row>
    <row r="895" spans="1:10">
      <c r="A895" s="393">
        <v>889</v>
      </c>
      <c r="B895" s="394" t="s">
        <v>15575</v>
      </c>
      <c r="C895" s="395" t="str">
        <f t="shared" si="14"/>
        <v>effect add_modifier={modifier= black_needle_base_sold_stolen_items days = -1 multiplier = 1}</v>
      </c>
      <c r="D895" s="395"/>
      <c r="E895" s="395"/>
      <c r="F895" s="395"/>
      <c r="G895" s="397" t="s">
        <v>15576</v>
      </c>
      <c r="H895" s="398" t="s">
        <v>15577</v>
      </c>
      <c r="I895" s="10"/>
      <c r="J895" s="10"/>
    </row>
    <row r="896" spans="1:10">
      <c r="A896" s="393">
        <v>890</v>
      </c>
      <c r="B896" s="394" t="s">
        <v>15578</v>
      </c>
      <c r="C896" s="395" t="str">
        <f t="shared" si="14"/>
        <v>effect add_modifier={modifier= prospect_of_treasure_modifier days = -1 multiplier = 1}</v>
      </c>
      <c r="D896" s="395"/>
      <c r="E896" s="395"/>
      <c r="F896" s="395"/>
      <c r="G896" s="397" t="s">
        <v>15579</v>
      </c>
      <c r="H896" s="398" t="s">
        <v>15580</v>
      </c>
      <c r="I896" s="10"/>
      <c r="J896" s="10"/>
    </row>
    <row r="897" spans="1:10">
      <c r="A897" s="393">
        <v>891</v>
      </c>
      <c r="B897" s="394" t="s">
        <v>15581</v>
      </c>
      <c r="C897" s="395" t="str">
        <f t="shared" si="14"/>
        <v>effect add_modifier={modifier= sabotage_mass_executions_modifier days = -1 multiplier = 1}</v>
      </c>
      <c r="D897" s="395"/>
      <c r="E897" s="395"/>
      <c r="F897" s="395"/>
      <c r="G897" s="397" t="s">
        <v>15109</v>
      </c>
      <c r="H897" s="398" t="s">
        <v>15582</v>
      </c>
      <c r="I897" s="10"/>
      <c r="J897" s="10"/>
    </row>
    <row r="898" spans="1:10">
      <c r="A898" s="393">
        <v>892</v>
      </c>
      <c r="B898" s="394" t="s">
        <v>15583</v>
      </c>
      <c r="C898" s="395" t="str">
        <f t="shared" si="14"/>
        <v>effect add_modifier={modifier= sabotage_education_camps_modifier days = -1 multiplier = 1}</v>
      </c>
      <c r="D898" s="395"/>
      <c r="E898" s="395"/>
      <c r="F898" s="395"/>
      <c r="G898" s="397" t="s">
        <v>15584</v>
      </c>
      <c r="H898" s="398" t="s">
        <v>15585</v>
      </c>
      <c r="I898" s="10"/>
      <c r="J898" s="10"/>
    </row>
    <row r="899" spans="1:10">
      <c r="A899" s="393">
        <v>893</v>
      </c>
      <c r="B899" s="394" t="s">
        <v>15586</v>
      </c>
      <c r="C899" s="395" t="str">
        <f t="shared" si="14"/>
        <v>effect add_modifier={modifier= sabotage_education_camps_hive_modifier days = -1 multiplier = 1}</v>
      </c>
      <c r="D899" s="395"/>
      <c r="E899" s="395"/>
      <c r="F899" s="395"/>
      <c r="G899" s="397" t="s">
        <v>15584</v>
      </c>
      <c r="H899" s="398" t="s">
        <v>15587</v>
      </c>
      <c r="I899" s="10"/>
      <c r="J899" s="10"/>
    </row>
    <row r="900" spans="1:10">
      <c r="A900" s="393">
        <v>894</v>
      </c>
      <c r="B900" s="394" t="s">
        <v>15588</v>
      </c>
      <c r="C900" s="395" t="str">
        <f t="shared" si="14"/>
        <v>effect add_modifier={modifier= sabotage_education_camps_machine_modifier days = -1 multiplier = 1}</v>
      </c>
      <c r="D900" s="395"/>
      <c r="E900" s="395"/>
      <c r="F900" s="395"/>
      <c r="G900" s="397" t="s">
        <v>15584</v>
      </c>
      <c r="H900" s="398" t="s">
        <v>15589</v>
      </c>
      <c r="I900" s="10"/>
      <c r="J900" s="10"/>
    </row>
    <row r="901" spans="1:10">
      <c r="A901" s="393">
        <v>895</v>
      </c>
      <c r="B901" s="394" t="s">
        <v>15590</v>
      </c>
      <c r="C901" s="395" t="str">
        <f t="shared" si="14"/>
        <v>effect add_modifier={modifier= sabotage_vigilante_justice_modifier days = -1 multiplier = 1}</v>
      </c>
      <c r="D901" s="395"/>
      <c r="E901" s="395"/>
      <c r="F901" s="395"/>
      <c r="G901" s="397" t="s">
        <v>15591</v>
      </c>
      <c r="H901" s="398" t="s">
        <v>15592</v>
      </c>
      <c r="I901" s="10"/>
      <c r="J901" s="10"/>
    </row>
    <row r="902" spans="1:10">
      <c r="A902" s="393">
        <v>896</v>
      </c>
      <c r="B902" s="394" t="s">
        <v>15593</v>
      </c>
      <c r="C902" s="395" t="str">
        <f t="shared" si="14"/>
        <v>effect add_modifier={modifier= sabotage_good_ending_modifier days = -1 multiplier = 1}</v>
      </c>
      <c r="D902" s="395"/>
      <c r="E902" s="395"/>
      <c r="F902" s="395"/>
      <c r="G902" s="397" t="s">
        <v>15594</v>
      </c>
      <c r="H902" s="398" t="s">
        <v>15595</v>
      </c>
      <c r="I902" s="10"/>
      <c r="J902" s="10"/>
    </row>
    <row r="903" spans="1:10">
      <c r="A903" s="393">
        <v>897</v>
      </c>
      <c r="B903" s="394" t="s">
        <v>15596</v>
      </c>
      <c r="C903" s="395" t="str">
        <f t="shared" si="14"/>
        <v>effect add_modifier={modifier= sabotage_great_ending_modifier days = -1 multiplier = 1}</v>
      </c>
      <c r="D903" s="395"/>
      <c r="E903" s="395"/>
      <c r="F903" s="395"/>
      <c r="G903" s="397" t="s">
        <v>15597</v>
      </c>
      <c r="H903" s="398" t="s">
        <v>15598</v>
      </c>
      <c r="I903" s="10"/>
      <c r="J903" s="10"/>
    </row>
    <row r="904" spans="1:10">
      <c r="A904" s="393">
        <v>898</v>
      </c>
      <c r="B904" s="394" t="s">
        <v>15599</v>
      </c>
      <c r="C904" s="395" t="str">
        <f t="shared" si="14"/>
        <v>effect add_modifier={modifier= sabotage_bad_ending_modifier days = -1 multiplier = 1}</v>
      </c>
      <c r="D904" s="395"/>
      <c r="E904" s="395"/>
      <c r="F904" s="395"/>
      <c r="G904" s="397" t="s">
        <v>15600</v>
      </c>
      <c r="H904" s="398" t="s">
        <v>15601</v>
      </c>
      <c r="I904" s="10"/>
      <c r="J904" s="10"/>
    </row>
    <row r="905" spans="1:10">
      <c r="A905" s="393">
        <v>899</v>
      </c>
      <c r="B905" s="394" t="s">
        <v>15602</v>
      </c>
      <c r="C905" s="395" t="str">
        <f t="shared" ref="C905:C968" si="15">_xlfn.CONCAT($C$4," ",H905," ","days = ",$E$4," ","multiplier = ",$G$4,"}")</f>
        <v>effect add_modifier={modifier= black_needle_downscaling days = -1 multiplier = 1}</v>
      </c>
      <c r="D905" s="395"/>
      <c r="E905" s="395"/>
      <c r="F905" s="395"/>
      <c r="G905" s="397" t="s">
        <v>15603</v>
      </c>
      <c r="H905" s="398" t="s">
        <v>15604</v>
      </c>
      <c r="I905" s="10"/>
      <c r="J905" s="10"/>
    </row>
    <row r="906" spans="1:10">
      <c r="A906" s="393">
        <v>900</v>
      </c>
      <c r="B906" s="394" t="s">
        <v>15605</v>
      </c>
      <c r="C906" s="395" t="str">
        <f t="shared" si="15"/>
        <v>effect add_modifier={modifier= black_needle_piracy_modifier days = -1 multiplier = 1}</v>
      </c>
      <c r="D906" s="395"/>
      <c r="E906" s="395"/>
      <c r="F906" s="395"/>
      <c r="G906" s="397"/>
      <c r="H906" s="398" t="s">
        <v>15606</v>
      </c>
      <c r="I906" s="10"/>
      <c r="J906" s="10"/>
    </row>
    <row r="907" spans="1:10">
      <c r="A907" s="393">
        <v>901</v>
      </c>
      <c r="B907" s="394" t="s">
        <v>15607</v>
      </c>
      <c r="C907" s="395" t="str">
        <f t="shared" si="15"/>
        <v>effect add_modifier={modifier= galactic_philanthropy_modifier days = -1 multiplier = 1}</v>
      </c>
      <c r="D907" s="395"/>
      <c r="E907" s="395"/>
      <c r="F907" s="395"/>
      <c r="G907" s="397" t="s">
        <v>15608</v>
      </c>
      <c r="H907" s="398" t="s">
        <v>15609</v>
      </c>
      <c r="I907" s="10"/>
      <c r="J907" s="10"/>
    </row>
    <row r="908" spans="1:10">
      <c r="A908" s="393">
        <v>902</v>
      </c>
      <c r="B908" s="394" t="s">
        <v>15610</v>
      </c>
      <c r="C908" s="395" t="str">
        <f t="shared" si="15"/>
        <v>effect add_modifier={modifier= pirate_queen_modifier days = -1 multiplier = 1}</v>
      </c>
      <c r="D908" s="395"/>
      <c r="E908" s="395"/>
      <c r="F908" s="395"/>
      <c r="G908" s="397" t="s">
        <v>15611</v>
      </c>
      <c r="H908" s="398" t="s">
        <v>15612</v>
      </c>
      <c r="I908" s="10"/>
      <c r="J908" s="10"/>
    </row>
    <row r="909" spans="1:10">
      <c r="A909" s="393">
        <v>903</v>
      </c>
      <c r="B909" s="394" t="s">
        <v>15613</v>
      </c>
      <c r="C909" s="395" t="str">
        <f t="shared" si="15"/>
        <v>effect add_modifier={modifier= pirate_queen_modifier_gestalt days = -1 multiplier = 1}</v>
      </c>
      <c r="D909" s="395"/>
      <c r="E909" s="395"/>
      <c r="F909" s="395"/>
      <c r="G909" s="397" t="s">
        <v>15614</v>
      </c>
      <c r="H909" s="398" t="s">
        <v>15615</v>
      </c>
      <c r="I909" s="10"/>
      <c r="J909" s="10"/>
    </row>
    <row r="910" spans="1:10">
      <c r="A910" s="393">
        <v>904</v>
      </c>
      <c r="B910" s="394" t="s">
        <v>15616</v>
      </c>
      <c r="C910" s="395" t="str">
        <f t="shared" si="15"/>
        <v>effect add_modifier={modifier= rule_of_law_modifier days = -1 multiplier = 1}</v>
      </c>
      <c r="D910" s="395"/>
      <c r="E910" s="395"/>
      <c r="F910" s="395"/>
      <c r="G910" s="397" t="s">
        <v>15617</v>
      </c>
      <c r="H910" s="398" t="s">
        <v>15618</v>
      </c>
      <c r="I910" s="10"/>
      <c r="J910" s="10"/>
    </row>
    <row r="911" spans="1:10">
      <c r="A911" s="393">
        <v>905</v>
      </c>
      <c r="B911" s="394" t="s">
        <v>15619</v>
      </c>
      <c r="C911" s="395" t="str">
        <f t="shared" si="15"/>
        <v>effect add_modifier={modifier= adventure_calls_modifier days = -1 multiplier = 1}</v>
      </c>
      <c r="D911" s="395"/>
      <c r="E911" s="395"/>
      <c r="F911" s="395"/>
      <c r="G911" s="397" t="s">
        <v>15620</v>
      </c>
      <c r="H911" s="398" t="s">
        <v>15621</v>
      </c>
      <c r="I911" s="10"/>
      <c r="J911" s="10"/>
    </row>
    <row r="912" spans="1:10">
      <c r="A912" s="393">
        <v>906</v>
      </c>
      <c r="B912" s="394" t="s">
        <v>15619</v>
      </c>
      <c r="C912" s="395" t="str">
        <f t="shared" si="15"/>
        <v>effect add_modifier={modifier= adventure_calls_rift_modifier days = -1 multiplier = 1}</v>
      </c>
      <c r="D912" s="395"/>
      <c r="E912" s="395"/>
      <c r="F912" s="395"/>
      <c r="G912" s="397" t="s">
        <v>15622</v>
      </c>
      <c r="H912" s="398" t="s">
        <v>15623</v>
      </c>
      <c r="I912" s="10"/>
      <c r="J912" s="10"/>
    </row>
    <row r="913" spans="1:10">
      <c r="A913" s="393">
        <v>907</v>
      </c>
      <c r="B913" s="394" t="s">
        <v>15624</v>
      </c>
      <c r="C913" s="395" t="str">
        <f t="shared" si="15"/>
        <v>effect add_modifier={modifier= cosmogenesis_blackout days = -1 multiplier = 1}</v>
      </c>
      <c r="D913" s="395"/>
      <c r="E913" s="395"/>
      <c r="F913" s="395"/>
      <c r="G913" s="397" t="s">
        <v>15625</v>
      </c>
      <c r="H913" s="398" t="s">
        <v>15626</v>
      </c>
      <c r="I913" s="10"/>
      <c r="J913" s="10"/>
    </row>
    <row r="914" spans="1:10">
      <c r="A914" s="393">
        <v>908</v>
      </c>
      <c r="B914" s="394" t="s">
        <v>15624</v>
      </c>
      <c r="C914" s="395" t="str">
        <f t="shared" si="15"/>
        <v>effect add_modifier={modifier= cosmogenesis_blackout_first_contact days = -1 multiplier = 1}</v>
      </c>
      <c r="D914" s="395"/>
      <c r="E914" s="395"/>
      <c r="F914" s="395"/>
      <c r="G914" s="397" t="s">
        <v>15627</v>
      </c>
      <c r="H914" s="398" t="s">
        <v>15628</v>
      </c>
      <c r="I914" s="10"/>
      <c r="J914" s="10"/>
    </row>
    <row r="915" ht="34.5" spans="1:10">
      <c r="A915" s="393">
        <v>909</v>
      </c>
      <c r="B915" s="394" t="s">
        <v>15629</v>
      </c>
      <c r="C915" s="395" t="str">
        <f t="shared" si="15"/>
        <v>effect add_modifier={modifier= cosmogenesis_constant days = -1 multiplier = 1}</v>
      </c>
      <c r="D915" s="395"/>
      <c r="E915" s="395"/>
      <c r="F915" s="395"/>
      <c r="G915" s="397" t="s">
        <v>15630</v>
      </c>
      <c r="H915" s="398" t="s">
        <v>15631</v>
      </c>
      <c r="I915" s="10"/>
      <c r="J915" s="10"/>
    </row>
    <row r="916" spans="1:10">
      <c r="A916" s="393">
        <v>910</v>
      </c>
      <c r="B916" s="394" t="s">
        <v>15632</v>
      </c>
      <c r="C916" s="395" t="str">
        <f t="shared" si="15"/>
        <v>effect add_modifier={modifier= cosmogenesis_superlight days = -1 multiplier = 1}</v>
      </c>
      <c r="D916" s="395"/>
      <c r="E916" s="395"/>
      <c r="F916" s="395"/>
      <c r="G916" s="397" t="s">
        <v>15633</v>
      </c>
      <c r="H916" s="398" t="s">
        <v>15634</v>
      </c>
      <c r="I916" s="10"/>
      <c r="J916" s="10"/>
    </row>
    <row r="917" spans="1:10">
      <c r="A917" s="393">
        <v>911</v>
      </c>
      <c r="B917" s="394" t="s">
        <v>15635</v>
      </c>
      <c r="C917" s="395" t="str">
        <f t="shared" si="15"/>
        <v>effect add_modifier={modifier= cosmogenesis_alloy_ductility days = -1 multiplier = 1}</v>
      </c>
      <c r="D917" s="395"/>
      <c r="E917" s="395"/>
      <c r="F917" s="395"/>
      <c r="G917" s="397" t="s">
        <v>15636</v>
      </c>
      <c r="H917" s="398" t="s">
        <v>15637</v>
      </c>
      <c r="I917" s="10"/>
      <c r="J917" s="10"/>
    </row>
    <row r="918" spans="1:10">
      <c r="A918" s="393">
        <v>912</v>
      </c>
      <c r="B918" s="394" t="s">
        <v>15635</v>
      </c>
      <c r="C918" s="395" t="str">
        <f t="shared" si="15"/>
        <v>effect add_modifier={modifier= cosmogenesis_alloy_ductility_bad days = -1 multiplier = 1}</v>
      </c>
      <c r="D918" s="395"/>
      <c r="E918" s="395"/>
      <c r="F918" s="395"/>
      <c r="G918" s="397" t="s">
        <v>15638</v>
      </c>
      <c r="H918" s="398" t="s">
        <v>15639</v>
      </c>
      <c r="I918" s="10"/>
      <c r="J918" s="10"/>
    </row>
    <row r="919" spans="1:10">
      <c r="A919" s="393">
        <v>913</v>
      </c>
      <c r="B919" s="394" t="s">
        <v>15640</v>
      </c>
      <c r="C919" s="395" t="str">
        <f t="shared" si="15"/>
        <v>effect add_modifier={modifier= cosmogenesis_altered_nutrition days = -1 multiplier = 1}</v>
      </c>
      <c r="D919" s="395"/>
      <c r="E919" s="395"/>
      <c r="F919" s="395"/>
      <c r="G919" s="397" t="s">
        <v>15641</v>
      </c>
      <c r="H919" s="398" t="s">
        <v>15642</v>
      </c>
      <c r="I919" s="10"/>
      <c r="J919" s="10"/>
    </row>
    <row r="920" spans="1:10">
      <c r="A920" s="393">
        <v>914</v>
      </c>
      <c r="B920" s="394" t="s">
        <v>15640</v>
      </c>
      <c r="C920" s="395" t="str">
        <f t="shared" si="15"/>
        <v>effect add_modifier={modifier= cosmogenesis_altered_nutrition_bad days = -1 multiplier = 1}</v>
      </c>
      <c r="D920" s="395"/>
      <c r="E920" s="395"/>
      <c r="F920" s="395"/>
      <c r="G920" s="397" t="s">
        <v>15643</v>
      </c>
      <c r="H920" s="398" t="s">
        <v>15644</v>
      </c>
      <c r="I920" s="10"/>
      <c r="J920" s="10"/>
    </row>
    <row r="921" spans="1:10">
      <c r="A921" s="393">
        <v>915</v>
      </c>
      <c r="B921" s="394" t="s">
        <v>15645</v>
      </c>
      <c r="C921" s="395" t="str">
        <f t="shared" si="15"/>
        <v>effect add_modifier={modifier= cosmogenesis_shroud_tear days = -1 multiplier = 1}</v>
      </c>
      <c r="D921" s="395"/>
      <c r="E921" s="395"/>
      <c r="F921" s="395"/>
      <c r="G921" s="397" t="s">
        <v>15646</v>
      </c>
      <c r="H921" s="398" t="s">
        <v>15647</v>
      </c>
      <c r="I921" s="10"/>
      <c r="J921" s="10"/>
    </row>
    <row r="922" spans="1:10">
      <c r="A922" s="393">
        <v>916</v>
      </c>
      <c r="B922" s="394" t="s">
        <v>15648</v>
      </c>
      <c r="C922" s="395" t="str">
        <f t="shared" si="15"/>
        <v>effect add_modifier={modifier= cosmogenesis_superconductor days = -1 multiplier = 1}</v>
      </c>
      <c r="D922" s="395"/>
      <c r="E922" s="395"/>
      <c r="F922" s="395"/>
      <c r="G922" s="397" t="s">
        <v>15649</v>
      </c>
      <c r="H922" s="398" t="s">
        <v>15650</v>
      </c>
      <c r="I922" s="10"/>
      <c r="J922" s="10"/>
    </row>
    <row r="923" spans="1:10">
      <c r="A923" s="393">
        <v>917</v>
      </c>
      <c r="B923" s="394" t="s">
        <v>15651</v>
      </c>
      <c r="C923" s="395" t="str">
        <f t="shared" si="15"/>
        <v>effect add_modifier={modifier= cosmogenesis_space_compression days = -1 multiplier = 1}</v>
      </c>
      <c r="D923" s="395"/>
      <c r="E923" s="395"/>
      <c r="F923" s="395"/>
      <c r="G923" s="397" t="s">
        <v>15652</v>
      </c>
      <c r="H923" s="398" t="s">
        <v>15653</v>
      </c>
      <c r="I923" s="10"/>
      <c r="J923" s="10"/>
    </row>
    <row r="924" spans="1:10">
      <c r="A924" s="393">
        <v>918</v>
      </c>
      <c r="B924" s="394" t="s">
        <v>15654</v>
      </c>
      <c r="C924" s="395" t="str">
        <f t="shared" si="15"/>
        <v>effect add_modifier={modifier= cosmogenesis_higher_yield_payloads days = -1 multiplier = 1}</v>
      </c>
      <c r="D924" s="395"/>
      <c r="E924" s="395"/>
      <c r="F924" s="395"/>
      <c r="G924" s="397" t="s">
        <v>15655</v>
      </c>
      <c r="H924" s="398" t="s">
        <v>15656</v>
      </c>
      <c r="I924" s="10"/>
      <c r="J924" s="10"/>
    </row>
    <row r="925" spans="1:10">
      <c r="A925" s="393">
        <v>919</v>
      </c>
      <c r="B925" s="394" t="s">
        <v>15657</v>
      </c>
      <c r="C925" s="395" t="str">
        <f t="shared" si="15"/>
        <v>effect add_modifier={modifier= cosmogenesis_research_slowdown days = -1 multiplier = 1}</v>
      </c>
      <c r="D925" s="395"/>
      <c r="E925" s="395"/>
      <c r="F925" s="395"/>
      <c r="G925" s="397" t="s">
        <v>15658</v>
      </c>
      <c r="H925" s="398" t="s">
        <v>15659</v>
      </c>
      <c r="I925" s="10"/>
      <c r="J925" s="10"/>
    </row>
    <row r="926" spans="1:10">
      <c r="A926" s="393">
        <v>920</v>
      </c>
      <c r="B926" s="394" t="s">
        <v>15660</v>
      </c>
      <c r="C926" s="395" t="str">
        <f t="shared" si="15"/>
        <v>effect add_modifier={modifier= cosmogenesis_victim days = -1 multiplier = 1}</v>
      </c>
      <c r="D926" s="395"/>
      <c r="E926" s="395"/>
      <c r="F926" s="395"/>
      <c r="G926" s="397" t="s">
        <v>15661</v>
      </c>
      <c r="H926" s="398" t="s">
        <v>15662</v>
      </c>
      <c r="I926" s="10"/>
      <c r="J926" s="10"/>
    </row>
    <row r="927" spans="1:10">
      <c r="A927" s="393">
        <v>921</v>
      </c>
      <c r="B927" s="394" t="s">
        <v>15663</v>
      </c>
      <c r="C927" s="395" t="str">
        <f t="shared" si="15"/>
        <v>effect add_modifier={modifier= synthetic_dawn days = -1 multiplier = 1}</v>
      </c>
      <c r="D927" s="395"/>
      <c r="E927" s="395"/>
      <c r="F927" s="395"/>
      <c r="G927" s="397" t="s">
        <v>15664</v>
      </c>
      <c r="H927" s="398" t="s">
        <v>15665</v>
      </c>
      <c r="I927" s="10"/>
      <c r="J927" s="10"/>
    </row>
    <row r="928" spans="1:10">
      <c r="A928" s="393">
        <v>922</v>
      </c>
      <c r="B928" s="394" t="s">
        <v>15666</v>
      </c>
      <c r="C928" s="395" t="str">
        <f t="shared" si="15"/>
        <v>effect add_modifier={modifier= cyber_creed_no_creed_robot_points_modifier days = -1 multiplier = 1}</v>
      </c>
      <c r="D928" s="395"/>
      <c r="E928" s="395"/>
      <c r="F928" s="395"/>
      <c r="G928" s="397" t="s">
        <v>15667</v>
      </c>
      <c r="H928" s="398" t="s">
        <v>15668</v>
      </c>
      <c r="I928" s="10"/>
      <c r="J928" s="10"/>
    </row>
    <row r="929" spans="1:10">
      <c r="A929" s="393">
        <v>923</v>
      </c>
      <c r="B929" s="394" t="s">
        <v>15669</v>
      </c>
      <c r="C929" s="395" t="str">
        <f t="shared" si="15"/>
        <v>effect add_modifier={modifier= cybernetic_creed_construction_robot_points_modifier days = -1 multiplier = 1}</v>
      </c>
      <c r="D929" s="395"/>
      <c r="E929" s="395"/>
      <c r="F929" s="395"/>
      <c r="G929" s="397" t="s">
        <v>15670</v>
      </c>
      <c r="H929" s="398" t="s">
        <v>15671</v>
      </c>
      <c r="I929" s="10"/>
      <c r="J929" s="10"/>
    </row>
    <row r="930" spans="1:10">
      <c r="A930" s="393">
        <v>924</v>
      </c>
      <c r="B930" s="394" t="s">
        <v>15672</v>
      </c>
      <c r="C930" s="395" t="str">
        <f t="shared" si="15"/>
        <v>effect add_modifier={modifier= cybernetic_creed_war_robot_points_modifier days = -1 multiplier = 1}</v>
      </c>
      <c r="D930" s="395"/>
      <c r="E930" s="395"/>
      <c r="F930" s="395"/>
      <c r="G930" s="397" t="s">
        <v>15673</v>
      </c>
      <c r="H930" s="398" t="s">
        <v>15674</v>
      </c>
      <c r="I930" s="10"/>
      <c r="J930" s="10"/>
    </row>
    <row r="931" spans="1:10">
      <c r="A931" s="393">
        <v>925</v>
      </c>
      <c r="B931" s="394" t="s">
        <v>15675</v>
      </c>
      <c r="C931" s="395" t="str">
        <f t="shared" si="15"/>
        <v>effect add_modifier={modifier= cybernetic_creed_research_robot_points_modifier days = -1 multiplier = 1}</v>
      </c>
      <c r="D931" s="395"/>
      <c r="E931" s="395"/>
      <c r="F931" s="395"/>
      <c r="G931" s="397" t="s">
        <v>15676</v>
      </c>
      <c r="H931" s="398" t="s">
        <v>15677</v>
      </c>
      <c r="I931" s="10"/>
      <c r="J931" s="10"/>
    </row>
    <row r="932" spans="1:10">
      <c r="A932" s="393">
        <v>926</v>
      </c>
      <c r="B932" s="394" t="s">
        <v>15678</v>
      </c>
      <c r="C932" s="395" t="str">
        <f t="shared" si="15"/>
        <v>effect add_modifier={modifier= cybernetic_creed_labor_robot_points_modifier days = -1 multiplier = 1}</v>
      </c>
      <c r="D932" s="395"/>
      <c r="E932" s="395"/>
      <c r="F932" s="395"/>
      <c r="G932" s="397" t="s">
        <v>15679</v>
      </c>
      <c r="H932" s="398" t="s">
        <v>15680</v>
      </c>
      <c r="I932" s="10"/>
      <c r="J932" s="10"/>
    </row>
    <row r="933" spans="1:10">
      <c r="A933" s="393">
        <v>927</v>
      </c>
      <c r="B933" s="394" t="s">
        <v>15681</v>
      </c>
      <c r="C933" s="395" t="str">
        <f t="shared" si="15"/>
        <v>effect add_modifier={modifier= cybercreed_tithe_mining days = -1 multiplier = 1}</v>
      </c>
      <c r="D933" s="395"/>
      <c r="E933" s="395"/>
      <c r="F933" s="395"/>
      <c r="G933" s="397" t="s">
        <v>13442</v>
      </c>
      <c r="H933" s="398" t="s">
        <v>15682</v>
      </c>
      <c r="I933" s="10"/>
      <c r="J933" s="10"/>
    </row>
    <row r="934" spans="1:10">
      <c r="A934" s="393">
        <v>928</v>
      </c>
      <c r="B934" s="394" t="s">
        <v>15683</v>
      </c>
      <c r="C934" s="395" t="str">
        <f t="shared" si="15"/>
        <v>effect add_modifier={modifier= cybercreed_tithe_farming days = -1 multiplier = 1}</v>
      </c>
      <c r="D934" s="395"/>
      <c r="E934" s="395"/>
      <c r="F934" s="395"/>
      <c r="G934" s="397" t="s">
        <v>15684</v>
      </c>
      <c r="H934" s="398" t="s">
        <v>15685</v>
      </c>
      <c r="I934" s="10"/>
      <c r="J934" s="10"/>
    </row>
    <row r="935" spans="1:10">
      <c r="A935" s="393">
        <v>929</v>
      </c>
      <c r="B935" s="394" t="s">
        <v>15686</v>
      </c>
      <c r="C935" s="395" t="str">
        <f t="shared" si="15"/>
        <v>effect add_modifier={modifier= cybercreed_tithe_steel days = -1 multiplier = 1}</v>
      </c>
      <c r="D935" s="395"/>
      <c r="E935" s="395"/>
      <c r="F935" s="395"/>
      <c r="G935" s="397" t="s">
        <v>15687</v>
      </c>
      <c r="H935" s="398" t="s">
        <v>15688</v>
      </c>
      <c r="I935" s="10"/>
      <c r="J935" s="10"/>
    </row>
    <row r="936" spans="1:10">
      <c r="A936" s="393">
        <v>930</v>
      </c>
      <c r="B936" s="394" t="s">
        <v>15689</v>
      </c>
      <c r="C936" s="395" t="str">
        <f t="shared" si="15"/>
        <v>effect add_modifier={modifier= cybercreed_tithe_construction days = -1 multiplier = 1}</v>
      </c>
      <c r="D936" s="395"/>
      <c r="E936" s="395"/>
      <c r="F936" s="395"/>
      <c r="G936" s="397" t="s">
        <v>15690</v>
      </c>
      <c r="H936" s="398" t="s">
        <v>15691</v>
      </c>
      <c r="I936" s="10"/>
      <c r="J936" s="10"/>
    </row>
    <row r="937" spans="1:10">
      <c r="A937" s="393">
        <v>931</v>
      </c>
      <c r="B937" s="394" t="s">
        <v>15692</v>
      </c>
      <c r="C937" s="395" t="str">
        <f t="shared" si="15"/>
        <v>effect add_modifier={modifier= cybercreed_tithe_army days = -1 multiplier = 1}</v>
      </c>
      <c r="D937" s="395"/>
      <c r="E937" s="395"/>
      <c r="F937" s="395"/>
      <c r="G937" s="397" t="s">
        <v>15693</v>
      </c>
      <c r="H937" s="398" t="s">
        <v>15694</v>
      </c>
      <c r="I937" s="10"/>
      <c r="J937" s="10"/>
    </row>
    <row r="938" spans="1:10">
      <c r="A938" s="393">
        <v>932</v>
      </c>
      <c r="B938" s="394" t="s">
        <v>15695</v>
      </c>
      <c r="C938" s="395" t="str">
        <f t="shared" si="15"/>
        <v>effect add_modifier={modifier= cybercreed_tithe_navy days = -1 multiplier = 1}</v>
      </c>
      <c r="D938" s="395"/>
      <c r="E938" s="395"/>
      <c r="F938" s="395"/>
      <c r="G938" s="397" t="s">
        <v>15696</v>
      </c>
      <c r="H938" s="398" t="s">
        <v>15697</v>
      </c>
      <c r="I938" s="10"/>
      <c r="J938" s="10"/>
    </row>
    <row r="939" spans="1:10">
      <c r="A939" s="393">
        <v>933</v>
      </c>
      <c r="B939" s="394" t="s">
        <v>15698</v>
      </c>
      <c r="C939" s="395" t="str">
        <f t="shared" si="15"/>
        <v>effect add_modifier={modifier= cybercreed_tithe_cybernetics days = -1 multiplier = 1}</v>
      </c>
      <c r="D939" s="395"/>
      <c r="E939" s="395"/>
      <c r="F939" s="395"/>
      <c r="G939" s="397" t="s">
        <v>15699</v>
      </c>
      <c r="H939" s="398" t="s">
        <v>15700</v>
      </c>
      <c r="I939" s="10"/>
      <c r="J939" s="10"/>
    </row>
    <row r="940" spans="1:10">
      <c r="A940" s="393">
        <v>934</v>
      </c>
      <c r="B940" s="394" t="s">
        <v>15701</v>
      </c>
      <c r="C940" s="395" t="str">
        <f t="shared" si="15"/>
        <v>effect add_modifier={modifier= cybercreed_tithe_research days = -1 multiplier = 1}</v>
      </c>
      <c r="D940" s="395"/>
      <c r="E940" s="395"/>
      <c r="F940" s="395"/>
      <c r="G940" s="397" t="s">
        <v>13692</v>
      </c>
      <c r="H940" s="398" t="s">
        <v>15702</v>
      </c>
      <c r="I940" s="10"/>
      <c r="J940" s="10"/>
    </row>
    <row r="941" spans="1:10">
      <c r="A941" s="393">
        <v>935</v>
      </c>
      <c r="B941" s="394" t="s">
        <v>15703</v>
      </c>
      <c r="C941" s="395" t="str">
        <f t="shared" si="15"/>
        <v>effect add_modifier={modifier= cybercreed_tithe_labor days = -1 multiplier = 1}</v>
      </c>
      <c r="D941" s="395"/>
      <c r="E941" s="395"/>
      <c r="F941" s="395"/>
      <c r="G941" s="397" t="s">
        <v>15704</v>
      </c>
      <c r="H941" s="398" t="s">
        <v>15705</v>
      </c>
      <c r="I941" s="10"/>
      <c r="J941" s="10"/>
    </row>
    <row r="942" spans="1:10">
      <c r="A942" s="393">
        <v>936</v>
      </c>
      <c r="B942" s="394" t="s">
        <v>15706</v>
      </c>
      <c r="C942" s="395" t="str">
        <f t="shared" si="15"/>
        <v>effect add_modifier={modifier= cybercreed_tithe_wealth days = -1 multiplier = 1}</v>
      </c>
      <c r="D942" s="395"/>
      <c r="E942" s="395"/>
      <c r="F942" s="395"/>
      <c r="G942" s="397" t="s">
        <v>13892</v>
      </c>
      <c r="H942" s="398" t="s">
        <v>15707</v>
      </c>
      <c r="I942" s="10"/>
      <c r="J942" s="10"/>
    </row>
    <row r="943" spans="1:10">
      <c r="A943" s="393">
        <v>937</v>
      </c>
      <c r="B943" s="394" t="s">
        <v>15708</v>
      </c>
      <c r="C943" s="395" t="str">
        <f t="shared" si="15"/>
        <v>effect add_modifier={modifier= cybercreed_tithe_craft days = -1 multiplier = 1}</v>
      </c>
      <c r="D943" s="395"/>
      <c r="E943" s="395"/>
      <c r="F943" s="395"/>
      <c r="G943" s="397" t="s">
        <v>15709</v>
      </c>
      <c r="H943" s="398" t="s">
        <v>15710</v>
      </c>
      <c r="I943" s="10"/>
      <c r="J943" s="10"/>
    </row>
    <row r="944" spans="1:10">
      <c r="A944" s="393">
        <v>938</v>
      </c>
      <c r="B944" s="394" t="s">
        <v>15711</v>
      </c>
      <c r="C944" s="395" t="str">
        <f t="shared" si="15"/>
        <v>effect add_modifier={modifier= cyber_creed_no_choirmaster_funding days = -1 multiplier = 1}</v>
      </c>
      <c r="D944" s="395"/>
      <c r="E944" s="395"/>
      <c r="F944" s="395"/>
      <c r="G944" s="397" t="s">
        <v>15712</v>
      </c>
      <c r="H944" s="398" t="s">
        <v>15713</v>
      </c>
      <c r="I944" s="10"/>
      <c r="J944" s="10"/>
    </row>
    <row r="945" spans="1:10">
      <c r="A945" s="393">
        <v>939</v>
      </c>
      <c r="B945" s="394" t="s">
        <v>15714</v>
      </c>
      <c r="C945" s="395" t="str">
        <f t="shared" si="15"/>
        <v>effect add_modifier={modifier= cyber_creed_low_choirmaster_funding days = -1 multiplier = 1}</v>
      </c>
      <c r="D945" s="395"/>
      <c r="E945" s="395"/>
      <c r="F945" s="395"/>
      <c r="G945" s="397" t="s">
        <v>15715</v>
      </c>
      <c r="H945" s="398" t="s">
        <v>15716</v>
      </c>
      <c r="I945" s="10"/>
      <c r="J945" s="10"/>
    </row>
    <row r="946" spans="1:10">
      <c r="A946" s="393">
        <v>940</v>
      </c>
      <c r="B946" s="394" t="s">
        <v>15717</v>
      </c>
      <c r="C946" s="395" t="str">
        <f t="shared" si="15"/>
        <v>effect add_modifier={modifier= cyber_creed_high_choirmaster_funding days = -1 multiplier = 1}</v>
      </c>
      <c r="D946" s="395"/>
      <c r="E946" s="395"/>
      <c r="F946" s="395"/>
      <c r="G946" s="397" t="s">
        <v>15718</v>
      </c>
      <c r="H946" s="398" t="s">
        <v>15719</v>
      </c>
      <c r="I946" s="10"/>
      <c r="J946" s="10"/>
    </row>
    <row r="947" spans="1:10">
      <c r="A947" s="393">
        <v>941</v>
      </c>
      <c r="B947" s="394" t="s">
        <v>15720</v>
      </c>
      <c r="C947" s="395" t="str">
        <f t="shared" si="15"/>
        <v>effect add_modifier={modifier= cyber_creed_history_rewritten days = -1 multiplier = 1}</v>
      </c>
      <c r="D947" s="395"/>
      <c r="E947" s="395"/>
      <c r="F947" s="395"/>
      <c r="G947" s="397" t="s">
        <v>15721</v>
      </c>
      <c r="H947" s="398" t="s">
        <v>15722</v>
      </c>
      <c r="I947" s="10"/>
      <c r="J947" s="10"/>
    </row>
    <row r="948" spans="1:10">
      <c r="A948" s="393">
        <v>942</v>
      </c>
      <c r="B948" s="394" t="s">
        <v>15723</v>
      </c>
      <c r="C948" s="395" t="str">
        <f t="shared" si="15"/>
        <v>effect add_modifier={modifier= cyber_creed_history_repeating days = -1 multiplier = 1}</v>
      </c>
      <c r="D948" s="395"/>
      <c r="E948" s="395"/>
      <c r="F948" s="395"/>
      <c r="G948" s="397" t="s">
        <v>15724</v>
      </c>
      <c r="H948" s="398" t="s">
        <v>15725</v>
      </c>
      <c r="I948" s="10"/>
      <c r="J948" s="10"/>
    </row>
    <row r="949" spans="1:10">
      <c r="A949" s="393">
        <v>943</v>
      </c>
      <c r="B949" s="394" t="s">
        <v>15726</v>
      </c>
      <c r="C949" s="395" t="str">
        <f t="shared" si="15"/>
        <v>effect add_modifier={modifier= cyber_creed_state_funeral days = -1 multiplier = 1}</v>
      </c>
      <c r="D949" s="395"/>
      <c r="E949" s="395"/>
      <c r="F949" s="395"/>
      <c r="G949" s="397" t="s">
        <v>15727</v>
      </c>
      <c r="H949" s="398" t="s">
        <v>15728</v>
      </c>
      <c r="I949" s="10"/>
      <c r="J949" s="10"/>
    </row>
    <row r="950" spans="1:10">
      <c r="A950" s="393">
        <v>944</v>
      </c>
      <c r="B950" s="394" t="s">
        <v>15729</v>
      </c>
      <c r="C950" s="395" t="str">
        <f t="shared" si="15"/>
        <v>effect add_modifier={modifier= cyber_creed_no_state_funeral days = -1 multiplier = 1}</v>
      </c>
      <c r="D950" s="395"/>
      <c r="E950" s="395"/>
      <c r="F950" s="395"/>
      <c r="G950" s="397" t="s">
        <v>15730</v>
      </c>
      <c r="H950" s="398" t="s">
        <v>15731</v>
      </c>
      <c r="I950" s="10"/>
      <c r="J950" s="10"/>
    </row>
    <row r="951" spans="1:10">
      <c r="A951" s="393">
        <v>945</v>
      </c>
      <c r="B951" s="394" t="s">
        <v>15732</v>
      </c>
      <c r="C951" s="395" t="str">
        <f t="shared" si="15"/>
        <v>effect add_modifier={modifier= cyber_creed_relics_truth days = -1 multiplier = 1}</v>
      </c>
      <c r="D951" s="395"/>
      <c r="E951" s="395"/>
      <c r="F951" s="395"/>
      <c r="G951" s="397" t="s">
        <v>15733</v>
      </c>
      <c r="H951" s="398" t="s">
        <v>15734</v>
      </c>
      <c r="I951" s="10"/>
      <c r="J951" s="10"/>
    </row>
    <row r="952" spans="1:10">
      <c r="A952" s="393">
        <v>946</v>
      </c>
      <c r="B952" s="394" t="s">
        <v>15735</v>
      </c>
      <c r="C952" s="395" t="str">
        <f t="shared" si="15"/>
        <v>effect add_modifier={modifier= cyber_creed_relics_hidden days = -1 multiplier = 1}</v>
      </c>
      <c r="D952" s="395"/>
      <c r="E952" s="395"/>
      <c r="F952" s="395"/>
      <c r="G952" s="397" t="s">
        <v>15736</v>
      </c>
      <c r="H952" s="398" t="s">
        <v>15737</v>
      </c>
      <c r="I952" s="10"/>
      <c r="J952" s="10"/>
    </row>
    <row r="953" spans="1:10">
      <c r="A953" s="393">
        <v>947</v>
      </c>
      <c r="B953" s="394" t="s">
        <v>15738</v>
      </c>
      <c r="C953" s="395" t="str">
        <f t="shared" si="15"/>
        <v>effect add_modifier={modifier= cyber_creed_leader_removed days = -1 multiplier = 1}</v>
      </c>
      <c r="D953" s="395"/>
      <c r="E953" s="395"/>
      <c r="F953" s="395"/>
      <c r="G953" s="397" t="s">
        <v>15739</v>
      </c>
      <c r="H953" s="398" t="s">
        <v>15740</v>
      </c>
      <c r="I953" s="10"/>
      <c r="J953" s="10"/>
    </row>
    <row r="954" spans="1:10">
      <c r="A954" s="393">
        <v>948</v>
      </c>
      <c r="B954" s="394" t="s">
        <v>15741</v>
      </c>
      <c r="C954" s="395" t="str">
        <f t="shared" si="15"/>
        <v>effect add_modifier={modifier= cyber_creed_leader_stayed days = -1 multiplier = 1}</v>
      </c>
      <c r="D954" s="395"/>
      <c r="E954" s="395"/>
      <c r="F954" s="395"/>
      <c r="G954" s="397" t="s">
        <v>15742</v>
      </c>
      <c r="H954" s="398" t="s">
        <v>15743</v>
      </c>
      <c r="I954" s="10"/>
      <c r="J954" s="10"/>
    </row>
    <row r="955" spans="1:10">
      <c r="A955" s="393">
        <v>949</v>
      </c>
      <c r="B955" s="394" t="s">
        <v>15744</v>
      </c>
      <c r="C955" s="395" t="str">
        <f t="shared" si="15"/>
        <v>effect add_modifier={modifier= cyber_creed_pilgrimage_allowed days = -1 multiplier = 1}</v>
      </c>
      <c r="D955" s="395"/>
      <c r="E955" s="395"/>
      <c r="F955" s="395"/>
      <c r="G955" s="397" t="s">
        <v>15745</v>
      </c>
      <c r="H955" s="398" t="s">
        <v>15746</v>
      </c>
      <c r="I955" s="10"/>
      <c r="J955" s="10"/>
    </row>
    <row r="956" spans="1:10">
      <c r="A956" s="393">
        <v>950</v>
      </c>
      <c r="B956" s="394" t="s">
        <v>15747</v>
      </c>
      <c r="C956" s="395" t="str">
        <f t="shared" si="15"/>
        <v>effect add_modifier={modifier= cyber_creed_pilgrimage_canceled days = -1 multiplier = 1}</v>
      </c>
      <c r="D956" s="395"/>
      <c r="E956" s="395"/>
      <c r="F956" s="395"/>
      <c r="G956" s="397" t="s">
        <v>15748</v>
      </c>
      <c r="H956" s="398" t="s">
        <v>15749</v>
      </c>
      <c r="I956" s="10"/>
      <c r="J956" s="10"/>
    </row>
    <row r="957" spans="1:10">
      <c r="A957" s="393">
        <v>951</v>
      </c>
      <c r="B957" s="394" t="s">
        <v>15750</v>
      </c>
      <c r="C957" s="395" t="str">
        <f t="shared" si="15"/>
        <v>effect add_modifier={modifier= borrowed_research days = -1 multiplier = 1}</v>
      </c>
      <c r="D957" s="395"/>
      <c r="E957" s="395"/>
      <c r="F957" s="395"/>
      <c r="G957" s="397" t="s">
        <v>13717</v>
      </c>
      <c r="H957" s="398" t="s">
        <v>15751</v>
      </c>
      <c r="I957" s="10"/>
      <c r="J957" s="10"/>
    </row>
    <row r="958" spans="1:10">
      <c r="A958" s="393">
        <v>952</v>
      </c>
      <c r="B958" s="394" t="s">
        <v>15752</v>
      </c>
      <c r="C958" s="395" t="str">
        <f t="shared" si="15"/>
        <v>effect add_modifier={modifier= cyber_rulers_force_tests days = -1 multiplier = 1}</v>
      </c>
      <c r="D958" s="395"/>
      <c r="E958" s="395"/>
      <c r="F958" s="395"/>
      <c r="G958" s="397" t="s">
        <v>15753</v>
      </c>
      <c r="H958" s="398" t="s">
        <v>15754</v>
      </c>
      <c r="I958" s="10"/>
      <c r="J958" s="10"/>
    </row>
    <row r="959" spans="1:10">
      <c r="A959" s="393">
        <v>953</v>
      </c>
      <c r="B959" s="394" t="s">
        <v>15755</v>
      </c>
      <c r="C959" s="395" t="str">
        <f t="shared" si="15"/>
        <v>effect add_modifier={modifier= cyber_specialists_force_tests days = -1 multiplier = 1}</v>
      </c>
      <c r="D959" s="395"/>
      <c r="E959" s="395"/>
      <c r="F959" s="395"/>
      <c r="G959" s="397" t="s">
        <v>15756</v>
      </c>
      <c r="H959" s="398" t="s">
        <v>15757</v>
      </c>
      <c r="I959" s="10"/>
      <c r="J959" s="10"/>
    </row>
    <row r="960" spans="1:10">
      <c r="A960" s="393">
        <v>954</v>
      </c>
      <c r="B960" s="394" t="s">
        <v>15758</v>
      </c>
      <c r="C960" s="395" t="str">
        <f t="shared" si="15"/>
        <v>effect add_modifier={modifier= cyber_workers_force_tests days = -1 multiplier = 1}</v>
      </c>
      <c r="D960" s="395"/>
      <c r="E960" s="395"/>
      <c r="F960" s="395"/>
      <c r="G960" s="397" t="s">
        <v>15759</v>
      </c>
      <c r="H960" s="398" t="s">
        <v>15760</v>
      </c>
      <c r="I960" s="10"/>
      <c r="J960" s="10"/>
    </row>
    <row r="961" spans="1:10">
      <c r="A961" s="393">
        <v>955</v>
      </c>
      <c r="B961" s="394" t="s">
        <v>15761</v>
      </c>
      <c r="C961" s="395" t="str">
        <f t="shared" si="15"/>
        <v>effect add_modifier={modifier= cyber_everyone_force_tests days = -1 multiplier = 1}</v>
      </c>
      <c r="D961" s="395"/>
      <c r="E961" s="395"/>
      <c r="F961" s="395"/>
      <c r="G961" s="397" t="s">
        <v>3417</v>
      </c>
      <c r="H961" s="398" t="s">
        <v>15762</v>
      </c>
      <c r="I961" s="10"/>
      <c r="J961" s="10"/>
    </row>
    <row r="962" spans="1:10">
      <c r="A962" s="393">
        <v>956</v>
      </c>
      <c r="B962" s="394" t="s">
        <v>15763</v>
      </c>
      <c r="C962" s="395" t="str">
        <f t="shared" si="15"/>
        <v>effect add_modifier={modifier= cyber_market_standards days = -1 multiplier = 1}</v>
      </c>
      <c r="D962" s="395"/>
      <c r="E962" s="395"/>
      <c r="F962" s="395"/>
      <c r="G962" s="397" t="s">
        <v>15764</v>
      </c>
      <c r="H962" s="398" t="s">
        <v>15765</v>
      </c>
      <c r="I962" s="10"/>
      <c r="J962" s="10"/>
    </row>
    <row r="963" spans="1:10">
      <c r="A963" s="393">
        <v>957</v>
      </c>
      <c r="B963" s="394" t="s">
        <v>15766</v>
      </c>
      <c r="C963" s="395" t="str">
        <f t="shared" si="15"/>
        <v>effect add_modifier={modifier= cyber_implant_weapons days = -1 multiplier = 1}</v>
      </c>
      <c r="D963" s="395"/>
      <c r="E963" s="395"/>
      <c r="F963" s="395"/>
      <c r="G963" s="397" t="s">
        <v>15767</v>
      </c>
      <c r="H963" s="398" t="s">
        <v>15768</v>
      </c>
      <c r="I963" s="10"/>
      <c r="J963" s="10"/>
    </row>
    <row r="964" spans="1:10">
      <c r="A964" s="393">
        <v>958</v>
      </c>
      <c r="B964" s="394" t="s">
        <v>15769</v>
      </c>
      <c r="C964" s="395" t="str">
        <f t="shared" si="15"/>
        <v>effect add_modifier={modifier= cyber_implants_dismantled days = -1 multiplier = 1}</v>
      </c>
      <c r="D964" s="395"/>
      <c r="E964" s="395"/>
      <c r="F964" s="395"/>
      <c r="G964" s="397" t="s">
        <v>15770</v>
      </c>
      <c r="H964" s="398" t="s">
        <v>15771</v>
      </c>
      <c r="I964" s="10"/>
      <c r="J964" s="10"/>
    </row>
    <row r="965" spans="1:10">
      <c r="A965" s="393">
        <v>959</v>
      </c>
      <c r="B965" s="394" t="s">
        <v>15772</v>
      </c>
      <c r="C965" s="395" t="str">
        <f t="shared" si="15"/>
        <v>effect add_modifier={modifier= cyber_implant_hacks days = -1 multiplier = 1}</v>
      </c>
      <c r="D965" s="395"/>
      <c r="E965" s="395"/>
      <c r="F965" s="395"/>
      <c r="G965" s="397" t="s">
        <v>15064</v>
      </c>
      <c r="H965" s="398" t="s">
        <v>15773</v>
      </c>
      <c r="I965" s="10"/>
      <c r="J965" s="10"/>
    </row>
    <row r="966" spans="1:10">
      <c r="A966" s="393">
        <v>960</v>
      </c>
      <c r="B966" s="394" t="s">
        <v>15774</v>
      </c>
      <c r="C966" s="395" t="str">
        <f t="shared" si="15"/>
        <v>effect add_modifier={modifier= cyber_counter_hacking days = -1 multiplier = 1}</v>
      </c>
      <c r="D966" s="395"/>
      <c r="E966" s="395"/>
      <c r="F966" s="395"/>
      <c r="G966" s="397" t="s">
        <v>15764</v>
      </c>
      <c r="H966" s="398" t="s">
        <v>15775</v>
      </c>
      <c r="I966" s="10"/>
      <c r="J966" s="10"/>
    </row>
    <row r="967" spans="1:10">
      <c r="A967" s="393">
        <v>961</v>
      </c>
      <c r="B967" s="394" t="s">
        <v>15776</v>
      </c>
      <c r="C967" s="395" t="str">
        <f t="shared" si="15"/>
        <v>effect add_modifier={modifier= cyber_protests days = -1 multiplier = 1}</v>
      </c>
      <c r="D967" s="395"/>
      <c r="E967" s="395"/>
      <c r="F967" s="395"/>
      <c r="G967" s="397" t="s">
        <v>15064</v>
      </c>
      <c r="H967" s="398" t="s">
        <v>15777</v>
      </c>
      <c r="I967" s="10"/>
      <c r="J967" s="10"/>
    </row>
    <row r="968" spans="1:10">
      <c r="A968" s="393">
        <v>962</v>
      </c>
      <c r="B968" s="394" t="s">
        <v>15778</v>
      </c>
      <c r="C968" s="395" t="str">
        <f t="shared" si="15"/>
        <v>effect add_modifier={modifier= cyber_stop_protests days = -1 multiplier = 1}</v>
      </c>
      <c r="D968" s="395"/>
      <c r="E968" s="395"/>
      <c r="F968" s="395"/>
      <c r="G968" s="397" t="s">
        <v>13717</v>
      </c>
      <c r="H968" s="398" t="s">
        <v>15779</v>
      </c>
      <c r="I968" s="10"/>
      <c r="J968" s="10"/>
    </row>
    <row r="969" spans="1:10">
      <c r="A969" s="393">
        <v>963</v>
      </c>
      <c r="B969" s="394" t="s">
        <v>15780</v>
      </c>
      <c r="C969" s="395" t="str">
        <f t="shared" ref="C969:C1032" si="16">_xlfn.CONCAT($C$4," ",H969," ","days = ",$E$4," ","multiplier = ",$G$4,"}")</f>
        <v>effect add_modifier={modifier= researcher_media_relations days = -1 multiplier = 1}</v>
      </c>
      <c r="D969" s="395"/>
      <c r="E969" s="395"/>
      <c r="F969" s="395"/>
      <c r="G969" s="397" t="s">
        <v>15781</v>
      </c>
      <c r="H969" s="398" t="s">
        <v>15782</v>
      </c>
      <c r="I969" s="10"/>
      <c r="J969" s="10"/>
    </row>
    <row r="970" spans="1:10">
      <c r="A970" s="393">
        <v>964</v>
      </c>
      <c r="B970" s="394" t="s">
        <v>15783</v>
      </c>
      <c r="C970" s="395" t="str">
        <f t="shared" si="16"/>
        <v>effect add_modifier={modifier= bad_publicity days = -1 multiplier = 1}</v>
      </c>
      <c r="D970" s="395"/>
      <c r="E970" s="395"/>
      <c r="F970" s="395"/>
      <c r="G970" s="397" t="s">
        <v>13717</v>
      </c>
      <c r="H970" s="398" t="s">
        <v>15784</v>
      </c>
      <c r="I970" s="10"/>
      <c r="J970" s="10"/>
    </row>
    <row r="971" spans="1:10">
      <c r="A971" s="393">
        <v>965</v>
      </c>
      <c r="B971" s="394" t="s">
        <v>15785</v>
      </c>
      <c r="C971" s="395" t="str">
        <f t="shared" si="16"/>
        <v>effect add_modifier={modifier= state_censorship days = -1 multiplier = 1}</v>
      </c>
      <c r="D971" s="395"/>
      <c r="E971" s="395"/>
      <c r="F971" s="395"/>
      <c r="G971" s="397" t="s">
        <v>15109</v>
      </c>
      <c r="H971" s="398" t="s">
        <v>15786</v>
      </c>
      <c r="I971" s="10"/>
      <c r="J971" s="10"/>
    </row>
    <row r="972" spans="1:10">
      <c r="A972" s="393">
        <v>966</v>
      </c>
      <c r="B972" s="394" t="s">
        <v>15787</v>
      </c>
      <c r="C972" s="395" t="str">
        <f t="shared" si="16"/>
        <v>effect add_modifier={modifier= cyber_state_censorship days = -1 multiplier = 1}</v>
      </c>
      <c r="D972" s="395"/>
      <c r="E972" s="395"/>
      <c r="F972" s="395"/>
      <c r="G972" s="397" t="s">
        <v>15109</v>
      </c>
      <c r="H972" s="398" t="s">
        <v>15788</v>
      </c>
      <c r="I972" s="10"/>
      <c r="J972" s="10"/>
    </row>
    <row r="973" spans="1:10">
      <c r="A973" s="393">
        <v>967</v>
      </c>
      <c r="B973" s="394" t="s">
        <v>15789</v>
      </c>
      <c r="C973" s="395" t="str">
        <f t="shared" si="16"/>
        <v>effect add_modifier={modifier= cyber_victim_compensation days = -1 multiplier = 1}</v>
      </c>
      <c r="D973" s="395"/>
      <c r="E973" s="395"/>
      <c r="F973" s="395"/>
      <c r="G973" s="397" t="s">
        <v>15790</v>
      </c>
      <c r="H973" s="398" t="s">
        <v>15791</v>
      </c>
      <c r="I973" s="10"/>
      <c r="J973" s="10"/>
    </row>
    <row r="974" ht="34.5" spans="1:10">
      <c r="A974" s="393">
        <v>968</v>
      </c>
      <c r="B974" s="394" t="s">
        <v>15792</v>
      </c>
      <c r="C974" s="395" t="str">
        <f t="shared" si="16"/>
        <v>effect add_modifier={modifier= cyber_anti_faith days = -1 multiplier = 1}</v>
      </c>
      <c r="D974" s="395"/>
      <c r="E974" s="395"/>
      <c r="F974" s="395"/>
      <c r="G974" s="397" t="s">
        <v>15793</v>
      </c>
      <c r="H974" s="398" t="s">
        <v>15794</v>
      </c>
      <c r="I974" s="10"/>
      <c r="J974" s="10"/>
    </row>
    <row r="975" spans="1:10">
      <c r="A975" s="393">
        <v>969</v>
      </c>
      <c r="B975" s="394" t="s">
        <v>15795</v>
      </c>
      <c r="C975" s="395" t="str">
        <f t="shared" si="16"/>
        <v>effect add_modifier={modifier= cyber_birth_implants days = -1 multiplier = 1}</v>
      </c>
      <c r="D975" s="395"/>
      <c r="E975" s="395"/>
      <c r="F975" s="395"/>
      <c r="G975" s="397" t="s">
        <v>15796</v>
      </c>
      <c r="H975" s="398" t="s">
        <v>15797</v>
      </c>
      <c r="I975" s="10"/>
      <c r="J975" s="10"/>
    </row>
    <row r="976" spans="1:10">
      <c r="A976" s="393">
        <v>970</v>
      </c>
      <c r="B976" s="394" t="s">
        <v>15798</v>
      </c>
      <c r="C976" s="395" t="str">
        <f t="shared" si="16"/>
        <v>effect add_modifier={modifier= cyber_natural_childhood days = -1 multiplier = 1}</v>
      </c>
      <c r="D976" s="395"/>
      <c r="E976" s="395"/>
      <c r="F976" s="395"/>
      <c r="G976" s="397" t="s">
        <v>15799</v>
      </c>
      <c r="H976" s="398" t="s">
        <v>15800</v>
      </c>
      <c r="I976" s="10"/>
      <c r="J976" s="10"/>
    </row>
    <row r="977" spans="1:10">
      <c r="A977" s="393">
        <v>971</v>
      </c>
      <c r="B977" s="394" t="s">
        <v>15801</v>
      </c>
      <c r="C977" s="395" t="str">
        <f t="shared" si="16"/>
        <v>effect add_modifier={modifier= synth_tinkering_with_minds days = -1 multiplier = 1}</v>
      </c>
      <c r="D977" s="395"/>
      <c r="E977" s="395"/>
      <c r="F977" s="395"/>
      <c r="G977" s="397" t="s">
        <v>15802</v>
      </c>
      <c r="H977" s="398" t="s">
        <v>15803</v>
      </c>
      <c r="I977" s="10"/>
      <c r="J977" s="10"/>
    </row>
    <row r="978" spans="1:10">
      <c r="A978" s="393">
        <v>972</v>
      </c>
      <c r="B978" s="394" t="s">
        <v>15804</v>
      </c>
      <c r="C978" s="395" t="str">
        <f t="shared" si="16"/>
        <v>effect add_modifier={modifier= synth_brightest_minds days = -1 multiplier = 1}</v>
      </c>
      <c r="D978" s="395"/>
      <c r="E978" s="395"/>
      <c r="F978" s="395"/>
      <c r="G978" s="397" t="s">
        <v>15805</v>
      </c>
      <c r="H978" s="398" t="s">
        <v>15806</v>
      </c>
      <c r="I978" s="10"/>
      <c r="J978" s="10"/>
    </row>
    <row r="979" spans="1:10">
      <c r="A979" s="393">
        <v>973</v>
      </c>
      <c r="B979" s="394" t="s">
        <v>15807</v>
      </c>
      <c r="C979" s="395" t="str">
        <f t="shared" si="16"/>
        <v>effect add_modifier={modifier= synth_combat_reactors days = -1 multiplier = 1}</v>
      </c>
      <c r="D979" s="395"/>
      <c r="E979" s="395"/>
      <c r="F979" s="395"/>
      <c r="G979" s="397" t="s">
        <v>15808</v>
      </c>
      <c r="H979" s="398" t="s">
        <v>15809</v>
      </c>
      <c r="I979" s="10"/>
      <c r="J979" s="10"/>
    </row>
    <row r="980" spans="1:10">
      <c r="A980" s="393">
        <v>974</v>
      </c>
      <c r="B980" s="394" t="s">
        <v>15810</v>
      </c>
      <c r="C980" s="395" t="str">
        <f t="shared" si="16"/>
        <v>effect add_modifier={modifier= synth_AI_actor days = -1 multiplier = 1}</v>
      </c>
      <c r="D980" s="395"/>
      <c r="E980" s="395"/>
      <c r="F980" s="395"/>
      <c r="G980" s="397" t="s">
        <v>15811</v>
      </c>
      <c r="H980" s="398" t="s">
        <v>15812</v>
      </c>
      <c r="I980" s="10"/>
      <c r="J980" s="10"/>
    </row>
    <row r="981" spans="1:10">
      <c r="A981" s="393">
        <v>975</v>
      </c>
      <c r="B981" s="394" t="s">
        <v>15813</v>
      </c>
      <c r="C981" s="395" t="str">
        <f t="shared" si="16"/>
        <v>effect add_modifier={modifier= synth_reprogram_minds days = -1 multiplier = 1}</v>
      </c>
      <c r="D981" s="395"/>
      <c r="E981" s="395"/>
      <c r="F981" s="395"/>
      <c r="G981" s="397" t="s">
        <v>15814</v>
      </c>
      <c r="H981" s="398" t="s">
        <v>15815</v>
      </c>
      <c r="I981" s="10"/>
      <c r="J981" s="10"/>
    </row>
    <row r="982" spans="1:10">
      <c r="A982" s="393">
        <v>976</v>
      </c>
      <c r="B982" s="394" t="s">
        <v>15816</v>
      </c>
      <c r="C982" s="395" t="str">
        <f t="shared" si="16"/>
        <v>effect add_modifier={modifier= worse_parts days = -1 multiplier = 1}</v>
      </c>
      <c r="D982" s="395"/>
      <c r="E982" s="395"/>
      <c r="F982" s="395"/>
      <c r="G982" s="397" t="s">
        <v>15817</v>
      </c>
      <c r="H982" s="398" t="s">
        <v>15818</v>
      </c>
      <c r="I982" s="10"/>
      <c r="J982" s="10"/>
    </row>
    <row r="983" ht="34.5" spans="1:10">
      <c r="A983" s="393">
        <v>977</v>
      </c>
      <c r="B983" s="394" t="s">
        <v>15819</v>
      </c>
      <c r="C983" s="395" t="str">
        <f t="shared" si="16"/>
        <v>effect add_modifier={modifier= optimized_parts days = -1 multiplier = 1}</v>
      </c>
      <c r="D983" s="395"/>
      <c r="E983" s="395"/>
      <c r="F983" s="395"/>
      <c r="G983" s="397" t="s">
        <v>15820</v>
      </c>
      <c r="H983" s="398" t="s">
        <v>15821</v>
      </c>
      <c r="I983" s="10"/>
      <c r="J983" s="10"/>
    </row>
    <row r="984" spans="1:10">
      <c r="A984" s="393">
        <v>978</v>
      </c>
      <c r="B984" s="394" t="s">
        <v>15822</v>
      </c>
      <c r="C984" s="395" t="str">
        <f t="shared" si="16"/>
        <v>effect add_modifier={modifier= discontent days = -1 multiplier = 1}</v>
      </c>
      <c r="D984" s="395"/>
      <c r="E984" s="395"/>
      <c r="F984" s="395"/>
      <c r="G984" s="397" t="s">
        <v>15823</v>
      </c>
      <c r="H984" s="398" t="s">
        <v>15824</v>
      </c>
      <c r="I984" s="10"/>
      <c r="J984" s="10"/>
    </row>
    <row r="985" spans="1:10">
      <c r="A985" s="393">
        <v>979</v>
      </c>
      <c r="B985" s="394" t="s">
        <v>15825</v>
      </c>
      <c r="C985" s="395" t="str">
        <f t="shared" si="16"/>
        <v>effect add_modifier={modifier= cyber_athletes days = -1 multiplier = 1}</v>
      </c>
      <c r="D985" s="395"/>
      <c r="E985" s="395"/>
      <c r="F985" s="395"/>
      <c r="G985" s="397" t="s">
        <v>15826</v>
      </c>
      <c r="H985" s="398" t="s">
        <v>15827</v>
      </c>
      <c r="I985" s="10"/>
      <c r="J985" s="10"/>
    </row>
    <row r="986" spans="1:10">
      <c r="A986" s="393">
        <v>980</v>
      </c>
      <c r="B986" s="394" t="s">
        <v>15828</v>
      </c>
      <c r="C986" s="395" t="str">
        <f t="shared" si="16"/>
        <v>effect add_modifier={modifier= cyber_athlete_leagues days = -1 multiplier = 1}</v>
      </c>
      <c r="D986" s="395"/>
      <c r="E986" s="395"/>
      <c r="F986" s="395"/>
      <c r="G986" s="397" t="s">
        <v>15829</v>
      </c>
      <c r="H986" s="398" t="s">
        <v>15830</v>
      </c>
      <c r="I986" s="10"/>
      <c r="J986" s="10"/>
    </row>
    <row r="987" spans="1:10">
      <c r="A987" s="393">
        <v>981</v>
      </c>
      <c r="B987" s="394" t="s">
        <v>15831</v>
      </c>
      <c r="C987" s="395" t="str">
        <f t="shared" si="16"/>
        <v>effect add_modifier={modifier= limited_cyber_athletes days = -1 multiplier = 1}</v>
      </c>
      <c r="D987" s="395"/>
      <c r="E987" s="395"/>
      <c r="F987" s="395"/>
      <c r="G987" s="397" t="s">
        <v>15832</v>
      </c>
      <c r="H987" s="398" t="s">
        <v>15833</v>
      </c>
      <c r="I987" s="10"/>
      <c r="J987" s="10"/>
    </row>
    <row r="988" spans="1:10">
      <c r="A988" s="393">
        <v>982</v>
      </c>
      <c r="B988" s="394" t="s">
        <v>15834</v>
      </c>
      <c r="C988" s="395" t="str">
        <f t="shared" si="16"/>
        <v>effect add_modifier={modifier= decentralized_families days = -1 multiplier = 1}</v>
      </c>
      <c r="D988" s="395"/>
      <c r="E988" s="395"/>
      <c r="F988" s="395"/>
      <c r="G988" s="397" t="s">
        <v>15835</v>
      </c>
      <c r="H988" s="398" t="s">
        <v>15836</v>
      </c>
      <c r="I988" s="10"/>
      <c r="J988" s="10"/>
    </row>
    <row r="989" spans="1:10">
      <c r="A989" s="393">
        <v>983</v>
      </c>
      <c r="B989" s="394" t="s">
        <v>15837</v>
      </c>
      <c r="C989" s="395" t="str">
        <f t="shared" si="16"/>
        <v>effect add_modifier={modifier= centralized_families days = -1 multiplier = 1}</v>
      </c>
      <c r="D989" s="395"/>
      <c r="E989" s="395"/>
      <c r="F989" s="395"/>
      <c r="G989" s="397" t="s">
        <v>15838</v>
      </c>
      <c r="H989" s="398" t="s">
        <v>15839</v>
      </c>
      <c r="I989" s="10"/>
      <c r="J989" s="10"/>
    </row>
    <row r="990" spans="1:10">
      <c r="A990" s="393">
        <v>984</v>
      </c>
      <c r="B990" s="394" t="s">
        <v>15840</v>
      </c>
      <c r="C990" s="395" t="str">
        <f t="shared" si="16"/>
        <v>effect add_modifier={modifier= radical_image days = -1 multiplier = 1}</v>
      </c>
      <c r="D990" s="395"/>
      <c r="E990" s="395"/>
      <c r="F990" s="395"/>
      <c r="G990" s="397" t="s">
        <v>15841</v>
      </c>
      <c r="H990" s="398" t="s">
        <v>15842</v>
      </c>
      <c r="I990" s="10"/>
      <c r="J990" s="10"/>
    </row>
    <row r="991" spans="1:10">
      <c r="A991" s="393">
        <v>985</v>
      </c>
      <c r="B991" s="394" t="s">
        <v>15843</v>
      </c>
      <c r="C991" s="395" t="str">
        <f t="shared" si="16"/>
        <v>effect add_modifier={modifier= radical_insights days = -1 multiplier = 1}</v>
      </c>
      <c r="D991" s="395"/>
      <c r="E991" s="395"/>
      <c r="F991" s="395"/>
      <c r="G991" s="397" t="s">
        <v>15844</v>
      </c>
      <c r="H991" s="398" t="s">
        <v>15845</v>
      </c>
      <c r="I991" s="10"/>
      <c r="J991" s="10"/>
    </row>
    <row r="992" spans="1:10">
      <c r="A992" s="393">
        <v>986</v>
      </c>
      <c r="B992" s="394" t="s">
        <v>15846</v>
      </c>
      <c r="C992" s="395" t="str">
        <f t="shared" si="16"/>
        <v>effect add_modifier={modifier= radical_image_denied days = -1 multiplier = 1}</v>
      </c>
      <c r="D992" s="395"/>
      <c r="E992" s="395"/>
      <c r="F992" s="395"/>
      <c r="G992" s="397" t="s">
        <v>15847</v>
      </c>
      <c r="H992" s="398" t="s">
        <v>15848</v>
      </c>
      <c r="I992" s="10"/>
      <c r="J992" s="10"/>
    </row>
    <row r="993" spans="1:10">
      <c r="A993" s="393">
        <v>987</v>
      </c>
      <c r="B993" s="394" t="s">
        <v>15849</v>
      </c>
      <c r="C993" s="395" t="str">
        <f t="shared" si="16"/>
        <v>effect add_modifier={modifier= radical_image_upheld days = -1 multiplier = 1}</v>
      </c>
      <c r="D993" s="395"/>
      <c r="E993" s="395"/>
      <c r="F993" s="395"/>
      <c r="G993" s="397" t="s">
        <v>15850</v>
      </c>
      <c r="H993" s="398" t="s">
        <v>15851</v>
      </c>
      <c r="I993" s="10"/>
      <c r="J993" s="10"/>
    </row>
    <row r="994" spans="1:10">
      <c r="A994" s="393">
        <v>988</v>
      </c>
      <c r="B994" s="394" t="s">
        <v>15852</v>
      </c>
      <c r="C994" s="395" t="str">
        <f t="shared" si="16"/>
        <v>effect add_modifier={modifier= cyber_subscription_ban days = -1 multiplier = 1}</v>
      </c>
      <c r="D994" s="395"/>
      <c r="E994" s="395"/>
      <c r="F994" s="395"/>
      <c r="G994" s="397" t="s">
        <v>15853</v>
      </c>
      <c r="H994" s="398" t="s">
        <v>15854</v>
      </c>
      <c r="I994" s="10"/>
      <c r="J994" s="10"/>
    </row>
    <row r="995" spans="1:10">
      <c r="A995" s="393">
        <v>989</v>
      </c>
      <c r="B995" s="394" t="s">
        <v>15855</v>
      </c>
      <c r="C995" s="395" t="str">
        <f t="shared" si="16"/>
        <v>effect add_modifier={modifier= cyber_subscription_limited days = -1 multiplier = 1}</v>
      </c>
      <c r="D995" s="395"/>
      <c r="E995" s="395"/>
      <c r="F995" s="395"/>
      <c r="G995" s="397" t="s">
        <v>13905</v>
      </c>
      <c r="H995" s="398" t="s">
        <v>15856</v>
      </c>
      <c r="I995" s="10"/>
      <c r="J995" s="10"/>
    </row>
    <row r="996" spans="1:10">
      <c r="A996" s="393">
        <v>990</v>
      </c>
      <c r="B996" s="394" t="s">
        <v>15857</v>
      </c>
      <c r="C996" s="395" t="str">
        <f t="shared" si="16"/>
        <v>effect add_modifier={modifier= cyber_wanderers days = -1 multiplier = 1}</v>
      </c>
      <c r="D996" s="395"/>
      <c r="E996" s="395"/>
      <c r="F996" s="395"/>
      <c r="G996" s="397" t="s">
        <v>15858</v>
      </c>
      <c r="H996" s="398" t="s">
        <v>15859</v>
      </c>
      <c r="I996" s="10"/>
      <c r="J996" s="10"/>
    </row>
    <row r="997" spans="1:10">
      <c r="A997" s="393">
        <v>991</v>
      </c>
      <c r="B997" s="394" t="s">
        <v>15860</v>
      </c>
      <c r="C997" s="395" t="str">
        <f t="shared" si="16"/>
        <v>effect add_modifier={modifier= cyber_wanderers_tracked days = -1 multiplier = 1}</v>
      </c>
      <c r="D997" s="395"/>
      <c r="E997" s="395"/>
      <c r="F997" s="395"/>
      <c r="G997" s="397" t="s">
        <v>15861</v>
      </c>
      <c r="H997" s="398" t="s">
        <v>15862</v>
      </c>
      <c r="I997" s="10"/>
      <c r="J997" s="10"/>
    </row>
    <row r="998" spans="1:10">
      <c r="A998" s="393">
        <v>992</v>
      </c>
      <c r="B998" s="394" t="s">
        <v>15863</v>
      </c>
      <c r="C998" s="395" t="str">
        <f t="shared" si="16"/>
        <v>effect add_modifier={modifier= sold_sky_1 days = -1 multiplier = 1}</v>
      </c>
      <c r="D998" s="395"/>
      <c r="E998" s="395"/>
      <c r="F998" s="395"/>
      <c r="G998" s="397" t="s">
        <v>15864</v>
      </c>
      <c r="H998" s="398" t="s">
        <v>15865</v>
      </c>
      <c r="I998" s="10"/>
      <c r="J998" s="10"/>
    </row>
    <row r="999" spans="1:10">
      <c r="A999" s="393">
        <v>993</v>
      </c>
      <c r="B999" s="394" t="s">
        <v>15863</v>
      </c>
      <c r="C999" s="395" t="str">
        <f t="shared" si="16"/>
        <v>effect add_modifier={modifier= sold_sky_1_mega days = -1 multiplier = 1}</v>
      </c>
      <c r="D999" s="395"/>
      <c r="E999" s="395"/>
      <c r="F999" s="395"/>
      <c r="G999" s="397" t="s">
        <v>15866</v>
      </c>
      <c r="H999" s="398" t="s">
        <v>15867</v>
      </c>
      <c r="I999" s="10"/>
      <c r="J999" s="10"/>
    </row>
    <row r="1000" spans="1:10">
      <c r="A1000" s="393">
        <v>994</v>
      </c>
      <c r="B1000" s="394" t="s">
        <v>15863</v>
      </c>
      <c r="C1000" s="395" t="str">
        <f t="shared" si="16"/>
        <v>effect add_modifier={modifier= sold_sky_2 days = -1 multiplier = 1}</v>
      </c>
      <c r="D1000" s="395"/>
      <c r="E1000" s="395"/>
      <c r="F1000" s="395"/>
      <c r="G1000" s="397" t="s">
        <v>15868</v>
      </c>
      <c r="H1000" s="398" t="s">
        <v>15869</v>
      </c>
      <c r="I1000" s="10"/>
      <c r="J1000" s="10"/>
    </row>
    <row r="1001" spans="1:10">
      <c r="A1001" s="393">
        <v>995</v>
      </c>
      <c r="B1001" s="394" t="s">
        <v>15870</v>
      </c>
      <c r="C1001" s="395" t="str">
        <f t="shared" si="16"/>
        <v>effect add_modifier={modifier= cyber_censure_truth days = -1 multiplier = 1}</v>
      </c>
      <c r="D1001" s="395"/>
      <c r="E1001" s="395"/>
      <c r="F1001" s="395"/>
      <c r="G1001" s="397" t="s">
        <v>15871</v>
      </c>
      <c r="H1001" s="398" t="s">
        <v>15872</v>
      </c>
      <c r="I1001" s="10"/>
      <c r="J1001" s="10"/>
    </row>
    <row r="1002" spans="1:10">
      <c r="A1002" s="393">
        <v>996</v>
      </c>
      <c r="B1002" s="394" t="s">
        <v>15873</v>
      </c>
      <c r="C1002" s="395" t="str">
        <f t="shared" si="16"/>
        <v>effect add_modifier={modifier= cyber_censure_total days = -1 multiplier = 1}</v>
      </c>
      <c r="D1002" s="395"/>
      <c r="E1002" s="395"/>
      <c r="F1002" s="395"/>
      <c r="G1002" s="397" t="s">
        <v>15874</v>
      </c>
      <c r="H1002" s="398" t="s">
        <v>15875</v>
      </c>
      <c r="I1002" s="10"/>
      <c r="J1002" s="10"/>
    </row>
    <row r="1003" spans="1:10">
      <c r="A1003" s="393">
        <v>997</v>
      </c>
      <c r="B1003" s="394" t="s">
        <v>15876</v>
      </c>
      <c r="C1003" s="395" t="str">
        <f t="shared" si="16"/>
        <v>effect add_modifier={modifier= cyber_censure_partial days = -1 multiplier = 1}</v>
      </c>
      <c r="D1003" s="395"/>
      <c r="E1003" s="395"/>
      <c r="F1003" s="395"/>
      <c r="G1003" s="397" t="s">
        <v>15877</v>
      </c>
      <c r="H1003" s="398" t="s">
        <v>15878</v>
      </c>
      <c r="I1003" s="10"/>
      <c r="J1003" s="10"/>
    </row>
    <row r="1004" spans="1:10">
      <c r="A1004" s="393">
        <v>998</v>
      </c>
      <c r="B1004" s="394" t="s">
        <v>15879</v>
      </c>
      <c r="C1004" s="395" t="str">
        <f t="shared" si="16"/>
        <v>effect add_modifier={modifier= cyber_censure_authoritarian days = -1 multiplier = 1}</v>
      </c>
      <c r="D1004" s="395"/>
      <c r="E1004" s="395"/>
      <c r="F1004" s="395"/>
      <c r="G1004" s="397" t="s">
        <v>15880</v>
      </c>
      <c r="H1004" s="398" t="s">
        <v>15881</v>
      </c>
      <c r="I1004" s="10"/>
      <c r="J1004" s="10"/>
    </row>
    <row r="1005" spans="1:10">
      <c r="A1005" s="393">
        <v>999</v>
      </c>
      <c r="B1005" s="394" t="s">
        <v>15882</v>
      </c>
      <c r="C1005" s="395" t="str">
        <f t="shared" si="16"/>
        <v>effect add_modifier={modifier= cyber_subliminhack_banned days = -1 multiplier = 1}</v>
      </c>
      <c r="D1005" s="395"/>
      <c r="E1005" s="395"/>
      <c r="F1005" s="395"/>
      <c r="G1005" s="397" t="s">
        <v>15883</v>
      </c>
      <c r="H1005" s="398" t="s">
        <v>15884</v>
      </c>
      <c r="I1005" s="10"/>
      <c r="J1005" s="10"/>
    </row>
    <row r="1006" spans="1:10">
      <c r="A1006" s="393">
        <v>1000</v>
      </c>
      <c r="B1006" s="394" t="s">
        <v>15885</v>
      </c>
      <c r="C1006" s="395" t="str">
        <f t="shared" si="16"/>
        <v>effect add_modifier={modifier= cyber_subliminhack_allowed days = -1 multiplier = 1}</v>
      </c>
      <c r="D1006" s="395"/>
      <c r="E1006" s="395"/>
      <c r="F1006" s="395"/>
      <c r="G1006" s="397" t="s">
        <v>15886</v>
      </c>
      <c r="H1006" s="398" t="s">
        <v>15887</v>
      </c>
      <c r="I1006" s="10"/>
      <c r="J1006" s="10"/>
    </row>
    <row r="1007" ht="28.5" spans="1:10">
      <c r="A1007" s="393">
        <v>1001</v>
      </c>
      <c r="B1007" s="394" t="s">
        <v>15888</v>
      </c>
      <c r="C1007" s="395" t="str">
        <f t="shared" si="16"/>
        <v>effect add_modifier={modifier= cyber_subliminhack_licensed days = -1 multiplier = 1}</v>
      </c>
      <c r="D1007" s="395"/>
      <c r="E1007" s="395"/>
      <c r="F1007" s="395"/>
      <c r="G1007" s="397" t="s">
        <v>13905</v>
      </c>
      <c r="H1007" s="398" t="s">
        <v>15889</v>
      </c>
      <c r="I1007" s="10"/>
      <c r="J1007" s="10"/>
    </row>
    <row r="1008" spans="1:10">
      <c r="A1008" s="393">
        <v>1002</v>
      </c>
      <c r="B1008" s="394" t="s">
        <v>15890</v>
      </c>
      <c r="C1008" s="395" t="str">
        <f t="shared" si="16"/>
        <v>effect add_modifier={modifier= cyber_subliminhack_hallowed days = -1 multiplier = 1}</v>
      </c>
      <c r="D1008" s="395"/>
      <c r="E1008" s="395"/>
      <c r="F1008" s="395"/>
      <c r="G1008" s="397" t="s">
        <v>13991</v>
      </c>
      <c r="H1008" s="398" t="s">
        <v>15891</v>
      </c>
      <c r="I1008" s="10"/>
      <c r="J1008" s="10"/>
    </row>
    <row r="1009" spans="1:10">
      <c r="A1009" s="393">
        <v>1003</v>
      </c>
      <c r="B1009" s="394" t="s">
        <v>15892</v>
      </c>
      <c r="C1009" s="395" t="str">
        <f t="shared" si="16"/>
        <v>effect add_modifier={modifier= cyber_breach_overcome days = -1 multiplier = 1}</v>
      </c>
      <c r="D1009" s="395"/>
      <c r="E1009" s="395"/>
      <c r="F1009" s="395"/>
      <c r="G1009" s="397" t="s">
        <v>15893</v>
      </c>
      <c r="H1009" s="398" t="s">
        <v>15894</v>
      </c>
      <c r="I1009" s="10"/>
      <c r="J1009" s="10"/>
    </row>
    <row r="1010" spans="1:10">
      <c r="A1010" s="393">
        <v>1004</v>
      </c>
      <c r="B1010" s="394" t="s">
        <v>15895</v>
      </c>
      <c r="C1010" s="395" t="str">
        <f t="shared" si="16"/>
        <v>effect add_modifier={modifier= cyber_breach_forgive days = -1 multiplier = 1}</v>
      </c>
      <c r="D1010" s="395"/>
      <c r="E1010" s="395"/>
      <c r="F1010" s="395"/>
      <c r="G1010" s="397" t="s">
        <v>15896</v>
      </c>
      <c r="H1010" s="398" t="s">
        <v>15897</v>
      </c>
      <c r="I1010" s="10"/>
      <c r="J1010" s="10"/>
    </row>
    <row r="1011" spans="1:10">
      <c r="A1011" s="393">
        <v>1005</v>
      </c>
      <c r="B1011" s="394" t="s">
        <v>15898</v>
      </c>
      <c r="C1011" s="395" t="str">
        <f t="shared" si="16"/>
        <v>effect add_modifier={modifier= cyber_breach_ban days = -1 multiplier = 1}</v>
      </c>
      <c r="D1011" s="395"/>
      <c r="E1011" s="395"/>
      <c r="F1011" s="395"/>
      <c r="G1011" s="397" t="s">
        <v>15899</v>
      </c>
      <c r="H1011" s="398" t="s">
        <v>15900</v>
      </c>
      <c r="I1011" s="10"/>
      <c r="J1011" s="10"/>
    </row>
    <row r="1012" spans="1:10">
      <c r="A1012" s="393">
        <v>1006</v>
      </c>
      <c r="B1012" s="394" t="s">
        <v>15901</v>
      </c>
      <c r="C1012" s="395" t="str">
        <f t="shared" si="16"/>
        <v>effect add_modifier={modifier= cyber_education days = -1 multiplier = 1}</v>
      </c>
      <c r="D1012" s="395"/>
      <c r="E1012" s="395"/>
      <c r="F1012" s="395"/>
      <c r="G1012" s="397" t="s">
        <v>15902</v>
      </c>
      <c r="H1012" s="398" t="s">
        <v>15903</v>
      </c>
      <c r="I1012" s="10"/>
      <c r="J1012" s="10"/>
    </row>
    <row r="1013" ht="34.5" spans="1:10">
      <c r="A1013" s="393">
        <v>1007</v>
      </c>
      <c r="B1013" s="394" t="s">
        <v>15904</v>
      </c>
      <c r="C1013" s="395" t="str">
        <f t="shared" si="16"/>
        <v>effect add_modifier={modifier= egalitarian_excellence days = -1 multiplier = 1}</v>
      </c>
      <c r="D1013" s="395"/>
      <c r="E1013" s="395"/>
      <c r="F1013" s="395"/>
      <c r="G1013" s="397" t="s">
        <v>15905</v>
      </c>
      <c r="H1013" s="398" t="s">
        <v>15906</v>
      </c>
      <c r="I1013" s="10"/>
      <c r="J1013" s="10"/>
    </row>
    <row r="1014" spans="1:10">
      <c r="A1014" s="393">
        <v>1008</v>
      </c>
      <c r="B1014" s="394" t="s">
        <v>15907</v>
      </c>
      <c r="C1014" s="395" t="str">
        <f t="shared" si="16"/>
        <v>effect add_modifier={modifier= exceptional_leaders days = -1 multiplier = 1}</v>
      </c>
      <c r="D1014" s="395"/>
      <c r="E1014" s="395"/>
      <c r="F1014" s="395"/>
      <c r="G1014" s="397" t="s">
        <v>15908</v>
      </c>
      <c r="H1014" s="398" t="s">
        <v>15909</v>
      </c>
      <c r="I1014" s="10"/>
      <c r="J1014" s="10"/>
    </row>
    <row r="1015" spans="1:10">
      <c r="A1015" s="393">
        <v>1009</v>
      </c>
      <c r="B1015" s="394" t="s">
        <v>15910</v>
      </c>
      <c r="C1015" s="395" t="str">
        <f t="shared" si="16"/>
        <v>effect add_modifier={modifier= leak_investigation days = -1 multiplier = 1}</v>
      </c>
      <c r="D1015" s="395"/>
      <c r="E1015" s="395"/>
      <c r="F1015" s="395"/>
      <c r="G1015" s="397" t="s">
        <v>15911</v>
      </c>
      <c r="H1015" s="398" t="s">
        <v>15912</v>
      </c>
      <c r="I1015" s="10"/>
      <c r="J1015" s="10"/>
    </row>
    <row r="1016" spans="1:10">
      <c r="A1016" s="393">
        <v>1010</v>
      </c>
      <c r="B1016" s="394" t="s">
        <v>15913</v>
      </c>
      <c r="C1016" s="395" t="str">
        <f t="shared" si="16"/>
        <v>effect add_modifier={modifier= leak_distrust days = -1 multiplier = 1}</v>
      </c>
      <c r="D1016" s="395"/>
      <c r="E1016" s="395"/>
      <c r="F1016" s="395"/>
      <c r="G1016" s="397" t="s">
        <v>15914</v>
      </c>
      <c r="H1016" s="398" t="s">
        <v>15915</v>
      </c>
      <c r="I1016" s="10"/>
      <c r="J1016" s="10"/>
    </row>
    <row r="1017" spans="1:10">
      <c r="A1017" s="393">
        <v>1011</v>
      </c>
      <c r="B1017" s="394" t="s">
        <v>15916</v>
      </c>
      <c r="C1017" s="395" t="str">
        <f t="shared" si="16"/>
        <v>effect add_modifier={modifier= leader_hack_resolution days = -1 multiplier = 1}</v>
      </c>
      <c r="D1017" s="395"/>
      <c r="E1017" s="395"/>
      <c r="F1017" s="395"/>
      <c r="G1017" s="397" t="s">
        <v>15917</v>
      </c>
      <c r="H1017" s="398" t="s">
        <v>15918</v>
      </c>
      <c r="I1017" s="10"/>
      <c r="J1017" s="10"/>
    </row>
    <row r="1018" spans="1:10">
      <c r="A1018" s="393">
        <v>1012</v>
      </c>
      <c r="B1018" s="394" t="s">
        <v>15919</v>
      </c>
      <c r="C1018" s="395" t="str">
        <f t="shared" si="16"/>
        <v>effect add_modifier={modifier= entertainment_crackdown days = -1 multiplier = 1}</v>
      </c>
      <c r="D1018" s="395"/>
      <c r="E1018" s="395"/>
      <c r="F1018" s="395"/>
      <c r="G1018" s="397" t="s">
        <v>15920</v>
      </c>
      <c r="H1018" s="398" t="s">
        <v>15921</v>
      </c>
      <c r="I1018" s="10"/>
      <c r="J1018" s="10"/>
    </row>
    <row r="1019" spans="1:10">
      <c r="A1019" s="393">
        <v>1013</v>
      </c>
      <c r="B1019" s="394" t="s">
        <v>15922</v>
      </c>
      <c r="C1019" s="395" t="str">
        <f t="shared" si="16"/>
        <v>effect add_modifier={modifier= endorsed_entertainment days = -1 multiplier = 1}</v>
      </c>
      <c r="D1019" s="395"/>
      <c r="E1019" s="395"/>
      <c r="F1019" s="395"/>
      <c r="G1019" s="397" t="s">
        <v>15923</v>
      </c>
      <c r="H1019" s="398" t="s">
        <v>15924</v>
      </c>
      <c r="I1019" s="10"/>
      <c r="J1019" s="10"/>
    </row>
    <row r="1020" spans="1:10">
      <c r="A1020" s="393">
        <v>1014</v>
      </c>
      <c r="B1020" s="394" t="s">
        <v>15925</v>
      </c>
      <c r="C1020" s="395" t="str">
        <f t="shared" si="16"/>
        <v>effect add_modifier={modifier= illicit_entertainment days = -1 multiplier = 1}</v>
      </c>
      <c r="D1020" s="395"/>
      <c r="E1020" s="395"/>
      <c r="F1020" s="395"/>
      <c r="G1020" s="397" t="s">
        <v>15926</v>
      </c>
      <c r="H1020" s="398" t="s">
        <v>15927</v>
      </c>
      <c r="I1020" s="10"/>
      <c r="J1020" s="10"/>
    </row>
    <row r="1021" spans="1:10">
      <c r="A1021" s="393">
        <v>1015</v>
      </c>
      <c r="B1021" s="394" t="s">
        <v>15928</v>
      </c>
      <c r="C1021" s="395" t="str">
        <f t="shared" si="16"/>
        <v>effect add_modifier={modifier= decadent_entertainment days = -1 multiplier = 1}</v>
      </c>
      <c r="D1021" s="395"/>
      <c r="E1021" s="395"/>
      <c r="F1021" s="395"/>
      <c r="G1021" s="397" t="s">
        <v>15929</v>
      </c>
      <c r="H1021" s="398" t="s">
        <v>15930</v>
      </c>
      <c r="I1021" s="10"/>
      <c r="J1021" s="10"/>
    </row>
    <row r="1022" spans="1:10">
      <c r="A1022" s="393">
        <v>1016</v>
      </c>
      <c r="B1022" s="394" t="s">
        <v>15931</v>
      </c>
      <c r="C1022" s="395" t="str">
        <f t="shared" si="16"/>
        <v>effect add_modifier={modifier= deadly_entertainment days = -1 multiplier = 1}</v>
      </c>
      <c r="D1022" s="395"/>
      <c r="E1022" s="395"/>
      <c r="F1022" s="395"/>
      <c r="G1022" s="397" t="s">
        <v>15932</v>
      </c>
      <c r="H1022" s="398" t="s">
        <v>15933</v>
      </c>
      <c r="I1022" s="10"/>
      <c r="J1022" s="10"/>
    </row>
    <row r="1023" spans="1:10">
      <c r="A1023" s="393">
        <v>1017</v>
      </c>
      <c r="B1023" s="394" t="s">
        <v>15934</v>
      </c>
      <c r="C1023" s="395" t="str">
        <f t="shared" si="16"/>
        <v>effect add_modifier={modifier= rulerchip_intergenerational_knowledge days = -1 multiplier = 1}</v>
      </c>
      <c r="D1023" s="395"/>
      <c r="E1023" s="395"/>
      <c r="F1023" s="395"/>
      <c r="G1023" s="397" t="s">
        <v>11739</v>
      </c>
      <c r="H1023" s="398" t="s">
        <v>15935</v>
      </c>
      <c r="I1023" s="10"/>
      <c r="J1023" s="10"/>
    </row>
    <row r="1024" spans="1:10">
      <c r="A1024" s="393">
        <v>1018</v>
      </c>
      <c r="B1024" s="394" t="s">
        <v>15936</v>
      </c>
      <c r="C1024" s="395" t="str">
        <f t="shared" si="16"/>
        <v>effect add_modifier={modifier= agenda_augmentation_product_launch_finish days = -1 multiplier = 1}</v>
      </c>
      <c r="D1024" s="395"/>
      <c r="E1024" s="395"/>
      <c r="F1024" s="395"/>
      <c r="G1024" s="397" t="s">
        <v>15937</v>
      </c>
      <c r="H1024" s="398" t="s">
        <v>15938</v>
      </c>
      <c r="I1024" s="10"/>
      <c r="J1024" s="10"/>
    </row>
    <row r="1025" spans="1:10">
      <c r="A1025" s="393">
        <v>1019</v>
      </c>
      <c r="B1025" s="394" t="s">
        <v>6918</v>
      </c>
      <c r="C1025" s="395" t="str">
        <f t="shared" si="16"/>
        <v>effect add_modifier={modifier= clear_thought_clinic_modifier days = -1 multiplier = 1}</v>
      </c>
      <c r="D1025" s="395"/>
      <c r="E1025" s="395"/>
      <c r="F1025" s="395"/>
      <c r="G1025" s="397" t="s">
        <v>15939</v>
      </c>
      <c r="H1025" s="398" t="s">
        <v>15940</v>
      </c>
      <c r="I1025" s="10"/>
      <c r="J1025" s="10"/>
    </row>
    <row r="1026" spans="1:10">
      <c r="A1026" s="393">
        <v>1020</v>
      </c>
      <c r="B1026" s="394" t="s">
        <v>15941</v>
      </c>
      <c r="C1026" s="395" t="str">
        <f t="shared" si="16"/>
        <v>effect add_modifier={modifier= cyber_hive_imperfect_drones days = -1 multiplier = 1}</v>
      </c>
      <c r="D1026" s="395"/>
      <c r="E1026" s="395"/>
      <c r="F1026" s="395"/>
      <c r="G1026" s="397" t="s">
        <v>15942</v>
      </c>
      <c r="H1026" s="398" t="s">
        <v>15943</v>
      </c>
      <c r="I1026" s="10"/>
      <c r="J1026" s="10"/>
    </row>
    <row r="1027" spans="1:10">
      <c r="A1027" s="393">
        <v>1021</v>
      </c>
      <c r="B1027" s="394" t="s">
        <v>15944</v>
      </c>
      <c r="C1027" s="395" t="str">
        <f t="shared" si="16"/>
        <v>effect add_modifier={modifier= cyber_hive_recycling_implants days = -1 multiplier = 1}</v>
      </c>
      <c r="D1027" s="395"/>
      <c r="E1027" s="395"/>
      <c r="F1027" s="395"/>
      <c r="G1027" s="397" t="s">
        <v>15945</v>
      </c>
      <c r="H1027" s="398" t="s">
        <v>15946</v>
      </c>
      <c r="I1027" s="10"/>
      <c r="J1027" s="10"/>
    </row>
    <row r="1028" spans="1:10">
      <c r="A1028" s="393">
        <v>1022</v>
      </c>
      <c r="B1028" s="394" t="s">
        <v>15947</v>
      </c>
      <c r="C1028" s="395" t="str">
        <f t="shared" si="16"/>
        <v>effect add_modifier={modifier= cyber_hive_recycling_everything days = -1 multiplier = 1}</v>
      </c>
      <c r="D1028" s="395"/>
      <c r="E1028" s="395"/>
      <c r="F1028" s="395"/>
      <c r="G1028" s="397" t="s">
        <v>15948</v>
      </c>
      <c r="H1028" s="398" t="s">
        <v>15949</v>
      </c>
      <c r="I1028" s="10"/>
      <c r="J1028" s="10"/>
    </row>
    <row r="1029" spans="1:10">
      <c r="A1029" s="393">
        <v>1023</v>
      </c>
      <c r="B1029" s="394" t="s">
        <v>15950</v>
      </c>
      <c r="C1029" s="395" t="str">
        <f t="shared" si="16"/>
        <v>effect add_modifier={modifier= cyber_hive_cyber_babies days = -1 multiplier = 1}</v>
      </c>
      <c r="D1029" s="395"/>
      <c r="E1029" s="395"/>
      <c r="F1029" s="395"/>
      <c r="G1029" s="397" t="s">
        <v>15951</v>
      </c>
      <c r="H1029" s="398" t="s">
        <v>15952</v>
      </c>
      <c r="I1029" s="10"/>
      <c r="J1029" s="10"/>
    </row>
    <row r="1030" spans="1:10">
      <c r="A1030" s="393">
        <v>1024</v>
      </c>
      <c r="B1030" s="394" t="s">
        <v>15953</v>
      </c>
      <c r="C1030" s="395" t="str">
        <f t="shared" si="16"/>
        <v>effect add_modifier={modifier= cyber_hive_no_cyber_babies days = -1 multiplier = 1}</v>
      </c>
      <c r="D1030" s="395"/>
      <c r="E1030" s="395"/>
      <c r="F1030" s="395"/>
      <c r="G1030" s="397" t="s">
        <v>15954</v>
      </c>
      <c r="H1030" s="398" t="s">
        <v>15955</v>
      </c>
      <c r="I1030" s="10"/>
      <c r="J1030" s="10"/>
    </row>
    <row r="1031" spans="1:10">
      <c r="A1031" s="393">
        <v>1025</v>
      </c>
      <c r="B1031" s="394" t="s">
        <v>15956</v>
      </c>
      <c r="C1031" s="395" t="str">
        <f t="shared" si="16"/>
        <v>effect add_modifier={modifier= cyber_hive_individual_drones days = -1 multiplier = 1}</v>
      </c>
      <c r="D1031" s="395"/>
      <c r="E1031" s="395"/>
      <c r="F1031" s="395"/>
      <c r="G1031" s="397" t="s">
        <v>15957</v>
      </c>
      <c r="H1031" s="398" t="s">
        <v>15958</v>
      </c>
      <c r="I1031" s="10"/>
      <c r="J1031" s="10"/>
    </row>
    <row r="1032" spans="1:10">
      <c r="A1032" s="393">
        <v>1026</v>
      </c>
      <c r="B1032" s="394" t="s">
        <v>15959</v>
      </c>
      <c r="C1032" s="395" t="str">
        <f t="shared" si="16"/>
        <v>effect add_modifier={modifier= cyber_hive_no_individual_drones days = -1 multiplier = 1}</v>
      </c>
      <c r="D1032" s="395"/>
      <c r="E1032" s="395"/>
      <c r="F1032" s="395"/>
      <c r="G1032" s="397" t="s">
        <v>15960</v>
      </c>
      <c r="H1032" s="398" t="s">
        <v>15961</v>
      </c>
      <c r="I1032" s="10"/>
      <c r="J1032" s="10"/>
    </row>
    <row r="1033" spans="1:10">
      <c r="A1033" s="393">
        <v>1027</v>
      </c>
      <c r="B1033" s="394" t="s">
        <v>15962</v>
      </c>
      <c r="C1033" s="395" t="str">
        <f t="shared" ref="C1033:C1096" si="17">_xlfn.CONCAT($C$4," ",H1033," ","days = ",$E$4," ","multiplier = ",$G$4,"}")</f>
        <v>effect add_modifier={modifier= cyber_hive_individual_leader_drones days = -1 multiplier = 1}</v>
      </c>
      <c r="D1033" s="395"/>
      <c r="E1033" s="395"/>
      <c r="F1033" s="395"/>
      <c r="G1033" s="397" t="s">
        <v>15963</v>
      </c>
      <c r="H1033" s="398" t="s">
        <v>15964</v>
      </c>
      <c r="I1033" s="10"/>
      <c r="J1033" s="10"/>
    </row>
    <row r="1034" spans="1:10">
      <c r="A1034" s="393">
        <v>1028</v>
      </c>
      <c r="B1034" s="394" t="s">
        <v>15965</v>
      </c>
      <c r="C1034" s="395" t="str">
        <f t="shared" si="17"/>
        <v>effect add_modifier={modifier= synth_mandatory_volunteers days = -1 multiplier = 1}</v>
      </c>
      <c r="D1034" s="395"/>
      <c r="E1034" s="395"/>
      <c r="F1034" s="395"/>
      <c r="G1034" s="397" t="s">
        <v>3417</v>
      </c>
      <c r="H1034" s="398" t="s">
        <v>15966</v>
      </c>
      <c r="I1034" s="10"/>
      <c r="J1034" s="10"/>
    </row>
    <row r="1035" spans="1:10">
      <c r="A1035" s="393">
        <v>1029</v>
      </c>
      <c r="B1035" s="394" t="s">
        <v>15801</v>
      </c>
      <c r="C1035" s="395" t="str">
        <f t="shared" si="17"/>
        <v>effect add_modifier={modifier= synth_tinkering_with_minds days = -1 multiplier = 1}</v>
      </c>
      <c r="D1035" s="395"/>
      <c r="E1035" s="395"/>
      <c r="F1035" s="395"/>
      <c r="G1035" s="397" t="s">
        <v>15802</v>
      </c>
      <c r="H1035" s="398" t="s">
        <v>15803</v>
      </c>
      <c r="I1035" s="10"/>
      <c r="J1035" s="10"/>
    </row>
    <row r="1036" spans="1:10">
      <c r="A1036" s="393">
        <v>1030</v>
      </c>
      <c r="B1036" s="394" t="s">
        <v>15804</v>
      </c>
      <c r="C1036" s="395" t="str">
        <f t="shared" si="17"/>
        <v>effect add_modifier={modifier= synth_brightest_minds days = -1 multiplier = 1}</v>
      </c>
      <c r="D1036" s="395"/>
      <c r="E1036" s="395"/>
      <c r="F1036" s="395"/>
      <c r="G1036" s="397" t="s">
        <v>15805</v>
      </c>
      <c r="H1036" s="398" t="s">
        <v>15806</v>
      </c>
      <c r="I1036" s="10"/>
      <c r="J1036" s="10"/>
    </row>
    <row r="1037" spans="1:10">
      <c r="A1037" s="393">
        <v>1031</v>
      </c>
      <c r="B1037" s="394" t="s">
        <v>15967</v>
      </c>
      <c r="C1037" s="395" t="str">
        <f t="shared" si="17"/>
        <v>effect add_modifier={modifier= synth_opposition_truth days = -1 multiplier = 1}</v>
      </c>
      <c r="D1037" s="395"/>
      <c r="E1037" s="395"/>
      <c r="F1037" s="395"/>
      <c r="G1037" s="397" t="s">
        <v>13717</v>
      </c>
      <c r="H1037" s="398" t="s">
        <v>15968</v>
      </c>
      <c r="I1037" s="10"/>
      <c r="J1037" s="10"/>
    </row>
    <row r="1038" spans="1:10">
      <c r="A1038" s="393">
        <v>1032</v>
      </c>
      <c r="B1038" s="394" t="s">
        <v>15969</v>
      </c>
      <c r="C1038" s="395" t="str">
        <f t="shared" si="17"/>
        <v>effect add_modifier={modifier= synth_opposition_deception days = -1 multiplier = 1}</v>
      </c>
      <c r="D1038" s="395"/>
      <c r="E1038" s="395"/>
      <c r="F1038" s="395"/>
      <c r="G1038" s="397" t="s">
        <v>13588</v>
      </c>
      <c r="H1038" s="398" t="s">
        <v>15970</v>
      </c>
      <c r="I1038" s="10"/>
      <c r="J1038" s="10"/>
    </row>
    <row r="1039" spans="1:10">
      <c r="A1039" s="393">
        <v>1033</v>
      </c>
      <c r="B1039" s="394" t="s">
        <v>15971</v>
      </c>
      <c r="C1039" s="395" t="str">
        <f t="shared" si="17"/>
        <v>effect add_modifier={modifier= synth_fund_heritage_sites days = -1 multiplier = 1}</v>
      </c>
      <c r="D1039" s="395"/>
      <c r="E1039" s="395"/>
      <c r="F1039" s="395"/>
      <c r="G1039" s="397" t="s">
        <v>15764</v>
      </c>
      <c r="H1039" s="398" t="s">
        <v>15972</v>
      </c>
      <c r="I1039" s="10"/>
      <c r="J1039" s="10"/>
    </row>
    <row r="1040" spans="1:10">
      <c r="A1040" s="393">
        <v>1034</v>
      </c>
      <c r="B1040" s="394" t="s">
        <v>15973</v>
      </c>
      <c r="C1040" s="395" t="str">
        <f t="shared" si="17"/>
        <v>effect add_modifier={modifier= synth_revere_the_past days = -1 multiplier = 1}</v>
      </c>
      <c r="D1040" s="395"/>
      <c r="E1040" s="395"/>
      <c r="F1040" s="395"/>
      <c r="G1040" s="397" t="s">
        <v>15974</v>
      </c>
      <c r="H1040" s="398" t="s">
        <v>15975</v>
      </c>
      <c r="I1040" s="10"/>
      <c r="J1040" s="10"/>
    </row>
    <row r="1041" spans="1:10">
      <c r="A1041" s="393">
        <v>1035</v>
      </c>
      <c r="B1041" s="394" t="s">
        <v>15976</v>
      </c>
      <c r="C1041" s="395" t="str">
        <f t="shared" si="17"/>
        <v>effect add_modifier={modifier= synth_preserve_the_past days = -1 multiplier = 1}</v>
      </c>
      <c r="D1041" s="395"/>
      <c r="E1041" s="395"/>
      <c r="F1041" s="395"/>
      <c r="G1041" s="397" t="s">
        <v>15977</v>
      </c>
      <c r="H1041" s="398" t="s">
        <v>15978</v>
      </c>
      <c r="I1041" s="10"/>
      <c r="J1041" s="10"/>
    </row>
    <row r="1042" spans="1:10">
      <c r="A1042" s="393">
        <v>1036</v>
      </c>
      <c r="B1042" s="394" t="s">
        <v>15979</v>
      </c>
      <c r="C1042" s="395" t="str">
        <f t="shared" si="17"/>
        <v>effect add_modifier={modifier= synth_resistance_fight days = -1 multiplier = 1}</v>
      </c>
      <c r="D1042" s="395"/>
      <c r="E1042" s="395"/>
      <c r="F1042" s="395"/>
      <c r="G1042" s="397" t="s">
        <v>13717</v>
      </c>
      <c r="H1042" s="398" t="s">
        <v>15980</v>
      </c>
      <c r="I1042" s="10"/>
      <c r="J1042" s="10"/>
    </row>
    <row r="1043" spans="1:10">
      <c r="A1043" s="393">
        <v>1037</v>
      </c>
      <c r="B1043" s="394" t="s">
        <v>15981</v>
      </c>
      <c r="C1043" s="395" t="str">
        <f t="shared" si="17"/>
        <v>effect add_modifier={modifier= synth_resistance_diplomacy days = -1 multiplier = 1}</v>
      </c>
      <c r="D1043" s="395"/>
      <c r="E1043" s="395"/>
      <c r="F1043" s="395"/>
      <c r="G1043" s="397" t="s">
        <v>11391</v>
      </c>
      <c r="H1043" s="398" t="s">
        <v>15982</v>
      </c>
      <c r="I1043" s="10"/>
      <c r="J1043" s="10"/>
    </row>
    <row r="1044" spans="1:10">
      <c r="A1044" s="393">
        <v>1038</v>
      </c>
      <c r="B1044" s="394" t="s">
        <v>15983</v>
      </c>
      <c r="C1044" s="395" t="str">
        <f t="shared" si="17"/>
        <v>effect add_modifier={modifier= the_queens_virus days = -1 multiplier = 1}</v>
      </c>
      <c r="D1044" s="395"/>
      <c r="E1044" s="395"/>
      <c r="F1044" s="395"/>
      <c r="G1044" s="397" t="s">
        <v>15984</v>
      </c>
      <c r="H1044" s="398" t="s">
        <v>15985</v>
      </c>
      <c r="I1044" s="10"/>
      <c r="J1044" s="10"/>
    </row>
    <row r="1045" ht="51.75" spans="1:10">
      <c r="A1045" s="393">
        <v>1039</v>
      </c>
      <c r="B1045" s="394" t="s">
        <v>15986</v>
      </c>
      <c r="C1045" s="395" t="str">
        <f t="shared" si="17"/>
        <v>effect add_modifier={modifier= queen_combat_modifier days = -1 multiplier = 1}</v>
      </c>
      <c r="D1045" s="395"/>
      <c r="E1045" s="395"/>
      <c r="F1045" s="395"/>
      <c r="G1045" s="397" t="s">
        <v>15987</v>
      </c>
      <c r="H1045" s="398" t="s">
        <v>15988</v>
      </c>
      <c r="I1045" s="10"/>
      <c r="J1045" s="10"/>
    </row>
    <row r="1046" spans="1:10">
      <c r="A1046" s="393">
        <v>1040</v>
      </c>
      <c r="B1046" s="394" t="s">
        <v>15989</v>
      </c>
      <c r="C1046" s="395" t="str">
        <f t="shared" si="17"/>
        <v>effect add_modifier={modifier= paperclip_failure days = -1 multiplier = 1}</v>
      </c>
      <c r="D1046" s="395"/>
      <c r="E1046" s="395"/>
      <c r="F1046" s="395"/>
      <c r="G1046" s="397" t="s">
        <v>15990</v>
      </c>
      <c r="H1046" s="398" t="s">
        <v>15991</v>
      </c>
      <c r="I1046" s="10"/>
      <c r="J1046" s="10"/>
    </row>
    <row r="1047" spans="1:10">
      <c r="A1047" s="393">
        <v>1041</v>
      </c>
      <c r="B1047" s="394" t="s">
        <v>15992</v>
      </c>
      <c r="C1047" s="395" t="str">
        <f t="shared" si="17"/>
        <v>effect add_modifier={modifier= synth_character_force days = -1 multiplier = 1}</v>
      </c>
      <c r="D1047" s="395"/>
      <c r="E1047" s="395"/>
      <c r="F1047" s="395"/>
      <c r="G1047" s="397" t="s">
        <v>15993</v>
      </c>
      <c r="H1047" s="398" t="s">
        <v>15994</v>
      </c>
      <c r="I1047" s="10"/>
      <c r="J1047" s="10"/>
    </row>
    <row r="1048" spans="1:10">
      <c r="A1048" s="393">
        <v>1042</v>
      </c>
      <c r="B1048" s="394" t="s">
        <v>15995</v>
      </c>
      <c r="C1048" s="395" t="str">
        <f t="shared" si="17"/>
        <v>effect add_modifier={modifier= synth_character_customize days = -1 multiplier = 1}</v>
      </c>
      <c r="D1048" s="395"/>
      <c r="E1048" s="395"/>
      <c r="F1048" s="395"/>
      <c r="G1048" s="397" t="s">
        <v>15996</v>
      </c>
      <c r="H1048" s="398" t="s">
        <v>15997</v>
      </c>
      <c r="I1048" s="10"/>
      <c r="J1048" s="10"/>
    </row>
    <row r="1049" spans="1:10">
      <c r="A1049" s="393">
        <v>1043</v>
      </c>
      <c r="B1049" s="394" t="s">
        <v>15998</v>
      </c>
      <c r="C1049" s="395" t="str">
        <f t="shared" si="17"/>
        <v>effect add_modifier={modifier= synth_character_customize_elite days = -1 multiplier = 1}</v>
      </c>
      <c r="D1049" s="395"/>
      <c r="E1049" s="395"/>
      <c r="F1049" s="395"/>
      <c r="G1049" s="397" t="s">
        <v>15999</v>
      </c>
      <c r="H1049" s="398" t="s">
        <v>16000</v>
      </c>
      <c r="I1049" s="10"/>
      <c r="J1049" s="10"/>
    </row>
    <row r="1050" spans="1:10">
      <c r="A1050" s="393">
        <v>1044</v>
      </c>
      <c r="B1050" s="394" t="s">
        <v>16001</v>
      </c>
      <c r="C1050" s="395" t="str">
        <f t="shared" si="17"/>
        <v>effect add_modifier={modifier= synth_character_customize_corpo days = -1 multiplier = 1}</v>
      </c>
      <c r="D1050" s="395"/>
      <c r="E1050" s="395"/>
      <c r="F1050" s="395"/>
      <c r="G1050" s="397" t="s">
        <v>798</v>
      </c>
      <c r="H1050" s="398" t="s">
        <v>16002</v>
      </c>
      <c r="I1050" s="10"/>
      <c r="J1050" s="10"/>
    </row>
    <row r="1051" spans="1:10">
      <c r="A1051" s="393">
        <v>1045</v>
      </c>
      <c r="B1051" s="394" t="s">
        <v>16003</v>
      </c>
      <c r="C1051" s="395" t="str">
        <f t="shared" si="17"/>
        <v>effect add_modifier={modifier= synth_cravings_imperfections days = -1 multiplier = 1}</v>
      </c>
      <c r="D1051" s="395"/>
      <c r="E1051" s="395"/>
      <c r="F1051" s="395"/>
      <c r="G1051" s="397" t="s">
        <v>16004</v>
      </c>
      <c r="H1051" s="398" t="s">
        <v>16005</v>
      </c>
      <c r="I1051" s="10"/>
      <c r="J1051" s="10"/>
    </row>
    <row r="1052" spans="1:10">
      <c r="A1052" s="393">
        <v>1046</v>
      </c>
      <c r="B1052" s="394" t="s">
        <v>16006</v>
      </c>
      <c r="C1052" s="395" t="str">
        <f t="shared" si="17"/>
        <v>effect add_modifier={modifier= synth_cravings_simulation days = -1 multiplier = 1}</v>
      </c>
      <c r="D1052" s="395"/>
      <c r="E1052" s="395"/>
      <c r="F1052" s="395"/>
      <c r="G1052" s="397" t="s">
        <v>16007</v>
      </c>
      <c r="H1052" s="398" t="s">
        <v>16008</v>
      </c>
      <c r="I1052" s="10"/>
      <c r="J1052" s="10"/>
    </row>
    <row r="1053" spans="1:10">
      <c r="A1053" s="393">
        <v>1047</v>
      </c>
      <c r="B1053" s="394" t="s">
        <v>16009</v>
      </c>
      <c r="C1053" s="395" t="str">
        <f t="shared" si="17"/>
        <v>effect add_modifier={modifier= synth_cravings_stop days = -1 multiplier = 1}</v>
      </c>
      <c r="D1053" s="395"/>
      <c r="E1053" s="395"/>
      <c r="F1053" s="395"/>
      <c r="G1053" s="397" t="s">
        <v>16010</v>
      </c>
      <c r="H1053" s="398" t="s">
        <v>16011</v>
      </c>
      <c r="I1053" s="10"/>
      <c r="J1053" s="10"/>
    </row>
    <row r="1054" spans="1:10">
      <c r="A1054" s="393">
        <v>1048</v>
      </c>
      <c r="B1054" s="394" t="s">
        <v>16012</v>
      </c>
      <c r="C1054" s="395" t="str">
        <f t="shared" si="17"/>
        <v>effect add_modifier={modifier= synth_cravings_pain days = -1 multiplier = 1}</v>
      </c>
      <c r="D1054" s="395"/>
      <c r="E1054" s="395"/>
      <c r="F1054" s="395"/>
      <c r="G1054" s="397" t="s">
        <v>16013</v>
      </c>
      <c r="H1054" s="398" t="s">
        <v>16014</v>
      </c>
      <c r="I1054" s="10"/>
      <c r="J1054" s="10"/>
    </row>
    <row r="1055" spans="1:10">
      <c r="A1055" s="393">
        <v>1049</v>
      </c>
      <c r="B1055" s="394" t="s">
        <v>16015</v>
      </c>
      <c r="C1055" s="395" t="str">
        <f t="shared" si="17"/>
        <v>effect add_modifier={modifier= synth_health_physical days = -1 multiplier = 1}</v>
      </c>
      <c r="D1055" s="395"/>
      <c r="E1055" s="395"/>
      <c r="F1055" s="395"/>
      <c r="G1055" s="397" t="s">
        <v>16016</v>
      </c>
      <c r="H1055" s="398" t="s">
        <v>16017</v>
      </c>
      <c r="I1055" s="10"/>
      <c r="J1055" s="10"/>
    </row>
    <row r="1056" spans="1:10">
      <c r="A1056" s="393">
        <v>1050</v>
      </c>
      <c r="B1056" s="394" t="s">
        <v>16018</v>
      </c>
      <c r="C1056" s="395" t="str">
        <f t="shared" si="17"/>
        <v>effect add_modifier={modifier= synth_health_virtual days = -1 multiplier = 1}</v>
      </c>
      <c r="D1056" s="395"/>
      <c r="E1056" s="395"/>
      <c r="F1056" s="395"/>
      <c r="G1056" s="397" t="s">
        <v>16019</v>
      </c>
      <c r="H1056" s="398" t="s">
        <v>16020</v>
      </c>
      <c r="I1056" s="10"/>
      <c r="J1056" s="10"/>
    </row>
    <row r="1057" spans="1:10">
      <c r="A1057" s="393">
        <v>1051</v>
      </c>
      <c r="B1057" s="394" t="s">
        <v>16021</v>
      </c>
      <c r="C1057" s="395" t="str">
        <f t="shared" si="17"/>
        <v>effect add_modifier={modifier= synth_health_both days = -1 multiplier = 1}</v>
      </c>
      <c r="D1057" s="395"/>
      <c r="E1057" s="395"/>
      <c r="F1057" s="395"/>
      <c r="G1057" s="397" t="s">
        <v>16022</v>
      </c>
      <c r="H1057" s="398" t="s">
        <v>16023</v>
      </c>
      <c r="I1057" s="10"/>
      <c r="J1057" s="10"/>
    </row>
    <row r="1058" spans="1:10">
      <c r="A1058" s="393">
        <v>1052</v>
      </c>
      <c r="B1058" s="394" t="s">
        <v>16024</v>
      </c>
      <c r="C1058" s="395" t="str">
        <f t="shared" si="17"/>
        <v>effect add_modifier={modifier= synth_health_corporate days = -1 multiplier = 1}</v>
      </c>
      <c r="D1058" s="395"/>
      <c r="E1058" s="395"/>
      <c r="F1058" s="395"/>
      <c r="G1058" s="397" t="s">
        <v>16025</v>
      </c>
      <c r="H1058" s="398" t="s">
        <v>16026</v>
      </c>
      <c r="I1058" s="10"/>
      <c r="J1058" s="10"/>
    </row>
    <row r="1059" spans="1:10">
      <c r="A1059" s="393">
        <v>1053</v>
      </c>
      <c r="B1059" s="394" t="s">
        <v>16027</v>
      </c>
      <c r="C1059" s="395" t="str">
        <f t="shared" si="17"/>
        <v>effect add_modifier={modifier= synth_virtual_world_outlaw days = -1 multiplier = 1}</v>
      </c>
      <c r="D1059" s="395"/>
      <c r="E1059" s="395"/>
      <c r="F1059" s="395"/>
      <c r="G1059" s="397" t="s">
        <v>16028</v>
      </c>
      <c r="H1059" s="398" t="s">
        <v>16029</v>
      </c>
      <c r="I1059" s="10"/>
      <c r="J1059" s="10"/>
    </row>
    <row r="1060" spans="1:10">
      <c r="A1060" s="393">
        <v>1054</v>
      </c>
      <c r="B1060" s="394" t="s">
        <v>16030</v>
      </c>
      <c r="C1060" s="395" t="str">
        <f t="shared" si="17"/>
        <v>effect add_modifier={modifier= synth_virtual_world_promote days = -1 multiplier = 1}</v>
      </c>
      <c r="D1060" s="395"/>
      <c r="E1060" s="395"/>
      <c r="F1060" s="395"/>
      <c r="G1060" s="397" t="s">
        <v>16031</v>
      </c>
      <c r="H1060" s="398" t="s">
        <v>16032</v>
      </c>
      <c r="I1060" s="10"/>
      <c r="J1060" s="10"/>
    </row>
    <row r="1061" spans="1:10">
      <c r="A1061" s="393">
        <v>1055</v>
      </c>
      <c r="B1061" s="394" t="s">
        <v>16033</v>
      </c>
      <c r="C1061" s="395" t="str">
        <f t="shared" si="17"/>
        <v>effect add_modifier={modifier= synth_virtual_world_regulate days = -1 multiplier = 1}</v>
      </c>
      <c r="D1061" s="395"/>
      <c r="E1061" s="395"/>
      <c r="F1061" s="395"/>
      <c r="G1061" s="397" t="s">
        <v>16034</v>
      </c>
      <c r="H1061" s="398" t="s">
        <v>16035</v>
      </c>
      <c r="I1061" s="10"/>
      <c r="J1061" s="10"/>
    </row>
    <row r="1062" spans="1:10">
      <c r="A1062" s="393">
        <v>1056</v>
      </c>
      <c r="B1062" s="394" t="s">
        <v>16036</v>
      </c>
      <c r="C1062" s="395" t="str">
        <f t="shared" si="17"/>
        <v>effect add_modifier={modifier= synth_home_centralized days = -1 multiplier = 1}</v>
      </c>
      <c r="D1062" s="395"/>
      <c r="E1062" s="395"/>
      <c r="F1062" s="395"/>
      <c r="G1062" s="397" t="s">
        <v>16037</v>
      </c>
      <c r="H1062" s="398" t="s">
        <v>16038</v>
      </c>
      <c r="I1062" s="10"/>
      <c r="J1062" s="10"/>
    </row>
    <row r="1063" spans="1:10">
      <c r="A1063" s="393">
        <v>1057</v>
      </c>
      <c r="B1063" s="394" t="s">
        <v>16039</v>
      </c>
      <c r="C1063" s="395" t="str">
        <f t="shared" si="17"/>
        <v>effect add_modifier={modifier= synth_home_distributed days = -1 multiplier = 1}</v>
      </c>
      <c r="D1063" s="395"/>
      <c r="E1063" s="395"/>
      <c r="F1063" s="395"/>
      <c r="G1063" s="397" t="s">
        <v>16040</v>
      </c>
      <c r="H1063" s="398" t="s">
        <v>16041</v>
      </c>
      <c r="I1063" s="10"/>
      <c r="J1063" s="10"/>
    </row>
    <row r="1064" spans="1:10">
      <c r="A1064" s="393">
        <v>1058</v>
      </c>
      <c r="B1064" s="394" t="s">
        <v>16042</v>
      </c>
      <c r="C1064" s="395" t="str">
        <f t="shared" si="17"/>
        <v>effect add_modifier={modifier= synth_digital_homes days = -1 multiplier = 1}</v>
      </c>
      <c r="D1064" s="395"/>
      <c r="E1064" s="395"/>
      <c r="F1064" s="395"/>
      <c r="G1064" s="397" t="s">
        <v>16043</v>
      </c>
      <c r="H1064" s="398" t="s">
        <v>16044</v>
      </c>
      <c r="I1064" s="10"/>
      <c r="J1064" s="10"/>
    </row>
    <row r="1065" spans="1:10">
      <c r="A1065" s="393">
        <v>1059</v>
      </c>
      <c r="B1065" s="394" t="s">
        <v>16045</v>
      </c>
      <c r="C1065" s="395" t="str">
        <f t="shared" si="17"/>
        <v>effect add_modifier={modifier= synth_respawn_push days = -1 multiplier = 1}</v>
      </c>
      <c r="D1065" s="395"/>
      <c r="E1065" s="395"/>
      <c r="F1065" s="395"/>
      <c r="G1065" s="397" t="s">
        <v>16046</v>
      </c>
      <c r="H1065" s="398" t="s">
        <v>16047</v>
      </c>
      <c r="I1065" s="10"/>
      <c r="J1065" s="10"/>
    </row>
    <row r="1066" spans="1:10">
      <c r="A1066" s="393">
        <v>1060</v>
      </c>
      <c r="B1066" s="394" t="s">
        <v>16048</v>
      </c>
      <c r="C1066" s="395" t="str">
        <f t="shared" si="17"/>
        <v>effect add_modifier={modifier= synth_respawn_caution days = -1 multiplier = 1}</v>
      </c>
      <c r="D1066" s="395"/>
      <c r="E1066" s="395"/>
      <c r="F1066" s="395"/>
      <c r="G1066" s="397" t="s">
        <v>16049</v>
      </c>
      <c r="H1066" s="398" t="s">
        <v>16050</v>
      </c>
      <c r="I1066" s="10"/>
      <c r="J1066" s="10"/>
    </row>
    <row r="1067" spans="1:10">
      <c r="A1067" s="393">
        <v>1061</v>
      </c>
      <c r="B1067" s="394" t="s">
        <v>16051</v>
      </c>
      <c r="C1067" s="395" t="str">
        <f t="shared" si="17"/>
        <v>effect add_modifier={modifier= synth_respawn_elite days = -1 multiplier = 1}</v>
      </c>
      <c r="D1067" s="395"/>
      <c r="E1067" s="395"/>
      <c r="F1067" s="395"/>
      <c r="G1067" s="397" t="s">
        <v>16052</v>
      </c>
      <c r="H1067" s="398" t="s">
        <v>16053</v>
      </c>
      <c r="I1067" s="10"/>
      <c r="J1067" s="10"/>
    </row>
    <row r="1068" spans="1:10">
      <c r="A1068" s="393">
        <v>1062</v>
      </c>
      <c r="B1068" s="394" t="s">
        <v>16054</v>
      </c>
      <c r="C1068" s="395" t="str">
        <f t="shared" si="17"/>
        <v>effect add_modifier={modifier= synth_cultural_exchange days = -1 multiplier = 1}</v>
      </c>
      <c r="D1068" s="395"/>
      <c r="E1068" s="395"/>
      <c r="F1068" s="395"/>
      <c r="G1068" s="397" t="s">
        <v>16055</v>
      </c>
      <c r="H1068" s="398" t="s">
        <v>16056</v>
      </c>
      <c r="I1068" s="10"/>
      <c r="J1068" s="10"/>
    </row>
    <row r="1069" spans="1:10">
      <c r="A1069" s="393">
        <v>1063</v>
      </c>
      <c r="B1069" s="400" t="s">
        <v>16057</v>
      </c>
      <c r="C1069" s="395" t="str">
        <f t="shared" si="17"/>
        <v>effect add_modifier={modifier= AI_control days = -1 multiplier = 1}</v>
      </c>
      <c r="D1069" s="395"/>
      <c r="E1069" s="395"/>
      <c r="F1069" s="395"/>
      <c r="G1069" s="397" t="s">
        <v>16058</v>
      </c>
      <c r="H1069" s="398" t="s">
        <v>16059</v>
      </c>
      <c r="I1069" s="10"/>
      <c r="J1069" s="10"/>
    </row>
    <row r="1070" spans="1:10">
      <c r="A1070" s="393">
        <v>1064</v>
      </c>
      <c r="B1070" s="394" t="s">
        <v>16057</v>
      </c>
      <c r="C1070" s="395" t="str">
        <f t="shared" si="17"/>
        <v>effect add_modifier={modifier= moderate_AI_control days = -1 multiplier = 1}</v>
      </c>
      <c r="D1070" s="395"/>
      <c r="E1070" s="395"/>
      <c r="F1070" s="395"/>
      <c r="G1070" s="397" t="s">
        <v>16060</v>
      </c>
      <c r="H1070" s="398" t="s">
        <v>16061</v>
      </c>
      <c r="I1070" s="10"/>
      <c r="J1070" s="10"/>
    </row>
    <row r="1071" spans="1:10">
      <c r="A1071" s="393">
        <v>1065</v>
      </c>
      <c r="B1071" s="394" t="s">
        <v>16057</v>
      </c>
      <c r="C1071" s="395" t="str">
        <f t="shared" si="17"/>
        <v>effect add_modifier={modifier= AI_forced_control days = -1 multiplier = 1}</v>
      </c>
      <c r="D1071" s="395"/>
      <c r="E1071" s="395"/>
      <c r="F1071" s="395"/>
      <c r="G1071" s="397" t="s">
        <v>16062</v>
      </c>
      <c r="H1071" s="398" t="s">
        <v>16063</v>
      </c>
      <c r="I1071" s="10"/>
      <c r="J1071" s="10"/>
    </row>
    <row r="1072" spans="1:10">
      <c r="A1072" s="393">
        <v>1066</v>
      </c>
      <c r="B1072" s="394" t="s">
        <v>16064</v>
      </c>
      <c r="C1072" s="395" t="str">
        <f t="shared" si="17"/>
        <v>effect add_modifier={modifier= media_blockade days = -1 multiplier = 1}</v>
      </c>
      <c r="D1072" s="395"/>
      <c r="E1072" s="395"/>
      <c r="F1072" s="395"/>
      <c r="G1072" s="397" t="s">
        <v>16065</v>
      </c>
      <c r="H1072" s="398" t="s">
        <v>16066</v>
      </c>
      <c r="I1072" s="10"/>
      <c r="J1072" s="10"/>
    </row>
    <row r="1073" spans="1:10">
      <c r="A1073" s="393">
        <v>1067</v>
      </c>
      <c r="B1073" s="394" t="s">
        <v>16067</v>
      </c>
      <c r="C1073" s="395" t="str">
        <f t="shared" si="17"/>
        <v>effect add_modifier={modifier= helping_hand days = -1 multiplier = 1}</v>
      </c>
      <c r="D1073" s="395"/>
      <c r="E1073" s="395"/>
      <c r="F1073" s="395"/>
      <c r="G1073" s="397" t="s">
        <v>16068</v>
      </c>
      <c r="H1073" s="398" t="s">
        <v>16069</v>
      </c>
      <c r="I1073" s="10"/>
      <c r="J1073" s="10"/>
    </row>
    <row r="1074" spans="1:10">
      <c r="A1074" s="393">
        <v>1068</v>
      </c>
      <c r="B1074" s="394" t="s">
        <v>16070</v>
      </c>
      <c r="C1074" s="395" t="str">
        <f t="shared" si="17"/>
        <v>effect add_modifier={modifier= armed_forces days = -1 multiplier = 1}</v>
      </c>
      <c r="D1074" s="395"/>
      <c r="E1074" s="395"/>
      <c r="F1074" s="395"/>
      <c r="G1074" s="397" t="s">
        <v>16071</v>
      </c>
      <c r="H1074" s="398" t="s">
        <v>16072</v>
      </c>
      <c r="I1074" s="10"/>
      <c r="J1074" s="10"/>
    </row>
    <row r="1075" spans="1:10">
      <c r="A1075" s="393">
        <v>1069</v>
      </c>
      <c r="B1075" s="394" t="s">
        <v>16073</v>
      </c>
      <c r="C1075" s="395" t="str">
        <f t="shared" si="17"/>
        <v>effect add_modifier={modifier= state_handouts days = -1 multiplier = 1}</v>
      </c>
      <c r="D1075" s="395"/>
      <c r="E1075" s="395"/>
      <c r="F1075" s="395"/>
      <c r="G1075" s="397" t="s">
        <v>16074</v>
      </c>
      <c r="H1075" s="398" t="s">
        <v>16075</v>
      </c>
      <c r="I1075" s="10"/>
      <c r="J1075" s="10"/>
    </row>
    <row r="1076" spans="1:10">
      <c r="A1076" s="393">
        <v>1070</v>
      </c>
      <c r="B1076" s="394" t="s">
        <v>16076</v>
      </c>
      <c r="C1076" s="395" t="str">
        <f t="shared" si="17"/>
        <v>effect add_modifier={modifier= branching_out days = -1 multiplier = 1}</v>
      </c>
      <c r="D1076" s="395"/>
      <c r="E1076" s="395"/>
      <c r="F1076" s="395"/>
      <c r="G1076" s="397"/>
      <c r="H1076" s="398" t="s">
        <v>16077</v>
      </c>
      <c r="I1076" s="10"/>
      <c r="J1076" s="10"/>
    </row>
    <row r="1077" spans="1:10">
      <c r="A1077" s="393">
        <v>1071</v>
      </c>
      <c r="B1077" s="394" t="s">
        <v>16078</v>
      </c>
      <c r="C1077" s="395" t="str">
        <f t="shared" si="17"/>
        <v>effect add_modifier={modifier= handy_workers days = -1 multiplier = 1}</v>
      </c>
      <c r="D1077" s="395"/>
      <c r="E1077" s="395"/>
      <c r="F1077" s="395"/>
      <c r="G1077" s="397" t="s">
        <v>16079</v>
      </c>
      <c r="H1077" s="398" t="s">
        <v>16080</v>
      </c>
      <c r="I1077" s="10"/>
      <c r="J1077" s="10"/>
    </row>
    <row r="1078" spans="1:10">
      <c r="A1078" s="393">
        <v>1072</v>
      </c>
      <c r="B1078" s="394" t="s">
        <v>16081</v>
      </c>
      <c r="C1078" s="395" t="str">
        <f t="shared" si="17"/>
        <v>effect add_modifier={modifier= luxury_limbs days = -1 multiplier = 1}</v>
      </c>
      <c r="D1078" s="395"/>
      <c r="E1078" s="395"/>
      <c r="F1078" s="395"/>
      <c r="G1078" s="397" t="s">
        <v>16082</v>
      </c>
      <c r="H1078" s="398" t="s">
        <v>16083</v>
      </c>
      <c r="I1078" s="10"/>
      <c r="J1078" s="10"/>
    </row>
    <row r="1079" spans="1:10">
      <c r="A1079" s="393">
        <v>1073</v>
      </c>
      <c r="B1079" s="394" t="s">
        <v>16084</v>
      </c>
      <c r="C1079" s="395" t="str">
        <f t="shared" si="17"/>
        <v>effect add_modifier={modifier= murdered_martyrs days = -1 multiplier = 1}</v>
      </c>
      <c r="D1079" s="395"/>
      <c r="E1079" s="395"/>
      <c r="F1079" s="395"/>
      <c r="G1079" s="397" t="s">
        <v>16085</v>
      </c>
      <c r="H1079" s="398" t="s">
        <v>16086</v>
      </c>
      <c r="I1079" s="10"/>
      <c r="J1079" s="10"/>
    </row>
    <row r="1080" spans="1:10">
      <c r="A1080" s="393">
        <v>1074</v>
      </c>
      <c r="B1080" s="394" t="s">
        <v>16087</v>
      </c>
      <c r="C1080" s="395" t="str">
        <f t="shared" si="17"/>
        <v>effect add_modifier={modifier= artificial_pain_relief days = -1 multiplier = 1}</v>
      </c>
      <c r="D1080" s="395"/>
      <c r="E1080" s="395"/>
      <c r="F1080" s="395"/>
      <c r="G1080" s="397" t="s">
        <v>16088</v>
      </c>
      <c r="H1080" s="398" t="s">
        <v>16089</v>
      </c>
      <c r="I1080" s="10"/>
      <c r="J1080" s="10"/>
    </row>
    <row r="1081" spans="1:10">
      <c r="A1081" s="393">
        <v>1075</v>
      </c>
      <c r="B1081" s="394" t="s">
        <v>16090</v>
      </c>
      <c r="C1081" s="395" t="str">
        <f t="shared" si="17"/>
        <v>effect add_modifier={modifier= chained_experiments days = -1 multiplier = 1}</v>
      </c>
      <c r="D1081" s="395"/>
      <c r="E1081" s="395"/>
      <c r="F1081" s="395"/>
      <c r="G1081" s="397" t="s">
        <v>16091</v>
      </c>
      <c r="H1081" s="398" t="s">
        <v>16092</v>
      </c>
      <c r="I1081" s="10"/>
      <c r="J1081" s="10"/>
    </row>
    <row r="1082" spans="1:10">
      <c r="A1082" s="393">
        <v>1076</v>
      </c>
      <c r="B1082" s="394" t="s">
        <v>16093</v>
      </c>
      <c r="C1082" s="395" t="str">
        <f t="shared" si="17"/>
        <v>effect add_modifier={modifier= cyber_opposition days = -1 multiplier = 1}</v>
      </c>
      <c r="D1082" s="395"/>
      <c r="E1082" s="395"/>
      <c r="F1082" s="395"/>
      <c r="G1082" s="397" t="s">
        <v>16094</v>
      </c>
      <c r="H1082" s="398" t="s">
        <v>16095</v>
      </c>
      <c r="I1082" s="10"/>
      <c r="J1082" s="10"/>
    </row>
    <row r="1083" spans="1:10">
      <c r="A1083" s="393">
        <v>1077</v>
      </c>
      <c r="B1083" s="394" t="s">
        <v>16096</v>
      </c>
      <c r="C1083" s="395" t="str">
        <f t="shared" si="17"/>
        <v>effect add_modifier={modifier= cyber_event_bliss_commercial days = -1 multiplier = 1}</v>
      </c>
      <c r="D1083" s="395"/>
      <c r="E1083" s="395"/>
      <c r="F1083" s="395"/>
      <c r="G1083" s="397" t="s">
        <v>16097</v>
      </c>
      <c r="H1083" s="398" t="s">
        <v>16098</v>
      </c>
      <c r="I1083" s="10"/>
      <c r="J1083" s="10"/>
    </row>
    <row r="1084" spans="1:10">
      <c r="A1084" s="393">
        <v>1078</v>
      </c>
      <c r="B1084" s="394" t="s">
        <v>16096</v>
      </c>
      <c r="C1084" s="395" t="str">
        <f t="shared" si="17"/>
        <v>effect add_modifier={modifier= cyber_event_bliss_underground days = -1 multiplier = 1}</v>
      </c>
      <c r="D1084" s="395"/>
      <c r="E1084" s="395"/>
      <c r="F1084" s="395"/>
      <c r="G1084" s="397" t="s">
        <v>16099</v>
      </c>
      <c r="H1084" s="398" t="s">
        <v>16100</v>
      </c>
      <c r="I1084" s="10"/>
      <c r="J1084" s="10"/>
    </row>
    <row r="1085" spans="1:10">
      <c r="A1085" s="393">
        <v>1079</v>
      </c>
      <c r="B1085" s="394" t="s">
        <v>16101</v>
      </c>
      <c r="C1085" s="395" t="str">
        <f t="shared" si="17"/>
        <v>effect add_modifier={modifier= cyber_event_bliss_regulate days = -1 multiplier = 1}</v>
      </c>
      <c r="D1085" s="395"/>
      <c r="E1085" s="395"/>
      <c r="F1085" s="395"/>
      <c r="G1085" s="397" t="s">
        <v>16102</v>
      </c>
      <c r="H1085" s="398" t="s">
        <v>16103</v>
      </c>
      <c r="I1085" s="10"/>
      <c r="J1085" s="10"/>
    </row>
    <row r="1086" spans="1:10">
      <c r="A1086" s="393">
        <v>1080</v>
      </c>
      <c r="B1086" s="394" t="s">
        <v>16104</v>
      </c>
      <c r="C1086" s="395" t="str">
        <f t="shared" si="17"/>
        <v>effect add_modifier={modifier= cyber_event_worklife_own days = -1 multiplier = 1}</v>
      </c>
      <c r="D1086" s="395"/>
      <c r="E1086" s="395"/>
      <c r="F1086" s="395"/>
      <c r="G1086" s="397" t="s">
        <v>16105</v>
      </c>
      <c r="H1086" s="398" t="s">
        <v>16106</v>
      </c>
      <c r="I1086" s="10"/>
      <c r="J1086" s="10"/>
    </row>
    <row r="1087" spans="1:10">
      <c r="A1087" s="393">
        <v>1081</v>
      </c>
      <c r="B1087" s="394" t="s">
        <v>16107</v>
      </c>
      <c r="C1087" s="395" t="str">
        <f t="shared" si="17"/>
        <v>effect add_modifier={modifier= cyber_event_worklife_leave days = -1 multiplier = 1}</v>
      </c>
      <c r="D1087" s="395"/>
      <c r="E1087" s="395"/>
      <c r="F1087" s="395"/>
      <c r="G1087" s="397" t="s">
        <v>16108</v>
      </c>
      <c r="H1087" s="398" t="s">
        <v>16109</v>
      </c>
      <c r="I1087" s="10"/>
      <c r="J1087" s="10"/>
    </row>
    <row r="1088" spans="1:10">
      <c r="A1088" s="393">
        <v>1082</v>
      </c>
      <c r="B1088" s="394" t="s">
        <v>16110</v>
      </c>
      <c r="C1088" s="395" t="str">
        <f t="shared" si="17"/>
        <v>effect add_modifier={modifier= cyber_event_worklife_isolate days = -1 multiplier = 1}</v>
      </c>
      <c r="D1088" s="395"/>
      <c r="E1088" s="395"/>
      <c r="F1088" s="395"/>
      <c r="G1088" s="397" t="s">
        <v>16111</v>
      </c>
      <c r="H1088" s="398" t="s">
        <v>16112</v>
      </c>
      <c r="I1088" s="10"/>
      <c r="J1088" s="10"/>
    </row>
    <row r="1089" spans="1:10">
      <c r="A1089" s="393">
        <v>1083</v>
      </c>
      <c r="B1089" s="394" t="s">
        <v>16113</v>
      </c>
      <c r="C1089" s="395" t="str">
        <f t="shared" si="17"/>
        <v>effect add_modifier={modifier= cyber_event_parental_control days = -1 multiplier = 1}</v>
      </c>
      <c r="D1089" s="395"/>
      <c r="E1089" s="395"/>
      <c r="F1089" s="395"/>
      <c r="G1089" s="397" t="s">
        <v>16114</v>
      </c>
      <c r="H1089" s="398" t="s">
        <v>16115</v>
      </c>
      <c r="I1089" s="10"/>
      <c r="J1089" s="10"/>
    </row>
    <row r="1090" spans="1:10">
      <c r="A1090" s="393">
        <v>1084</v>
      </c>
      <c r="B1090" s="394" t="s">
        <v>16116</v>
      </c>
      <c r="C1090" s="395" t="str">
        <f t="shared" si="17"/>
        <v>effect add_modifier={modifier= cyber_event_parental_limited days = -1 multiplier = 1}</v>
      </c>
      <c r="D1090" s="395"/>
      <c r="E1090" s="395"/>
      <c r="F1090" s="395"/>
      <c r="G1090" s="397" t="s">
        <v>16117</v>
      </c>
      <c r="H1090" s="398" t="s">
        <v>16118</v>
      </c>
      <c r="I1090" s="10"/>
      <c r="J1090" s="10"/>
    </row>
    <row r="1091" spans="1:10">
      <c r="A1091" s="393">
        <v>1085</v>
      </c>
      <c r="B1091" s="394" t="s">
        <v>16119</v>
      </c>
      <c r="C1091" s="395" t="str">
        <f t="shared" si="17"/>
        <v>effect add_modifier={modifier= cyber_event_parental_enforcers days = -1 multiplier = 1}</v>
      </c>
      <c r="D1091" s="395"/>
      <c r="E1091" s="395"/>
      <c r="F1091" s="395"/>
      <c r="G1091" s="397" t="s">
        <v>16120</v>
      </c>
      <c r="H1091" s="398" t="s">
        <v>16121</v>
      </c>
      <c r="I1091" s="10"/>
      <c r="J1091" s="10"/>
    </row>
    <row r="1092" spans="1:10">
      <c r="A1092" s="393">
        <v>1086</v>
      </c>
      <c r="B1092" s="394" t="s">
        <v>16122</v>
      </c>
      <c r="C1092" s="395" t="str">
        <f t="shared" si="17"/>
        <v>effect add_modifier={modifier= cyber_event_knowledge_engineering days = -1 multiplier = 1}</v>
      </c>
      <c r="D1092" s="395"/>
      <c r="E1092" s="395"/>
      <c r="F1092" s="395"/>
      <c r="G1092" s="397" t="s">
        <v>16123</v>
      </c>
      <c r="H1092" s="398" t="s">
        <v>16124</v>
      </c>
      <c r="I1092" s="10"/>
      <c r="J1092" s="10"/>
    </row>
    <row r="1093" spans="1:10">
      <c r="A1093" s="393">
        <v>1087</v>
      </c>
      <c r="B1093" s="394" t="s">
        <v>16125</v>
      </c>
      <c r="C1093" s="395" t="str">
        <f t="shared" si="17"/>
        <v>effect add_modifier={modifier= cyber_event_knowledge_physics days = -1 multiplier = 1}</v>
      </c>
      <c r="D1093" s="395"/>
      <c r="E1093" s="395"/>
      <c r="F1093" s="395"/>
      <c r="G1093" s="397" t="s">
        <v>16126</v>
      </c>
      <c r="H1093" s="398" t="s">
        <v>16127</v>
      </c>
      <c r="I1093" s="10"/>
      <c r="J1093" s="10"/>
    </row>
    <row r="1094" spans="1:10">
      <c r="A1094" s="393">
        <v>1088</v>
      </c>
      <c r="B1094" s="394" t="s">
        <v>16128</v>
      </c>
      <c r="C1094" s="395" t="str">
        <f t="shared" si="17"/>
        <v>effect add_modifier={modifier= cyber_event_knowledge_society days = -1 multiplier = 1}</v>
      </c>
      <c r="D1094" s="395"/>
      <c r="E1094" s="395"/>
      <c r="F1094" s="395"/>
      <c r="G1094" s="397" t="s">
        <v>16129</v>
      </c>
      <c r="H1094" s="398" t="s">
        <v>16130</v>
      </c>
      <c r="I1094" s="10"/>
      <c r="J1094" s="10"/>
    </row>
    <row r="1095" spans="1:10">
      <c r="A1095" s="393">
        <v>1089</v>
      </c>
      <c r="B1095" s="394" t="s">
        <v>16131</v>
      </c>
      <c r="C1095" s="395" t="str">
        <f t="shared" si="17"/>
        <v>effect add_modifier={modifier= cyber_implant_taxes days = -1 multiplier = 1}</v>
      </c>
      <c r="D1095" s="395"/>
      <c r="E1095" s="395"/>
      <c r="F1095" s="395"/>
      <c r="G1095" s="397" t="s">
        <v>16132</v>
      </c>
      <c r="H1095" s="398" t="s">
        <v>16133</v>
      </c>
      <c r="I1095" s="10"/>
      <c r="J1095" s="10"/>
    </row>
    <row r="1096" spans="1:10">
      <c r="A1096" s="393">
        <v>1090</v>
      </c>
      <c r="B1096" s="394" t="s">
        <v>16134</v>
      </c>
      <c r="C1096" s="395" t="str">
        <f t="shared" si="17"/>
        <v>effect add_modifier={modifier= cyber_reformed_implant_taxes days = -1 multiplier = 1}</v>
      </c>
      <c r="D1096" s="395"/>
      <c r="E1096" s="395"/>
      <c r="F1096" s="395"/>
      <c r="G1096" s="397" t="s">
        <v>14159</v>
      </c>
      <c r="H1096" s="398" t="s">
        <v>16135</v>
      </c>
      <c r="I1096" s="10"/>
      <c r="J1096" s="10"/>
    </row>
    <row r="1097" spans="1:10">
      <c r="A1097" s="393">
        <v>1091</v>
      </c>
      <c r="B1097" s="394" t="s">
        <v>16136</v>
      </c>
      <c r="C1097" s="395" t="str">
        <f t="shared" ref="C1097:C1160" si="18">_xlfn.CONCAT($C$4," ",H1097," ","days = ",$E$4," ","multiplier = ",$G$4,"}")</f>
        <v>effect add_modifier={modifier= synth_queen_alloy_shipments days = -1 multiplier = 1}</v>
      </c>
      <c r="D1097" s="395"/>
      <c r="E1097" s="395"/>
      <c r="F1097" s="395"/>
      <c r="G1097" s="397" t="s">
        <v>16137</v>
      </c>
      <c r="H1097" s="398" t="s">
        <v>16138</v>
      </c>
      <c r="I1097" s="10"/>
      <c r="J1097" s="10"/>
    </row>
    <row r="1098" spans="1:10">
      <c r="A1098" s="393">
        <v>1092</v>
      </c>
      <c r="B1098" s="394" t="s">
        <v>16139</v>
      </c>
      <c r="C1098" s="395" t="str">
        <f t="shared" si="18"/>
        <v>effect add_modifier={modifier= synth_queen_large_alloy_shipments days = -1 multiplier = 1}</v>
      </c>
      <c r="D1098" s="395"/>
      <c r="E1098" s="395"/>
      <c r="F1098" s="395"/>
      <c r="G1098" s="397" t="s">
        <v>16140</v>
      </c>
      <c r="H1098" s="398" t="s">
        <v>16141</v>
      </c>
      <c r="I1098" s="10"/>
      <c r="J1098" s="10"/>
    </row>
    <row r="1099" spans="1:10">
      <c r="A1099" s="393">
        <v>1093</v>
      </c>
      <c r="B1099" s="394" t="s">
        <v>16142</v>
      </c>
      <c r="C1099" s="395" t="str">
        <f t="shared" si="18"/>
        <v>effect add_modifier={modifier= synth_queen_shared_research days = -1 multiplier = 1}</v>
      </c>
      <c r="D1099" s="395"/>
      <c r="E1099" s="395"/>
      <c r="F1099" s="395"/>
      <c r="G1099" s="397" t="s">
        <v>16143</v>
      </c>
      <c r="H1099" s="398" t="s">
        <v>16144</v>
      </c>
      <c r="I1099" s="10"/>
      <c r="J1099" s="10"/>
    </row>
    <row r="1100" spans="1:10">
      <c r="A1100" s="393">
        <v>1094</v>
      </c>
      <c r="B1100" s="394" t="s">
        <v>16145</v>
      </c>
      <c r="C1100" s="395" t="str">
        <f t="shared" si="18"/>
        <v>effect add_modifier={modifier= synth_queen_much_shared_research days = -1 multiplier = 1}</v>
      </c>
      <c r="D1100" s="395"/>
      <c r="E1100" s="395"/>
      <c r="F1100" s="395"/>
      <c r="G1100" s="397" t="s">
        <v>16146</v>
      </c>
      <c r="H1100" s="398" t="s">
        <v>16147</v>
      </c>
      <c r="I1100" s="10"/>
      <c r="J1100" s="10"/>
    </row>
    <row r="1101" spans="1:10">
      <c r="A1101" s="393">
        <v>1095</v>
      </c>
      <c r="B1101" s="394" t="s">
        <v>16148</v>
      </c>
      <c r="C1101" s="395" t="str">
        <f t="shared" si="18"/>
        <v>effect add_modifier={modifier= synth_queen_war_preparations days = -1 multiplier = 1}</v>
      </c>
      <c r="D1101" s="395"/>
      <c r="E1101" s="395"/>
      <c r="F1101" s="395"/>
      <c r="G1101" s="397" t="s">
        <v>16149</v>
      </c>
      <c r="H1101" s="398" t="s">
        <v>16150</v>
      </c>
      <c r="I1101" s="10"/>
      <c r="J1101" s="10"/>
    </row>
    <row r="1102" spans="1:10">
      <c r="A1102" s="393">
        <v>1096</v>
      </c>
      <c r="B1102" s="394" t="s">
        <v>16151</v>
      </c>
      <c r="C1102" s="395" t="str">
        <f t="shared" si="18"/>
        <v>effect add_modifier={modifier= synth_queen_advanced_war_preparations days = -1 multiplier = 1}</v>
      </c>
      <c r="D1102" s="395"/>
      <c r="E1102" s="395"/>
      <c r="F1102" s="395"/>
      <c r="G1102" s="397" t="s">
        <v>16152</v>
      </c>
      <c r="H1102" s="398" t="s">
        <v>16153</v>
      </c>
      <c r="I1102" s="10"/>
      <c r="J1102" s="10"/>
    </row>
    <row r="1103" spans="1:10">
      <c r="A1103" s="393">
        <v>1097</v>
      </c>
      <c r="B1103" s="394" t="s">
        <v>16154</v>
      </c>
      <c r="C1103" s="395" t="str">
        <f t="shared" si="18"/>
        <v>effect add_modifier={modifier= synth_queen_nanite_apprentice days = -1 multiplier = 1}</v>
      </c>
      <c r="D1103" s="395"/>
      <c r="E1103" s="395"/>
      <c r="F1103" s="395"/>
      <c r="G1103" s="397" t="s">
        <v>16155</v>
      </c>
      <c r="H1103" s="398" t="s">
        <v>16156</v>
      </c>
      <c r="I1103" s="10"/>
      <c r="J1103" s="10"/>
    </row>
    <row r="1104" spans="1:10">
      <c r="A1104" s="393">
        <v>1098</v>
      </c>
      <c r="B1104" s="394" t="s">
        <v>16157</v>
      </c>
      <c r="C1104" s="395" t="str">
        <f t="shared" si="18"/>
        <v>effect add_modifier={modifier= beset_by_cetana days = -1 multiplier = 1}</v>
      </c>
      <c r="D1104" s="395"/>
      <c r="E1104" s="395"/>
      <c r="F1104" s="395"/>
      <c r="G1104" s="397" t="s">
        <v>16158</v>
      </c>
      <c r="H1104" s="398" t="s">
        <v>16159</v>
      </c>
      <c r="I1104" s="10"/>
      <c r="J1104" s="10"/>
    </row>
    <row r="1105" spans="1:10">
      <c r="A1105" s="393">
        <v>1099</v>
      </c>
      <c r="B1105" s="394" t="s">
        <v>16160</v>
      </c>
      <c r="C1105" s="395" t="str">
        <f t="shared" si="18"/>
        <v>effect add_modifier={modifier= synth_queen_convoy_slowdown days = -1 multiplier = 1}</v>
      </c>
      <c r="D1105" s="395"/>
      <c r="E1105" s="395"/>
      <c r="F1105" s="395"/>
      <c r="G1105" s="397" t="s">
        <v>16161</v>
      </c>
      <c r="H1105" s="398" t="s">
        <v>16162</v>
      </c>
      <c r="I1105" s="10"/>
      <c r="J1105" s="10"/>
    </row>
    <row r="1106" spans="1:10">
      <c r="A1106" s="393">
        <v>1100</v>
      </c>
      <c r="B1106" s="394" t="s">
        <v>16163</v>
      </c>
      <c r="C1106" s="395" t="str">
        <f t="shared" si="18"/>
        <v>effect add_modifier={modifier= cetanas_heart_hive_modifier days = -1 multiplier = 1}</v>
      </c>
      <c r="D1106" s="395"/>
      <c r="E1106" s="395"/>
      <c r="F1106" s="395"/>
      <c r="G1106" s="397" t="s">
        <v>16164</v>
      </c>
      <c r="H1106" s="398" t="s">
        <v>16165</v>
      </c>
      <c r="I1106" s="10"/>
      <c r="J1106" s="10"/>
    </row>
    <row r="1107" spans="1:10">
      <c r="A1107" s="393">
        <v>1101</v>
      </c>
      <c r="B1107" s="394" t="s">
        <v>16166</v>
      </c>
      <c r="C1107" s="395" t="str">
        <f t="shared" si="18"/>
        <v>effect add_modifier={modifier= cetana_defeated days = -1 multiplier = 1}</v>
      </c>
      <c r="D1107" s="395"/>
      <c r="E1107" s="395"/>
      <c r="F1107" s="395"/>
      <c r="G1107" s="397" t="s">
        <v>13296</v>
      </c>
      <c r="H1107" s="398" t="s">
        <v>16167</v>
      </c>
      <c r="I1107" s="10"/>
      <c r="J1107" s="10"/>
    </row>
    <row r="1108" spans="1:10">
      <c r="A1108" s="393">
        <v>1102</v>
      </c>
      <c r="B1108" s="394" t="s">
        <v>16168</v>
      </c>
      <c r="C1108" s="395" t="str">
        <f t="shared" si="18"/>
        <v>effect add_modifier={modifier= synth_queen_mothership_down days = -1 multiplier = 1}</v>
      </c>
      <c r="D1108" s="395"/>
      <c r="E1108" s="395"/>
      <c r="F1108" s="395"/>
      <c r="G1108" s="397" t="s">
        <v>16169</v>
      </c>
      <c r="H1108" s="398" t="s">
        <v>16170</v>
      </c>
      <c r="I1108" s="10"/>
      <c r="J1108" s="10"/>
    </row>
    <row r="1109" spans="1:10">
      <c r="A1109" s="393">
        <v>1103</v>
      </c>
      <c r="B1109" s="394" t="s">
        <v>16171</v>
      </c>
      <c r="C1109" s="395" t="str">
        <f t="shared" si="18"/>
        <v>effect add_modifier={modifier= synth_queen_regen_debuff days = -1 multiplier = 1}</v>
      </c>
      <c r="D1109" s="395"/>
      <c r="E1109" s="395"/>
      <c r="F1109" s="395"/>
      <c r="G1109" s="397" t="s">
        <v>16172</v>
      </c>
      <c r="H1109" s="398" t="s">
        <v>16173</v>
      </c>
      <c r="I1109" s="10"/>
      <c r="J1109" s="10"/>
    </row>
    <row r="1110" spans="1:10">
      <c r="A1110" s="393">
        <v>1104</v>
      </c>
      <c r="B1110" s="394" t="s">
        <v>16174</v>
      </c>
      <c r="C1110" s="395" t="str">
        <f t="shared" si="18"/>
        <v>effect add_modifier={modifier= Queenslayer days = -1 multiplier = 1}</v>
      </c>
      <c r="D1110" s="395"/>
      <c r="E1110" s="395"/>
      <c r="F1110" s="395"/>
      <c r="G1110" s="397" t="s">
        <v>16175</v>
      </c>
      <c r="H1110" s="398" t="s">
        <v>16176</v>
      </c>
      <c r="I1110" s="10"/>
      <c r="J1110" s="10"/>
    </row>
    <row r="1111" spans="1:10">
      <c r="A1111" s="393">
        <v>1105</v>
      </c>
      <c r="B1111" s="394" t="s">
        <v>16177</v>
      </c>
      <c r="C1111" s="395" t="str">
        <f t="shared" si="18"/>
        <v>effect add_modifier={modifier= Queenexecutioner days = -1 multiplier = 1}</v>
      </c>
      <c r="D1111" s="395"/>
      <c r="E1111" s="395"/>
      <c r="F1111" s="395"/>
      <c r="G1111" s="397" t="s">
        <v>16178</v>
      </c>
      <c r="H1111" s="398" t="s">
        <v>16179</v>
      </c>
      <c r="I1111" s="10"/>
      <c r="J1111" s="10"/>
    </row>
    <row r="1112" spans="1:10">
      <c r="A1112" s="393">
        <v>1106</v>
      </c>
      <c r="B1112" s="394" t="s">
        <v>16180</v>
      </c>
      <c r="C1112" s="395" t="str">
        <f t="shared" si="18"/>
        <v>effect add_modifier={modifier= agenda_virtuality_optimized_network_finish days = -1 multiplier = 1}</v>
      </c>
      <c r="D1112" s="395"/>
      <c r="E1112" s="395"/>
      <c r="F1112" s="395"/>
      <c r="G1112" s="397" t="s">
        <v>16181</v>
      </c>
      <c r="H1112" s="398" t="s">
        <v>16182</v>
      </c>
      <c r="I1112" s="10"/>
      <c r="J1112" s="10"/>
    </row>
    <row r="1113" spans="1:10">
      <c r="A1113" s="393">
        <v>1107</v>
      </c>
      <c r="B1113" s="394" t="s">
        <v>16183</v>
      </c>
      <c r="C1113" s="395" t="str">
        <f t="shared" si="18"/>
        <v>effect add_modifier={modifier= agenda_nanotech_unstoppable_swarm_finish days = -1 multiplier = 1}</v>
      </c>
      <c r="D1113" s="395"/>
      <c r="E1113" s="395"/>
      <c r="F1113" s="395"/>
      <c r="G1113" s="397" t="s">
        <v>16184</v>
      </c>
      <c r="H1113" s="398" t="s">
        <v>16185</v>
      </c>
      <c r="I1113" s="10"/>
      <c r="J1113" s="10"/>
    </row>
    <row r="1114" spans="1:10">
      <c r="A1114" s="393">
        <v>1108</v>
      </c>
      <c r="B1114" s="394" t="s">
        <v>16186</v>
      </c>
      <c r="C1114" s="395" t="str">
        <f t="shared" si="18"/>
        <v>effect add_modifier={modifier= agenda_modularity_reshape_form_finish days = -1 multiplier = 1}</v>
      </c>
      <c r="D1114" s="395"/>
      <c r="E1114" s="395"/>
      <c r="F1114" s="395"/>
      <c r="G1114" s="397" t="s">
        <v>16187</v>
      </c>
      <c r="H1114" s="398" t="s">
        <v>16188</v>
      </c>
      <c r="I1114" s="10"/>
      <c r="J1114" s="10"/>
    </row>
    <row r="1115" spans="1:10">
      <c r="A1115" s="393">
        <v>1109</v>
      </c>
      <c r="B1115" s="394" t="s">
        <v>16189</v>
      </c>
      <c r="C1115" s="395" t="str">
        <f t="shared" si="18"/>
        <v>effect add_modifier={modifier= agenda_purity_perfection_finish days = -1 multiplier = 1}</v>
      </c>
      <c r="D1115" s="395"/>
      <c r="E1115" s="395"/>
      <c r="F1115" s="395"/>
      <c r="G1115" s="397" t="s">
        <v>3063</v>
      </c>
      <c r="H1115" s="398" t="s">
        <v>16190</v>
      </c>
      <c r="I1115" s="10"/>
      <c r="J1115" s="10"/>
    </row>
    <row r="1116" spans="1:10">
      <c r="A1116" s="393">
        <v>1110</v>
      </c>
      <c r="B1116" s="394" t="s">
        <v>16189</v>
      </c>
      <c r="C1116" s="395" t="str">
        <f t="shared" si="18"/>
        <v>effect add_modifier={modifier= agenda_purity_perfection_wilderness_finish days = -1 multiplier = 1}</v>
      </c>
      <c r="D1116" s="395"/>
      <c r="E1116" s="395"/>
      <c r="F1116" s="395"/>
      <c r="G1116" s="397" t="s">
        <v>16191</v>
      </c>
      <c r="H1116" s="398" t="s">
        <v>16192</v>
      </c>
      <c r="I1116" s="10"/>
      <c r="J1116" s="10"/>
    </row>
    <row r="1117" spans="1:10">
      <c r="A1117" s="393">
        <v>1111</v>
      </c>
      <c r="B1117" s="394" t="s">
        <v>16193</v>
      </c>
      <c r="C1117" s="395" t="str">
        <f t="shared" si="18"/>
        <v>effect add_modifier={modifier= agenda_cloning_replication_finish days = -1 multiplier = 1}</v>
      </c>
      <c r="D1117" s="395"/>
      <c r="E1117" s="395"/>
      <c r="F1117" s="395"/>
      <c r="G1117" s="397" t="s">
        <v>16194</v>
      </c>
      <c r="H1117" s="398" t="s">
        <v>16195</v>
      </c>
      <c r="I1117" s="10"/>
      <c r="J1117" s="10"/>
    </row>
    <row r="1118" spans="1:10">
      <c r="A1118" s="393">
        <v>1112</v>
      </c>
      <c r="B1118" s="394" t="s">
        <v>16196</v>
      </c>
      <c r="C1118" s="395" t="str">
        <f t="shared" si="18"/>
        <v>effect add_modifier={modifier= agenda_mutation_divergence_finish days = -1 multiplier = 1}</v>
      </c>
      <c r="D1118" s="395"/>
      <c r="E1118" s="395"/>
      <c r="F1118" s="395"/>
      <c r="G1118" s="397" t="s">
        <v>16197</v>
      </c>
      <c r="H1118" s="398" t="s">
        <v>16198</v>
      </c>
      <c r="I1118" s="10"/>
      <c r="J1118" s="10"/>
    </row>
    <row r="1119" spans="1:10">
      <c r="A1119" s="393">
        <v>1113</v>
      </c>
      <c r="B1119" s="394" t="s">
        <v>16199</v>
      </c>
      <c r="C1119" s="395" t="str">
        <f t="shared" si="18"/>
        <v>effect add_modifier={modifier= agenda_mutation_divergence_evo_pred_finish days = -1 multiplier = 1}</v>
      </c>
      <c r="D1119" s="395"/>
      <c r="E1119" s="395"/>
      <c r="F1119" s="395"/>
      <c r="G1119" s="397" t="s">
        <v>16200</v>
      </c>
      <c r="H1119" s="398" t="s">
        <v>16201</v>
      </c>
      <c r="I1119" s="10"/>
      <c r="J1119" s="10"/>
    </row>
    <row r="1120" spans="1:10">
      <c r="A1120" s="393">
        <v>1114</v>
      </c>
      <c r="B1120" s="394" t="s">
        <v>16202</v>
      </c>
      <c r="C1120" s="395" t="str">
        <f t="shared" si="18"/>
        <v>effect add_modifier={modifier= purity_unlock_level_1 days = -1 multiplier = 1}</v>
      </c>
      <c r="D1120" s="395"/>
      <c r="E1120" s="395"/>
      <c r="F1120" s="395"/>
      <c r="G1120" s="397" t="s">
        <v>555</v>
      </c>
      <c r="H1120" s="398" t="s">
        <v>16203</v>
      </c>
      <c r="I1120" s="10"/>
      <c r="J1120" s="10"/>
    </row>
    <row r="1121" spans="1:10">
      <c r="A1121" s="393">
        <v>1115</v>
      </c>
      <c r="B1121" s="394" t="s">
        <v>16204</v>
      </c>
      <c r="C1121" s="395" t="str">
        <f t="shared" si="18"/>
        <v>effect add_modifier={modifier= purity_unlock_level_2 days = -1 multiplier = 1}</v>
      </c>
      <c r="D1121" s="395"/>
      <c r="E1121" s="395"/>
      <c r="F1121" s="395"/>
      <c r="G1121" s="397" t="s">
        <v>16205</v>
      </c>
      <c r="H1121" s="398" t="s">
        <v>16206</v>
      </c>
      <c r="I1121" s="10"/>
      <c r="J1121" s="10"/>
    </row>
    <row r="1122" spans="1:10">
      <c r="A1122" s="393">
        <v>1116</v>
      </c>
      <c r="B1122" s="394" t="s">
        <v>16207</v>
      </c>
      <c r="C1122" s="395" t="str">
        <f t="shared" si="18"/>
        <v>effect add_modifier={modifier= cloning_unlock_level_1 days = -1 multiplier = 1}</v>
      </c>
      <c r="D1122" s="395"/>
      <c r="E1122" s="395"/>
      <c r="F1122" s="395"/>
      <c r="G1122" s="397" t="s">
        <v>557</v>
      </c>
      <c r="H1122" s="398" t="s">
        <v>16208</v>
      </c>
      <c r="I1122" s="10"/>
      <c r="J1122" s="10"/>
    </row>
    <row r="1123" spans="1:10">
      <c r="A1123" s="393">
        <v>1117</v>
      </c>
      <c r="B1123" s="394" t="s">
        <v>16209</v>
      </c>
      <c r="C1123" s="395" t="str">
        <f t="shared" si="18"/>
        <v>effect add_modifier={modifier= cloning_unlock_level_2 days = -1 multiplier = 1}</v>
      </c>
      <c r="D1123" s="395"/>
      <c r="E1123" s="395"/>
      <c r="F1123" s="395"/>
      <c r="G1123" s="397" t="s">
        <v>16210</v>
      </c>
      <c r="H1123" s="398" t="s">
        <v>16211</v>
      </c>
      <c r="I1123" s="10"/>
      <c r="J1123" s="10"/>
    </row>
    <row r="1124" spans="1:10">
      <c r="A1124" s="393">
        <v>1118</v>
      </c>
      <c r="B1124" s="394" t="s">
        <v>16212</v>
      </c>
      <c r="C1124" s="395" t="str">
        <f t="shared" si="18"/>
        <v>effect add_modifier={modifier= mutation_unlock_level_1 days = -1 multiplier = 1}</v>
      </c>
      <c r="D1124" s="395"/>
      <c r="E1124" s="395"/>
      <c r="F1124" s="395"/>
      <c r="G1124" s="397" t="s">
        <v>16213</v>
      </c>
      <c r="H1124" s="398" t="s">
        <v>16214</v>
      </c>
      <c r="I1124" s="10"/>
      <c r="J1124" s="10"/>
    </row>
    <row r="1125" spans="1:10">
      <c r="A1125" s="393">
        <v>1119</v>
      </c>
      <c r="B1125" s="394" t="s">
        <v>16215</v>
      </c>
      <c r="C1125" s="395" t="str">
        <f t="shared" si="18"/>
        <v>effect add_modifier={modifier= mutation_unlock_level_2 days = -1 multiplier = 1}</v>
      </c>
      <c r="D1125" s="395"/>
      <c r="E1125" s="395"/>
      <c r="F1125" s="395"/>
      <c r="G1125" s="397" t="s">
        <v>16216</v>
      </c>
      <c r="H1125" s="398" t="s">
        <v>16217</v>
      </c>
      <c r="I1125" s="10"/>
      <c r="J1125" s="10"/>
    </row>
    <row r="1126" spans="1:10">
      <c r="A1126" s="393">
        <v>1120</v>
      </c>
      <c r="B1126" s="394" t="s">
        <v>16218</v>
      </c>
      <c r="C1126" s="395" t="str">
        <f t="shared" si="18"/>
        <v>effect add_modifier={modifier= supremacy_denied days = -1 multiplier = 1}</v>
      </c>
      <c r="D1126" s="395"/>
      <c r="E1126" s="395"/>
      <c r="F1126" s="395"/>
      <c r="G1126" s="397" t="s">
        <v>16219</v>
      </c>
      <c r="H1126" s="398" t="s">
        <v>16220</v>
      </c>
      <c r="I1126" s="10"/>
      <c r="J1126" s="10"/>
    </row>
    <row r="1127" spans="1:10">
      <c r="A1127" s="393">
        <v>1121</v>
      </c>
      <c r="B1127" s="394" t="s">
        <v>16221</v>
      </c>
      <c r="C1127" s="395" t="str">
        <f t="shared" si="18"/>
        <v>effect add_modifier={modifier= augment_appreciation days = -1 multiplier = 1}</v>
      </c>
      <c r="D1127" s="395"/>
      <c r="E1127" s="395"/>
      <c r="F1127" s="395"/>
      <c r="G1127" s="397" t="s">
        <v>16222</v>
      </c>
      <c r="H1127" s="398" t="s">
        <v>16223</v>
      </c>
      <c r="I1127" s="10"/>
      <c r="J1127" s="10"/>
    </row>
    <row r="1128" spans="1:10">
      <c r="A1128" s="393">
        <v>1122</v>
      </c>
      <c r="B1128" s="394" t="s">
        <v>16224</v>
      </c>
      <c r="C1128" s="395" t="str">
        <f t="shared" si="18"/>
        <v>effect add_modifier={modifier= conscious_evolution days = -1 multiplier = 1}</v>
      </c>
      <c r="D1128" s="395"/>
      <c r="E1128" s="395"/>
      <c r="F1128" s="395"/>
      <c r="G1128" s="397" t="s">
        <v>523</v>
      </c>
      <c r="H1128" s="398" t="s">
        <v>16225</v>
      </c>
      <c r="I1128" s="10"/>
      <c r="J1128" s="10"/>
    </row>
    <row r="1129" spans="1:10">
      <c r="A1129" s="393">
        <v>1123</v>
      </c>
      <c r="B1129" s="394" t="s">
        <v>16226</v>
      </c>
      <c r="C1129" s="395" t="str">
        <f t="shared" si="18"/>
        <v>effect add_modifier={modifier= superior_individuals days = -1 multiplier = 1}</v>
      </c>
      <c r="D1129" s="395"/>
      <c r="E1129" s="395"/>
      <c r="F1129" s="395"/>
      <c r="G1129" s="397" t="s">
        <v>16227</v>
      </c>
      <c r="H1129" s="398" t="s">
        <v>16228</v>
      </c>
      <c r="I1129" s="10"/>
      <c r="J1129" s="10"/>
    </row>
    <row r="1130" spans="1:10">
      <c r="A1130" s="393">
        <v>1124</v>
      </c>
      <c r="B1130" s="394" t="s">
        <v>16229</v>
      </c>
      <c r="C1130" s="395" t="str">
        <f t="shared" si="18"/>
        <v>effect add_modifier={modifier= welfare_state days = -1 multiplier = 1}</v>
      </c>
      <c r="D1130" s="395"/>
      <c r="E1130" s="395"/>
      <c r="F1130" s="395"/>
      <c r="G1130" s="397" t="s">
        <v>16230</v>
      </c>
      <c r="H1130" s="398" t="s">
        <v>16231</v>
      </c>
      <c r="I1130" s="10"/>
      <c r="J1130" s="10"/>
    </row>
    <row r="1131" spans="1:10">
      <c r="A1131" s="393">
        <v>1125</v>
      </c>
      <c r="B1131" s="394" t="s">
        <v>16232</v>
      </c>
      <c r="C1131" s="395" t="str">
        <f t="shared" si="18"/>
        <v>effect add_modifier={modifier= selective_survival days = -1 multiplier = 1}</v>
      </c>
      <c r="D1131" s="395"/>
      <c r="E1131" s="395"/>
      <c r="F1131" s="395"/>
      <c r="G1131" s="397" t="s">
        <v>16233</v>
      </c>
      <c r="H1131" s="398" t="s">
        <v>16234</v>
      </c>
      <c r="I1131" s="10"/>
      <c r="J1131" s="10"/>
    </row>
    <row r="1132" spans="1:10">
      <c r="A1132" s="393">
        <v>1126</v>
      </c>
      <c r="B1132" s="394" t="s">
        <v>16235</v>
      </c>
      <c r="C1132" s="395" t="str">
        <f t="shared" si="18"/>
        <v>effect add_modifier={modifier= super_powered days = -1 multiplier = 1}</v>
      </c>
      <c r="D1132" s="395"/>
      <c r="E1132" s="395"/>
      <c r="F1132" s="395"/>
      <c r="G1132" s="397" t="s">
        <v>16236</v>
      </c>
      <c r="H1132" s="398" t="s">
        <v>16237</v>
      </c>
      <c r="I1132" s="10"/>
      <c r="J1132" s="10"/>
    </row>
    <row r="1133" spans="1:10">
      <c r="A1133" s="393">
        <v>1127</v>
      </c>
      <c r="B1133" s="394" t="s">
        <v>16238</v>
      </c>
      <c r="C1133" s="395" t="str">
        <f t="shared" si="18"/>
        <v>effect add_modifier={modifier= deceitful_dismissal days = -1 multiplier = 1}</v>
      </c>
      <c r="D1133" s="395"/>
      <c r="E1133" s="395"/>
      <c r="F1133" s="395"/>
      <c r="G1133" s="397" t="s">
        <v>16239</v>
      </c>
      <c r="H1133" s="398" t="s">
        <v>16240</v>
      </c>
      <c r="I1133" s="10"/>
      <c r="J1133" s="10"/>
    </row>
    <row r="1134" spans="1:10">
      <c r="A1134" s="393">
        <v>1128</v>
      </c>
      <c r="B1134" s="394" t="s">
        <v>16241</v>
      </c>
      <c r="C1134" s="395" t="str">
        <f t="shared" si="18"/>
        <v>effect add_modifier={modifier= harvesting_halt days = -1 multiplier = 1}</v>
      </c>
      <c r="D1134" s="395"/>
      <c r="E1134" s="395"/>
      <c r="F1134" s="395"/>
      <c r="G1134" s="397" t="s">
        <v>16242</v>
      </c>
      <c r="H1134" s="398" t="s">
        <v>16243</v>
      </c>
      <c r="I1134" s="10"/>
      <c r="J1134" s="10"/>
    </row>
    <row r="1135" spans="1:10">
      <c r="A1135" s="393">
        <v>1129</v>
      </c>
      <c r="B1135" s="394" t="s">
        <v>16244</v>
      </c>
      <c r="C1135" s="395" t="str">
        <f t="shared" si="18"/>
        <v>effect add_modifier={modifier= clone_drivers days = -1 multiplier = 1}</v>
      </c>
      <c r="D1135" s="395"/>
      <c r="E1135" s="395"/>
      <c r="F1135" s="395"/>
      <c r="G1135" s="397" t="s">
        <v>16245</v>
      </c>
      <c r="H1135" s="398" t="s">
        <v>16246</v>
      </c>
      <c r="I1135" s="10"/>
      <c r="J1135" s="10"/>
    </row>
    <row r="1136" spans="1:10">
      <c r="A1136" s="393">
        <v>1130</v>
      </c>
      <c r="B1136" s="394" t="s">
        <v>16247</v>
      </c>
      <c r="C1136" s="395" t="str">
        <f t="shared" si="18"/>
        <v>effect add_modifier={modifier= effective_surveillance days = -1 multiplier = 1}</v>
      </c>
      <c r="D1136" s="395"/>
      <c r="E1136" s="395"/>
      <c r="F1136" s="395"/>
      <c r="G1136" s="397" t="s">
        <v>16248</v>
      </c>
      <c r="H1136" s="398" t="s">
        <v>16249</v>
      </c>
      <c r="I1136" s="10"/>
      <c r="J1136" s="10"/>
    </row>
    <row r="1137" spans="1:10">
      <c r="A1137" s="393">
        <v>1131</v>
      </c>
      <c r="B1137" s="394" t="s">
        <v>16250</v>
      </c>
      <c r="C1137" s="395" t="str">
        <f t="shared" si="18"/>
        <v>effect add_modifier={modifier= decriminalized_society days = -1 multiplier = 1}</v>
      </c>
      <c r="D1137" s="395"/>
      <c r="E1137" s="395"/>
      <c r="F1137" s="395"/>
      <c r="G1137" s="397" t="s">
        <v>16251</v>
      </c>
      <c r="H1137" s="398" t="s">
        <v>16252</v>
      </c>
      <c r="I1137" s="10"/>
      <c r="J1137" s="10"/>
    </row>
    <row r="1138" spans="1:10">
      <c r="A1138" s="393">
        <v>1132</v>
      </c>
      <c r="B1138" s="394" t="s">
        <v>16253</v>
      </c>
      <c r="C1138" s="395" t="str">
        <f t="shared" si="18"/>
        <v>effect add_modifier={modifier= mass_euthanasia days = -1 multiplier = 1}</v>
      </c>
      <c r="D1138" s="395"/>
      <c r="E1138" s="395"/>
      <c r="F1138" s="395"/>
      <c r="G1138" s="397" t="s">
        <v>16254</v>
      </c>
      <c r="H1138" s="398" t="s">
        <v>16255</v>
      </c>
      <c r="I1138" s="10"/>
      <c r="J1138" s="10"/>
    </row>
    <row r="1139" spans="1:10">
      <c r="A1139" s="393">
        <v>1133</v>
      </c>
      <c r="B1139" s="394" t="s">
        <v>16256</v>
      </c>
      <c r="C1139" s="395" t="str">
        <f t="shared" si="18"/>
        <v>effect add_modifier={modifier= duplicated_inheritance days = -1 multiplier = 1}</v>
      </c>
      <c r="D1139" s="395"/>
      <c r="E1139" s="395"/>
      <c r="F1139" s="395"/>
      <c r="G1139" s="397" t="s">
        <v>16257</v>
      </c>
      <c r="H1139" s="398" t="s">
        <v>16258</v>
      </c>
      <c r="I1139" s="10"/>
      <c r="J1139" s="10"/>
    </row>
    <row r="1140" spans="1:10">
      <c r="A1140" s="393">
        <v>1134</v>
      </c>
      <c r="B1140" s="394" t="s">
        <v>16259</v>
      </c>
      <c r="C1140" s="395" t="str">
        <f t="shared" si="18"/>
        <v>effect add_modifier={modifier= mutant_enclaves days = -1 multiplier = 1}</v>
      </c>
      <c r="D1140" s="395"/>
      <c r="E1140" s="395"/>
      <c r="F1140" s="395"/>
      <c r="G1140" s="397" t="s">
        <v>16260</v>
      </c>
      <c r="H1140" s="398" t="s">
        <v>16261</v>
      </c>
      <c r="I1140" s="10"/>
      <c r="J1140" s="10"/>
    </row>
    <row r="1141" spans="1:10">
      <c r="A1141" s="393">
        <v>1135</v>
      </c>
      <c r="B1141" s="394" t="s">
        <v>16262</v>
      </c>
      <c r="C1141" s="395" t="str">
        <f t="shared" si="18"/>
        <v>effect add_modifier={modifier= embracing_change days = -1 multiplier = 1}</v>
      </c>
      <c r="D1141" s="395"/>
      <c r="E1141" s="395"/>
      <c r="F1141" s="395"/>
      <c r="G1141" s="397" t="s">
        <v>3468</v>
      </c>
      <c r="H1141" s="398" t="s">
        <v>16263</v>
      </c>
      <c r="I1141" s="10"/>
      <c r="J1141" s="10"/>
    </row>
    <row r="1142" spans="1:10">
      <c r="A1142" s="393">
        <v>1136</v>
      </c>
      <c r="B1142" s="394" t="s">
        <v>16264</v>
      </c>
      <c r="C1142" s="395" t="str">
        <f t="shared" si="18"/>
        <v>effect add_modifier={modifier= biological_limitations days = -1 multiplier = 1}</v>
      </c>
      <c r="D1142" s="395"/>
      <c r="E1142" s="395"/>
      <c r="F1142" s="395"/>
      <c r="G1142" s="397" t="s">
        <v>16265</v>
      </c>
      <c r="H1142" s="398" t="s">
        <v>16266</v>
      </c>
      <c r="I1142" s="10"/>
      <c r="J1142" s="10"/>
    </row>
    <row r="1143" spans="1:10">
      <c r="A1143" s="393">
        <v>1137</v>
      </c>
      <c r="B1143" s="394" t="s">
        <v>16267</v>
      </c>
      <c r="C1143" s="395" t="str">
        <f t="shared" si="18"/>
        <v>effect add_modifier={modifier= societal_diversification days = -1 multiplier = 1}</v>
      </c>
      <c r="D1143" s="395"/>
      <c r="E1143" s="395"/>
      <c r="F1143" s="395"/>
      <c r="G1143" s="397" t="s">
        <v>16268</v>
      </c>
      <c r="H1143" s="398" t="s">
        <v>16269</v>
      </c>
      <c r="I1143" s="10"/>
      <c r="J1143" s="10"/>
    </row>
    <row r="1144" spans="1:10">
      <c r="A1144" s="393">
        <v>1138</v>
      </c>
      <c r="B1144" s="394" t="s">
        <v>16270</v>
      </c>
      <c r="C1144" s="395" t="str">
        <f t="shared" si="18"/>
        <v>effect add_modifier={modifier= standardized_biology days = -1 multiplier = 1}</v>
      </c>
      <c r="D1144" s="395"/>
      <c r="E1144" s="395"/>
      <c r="F1144" s="395"/>
      <c r="G1144" s="397" t="s">
        <v>16271</v>
      </c>
      <c r="H1144" s="398" t="s">
        <v>16272</v>
      </c>
      <c r="I1144" s="10"/>
      <c r="J1144" s="10"/>
    </row>
    <row r="1145" spans="1:10">
      <c r="A1145" s="393">
        <v>1139</v>
      </c>
      <c r="B1145" s="394" t="s">
        <v>16273</v>
      </c>
      <c r="C1145" s="395" t="str">
        <f t="shared" si="18"/>
        <v>effect add_modifier={modifier= blob_neutralized days = -1 multiplier = 1}</v>
      </c>
      <c r="D1145" s="395"/>
      <c r="E1145" s="395"/>
      <c r="F1145" s="395"/>
      <c r="G1145" s="397" t="s">
        <v>13296</v>
      </c>
      <c r="H1145" s="398" t="s">
        <v>16274</v>
      </c>
      <c r="I1145" s="10"/>
      <c r="J1145" s="10"/>
    </row>
    <row r="1146" spans="1:10">
      <c r="A1146" s="393">
        <v>1140</v>
      </c>
      <c r="B1146" s="394" t="s">
        <v>16275</v>
      </c>
      <c r="C1146" s="395" t="str">
        <f t="shared" si="18"/>
        <v>effect add_modifier={modifier= globule_research days = -1 multiplier = 1}</v>
      </c>
      <c r="D1146" s="395"/>
      <c r="E1146" s="395"/>
      <c r="F1146" s="395"/>
      <c r="G1146" s="397" t="s">
        <v>16276</v>
      </c>
      <c r="H1146" s="398" t="s">
        <v>16277</v>
      </c>
      <c r="I1146" s="10"/>
      <c r="J1146" s="10"/>
    </row>
    <row r="1147" spans="1:10">
      <c r="A1147" s="393">
        <v>1141</v>
      </c>
      <c r="B1147" s="394" t="s">
        <v>16278</v>
      </c>
      <c r="C1147" s="395" t="str">
        <f t="shared" si="18"/>
        <v>effect add_modifier={modifier= artistic_integrity days = -1 multiplier = 1}</v>
      </c>
      <c r="D1147" s="395"/>
      <c r="E1147" s="395"/>
      <c r="F1147" s="395"/>
      <c r="G1147" s="397" t="s">
        <v>16279</v>
      </c>
      <c r="H1147" s="398" t="s">
        <v>16280</v>
      </c>
      <c r="I1147" s="10"/>
      <c r="J1147" s="10"/>
    </row>
    <row r="1148" spans="1:10">
      <c r="A1148" s="393">
        <v>1142</v>
      </c>
      <c r="B1148" s="394" t="s">
        <v>16281</v>
      </c>
      <c r="C1148" s="395" t="str">
        <f t="shared" si="18"/>
        <v>effect add_modifier={modifier= logic_first days = -1 multiplier = 1}</v>
      </c>
      <c r="D1148" s="395"/>
      <c r="E1148" s="395"/>
      <c r="F1148" s="395"/>
      <c r="G1148" s="397" t="s">
        <v>16282</v>
      </c>
      <c r="H1148" s="398" t="s">
        <v>16283</v>
      </c>
      <c r="I1148" s="10"/>
      <c r="J1148" s="10"/>
    </row>
    <row r="1149" spans="1:10">
      <c r="A1149" s="393">
        <v>1143</v>
      </c>
      <c r="B1149" s="394" t="s">
        <v>16284</v>
      </c>
      <c r="C1149" s="395" t="str">
        <f t="shared" si="18"/>
        <v>effect add_modifier={modifier= practical_application days = -1 multiplier = 1}</v>
      </c>
      <c r="D1149" s="395"/>
      <c r="E1149" s="395"/>
      <c r="F1149" s="395"/>
      <c r="G1149" s="397" t="s">
        <v>16285</v>
      </c>
      <c r="H1149" s="398" t="s">
        <v>16286</v>
      </c>
      <c r="I1149" s="10"/>
      <c r="J1149" s="10"/>
    </row>
    <row r="1150" spans="1:10">
      <c r="A1150" s="393">
        <v>1144</v>
      </c>
      <c r="B1150" s="394" t="s">
        <v>16287</v>
      </c>
      <c r="C1150" s="395" t="str">
        <f t="shared" si="18"/>
        <v>effect add_modifier={modifier= crack_downs days = -1 multiplier = 1}</v>
      </c>
      <c r="D1150" s="395"/>
      <c r="E1150" s="395"/>
      <c r="F1150" s="395"/>
      <c r="G1150" s="397" t="s">
        <v>16288</v>
      </c>
      <c r="H1150" s="398" t="s">
        <v>16289</v>
      </c>
      <c r="I1150" s="10"/>
      <c r="J1150" s="10"/>
    </row>
    <row r="1151" spans="1:10">
      <c r="A1151" s="393">
        <v>1145</v>
      </c>
      <c r="B1151" s="394" t="s">
        <v>16290</v>
      </c>
      <c r="C1151" s="395" t="str">
        <f t="shared" si="18"/>
        <v>effect add_modifier={modifier= performative_reformation days = -1 multiplier = 1}</v>
      </c>
      <c r="D1151" s="395"/>
      <c r="E1151" s="395"/>
      <c r="F1151" s="395"/>
      <c r="G1151" s="397" t="s">
        <v>11391</v>
      </c>
      <c r="H1151" s="398" t="s">
        <v>16291</v>
      </c>
      <c r="I1151" s="10"/>
      <c r="J1151" s="10"/>
    </row>
    <row r="1152" spans="1:10">
      <c r="A1152" s="393">
        <v>1146</v>
      </c>
      <c r="B1152" s="394" t="s">
        <v>16292</v>
      </c>
      <c r="C1152" s="395" t="str">
        <f t="shared" si="18"/>
        <v>effect add_modifier={modifier= ancestral_inheritance days = -1 multiplier = 1}</v>
      </c>
      <c r="D1152" s="395"/>
      <c r="E1152" s="395"/>
      <c r="F1152" s="395"/>
      <c r="G1152" s="397" t="s">
        <v>14311</v>
      </c>
      <c r="H1152" s="398" t="s">
        <v>16293</v>
      </c>
      <c r="I1152" s="10"/>
      <c r="J1152" s="10"/>
    </row>
    <row r="1153" spans="1:10">
      <c r="A1153" s="393">
        <v>1147</v>
      </c>
      <c r="B1153" s="394" t="s">
        <v>16294</v>
      </c>
      <c r="C1153" s="395" t="str">
        <f t="shared" si="18"/>
        <v>effect add_modifier={modifier= buried_secrets days = -1 multiplier = 1}</v>
      </c>
      <c r="D1153" s="395"/>
      <c r="E1153" s="395"/>
      <c r="F1153" s="395"/>
      <c r="G1153" s="397" t="s">
        <v>16295</v>
      </c>
      <c r="H1153" s="398" t="s">
        <v>16296</v>
      </c>
      <c r="I1153" s="10"/>
      <c r="J1153" s="10"/>
    </row>
    <row r="1154" spans="1:10">
      <c r="A1154" s="393">
        <v>1148</v>
      </c>
      <c r="B1154" s="394" t="s">
        <v>16297</v>
      </c>
      <c r="C1154" s="395" t="str">
        <f t="shared" si="18"/>
        <v>effect add_modifier={modifier= specimen_study days = -1 multiplier = 1}</v>
      </c>
      <c r="D1154" s="395"/>
      <c r="E1154" s="395"/>
      <c r="F1154" s="395"/>
      <c r="G1154" s="397" t="s">
        <v>16260</v>
      </c>
      <c r="H1154" s="398" t="s">
        <v>16298</v>
      </c>
      <c r="I1154" s="10"/>
      <c r="J1154" s="10"/>
    </row>
    <row r="1155" spans="1:10">
      <c r="A1155" s="393">
        <v>1149</v>
      </c>
      <c r="B1155" s="394" t="s">
        <v>16299</v>
      </c>
      <c r="C1155" s="395" t="str">
        <f t="shared" si="18"/>
        <v>effect add_modifier={modifier= purity_tests days = -1 multiplier = 1}</v>
      </c>
      <c r="D1155" s="395"/>
      <c r="E1155" s="395"/>
      <c r="F1155" s="395"/>
      <c r="G1155" s="397" t="s">
        <v>16300</v>
      </c>
      <c r="H1155" s="398" t="s">
        <v>16301</v>
      </c>
      <c r="I1155" s="10"/>
      <c r="J1155" s="10"/>
    </row>
    <row r="1156" spans="1:10">
      <c r="A1156" s="393">
        <v>1150</v>
      </c>
      <c r="B1156" s="394" t="s">
        <v>16302</v>
      </c>
      <c r="C1156" s="395" t="str">
        <f t="shared" si="18"/>
        <v>effect add_modifier={modifier= clone_rights days = -1 multiplier = 1}</v>
      </c>
      <c r="D1156" s="395"/>
      <c r="E1156" s="395"/>
      <c r="F1156" s="395"/>
      <c r="G1156" s="397" t="s">
        <v>16303</v>
      </c>
      <c r="H1156" s="398" t="s">
        <v>16304</v>
      </c>
      <c r="I1156" s="10"/>
      <c r="J1156" s="10"/>
    </row>
    <row r="1157" spans="1:10">
      <c r="A1157" s="393">
        <v>1151</v>
      </c>
      <c r="B1157" s="394" t="s">
        <v>16305</v>
      </c>
      <c r="C1157" s="395" t="str">
        <f t="shared" si="18"/>
        <v>effect add_modifier={modifier= class_system days = -1 multiplier = 1}</v>
      </c>
      <c r="D1157" s="395"/>
      <c r="E1157" s="395"/>
      <c r="F1157" s="395"/>
      <c r="G1157" s="397" t="s">
        <v>16306</v>
      </c>
      <c r="H1157" s="398" t="s">
        <v>16307</v>
      </c>
      <c r="I1157" s="10"/>
      <c r="J1157" s="10"/>
    </row>
    <row r="1158" spans="1:10">
      <c r="A1158" s="393">
        <v>1152</v>
      </c>
      <c r="B1158" s="394" t="s">
        <v>16308</v>
      </c>
      <c r="C1158" s="395" t="str">
        <f t="shared" si="18"/>
        <v>effect add_modifier={modifier= thorough_inspections days = -1 multiplier = 1}</v>
      </c>
      <c r="D1158" s="395"/>
      <c r="E1158" s="395"/>
      <c r="F1158" s="395"/>
      <c r="G1158" s="397" t="s">
        <v>16309</v>
      </c>
      <c r="H1158" s="398" t="s">
        <v>16310</v>
      </c>
      <c r="I1158" s="10"/>
      <c r="J1158" s="10"/>
    </row>
    <row r="1159" spans="1:10">
      <c r="A1159" s="393">
        <v>1153</v>
      </c>
      <c r="B1159" s="394" t="s">
        <v>16311</v>
      </c>
      <c r="C1159" s="395" t="str">
        <f t="shared" si="18"/>
        <v>effect add_modifier={modifier= swift_recovery days = -1 multiplier = 1}</v>
      </c>
      <c r="D1159" s="395"/>
      <c r="E1159" s="395"/>
      <c r="F1159" s="395"/>
      <c r="G1159" s="397" t="s">
        <v>16312</v>
      </c>
      <c r="H1159" s="398" t="s">
        <v>16313</v>
      </c>
      <c r="I1159" s="10"/>
      <c r="J1159" s="10"/>
    </row>
    <row r="1160" spans="1:10">
      <c r="A1160" s="393">
        <v>1154</v>
      </c>
      <c r="B1160" s="394" t="s">
        <v>16314</v>
      </c>
      <c r="C1160" s="395" t="str">
        <f t="shared" si="18"/>
        <v>effect add_modifier={modifier= well_adjusted days = -1 multiplier = 1}</v>
      </c>
      <c r="D1160" s="395"/>
      <c r="E1160" s="395"/>
      <c r="F1160" s="395"/>
      <c r="G1160" s="397" t="s">
        <v>16315</v>
      </c>
      <c r="H1160" s="398" t="s">
        <v>16316</v>
      </c>
      <c r="I1160" s="10"/>
      <c r="J1160" s="10"/>
    </row>
    <row r="1161" spans="1:10">
      <c r="A1161" s="393">
        <v>1155</v>
      </c>
      <c r="B1161" s="394" t="s">
        <v>16317</v>
      </c>
      <c r="C1161" s="395" t="str">
        <f t="shared" ref="C1161:C1224" si="19">_xlfn.CONCAT($C$4," ",H1161," ","days = ",$E$4," ","multiplier = ",$G$4,"}")</f>
        <v>effect add_modifier={modifier= strict_discipline days = -1 multiplier = 1}</v>
      </c>
      <c r="D1161" s="395"/>
      <c r="E1161" s="395"/>
      <c r="F1161" s="395"/>
      <c r="G1161" s="397" t="s">
        <v>16318</v>
      </c>
      <c r="H1161" s="398" t="s">
        <v>16319</v>
      </c>
      <c r="I1161" s="10"/>
      <c r="J1161" s="10"/>
    </row>
    <row r="1162" spans="1:10">
      <c r="A1162" s="393">
        <v>1156</v>
      </c>
      <c r="B1162" s="394" t="s">
        <v>16320</v>
      </c>
      <c r="C1162" s="395" t="str">
        <f t="shared" si="19"/>
        <v>effect add_modifier={modifier= infinite_growth days = -1 multiplier = 1}</v>
      </c>
      <c r="D1162" s="395"/>
      <c r="E1162" s="395"/>
      <c r="F1162" s="395"/>
      <c r="G1162" s="397" t="s">
        <v>16321</v>
      </c>
      <c r="H1162" s="398" t="s">
        <v>16322</v>
      </c>
      <c r="I1162" s="10"/>
      <c r="J1162" s="10"/>
    </row>
    <row r="1163" spans="1:10">
      <c r="A1163" s="393">
        <v>1157</v>
      </c>
      <c r="B1163" s="394" t="s">
        <v>16323</v>
      </c>
      <c r="C1163" s="395" t="str">
        <f t="shared" si="19"/>
        <v>effect add_modifier={modifier= clone_colonies days = -1 multiplier = 1}</v>
      </c>
      <c r="D1163" s="395"/>
      <c r="E1163" s="395"/>
      <c r="F1163" s="395"/>
      <c r="G1163" s="397" t="s">
        <v>16324</v>
      </c>
      <c r="H1163" s="398" t="s">
        <v>16325</v>
      </c>
      <c r="I1163" s="10"/>
      <c r="J1163" s="10"/>
    </row>
    <row r="1164" spans="1:10">
      <c r="A1164" s="393">
        <v>1158</v>
      </c>
      <c r="B1164" s="394" t="s">
        <v>16326</v>
      </c>
      <c r="C1164" s="395" t="str">
        <f t="shared" si="19"/>
        <v>effect add_modifier={modifier= mutant_studies days = -1 multiplier = 1}</v>
      </c>
      <c r="D1164" s="395"/>
      <c r="E1164" s="395"/>
      <c r="F1164" s="395"/>
      <c r="G1164" s="397" t="s">
        <v>16327</v>
      </c>
      <c r="H1164" s="398" t="s">
        <v>16328</v>
      </c>
      <c r="I1164" s="10"/>
      <c r="J1164" s="10"/>
    </row>
    <row r="1165" spans="1:10">
      <c r="A1165" s="393">
        <v>1159</v>
      </c>
      <c r="B1165" s="394" t="s">
        <v>16329</v>
      </c>
      <c r="C1165" s="395" t="str">
        <f t="shared" si="19"/>
        <v>effect add_modifier={modifier= aspirational_striving days = -1 multiplier = 1}</v>
      </c>
      <c r="D1165" s="395"/>
      <c r="E1165" s="395"/>
      <c r="F1165" s="395"/>
      <c r="G1165" s="397" t="s">
        <v>16330</v>
      </c>
      <c r="H1165" s="398" t="s">
        <v>16331</v>
      </c>
      <c r="I1165" s="10"/>
      <c r="J1165" s="10"/>
    </row>
    <row r="1166" spans="1:10">
      <c r="A1166" s="393">
        <v>1160</v>
      </c>
      <c r="B1166" s="394" t="s">
        <v>16332</v>
      </c>
      <c r="C1166" s="395" t="str">
        <f t="shared" si="19"/>
        <v>effect add_modifier={modifier= militaristic_fortitude days = -1 multiplier = 1}</v>
      </c>
      <c r="D1166" s="395"/>
      <c r="E1166" s="395"/>
      <c r="F1166" s="395"/>
      <c r="G1166" s="397" t="s">
        <v>16257</v>
      </c>
      <c r="H1166" s="398" t="s">
        <v>16333</v>
      </c>
      <c r="I1166" s="10"/>
      <c r="J1166" s="10"/>
    </row>
    <row r="1167" spans="1:10">
      <c r="A1167" s="393">
        <v>1161</v>
      </c>
      <c r="B1167" s="394" t="s">
        <v>16334</v>
      </c>
      <c r="C1167" s="395" t="str">
        <f t="shared" si="19"/>
        <v>effect add_modifier={modifier= replicated_success days = -1 multiplier = 1}</v>
      </c>
      <c r="D1167" s="395"/>
      <c r="E1167" s="395"/>
      <c r="F1167" s="395"/>
      <c r="G1167" s="397" t="s">
        <v>12320</v>
      </c>
      <c r="H1167" s="398" t="s">
        <v>16335</v>
      </c>
      <c r="I1167" s="10"/>
      <c r="J1167" s="10"/>
    </row>
    <row r="1168" spans="1:10">
      <c r="A1168" s="393">
        <v>1162</v>
      </c>
      <c r="B1168" s="394" t="s">
        <v>16336</v>
      </c>
      <c r="C1168" s="395" t="str">
        <f t="shared" si="19"/>
        <v>effect add_modifier={modifier= sewer_sweep days = -1 multiplier = 1}</v>
      </c>
      <c r="D1168" s="395"/>
      <c r="E1168" s="395"/>
      <c r="F1168" s="395"/>
      <c r="G1168" s="397" t="s">
        <v>16337</v>
      </c>
      <c r="H1168" s="398" t="s">
        <v>16338</v>
      </c>
      <c r="I1168" s="10"/>
      <c r="J1168" s="10"/>
    </row>
    <row r="1169" spans="1:10">
      <c r="A1169" s="393">
        <v>1163</v>
      </c>
      <c r="B1169" s="394" t="s">
        <v>16339</v>
      </c>
      <c r="C1169" s="395" t="str">
        <f t="shared" si="19"/>
        <v>effect add_modifier={modifier= weaponized_plague days = -1 multiplier = 1}</v>
      </c>
      <c r="D1169" s="395"/>
      <c r="E1169" s="395"/>
      <c r="F1169" s="395"/>
      <c r="G1169" s="397" t="s">
        <v>16340</v>
      </c>
      <c r="H1169" s="398" t="s">
        <v>16341</v>
      </c>
      <c r="I1169" s="10"/>
      <c r="J1169" s="10"/>
    </row>
    <row r="1170" spans="1:10">
      <c r="A1170" s="393">
        <v>1164</v>
      </c>
      <c r="B1170" s="394" t="s">
        <v>16342</v>
      </c>
      <c r="C1170" s="395" t="str">
        <f t="shared" si="19"/>
        <v>effect add_modifier={modifier= biohacker_haven days = -1 multiplier = 1}</v>
      </c>
      <c r="D1170" s="395"/>
      <c r="E1170" s="395"/>
      <c r="F1170" s="395"/>
      <c r="G1170" s="397" t="s">
        <v>16343</v>
      </c>
      <c r="H1170" s="398" t="s">
        <v>16344</v>
      </c>
      <c r="I1170" s="10"/>
      <c r="J1170" s="10"/>
    </row>
    <row r="1171" spans="1:10">
      <c r="A1171" s="393">
        <v>1165</v>
      </c>
      <c r="B1171" s="394" t="s">
        <v>16345</v>
      </c>
      <c r="C1171" s="395" t="str">
        <f t="shared" si="19"/>
        <v>effect add_modifier={modifier= limited_autonomy days = -1 multiplier = 1}</v>
      </c>
      <c r="D1171" s="395"/>
      <c r="E1171" s="395"/>
      <c r="F1171" s="395"/>
      <c r="G1171" s="397" t="s">
        <v>16346</v>
      </c>
      <c r="H1171" s="398" t="s">
        <v>16347</v>
      </c>
      <c r="I1171" s="10"/>
      <c r="J1171" s="10"/>
    </row>
    <row r="1172" spans="1:10">
      <c r="A1172" s="393">
        <v>1166</v>
      </c>
      <c r="B1172" s="394" t="s">
        <v>16348</v>
      </c>
      <c r="C1172" s="395" t="str">
        <f t="shared" si="19"/>
        <v>effect add_modifier={modifier= proactive_management days = -1 multiplier = 1}</v>
      </c>
      <c r="D1172" s="395"/>
      <c r="E1172" s="395"/>
      <c r="F1172" s="395"/>
      <c r="G1172" s="397" t="s">
        <v>11263</v>
      </c>
      <c r="H1172" s="398" t="s">
        <v>16349</v>
      </c>
      <c r="I1172" s="10"/>
      <c r="J1172" s="10"/>
    </row>
    <row r="1173" spans="1:10">
      <c r="A1173" s="393">
        <v>1167</v>
      </c>
      <c r="B1173" s="394" t="s">
        <v>16348</v>
      </c>
      <c r="C1173" s="395" t="str">
        <f t="shared" si="19"/>
        <v>effect add_modifier={modifier= really_proactive_management days = -1 multiplier = 1}</v>
      </c>
      <c r="D1173" s="395"/>
      <c r="E1173" s="395"/>
      <c r="F1173" s="395"/>
      <c r="G1173" s="397" t="s">
        <v>16350</v>
      </c>
      <c r="H1173" s="398" t="s">
        <v>16351</v>
      </c>
      <c r="I1173" s="10"/>
      <c r="J1173" s="10"/>
    </row>
    <row r="1174" spans="1:10">
      <c r="A1174" s="393">
        <v>1168</v>
      </c>
      <c r="B1174" s="394" t="s">
        <v>16352</v>
      </c>
      <c r="C1174" s="395" t="str">
        <f t="shared" si="19"/>
        <v>effect add_modifier={modifier= energetic_manipulation days = -1 multiplier = 1}</v>
      </c>
      <c r="D1174" s="395"/>
      <c r="E1174" s="395"/>
      <c r="F1174" s="395"/>
      <c r="G1174" s="397" t="s">
        <v>14159</v>
      </c>
      <c r="H1174" s="398" t="s">
        <v>16353</v>
      </c>
      <c r="I1174" s="10"/>
      <c r="J1174" s="10"/>
    </row>
    <row r="1175" spans="1:10">
      <c r="A1175" s="393">
        <v>1169</v>
      </c>
      <c r="B1175" s="394" t="s">
        <v>16354</v>
      </c>
      <c r="C1175" s="395" t="str">
        <f t="shared" si="19"/>
        <v>effect add_modifier={modifier= defensive_focus days = -1 multiplier = 1}</v>
      </c>
      <c r="D1175" s="395"/>
      <c r="E1175" s="395"/>
      <c r="F1175" s="395"/>
      <c r="G1175" s="397" t="s">
        <v>16355</v>
      </c>
      <c r="H1175" s="398" t="s">
        <v>16356</v>
      </c>
      <c r="I1175" s="10"/>
      <c r="J1175" s="10"/>
    </row>
    <row r="1176" spans="1:10">
      <c r="A1176" s="393">
        <v>1170</v>
      </c>
      <c r="B1176" s="394" t="s">
        <v>16357</v>
      </c>
      <c r="C1176" s="395" t="str">
        <f t="shared" si="19"/>
        <v>effect add_modifier={modifier= grunt_retention days = -1 multiplier = 1}</v>
      </c>
      <c r="D1176" s="395"/>
      <c r="E1176" s="395"/>
      <c r="F1176" s="395"/>
      <c r="G1176" s="397" t="s">
        <v>535</v>
      </c>
      <c r="H1176" s="398" t="s">
        <v>16358</v>
      </c>
      <c r="I1176" s="10"/>
      <c r="J1176" s="10"/>
    </row>
    <row r="1177" spans="1:10">
      <c r="A1177" s="393">
        <v>1171</v>
      </c>
      <c r="B1177" s="394" t="s">
        <v>16359</v>
      </c>
      <c r="C1177" s="395" t="str">
        <f t="shared" si="19"/>
        <v>effect add_modifier={modifier= assured_longevity days = -1 multiplier = 1}</v>
      </c>
      <c r="D1177" s="395"/>
      <c r="E1177" s="395"/>
      <c r="F1177" s="395"/>
      <c r="G1177" s="397" t="s">
        <v>16360</v>
      </c>
      <c r="H1177" s="398" t="s">
        <v>16361</v>
      </c>
      <c r="I1177" s="10"/>
      <c r="J1177" s="10"/>
    </row>
    <row r="1178" spans="1:10">
      <c r="A1178" s="393">
        <v>1172</v>
      </c>
      <c r="B1178" s="394" t="s">
        <v>16362</v>
      </c>
      <c r="C1178" s="395" t="str">
        <f t="shared" si="19"/>
        <v>effect add_modifier={modifier= hyper_charged days = -1 multiplier = 1}</v>
      </c>
      <c r="D1178" s="395"/>
      <c r="E1178" s="395"/>
      <c r="F1178" s="395"/>
      <c r="G1178" s="397" t="s">
        <v>16363</v>
      </c>
      <c r="H1178" s="398" t="s">
        <v>16364</v>
      </c>
      <c r="I1178" s="10"/>
      <c r="J1178" s="10"/>
    </row>
    <row r="1179" spans="1:10">
      <c r="A1179" s="393">
        <v>1173</v>
      </c>
      <c r="B1179" s="394" t="s">
        <v>16362</v>
      </c>
      <c r="C1179" s="395" t="str">
        <f t="shared" si="19"/>
        <v>effect add_modifier={modifier= hyper_charged_wilderness days = -1 multiplier = 1}</v>
      </c>
      <c r="D1179" s="395"/>
      <c r="E1179" s="395"/>
      <c r="F1179" s="395"/>
      <c r="G1179" s="397" t="s">
        <v>16363</v>
      </c>
      <c r="H1179" s="398" t="s">
        <v>16365</v>
      </c>
      <c r="I1179" s="10"/>
      <c r="J1179" s="10"/>
    </row>
    <row r="1180" spans="1:10">
      <c r="A1180" s="393">
        <v>1174</v>
      </c>
      <c r="B1180" s="394" t="s">
        <v>16366</v>
      </c>
      <c r="C1180" s="395" t="str">
        <f t="shared" si="19"/>
        <v>effect add_modifier={modifier= vitality_conservation days = -1 multiplier = 1}</v>
      </c>
      <c r="D1180" s="395"/>
      <c r="E1180" s="395"/>
      <c r="F1180" s="395"/>
      <c r="G1180" s="397" t="s">
        <v>16367</v>
      </c>
      <c r="H1180" s="398" t="s">
        <v>16368</v>
      </c>
      <c r="I1180" s="10"/>
      <c r="J1180" s="10"/>
    </row>
    <row r="1181" ht="34.5" spans="1:10">
      <c r="A1181" s="393">
        <v>1175</v>
      </c>
      <c r="B1181" s="394" t="s">
        <v>16369</v>
      </c>
      <c r="C1181" s="395" t="str">
        <f t="shared" si="19"/>
        <v>effect add_modifier={modifier= accelerated_growth days = -1 multiplier = 1}</v>
      </c>
      <c r="D1181" s="395"/>
      <c r="E1181" s="395"/>
      <c r="F1181" s="395"/>
      <c r="G1181" s="397" t="s">
        <v>16370</v>
      </c>
      <c r="H1181" s="398" t="s">
        <v>16371</v>
      </c>
      <c r="I1181" s="10"/>
      <c r="J1181" s="10"/>
    </row>
    <row r="1182" spans="1:10">
      <c r="A1182" s="393">
        <v>1176</v>
      </c>
      <c r="B1182" s="394" t="s">
        <v>16372</v>
      </c>
      <c r="C1182" s="395" t="str">
        <f t="shared" si="19"/>
        <v>effect add_modifier={modifier= interference_perseverance days = -1 multiplier = 1}</v>
      </c>
      <c r="D1182" s="395"/>
      <c r="E1182" s="395"/>
      <c r="F1182" s="395"/>
      <c r="G1182" s="397" t="s">
        <v>16373</v>
      </c>
      <c r="H1182" s="398" t="s">
        <v>16374</v>
      </c>
      <c r="I1182" s="10"/>
      <c r="J1182" s="10"/>
    </row>
    <row r="1183" spans="1:10">
      <c r="A1183" s="393">
        <v>1177</v>
      </c>
      <c r="B1183" s="394" t="s">
        <v>16375</v>
      </c>
      <c r="C1183" s="395" t="str">
        <f t="shared" si="19"/>
        <v>effect add_modifier={modifier= tandem_workers days = -1 multiplier = 1}</v>
      </c>
      <c r="D1183" s="395"/>
      <c r="E1183" s="395"/>
      <c r="F1183" s="395"/>
      <c r="G1183" s="397" t="s">
        <v>546</v>
      </c>
      <c r="H1183" s="398" t="s">
        <v>16376</v>
      </c>
      <c r="I1183" s="10"/>
      <c r="J1183" s="10"/>
    </row>
    <row r="1184" spans="1:10">
      <c r="A1184" s="393">
        <v>1178</v>
      </c>
      <c r="B1184" s="394" t="s">
        <v>16377</v>
      </c>
      <c r="C1184" s="395" t="str">
        <f t="shared" si="19"/>
        <v>effect add_modifier={modifier= mandated_integration days = -1 multiplier = 1}</v>
      </c>
      <c r="D1184" s="395"/>
      <c r="E1184" s="395"/>
      <c r="F1184" s="395"/>
      <c r="G1184" s="397" t="s">
        <v>16378</v>
      </c>
      <c r="H1184" s="398" t="s">
        <v>16379</v>
      </c>
      <c r="I1184" s="10"/>
      <c r="J1184" s="10"/>
    </row>
    <row r="1185" spans="1:10">
      <c r="A1185" s="393">
        <v>1179</v>
      </c>
      <c r="B1185" s="394" t="s">
        <v>16380</v>
      </c>
      <c r="C1185" s="395" t="str">
        <f t="shared" si="19"/>
        <v>effect add_modifier={modifier= methodic_procreation days = -1 multiplier = 1}</v>
      </c>
      <c r="D1185" s="395"/>
      <c r="E1185" s="395"/>
      <c r="F1185" s="395"/>
      <c r="G1185" s="397" t="s">
        <v>16381</v>
      </c>
      <c r="H1185" s="398" t="s">
        <v>16382</v>
      </c>
      <c r="I1185" s="10"/>
      <c r="J1185" s="10"/>
    </row>
    <row r="1186" spans="1:10">
      <c r="A1186" s="393">
        <v>1180</v>
      </c>
      <c r="B1186" s="394" t="s">
        <v>16383</v>
      </c>
      <c r="C1186" s="395" t="str">
        <f t="shared" si="19"/>
        <v>effect add_modifier={modifier= genetic_diversification days = -1 multiplier = 1}</v>
      </c>
      <c r="D1186" s="395"/>
      <c r="E1186" s="395"/>
      <c r="F1186" s="395"/>
      <c r="G1186" s="397" t="s">
        <v>12320</v>
      </c>
      <c r="H1186" s="398" t="s">
        <v>16384</v>
      </c>
      <c r="I1186" s="10"/>
      <c r="J1186" s="10"/>
    </row>
    <row r="1187" spans="1:10">
      <c r="A1187" s="393">
        <v>1181</v>
      </c>
      <c r="B1187" s="394" t="s">
        <v>16385</v>
      </c>
      <c r="C1187" s="395" t="str">
        <f t="shared" si="19"/>
        <v>effect add_modifier={modifier= hive_spa_day days = -1 multiplier = 1}</v>
      </c>
      <c r="D1187" s="395"/>
      <c r="E1187" s="395"/>
      <c r="F1187" s="395"/>
      <c r="G1187" s="397" t="s">
        <v>16386</v>
      </c>
      <c r="H1187" s="398" t="s">
        <v>16387</v>
      </c>
      <c r="I1187" s="10"/>
      <c r="J1187" s="10"/>
    </row>
    <row r="1188" spans="1:10">
      <c r="A1188" s="393">
        <v>1182</v>
      </c>
      <c r="B1188" s="394" t="s">
        <v>16388</v>
      </c>
      <c r="C1188" s="395" t="str">
        <f t="shared" si="19"/>
        <v>effect add_modifier={modifier= cousin_of_death days = -1 multiplier = 1}</v>
      </c>
      <c r="D1188" s="395"/>
      <c r="E1188" s="395"/>
      <c r="F1188" s="395"/>
      <c r="G1188" s="397" t="s">
        <v>16389</v>
      </c>
      <c r="H1188" s="398" t="s">
        <v>16390</v>
      </c>
      <c r="I1188" s="10"/>
      <c r="J1188" s="10"/>
    </row>
    <row r="1189" spans="1:10">
      <c r="A1189" s="393">
        <v>1183</v>
      </c>
      <c r="B1189" s="394" t="s">
        <v>16391</v>
      </c>
      <c r="C1189" s="395" t="str">
        <f t="shared" si="19"/>
        <v>effect add_modifier={modifier= positively_glowing days = -1 multiplier = 1}</v>
      </c>
      <c r="D1189" s="395"/>
      <c r="E1189" s="395"/>
      <c r="F1189" s="395"/>
      <c r="G1189" s="397" t="s">
        <v>16392</v>
      </c>
      <c r="H1189" s="398" t="s">
        <v>16393</v>
      </c>
      <c r="I1189" s="10"/>
      <c r="J1189" s="10"/>
    </row>
    <row r="1190" spans="1:10">
      <c r="A1190" s="393">
        <v>1184</v>
      </c>
      <c r="B1190" s="394" t="s">
        <v>16394</v>
      </c>
      <c r="C1190" s="395" t="str">
        <f t="shared" si="19"/>
        <v>effect add_modifier={modifier= multi_functionality days = -1 multiplier = 1}</v>
      </c>
      <c r="D1190" s="395"/>
      <c r="E1190" s="395"/>
      <c r="F1190" s="395"/>
      <c r="G1190" s="397" t="s">
        <v>15704</v>
      </c>
      <c r="H1190" s="398" t="s">
        <v>16395</v>
      </c>
      <c r="I1190" s="10"/>
      <c r="J1190" s="10"/>
    </row>
    <row r="1191" spans="1:10">
      <c r="A1191" s="393">
        <v>1185</v>
      </c>
      <c r="B1191" s="394" t="s">
        <v>16396</v>
      </c>
      <c r="C1191" s="395" t="str">
        <f t="shared" si="19"/>
        <v>effect add_modifier={modifier= optimized_workforce days = -1 multiplier = 1}</v>
      </c>
      <c r="D1191" s="395"/>
      <c r="E1191" s="395"/>
      <c r="F1191" s="395"/>
      <c r="G1191" s="397" t="s">
        <v>16397</v>
      </c>
      <c r="H1191" s="398" t="s">
        <v>16398</v>
      </c>
      <c r="I1191" s="10"/>
      <c r="J1191" s="10"/>
    </row>
    <row r="1192" spans="1:10">
      <c r="A1192" s="393">
        <v>1186</v>
      </c>
      <c r="B1192" s="394" t="s">
        <v>16396</v>
      </c>
      <c r="C1192" s="395" t="str">
        <f t="shared" si="19"/>
        <v>effect add_modifier={modifier= optimized_workforce days = -1 multiplier = 1}</v>
      </c>
      <c r="D1192" s="395"/>
      <c r="E1192" s="395"/>
      <c r="F1192" s="395"/>
      <c r="G1192" s="397" t="s">
        <v>16399</v>
      </c>
      <c r="H1192" s="398" t="s">
        <v>16398</v>
      </c>
      <c r="I1192" s="10"/>
      <c r="J1192" s="10"/>
    </row>
    <row r="1193" spans="1:10">
      <c r="A1193" s="393">
        <v>1187</v>
      </c>
      <c r="B1193" s="394" t="s">
        <v>16400</v>
      </c>
      <c r="C1193" s="395" t="str">
        <f t="shared" si="19"/>
        <v>effect add_modifier={modifier= strengthened_focus days = -1 multiplier = 1}</v>
      </c>
      <c r="D1193" s="395"/>
      <c r="E1193" s="395"/>
      <c r="F1193" s="395"/>
      <c r="G1193" s="397" t="s">
        <v>535</v>
      </c>
      <c r="H1193" s="398" t="s">
        <v>16401</v>
      </c>
      <c r="I1193" s="10"/>
      <c r="J1193" s="10"/>
    </row>
    <row r="1194" spans="1:10">
      <c r="A1194" s="393">
        <v>1188</v>
      </c>
      <c r="B1194" s="394" t="s">
        <v>16402</v>
      </c>
      <c r="C1194" s="395" t="str">
        <f t="shared" si="19"/>
        <v>effect add_modifier={modifier= change_is_growth days = -1 multiplier = 1}</v>
      </c>
      <c r="D1194" s="395"/>
      <c r="E1194" s="395"/>
      <c r="F1194" s="395"/>
      <c r="G1194" s="397" t="s">
        <v>16403</v>
      </c>
      <c r="H1194" s="398" t="s">
        <v>16404</v>
      </c>
      <c r="I1194" s="10"/>
      <c r="J1194" s="10"/>
    </row>
    <row r="1195" spans="1:10">
      <c r="A1195" s="393">
        <v>1189</v>
      </c>
      <c r="B1195" s="394" t="s">
        <v>16405</v>
      </c>
      <c r="C1195" s="395" t="str">
        <f t="shared" si="19"/>
        <v>effect add_modifier={modifier= maintain_the_essence days = -1 multiplier = 1}</v>
      </c>
      <c r="D1195" s="395"/>
      <c r="E1195" s="395"/>
      <c r="F1195" s="395"/>
      <c r="G1195" s="397" t="s">
        <v>16406</v>
      </c>
      <c r="H1195" s="398" t="s">
        <v>16407</v>
      </c>
      <c r="I1195" s="10"/>
      <c r="J1195" s="10"/>
    </row>
    <row r="1196" spans="1:10">
      <c r="A1196" s="393">
        <v>1190</v>
      </c>
      <c r="B1196" s="394" t="s">
        <v>16408</v>
      </c>
      <c r="C1196" s="395" t="str">
        <f t="shared" si="19"/>
        <v>effect add_modifier={modifier= evolutionary_diversion days = -1 multiplier = 1}</v>
      </c>
      <c r="D1196" s="395"/>
      <c r="E1196" s="395"/>
      <c r="F1196" s="395"/>
      <c r="G1196" s="397" t="s">
        <v>16409</v>
      </c>
      <c r="H1196" s="398" t="s">
        <v>16410</v>
      </c>
      <c r="I1196" s="10"/>
      <c r="J1196" s="10"/>
    </row>
    <row r="1197" spans="1:10">
      <c r="A1197" s="393">
        <v>1191</v>
      </c>
      <c r="B1197" s="394" t="s">
        <v>16411</v>
      </c>
      <c r="C1197" s="395" t="str">
        <f t="shared" si="19"/>
        <v>effect add_modifier={modifier= super_troopers days = -1 multiplier = 1}</v>
      </c>
      <c r="D1197" s="395"/>
      <c r="E1197" s="395"/>
      <c r="F1197" s="395"/>
      <c r="G1197" s="397" t="s">
        <v>16360</v>
      </c>
      <c r="H1197" s="398" t="s">
        <v>16412</v>
      </c>
      <c r="I1197" s="10"/>
      <c r="J1197" s="10"/>
    </row>
    <row r="1198" spans="1:10">
      <c r="A1198" s="393">
        <v>1192</v>
      </c>
      <c r="B1198" s="394" t="s">
        <v>16413</v>
      </c>
      <c r="C1198" s="395" t="str">
        <f t="shared" si="19"/>
        <v>effect add_modifier={modifier= watch_the_watchers days = -1 multiplier = 1}</v>
      </c>
      <c r="D1198" s="395"/>
      <c r="E1198" s="395"/>
      <c r="F1198" s="395"/>
      <c r="G1198" s="397" t="s">
        <v>16414</v>
      </c>
      <c r="H1198" s="398" t="s">
        <v>16415</v>
      </c>
      <c r="I1198" s="10"/>
      <c r="J1198" s="10"/>
    </row>
    <row r="1199" spans="1:10">
      <c r="A1199" s="393">
        <v>1193</v>
      </c>
      <c r="B1199" s="394" t="s">
        <v>16416</v>
      </c>
      <c r="C1199" s="395" t="str">
        <f t="shared" si="19"/>
        <v>effect add_modifier={modifier= hero_council days = -1 multiplier = 1}</v>
      </c>
      <c r="D1199" s="395"/>
      <c r="E1199" s="395"/>
      <c r="F1199" s="395"/>
      <c r="G1199" s="397" t="s">
        <v>16417</v>
      </c>
      <c r="H1199" s="398" t="s">
        <v>16418</v>
      </c>
      <c r="I1199" s="10"/>
      <c r="J1199" s="10"/>
    </row>
    <row r="1200" spans="1:10">
      <c r="A1200" s="393">
        <v>1194</v>
      </c>
      <c r="B1200" s="394" t="s">
        <v>16419</v>
      </c>
      <c r="C1200" s="395" t="str">
        <f t="shared" si="19"/>
        <v>effect add_modifier={modifier= hero_restrictions days = -1 multiplier = 1}</v>
      </c>
      <c r="D1200" s="395"/>
      <c r="E1200" s="395"/>
      <c r="F1200" s="395"/>
      <c r="G1200" s="397" t="s">
        <v>16420</v>
      </c>
      <c r="H1200" s="398" t="s">
        <v>16421</v>
      </c>
      <c r="I1200" s="10"/>
      <c r="J1200" s="10"/>
    </row>
    <row r="1201" spans="1:10">
      <c r="A1201" s="393">
        <v>1195</v>
      </c>
      <c r="B1201" s="394" t="s">
        <v>16422</v>
      </c>
      <c r="C1201" s="395" t="str">
        <f t="shared" si="19"/>
        <v>effect add_modifier={modifier= ethical_cloning days = -1 multiplier = 1}</v>
      </c>
      <c r="D1201" s="395"/>
      <c r="E1201" s="395"/>
      <c r="F1201" s="395"/>
      <c r="G1201" s="397" t="s">
        <v>16423</v>
      </c>
      <c r="H1201" s="398" t="s">
        <v>16424</v>
      </c>
      <c r="I1201" s="10"/>
      <c r="J1201" s="10"/>
    </row>
    <row r="1202" spans="1:10">
      <c r="A1202" s="393">
        <v>1196</v>
      </c>
      <c r="B1202" s="394" t="s">
        <v>16425</v>
      </c>
      <c r="C1202" s="395" t="str">
        <f t="shared" si="19"/>
        <v>effect add_modifier={modifier= nuisance_crackdown days = -1 multiplier = 1}</v>
      </c>
      <c r="D1202" s="395"/>
      <c r="E1202" s="395"/>
      <c r="F1202" s="395"/>
      <c r="G1202" s="397" t="s">
        <v>16426</v>
      </c>
      <c r="H1202" s="398" t="s">
        <v>16427</v>
      </c>
      <c r="I1202" s="10"/>
      <c r="J1202" s="10"/>
    </row>
    <row r="1203" spans="1:10">
      <c r="A1203" s="393">
        <v>1197</v>
      </c>
      <c r="B1203" s="394" t="s">
        <v>16428</v>
      </c>
      <c r="C1203" s="395" t="str">
        <f t="shared" si="19"/>
        <v>effect add_modifier={modifier= biological_corrections days = -1 multiplier = 1}</v>
      </c>
      <c r="D1203" s="395"/>
      <c r="E1203" s="395"/>
      <c r="F1203" s="395"/>
      <c r="G1203" s="397" t="s">
        <v>13748</v>
      </c>
      <c r="H1203" s="398" t="s">
        <v>16429</v>
      </c>
      <c r="I1203" s="10"/>
      <c r="J1203" s="10"/>
    </row>
    <row r="1204" spans="1:10">
      <c r="A1204" s="393">
        <v>1198</v>
      </c>
      <c r="B1204" s="394" t="s">
        <v>16430</v>
      </c>
      <c r="C1204" s="395" t="str">
        <f t="shared" si="19"/>
        <v>effect add_modifier={modifier= cellular_degradation days = -1 multiplier = 1}</v>
      </c>
      <c r="D1204" s="395"/>
      <c r="E1204" s="395"/>
      <c r="F1204" s="395"/>
      <c r="G1204" s="397" t="s">
        <v>16431</v>
      </c>
      <c r="H1204" s="398" t="s">
        <v>16432</v>
      </c>
      <c r="I1204" s="10"/>
      <c r="J1204" s="10"/>
    </row>
    <row r="1205" spans="1:10">
      <c r="A1205" s="393">
        <v>1199</v>
      </c>
      <c r="B1205" s="394" t="s">
        <v>16430</v>
      </c>
      <c r="C1205" s="395" t="str">
        <f t="shared" si="19"/>
        <v>effect add_modifier={modifier= cellular_degradation_wilderness days = -1 multiplier = 1}</v>
      </c>
      <c r="D1205" s="395"/>
      <c r="E1205" s="395"/>
      <c r="F1205" s="395"/>
      <c r="G1205" s="397" t="s">
        <v>16433</v>
      </c>
      <c r="H1205" s="398" t="s">
        <v>16434</v>
      </c>
      <c r="I1205" s="10"/>
      <c r="J1205" s="10"/>
    </row>
    <row r="1206" spans="1:10">
      <c r="A1206" s="393">
        <v>1200</v>
      </c>
      <c r="B1206" s="394" t="s">
        <v>16435</v>
      </c>
      <c r="C1206" s="395" t="str">
        <f t="shared" si="19"/>
        <v>effect add_modifier={modifier= resilient_hive days = -1 multiplier = 1}</v>
      </c>
      <c r="D1206" s="395"/>
      <c r="E1206" s="395"/>
      <c r="F1206" s="395"/>
      <c r="G1206" s="397" t="s">
        <v>14119</v>
      </c>
      <c r="H1206" s="398" t="s">
        <v>16436</v>
      </c>
      <c r="I1206" s="10"/>
      <c r="J1206" s="10"/>
    </row>
    <row r="1207" spans="1:10">
      <c r="A1207" s="393">
        <v>1201</v>
      </c>
      <c r="B1207" s="394" t="s">
        <v>16437</v>
      </c>
      <c r="C1207" s="395" t="str">
        <f t="shared" si="19"/>
        <v>effect add_modifier={modifier= cognizant_hive days = -1 multiplier = 1}</v>
      </c>
      <c r="D1207" s="395"/>
      <c r="E1207" s="395"/>
      <c r="F1207" s="395"/>
      <c r="G1207" s="397" t="s">
        <v>16438</v>
      </c>
      <c r="H1207" s="398" t="s">
        <v>16439</v>
      </c>
      <c r="I1207" s="10"/>
      <c r="J1207" s="10"/>
    </row>
    <row r="1208" spans="1:10">
      <c r="A1208" s="393">
        <v>1202</v>
      </c>
      <c r="B1208" s="394" t="s">
        <v>16440</v>
      </c>
      <c r="C1208" s="395" t="str">
        <f t="shared" si="19"/>
        <v>effect add_modifier={modifier= pristine_lineage days = -1 multiplier = 1}</v>
      </c>
      <c r="D1208" s="395"/>
      <c r="E1208" s="395"/>
      <c r="F1208" s="395"/>
      <c r="G1208" s="397" t="s">
        <v>16441</v>
      </c>
      <c r="H1208" s="398" t="s">
        <v>16442</v>
      </c>
      <c r="I1208" s="10"/>
      <c r="J1208" s="10"/>
    </row>
    <row r="1209" spans="1:10">
      <c r="A1209" s="393">
        <v>1203</v>
      </c>
      <c r="B1209" s="394" t="s">
        <v>16443</v>
      </c>
      <c r="C1209" s="395" t="str">
        <f t="shared" si="19"/>
        <v>effect add_modifier={modifier= breed_for_growth days = -1 multiplier = 1}</v>
      </c>
      <c r="D1209" s="395"/>
      <c r="E1209" s="395"/>
      <c r="F1209" s="395"/>
      <c r="G1209" s="397" t="s">
        <v>16444</v>
      </c>
      <c r="H1209" s="398" t="s">
        <v>16445</v>
      </c>
      <c r="I1209" s="10"/>
      <c r="J1209" s="10"/>
    </row>
    <row r="1210" spans="1:10">
      <c r="A1210" s="393">
        <v>1204</v>
      </c>
      <c r="B1210" s="394" t="s">
        <v>16443</v>
      </c>
      <c r="C1210" s="395" t="str">
        <f t="shared" si="19"/>
        <v>effect add_modifier={modifier= breed_for_growth_wilderness days = -1 multiplier = 1}</v>
      </c>
      <c r="D1210" s="395"/>
      <c r="E1210" s="395"/>
      <c r="F1210" s="395"/>
      <c r="G1210" s="397" t="s">
        <v>16446</v>
      </c>
      <c r="H1210" s="398" t="s">
        <v>16447</v>
      </c>
      <c r="I1210" s="10"/>
      <c r="J1210" s="10"/>
    </row>
    <row r="1211" spans="1:10">
      <c r="A1211" s="393">
        <v>1205</v>
      </c>
      <c r="B1211" s="394" t="s">
        <v>16448</v>
      </c>
      <c r="C1211" s="395" t="str">
        <f t="shared" si="19"/>
        <v>effect add_modifier={modifier= relentless_focus days = -1 multiplier = 1}</v>
      </c>
      <c r="D1211" s="395"/>
      <c r="E1211" s="395"/>
      <c r="F1211" s="395"/>
      <c r="G1211" s="397" t="s">
        <v>16449</v>
      </c>
      <c r="H1211" s="398" t="s">
        <v>16450</v>
      </c>
      <c r="I1211" s="10"/>
      <c r="J1211" s="10"/>
    </row>
    <row r="1212" spans="1:10">
      <c r="A1212" s="393">
        <v>1206</v>
      </c>
      <c r="B1212" s="394" t="s">
        <v>16451</v>
      </c>
      <c r="C1212" s="395" t="str">
        <f t="shared" si="19"/>
        <v>effect add_modifier={modifier= infrastructural_bolstering days = -1 multiplier = 1}</v>
      </c>
      <c r="D1212" s="395"/>
      <c r="E1212" s="395"/>
      <c r="F1212" s="395"/>
      <c r="G1212" s="397" t="s">
        <v>16452</v>
      </c>
      <c r="H1212" s="398" t="s">
        <v>16453</v>
      </c>
      <c r="I1212" s="10"/>
      <c r="J1212" s="10"/>
    </row>
    <row r="1213" spans="1:10">
      <c r="A1213" s="393">
        <v>1207</v>
      </c>
      <c r="B1213" s="394" t="s">
        <v>16454</v>
      </c>
      <c r="C1213" s="395" t="str">
        <f t="shared" si="19"/>
        <v>effect add_modifier={modifier= anomaly_purging days = -1 multiplier = 1}</v>
      </c>
      <c r="D1213" s="395"/>
      <c r="E1213" s="395"/>
      <c r="F1213" s="395"/>
      <c r="G1213" s="397" t="s">
        <v>16455</v>
      </c>
      <c r="H1213" s="398" t="s">
        <v>16456</v>
      </c>
      <c r="I1213" s="10"/>
      <c r="J1213" s="10"/>
    </row>
    <row r="1214" spans="1:10">
      <c r="A1214" s="393">
        <v>1208</v>
      </c>
      <c r="B1214" s="394" t="s">
        <v>16451</v>
      </c>
      <c r="C1214" s="395" t="str">
        <f t="shared" si="19"/>
        <v>effect add_modifier={modifier= anomaly_purging_wilderness days = -1 multiplier = 1}</v>
      </c>
      <c r="D1214" s="395"/>
      <c r="E1214" s="395"/>
      <c r="F1214" s="395"/>
      <c r="G1214" s="397" t="s">
        <v>16457</v>
      </c>
      <c r="H1214" s="398" t="s">
        <v>16458</v>
      </c>
      <c r="I1214" s="10"/>
      <c r="J1214" s="10"/>
    </row>
    <row r="1215" spans="1:10">
      <c r="A1215" s="393">
        <v>1209</v>
      </c>
      <c r="B1215" s="394" t="s">
        <v>16459</v>
      </c>
      <c r="C1215" s="395" t="str">
        <f t="shared" si="19"/>
        <v>effect add_modifier={modifier= rigorous_examination days = -1 multiplier = 1}</v>
      </c>
      <c r="D1215" s="395"/>
      <c r="E1215" s="395"/>
      <c r="F1215" s="395"/>
      <c r="G1215" s="397" t="s">
        <v>16460</v>
      </c>
      <c r="H1215" s="398" t="s">
        <v>16461</v>
      </c>
      <c r="I1215" s="10"/>
      <c r="J1215" s="10"/>
    </row>
    <row r="1216" spans="1:10">
      <c r="A1216" s="393">
        <v>1210</v>
      </c>
      <c r="B1216" s="394" t="s">
        <v>16459</v>
      </c>
      <c r="C1216" s="395" t="str">
        <f t="shared" si="19"/>
        <v>effect add_modifier={modifier= rigorous_examination_wilderness days = -1 multiplier = 1}</v>
      </c>
      <c r="D1216" s="395"/>
      <c r="E1216" s="395"/>
      <c r="F1216" s="395"/>
      <c r="G1216" s="397" t="s">
        <v>16462</v>
      </c>
      <c r="H1216" s="398" t="s">
        <v>16463</v>
      </c>
      <c r="I1216" s="10"/>
      <c r="J1216" s="10"/>
    </row>
    <row r="1217" spans="1:10">
      <c r="A1217" s="393">
        <v>1211</v>
      </c>
      <c r="B1217" s="394" t="s">
        <v>16464</v>
      </c>
      <c r="C1217" s="395" t="str">
        <f t="shared" si="19"/>
        <v>effect add_modifier={modifier= population_relocation days = -1 multiplier = 1}</v>
      </c>
      <c r="D1217" s="395"/>
      <c r="E1217" s="395"/>
      <c r="F1217" s="395"/>
      <c r="G1217" s="397" t="s">
        <v>16465</v>
      </c>
      <c r="H1217" s="398" t="s">
        <v>16466</v>
      </c>
      <c r="I1217" s="10"/>
      <c r="J1217" s="10"/>
    </row>
    <row r="1218" spans="1:10">
      <c r="A1218" s="393">
        <v>1212</v>
      </c>
      <c r="B1218" s="394" t="s">
        <v>16467</v>
      </c>
      <c r="C1218" s="395" t="str">
        <f t="shared" si="19"/>
        <v>effect add_modifier={modifier= factotum_reserves days = -1 multiplier = 1}</v>
      </c>
      <c r="D1218" s="395"/>
      <c r="E1218" s="395"/>
      <c r="F1218" s="395"/>
      <c r="G1218" s="397" t="s">
        <v>16468</v>
      </c>
      <c r="H1218" s="398" t="s">
        <v>16469</v>
      </c>
      <c r="I1218" s="10"/>
      <c r="J1218" s="10"/>
    </row>
    <row r="1219" spans="1:10">
      <c r="A1219" s="393">
        <v>1213</v>
      </c>
      <c r="B1219" s="394" t="s">
        <v>16470</v>
      </c>
      <c r="C1219" s="395" t="str">
        <f t="shared" si="19"/>
        <v>effect add_modifier={modifier= simple_minds days = -1 multiplier = 1}</v>
      </c>
      <c r="D1219" s="395"/>
      <c r="E1219" s="395"/>
      <c r="F1219" s="395"/>
      <c r="G1219" s="397" t="s">
        <v>16471</v>
      </c>
      <c r="H1219" s="398" t="s">
        <v>16472</v>
      </c>
      <c r="I1219" s="10"/>
      <c r="J1219" s="10"/>
    </row>
    <row r="1220" spans="1:10">
      <c r="A1220" s="393">
        <v>1214</v>
      </c>
      <c r="B1220" s="394" t="s">
        <v>16473</v>
      </c>
      <c r="C1220" s="395" t="str">
        <f t="shared" si="19"/>
        <v>effect add_modifier={modifier= the_new_batch days = -1 multiplier = 1}</v>
      </c>
      <c r="D1220" s="395"/>
      <c r="E1220" s="395"/>
      <c r="F1220" s="395"/>
      <c r="G1220" s="397" t="s">
        <v>16474</v>
      </c>
      <c r="H1220" s="398" t="s">
        <v>16475</v>
      </c>
      <c r="I1220" s="10"/>
      <c r="J1220" s="10"/>
    </row>
    <row r="1221" ht="34.5" spans="1:10">
      <c r="A1221" s="393">
        <v>1215</v>
      </c>
      <c r="B1221" s="394" t="s">
        <v>16476</v>
      </c>
      <c r="C1221" s="395" t="str">
        <f t="shared" si="19"/>
        <v>effect add_modifier={modifier= metaphysical_hive days = -1 multiplier = 1}</v>
      </c>
      <c r="D1221" s="395"/>
      <c r="E1221" s="395"/>
      <c r="F1221" s="395"/>
      <c r="G1221" s="397" t="s">
        <v>16477</v>
      </c>
      <c r="H1221" s="398" t="s">
        <v>16478</v>
      </c>
      <c r="I1221" s="10"/>
      <c r="J1221" s="10"/>
    </row>
    <row r="1222" spans="1:10">
      <c r="A1222" s="393">
        <v>1216</v>
      </c>
      <c r="B1222" s="394" t="s">
        <v>16479</v>
      </c>
      <c r="C1222" s="395" t="str">
        <f t="shared" si="19"/>
        <v>effect add_modifier={modifier= metaphysics_rejected days = -1 multiplier = 1}</v>
      </c>
      <c r="D1222" s="395"/>
      <c r="E1222" s="395"/>
      <c r="F1222" s="395"/>
      <c r="G1222" s="397" t="s">
        <v>16480</v>
      </c>
      <c r="H1222" s="398" t="s">
        <v>16481</v>
      </c>
      <c r="I1222" s="10"/>
      <c r="J1222" s="10"/>
    </row>
    <row r="1223" spans="1:10">
      <c r="A1223" s="393">
        <v>1217</v>
      </c>
      <c r="B1223" s="394" t="s">
        <v>16482</v>
      </c>
      <c r="C1223" s="395" t="str">
        <f t="shared" si="19"/>
        <v>effect add_modifier={modifier= boosted_neurology days = -1 multiplier = 1}</v>
      </c>
      <c r="D1223" s="395"/>
      <c r="E1223" s="395"/>
      <c r="F1223" s="395"/>
      <c r="G1223" s="397" t="s">
        <v>16483</v>
      </c>
      <c r="H1223" s="398" t="s">
        <v>16484</v>
      </c>
      <c r="I1223" s="10"/>
      <c r="J1223" s="10"/>
    </row>
    <row r="1224" spans="1:10">
      <c r="A1224" s="393">
        <v>1218</v>
      </c>
      <c r="B1224" s="394" t="s">
        <v>16485</v>
      </c>
      <c r="C1224" s="395" t="str">
        <f t="shared" si="19"/>
        <v>effect add_modifier={modifier= balanced_advancement days = -1 multiplier = 1}</v>
      </c>
      <c r="D1224" s="395"/>
      <c r="E1224" s="395"/>
      <c r="F1224" s="395"/>
      <c r="G1224" s="397" t="s">
        <v>11391</v>
      </c>
      <c r="H1224" s="398" t="s">
        <v>16486</v>
      </c>
      <c r="I1224" s="10"/>
      <c r="J1224" s="10"/>
    </row>
    <row r="1225" ht="34.5" spans="1:10">
      <c r="A1225" s="393">
        <v>1219</v>
      </c>
      <c r="B1225" s="394" t="s">
        <v>16487</v>
      </c>
      <c r="C1225" s="395" t="str">
        <f t="shared" ref="C1225:C1275" si="20">_xlfn.CONCAT($C$4," ",H1225," ","days = ",$E$4," ","multiplier = ",$G$4,"}")</f>
        <v>effect add_modifier={modifier= fury_embracing days = -1 multiplier = 1}</v>
      </c>
      <c r="D1225" s="395"/>
      <c r="E1225" s="395"/>
      <c r="F1225" s="395"/>
      <c r="G1225" s="397" t="s">
        <v>16488</v>
      </c>
      <c r="H1225" s="398" t="s">
        <v>16489</v>
      </c>
      <c r="I1225" s="10"/>
      <c r="J1225" s="10"/>
    </row>
    <row r="1226" spans="1:10">
      <c r="A1226" s="393">
        <v>1220</v>
      </c>
      <c r="B1226" s="394" t="s">
        <v>16490</v>
      </c>
      <c r="C1226" s="395" t="str">
        <f t="shared" si="20"/>
        <v>effect add_modifier={modifier= decisive_meditation days = -1 multiplier = 1}</v>
      </c>
      <c r="D1226" s="395"/>
      <c r="E1226" s="395"/>
      <c r="F1226" s="395"/>
      <c r="G1226" s="397" t="s">
        <v>16491</v>
      </c>
      <c r="H1226" s="398" t="s">
        <v>16492</v>
      </c>
      <c r="I1226" s="10"/>
      <c r="J1226" s="10"/>
    </row>
    <row r="1227" spans="1:10">
      <c r="A1227" s="393">
        <v>1221</v>
      </c>
      <c r="B1227" s="394" t="s">
        <v>16493</v>
      </c>
      <c r="C1227" s="395" t="str">
        <f t="shared" si="20"/>
        <v>effect add_modifier={modifier= meteorological_adaptations days = -1 multiplier = 1}</v>
      </c>
      <c r="D1227" s="395"/>
      <c r="E1227" s="395"/>
      <c r="F1227" s="395"/>
      <c r="G1227" s="397" t="s">
        <v>16494</v>
      </c>
      <c r="H1227" s="398" t="s">
        <v>16495</v>
      </c>
      <c r="I1227" s="10"/>
      <c r="J1227" s="10"/>
    </row>
    <row r="1228" spans="1:10">
      <c r="A1228" s="393">
        <v>1222</v>
      </c>
      <c r="B1228" s="394" t="s">
        <v>16496</v>
      </c>
      <c r="C1228" s="395" t="str">
        <f t="shared" si="20"/>
        <v>effect add_modifier={modifier= uncomfortable_drones days = -1 multiplier = 1}</v>
      </c>
      <c r="D1228" s="395"/>
      <c r="E1228" s="395"/>
      <c r="F1228" s="395"/>
      <c r="G1228" s="397" t="s">
        <v>16497</v>
      </c>
      <c r="H1228" s="398" t="s">
        <v>16498</v>
      </c>
      <c r="I1228" s="10"/>
      <c r="J1228" s="10"/>
    </row>
    <row r="1229" spans="1:10">
      <c r="A1229" s="393">
        <v>1223</v>
      </c>
      <c r="B1229" s="394" t="s">
        <v>16499</v>
      </c>
      <c r="C1229" s="395" t="str">
        <f t="shared" si="20"/>
        <v>effect add_modifier={modifier= body_builders days = -1 multiplier = 1}</v>
      </c>
      <c r="D1229" s="395"/>
      <c r="E1229" s="395"/>
      <c r="F1229" s="395"/>
      <c r="G1229" s="397" t="s">
        <v>16500</v>
      </c>
      <c r="H1229" s="398" t="s">
        <v>16501</v>
      </c>
      <c r="I1229" s="10"/>
      <c r="J1229" s="10"/>
    </row>
    <row r="1230" spans="1:10">
      <c r="A1230" s="393">
        <v>1224</v>
      </c>
      <c r="B1230" s="394" t="s">
        <v>16502</v>
      </c>
      <c r="C1230" s="395" t="str">
        <f t="shared" si="20"/>
        <v>effect add_modifier={modifier= deep_thinkers days = -1 multiplier = 1}</v>
      </c>
      <c r="D1230" s="395"/>
      <c r="E1230" s="395"/>
      <c r="F1230" s="395"/>
      <c r="G1230" s="397" t="s">
        <v>14138</v>
      </c>
      <c r="H1230" s="398" t="s">
        <v>16503</v>
      </c>
      <c r="I1230" s="10"/>
      <c r="J1230" s="10"/>
    </row>
    <row r="1231" spans="1:10">
      <c r="A1231" s="393">
        <v>1225</v>
      </c>
      <c r="B1231" s="394" t="s">
        <v>16504</v>
      </c>
      <c r="C1231" s="395" t="str">
        <f t="shared" si="20"/>
        <v>effect add_modifier={modifier= sensible_supremacy days = -1 multiplier = 1}</v>
      </c>
      <c r="D1231" s="395"/>
      <c r="E1231" s="395"/>
      <c r="F1231" s="395"/>
      <c r="G1231" s="397" t="s">
        <v>16505</v>
      </c>
      <c r="H1231" s="398" t="s">
        <v>16506</v>
      </c>
      <c r="I1231" s="10"/>
      <c r="J1231" s="10"/>
    </row>
    <row r="1232" spans="1:10">
      <c r="A1232" s="393">
        <v>1226</v>
      </c>
      <c r="B1232" s="394" t="s">
        <v>16507</v>
      </c>
      <c r="C1232" s="395" t="str">
        <f t="shared" si="20"/>
        <v>effect add_modifier={modifier= decisive_termination days = -1 multiplier = 1}</v>
      </c>
      <c r="D1232" s="395"/>
      <c r="E1232" s="395"/>
      <c r="F1232" s="395"/>
      <c r="G1232" s="397" t="s">
        <v>11391</v>
      </c>
      <c r="H1232" s="398" t="s">
        <v>16508</v>
      </c>
      <c r="I1232" s="10"/>
      <c r="J1232" s="10"/>
    </row>
    <row r="1233" spans="1:10">
      <c r="A1233" s="393">
        <v>1227</v>
      </c>
      <c r="B1233" s="394" t="s">
        <v>16509</v>
      </c>
      <c r="C1233" s="395" t="str">
        <f t="shared" si="20"/>
        <v>effect add_modifier={modifier= survival_study days = -1 multiplier = 1}</v>
      </c>
      <c r="D1233" s="395"/>
      <c r="E1233" s="395"/>
      <c r="F1233" s="395"/>
      <c r="G1233" s="397" t="s">
        <v>16510</v>
      </c>
      <c r="H1233" s="398" t="s">
        <v>16511</v>
      </c>
      <c r="I1233" s="10"/>
      <c r="J1233" s="10"/>
    </row>
    <row r="1234" spans="1:10">
      <c r="A1234" s="393">
        <v>1228</v>
      </c>
      <c r="B1234" s="394" t="s">
        <v>16509</v>
      </c>
      <c r="C1234" s="395" t="str">
        <f t="shared" si="20"/>
        <v>effect add_modifier={modifier= survival_study_wilderness days = -1 multiplier = 1}</v>
      </c>
      <c r="D1234" s="395"/>
      <c r="E1234" s="395"/>
      <c r="F1234" s="395"/>
      <c r="G1234" s="397" t="s">
        <v>16512</v>
      </c>
      <c r="H1234" s="398" t="s">
        <v>16513</v>
      </c>
      <c r="I1234" s="10"/>
      <c r="J1234" s="10"/>
    </row>
    <row r="1235" spans="1:10">
      <c r="A1235" s="393">
        <v>1229</v>
      </c>
      <c r="B1235" s="394" t="s">
        <v>16514</v>
      </c>
      <c r="C1235" s="395" t="str">
        <f t="shared" si="20"/>
        <v>effect add_modifier={modifier= uncorrected_blunders days = -1 multiplier = 1}</v>
      </c>
      <c r="D1235" s="395"/>
      <c r="E1235" s="395"/>
      <c r="F1235" s="395"/>
      <c r="G1235" s="397" t="s">
        <v>13428</v>
      </c>
      <c r="H1235" s="398" t="s">
        <v>16515</v>
      </c>
      <c r="I1235" s="10"/>
      <c r="J1235" s="10"/>
    </row>
    <row r="1236" spans="1:10">
      <c r="A1236" s="393">
        <v>1230</v>
      </c>
      <c r="B1236" s="394" t="s">
        <v>16516</v>
      </c>
      <c r="C1236" s="395" t="str">
        <f t="shared" si="20"/>
        <v>effect add_modifier={modifier= maverick_citizens days = -1 multiplier = 1}</v>
      </c>
      <c r="D1236" s="395"/>
      <c r="E1236" s="395"/>
      <c r="F1236" s="395"/>
      <c r="G1236" s="397" t="s">
        <v>16517</v>
      </c>
      <c r="H1236" s="398" t="s">
        <v>16518</v>
      </c>
      <c r="I1236" s="10"/>
      <c r="J1236" s="10"/>
    </row>
    <row r="1237" spans="1:10">
      <c r="A1237" s="393">
        <v>1231</v>
      </c>
      <c r="B1237" s="394" t="s">
        <v>16519</v>
      </c>
      <c r="C1237" s="395" t="str">
        <f t="shared" si="20"/>
        <v>effect add_modifier={modifier= fe_political_support days = -1 multiplier = 1}</v>
      </c>
      <c r="D1237" s="395"/>
      <c r="E1237" s="395"/>
      <c r="F1237" s="395"/>
      <c r="G1237" s="397" t="s">
        <v>16520</v>
      </c>
      <c r="H1237" s="398" t="s">
        <v>16521</v>
      </c>
      <c r="I1237" s="10"/>
      <c r="J1237" s="10"/>
    </row>
    <row r="1238" spans="1:10">
      <c r="A1238" s="393">
        <v>1232</v>
      </c>
      <c r="B1238" s="394" t="s">
        <v>16519</v>
      </c>
      <c r="C1238" s="395" t="str">
        <f t="shared" si="20"/>
        <v>effect add_modifier={modifier= fe_political_opposition days = -1 multiplier = 1}</v>
      </c>
      <c r="D1238" s="395"/>
      <c r="E1238" s="395"/>
      <c r="F1238" s="395"/>
      <c r="G1238" s="397" t="s">
        <v>16522</v>
      </c>
      <c r="H1238" s="398" t="s">
        <v>16523</v>
      </c>
      <c r="I1238" s="10"/>
      <c r="J1238" s="10"/>
    </row>
    <row r="1239" spans="1:10">
      <c r="A1239" s="393">
        <v>1233</v>
      </c>
      <c r="B1239" s="394" t="s">
        <v>16524</v>
      </c>
      <c r="C1239" s="395" t="str">
        <f t="shared" si="20"/>
        <v>effect add_modifier={modifier= citadel_siege_lifted days = -1 multiplier = 1}</v>
      </c>
      <c r="D1239" s="395"/>
      <c r="E1239" s="395"/>
      <c r="F1239" s="395"/>
      <c r="G1239" s="397" t="s">
        <v>16525</v>
      </c>
      <c r="H1239" s="398" t="s">
        <v>16526</v>
      </c>
      <c r="I1239" s="10"/>
      <c r="J1239" s="10"/>
    </row>
    <row r="1240" spans="1:10">
      <c r="A1240" s="393">
        <v>1234</v>
      </c>
      <c r="B1240" s="394" t="s">
        <v>16524</v>
      </c>
      <c r="C1240" s="395" t="str">
        <f t="shared" si="20"/>
        <v>effect add_modifier={modifier= citadel_siege_lifted_machine days = -1 multiplier = 1}</v>
      </c>
      <c r="D1240" s="395"/>
      <c r="E1240" s="395"/>
      <c r="F1240" s="395"/>
      <c r="G1240" s="397" t="s">
        <v>16527</v>
      </c>
      <c r="H1240" s="398" t="s">
        <v>16528</v>
      </c>
      <c r="I1240" s="10"/>
      <c r="J1240" s="10"/>
    </row>
    <row r="1241" spans="1:10">
      <c r="A1241" s="393">
        <v>1235</v>
      </c>
      <c r="B1241" s="394" t="s">
        <v>16529</v>
      </c>
      <c r="C1241" s="395" t="str">
        <f t="shared" si="20"/>
        <v>effect add_modifier={modifier= citadel_siege_cancelled days = -1 multiplier = 1}</v>
      </c>
      <c r="D1241" s="395"/>
      <c r="E1241" s="395"/>
      <c r="F1241" s="395"/>
      <c r="G1241" s="397" t="s">
        <v>16530</v>
      </c>
      <c r="H1241" s="398" t="s">
        <v>16531</v>
      </c>
      <c r="I1241" s="10"/>
      <c r="J1241" s="10"/>
    </row>
    <row r="1242" spans="1:10">
      <c r="A1242" s="393">
        <v>1236</v>
      </c>
      <c r="B1242" s="394" t="s">
        <v>16529</v>
      </c>
      <c r="C1242" s="395" t="str">
        <f t="shared" si="20"/>
        <v>effect add_modifier={modifier= citadel_siege_cancelled_machine days = -1 multiplier = 1}</v>
      </c>
      <c r="D1242" s="395"/>
      <c r="E1242" s="395"/>
      <c r="F1242" s="395"/>
      <c r="G1242" s="397" t="s">
        <v>16532</v>
      </c>
      <c r="H1242" s="398" t="s">
        <v>16533</v>
      </c>
      <c r="I1242" s="10"/>
      <c r="J1242" s="10"/>
    </row>
    <row r="1243" spans="1:10">
      <c r="A1243" s="393">
        <v>1237</v>
      </c>
      <c r="B1243" s="394" t="s">
        <v>16534</v>
      </c>
      <c r="C1243" s="395" t="str">
        <f t="shared" si="20"/>
        <v>effect add_modifier={modifier= siege_node days = -1 multiplier = 1}</v>
      </c>
      <c r="D1243" s="395"/>
      <c r="E1243" s="395"/>
      <c r="F1243" s="395"/>
      <c r="G1243" s="397" t="s">
        <v>16535</v>
      </c>
      <c r="H1243" s="398" t="s">
        <v>16536</v>
      </c>
      <c r="I1243" s="10"/>
      <c r="J1243" s="10"/>
    </row>
    <row r="1244" spans="1:10">
      <c r="A1244" s="393">
        <v>1238</v>
      </c>
      <c r="B1244" s="394" t="s">
        <v>16537</v>
      </c>
      <c r="C1244" s="395" t="str">
        <f t="shared" si="20"/>
        <v>effect add_modifier={modifier= voidspawn_boss_invincible days = -1 multiplier = 1}</v>
      </c>
      <c r="D1244" s="395"/>
      <c r="E1244" s="395"/>
      <c r="F1244" s="395"/>
      <c r="G1244" s="397" t="s">
        <v>16538</v>
      </c>
      <c r="H1244" s="398" t="s">
        <v>16539</v>
      </c>
      <c r="I1244" s="10"/>
      <c r="J1244" s="10"/>
    </row>
    <row r="1245" spans="1:10">
      <c r="A1245" s="393">
        <v>1239</v>
      </c>
      <c r="B1245" s="394" t="s">
        <v>16540</v>
      </c>
      <c r="C1245" s="395" t="str">
        <f t="shared" si="20"/>
        <v>effect add_modifier={modifier= voidspawn_boss_buffs days = -1 multiplier = 1}</v>
      </c>
      <c r="D1245" s="395"/>
      <c r="E1245" s="395"/>
      <c r="F1245" s="395"/>
      <c r="G1245" s="397" t="s">
        <v>16541</v>
      </c>
      <c r="H1245" s="398" t="s">
        <v>16542</v>
      </c>
      <c r="I1245" s="10"/>
      <c r="J1245" s="10"/>
    </row>
    <row r="1246" ht="34.5" spans="1:10">
      <c r="A1246" s="393">
        <v>1240</v>
      </c>
      <c r="B1246" s="394" t="s">
        <v>16543</v>
      </c>
      <c r="C1246" s="395" t="str">
        <f t="shared" si="20"/>
        <v>effect add_modifier={modifier= behemoth_transference days = -1 multiplier = 1}</v>
      </c>
      <c r="D1246" s="395"/>
      <c r="E1246" s="395"/>
      <c r="F1246" s="395"/>
      <c r="G1246" s="397" t="s">
        <v>16544</v>
      </c>
      <c r="H1246" s="398" t="s">
        <v>16545</v>
      </c>
      <c r="I1246" s="10"/>
      <c r="J1246" s="10"/>
    </row>
    <row r="1247" spans="1:10">
      <c r="A1247" s="393">
        <v>1241</v>
      </c>
      <c r="B1247" s="394" t="s">
        <v>16546</v>
      </c>
      <c r="C1247" s="395" t="str">
        <f t="shared" si="20"/>
        <v>effect add_modifier={modifier= let_them_fight_modifier days = -1 multiplier = 1}</v>
      </c>
      <c r="D1247" s="395"/>
      <c r="E1247" s="395"/>
      <c r="F1247" s="395"/>
      <c r="G1247" s="397" t="s">
        <v>16547</v>
      </c>
      <c r="H1247" s="398" t="s">
        <v>16548</v>
      </c>
      <c r="I1247" s="10"/>
      <c r="J1247" s="10"/>
    </row>
    <row r="1248" spans="1:10">
      <c r="A1248" s="393">
        <v>1242</v>
      </c>
      <c r="B1248" s="394" t="s">
        <v>774</v>
      </c>
      <c r="C1248" s="395" t="str">
        <f t="shared" si="20"/>
        <v>effect add_modifier={modifier= behemoth_frenzy_modifier days = -1 multiplier = 1}</v>
      </c>
      <c r="D1248" s="395"/>
      <c r="E1248" s="395"/>
      <c r="F1248" s="395"/>
      <c r="G1248" s="397" t="s">
        <v>16549</v>
      </c>
      <c r="H1248" s="398" t="s">
        <v>16550</v>
      </c>
      <c r="I1248" s="10"/>
      <c r="J1248" s="10"/>
    </row>
    <row r="1249" spans="1:10">
      <c r="A1249" s="393">
        <v>1243</v>
      </c>
      <c r="B1249" s="394" t="s">
        <v>780</v>
      </c>
      <c r="C1249" s="395" t="str">
        <f t="shared" si="20"/>
        <v>effect add_modifier={modifier= behemoth_inspiration_modifier days = -1 multiplier = 1}</v>
      </c>
      <c r="D1249" s="395"/>
      <c r="E1249" s="395"/>
      <c r="F1249" s="395"/>
      <c r="G1249" s="397" t="s">
        <v>16551</v>
      </c>
      <c r="H1249" s="398" t="s">
        <v>16552</v>
      </c>
      <c r="I1249" s="10"/>
      <c r="J1249" s="10"/>
    </row>
    <row r="1250" spans="1:10">
      <c r="A1250" s="393">
        <v>1244</v>
      </c>
      <c r="B1250" s="394" t="s">
        <v>16553</v>
      </c>
      <c r="C1250" s="395" t="str">
        <f t="shared" si="20"/>
        <v>effect add_modifier={modifier= behemoth_mutation_a days = -1 multiplier = 1}</v>
      </c>
      <c r="D1250" s="395"/>
      <c r="E1250" s="395"/>
      <c r="F1250" s="395"/>
      <c r="G1250" s="397" t="s">
        <v>16554</v>
      </c>
      <c r="H1250" s="398" t="s">
        <v>16555</v>
      </c>
      <c r="I1250" s="10"/>
      <c r="J1250" s="10"/>
    </row>
    <row r="1251" spans="1:10">
      <c r="A1251" s="393">
        <v>1245</v>
      </c>
      <c r="B1251" s="394" t="s">
        <v>16556</v>
      </c>
      <c r="C1251" s="395" t="str">
        <f t="shared" si="20"/>
        <v>effect add_modifier={modifier= behemoth_mutation_b days = -1 multiplier = 1}</v>
      </c>
      <c r="D1251" s="395"/>
      <c r="E1251" s="395"/>
      <c r="F1251" s="395"/>
      <c r="G1251" s="397" t="s">
        <v>16557</v>
      </c>
      <c r="H1251" s="398" t="s">
        <v>16558</v>
      </c>
      <c r="I1251" s="10"/>
      <c r="J1251" s="10"/>
    </row>
    <row r="1252" spans="1:10">
      <c r="A1252" s="393">
        <v>1246</v>
      </c>
      <c r="B1252" s="394" t="s">
        <v>16559</v>
      </c>
      <c r="C1252" s="395" t="str">
        <f t="shared" si="20"/>
        <v>effect add_modifier={modifier= behemoth_mutation_c days = -1 multiplier = 1}</v>
      </c>
      <c r="D1252" s="395"/>
      <c r="E1252" s="395"/>
      <c r="F1252" s="395"/>
      <c r="G1252" s="397" t="s">
        <v>16560</v>
      </c>
      <c r="H1252" s="398" t="s">
        <v>16561</v>
      </c>
      <c r="I1252" s="10"/>
      <c r="J1252" s="10"/>
    </row>
    <row r="1253" ht="34.5" spans="1:10">
      <c r="A1253" s="393">
        <v>1247</v>
      </c>
      <c r="B1253" s="394" t="s">
        <v>16562</v>
      </c>
      <c r="C1253" s="395" t="str">
        <f t="shared" si="20"/>
        <v>effect add_modifier={modifier= behemoth_mutation_psi days = -1 multiplier = 1}</v>
      </c>
      <c r="D1253" s="395"/>
      <c r="E1253" s="395"/>
      <c r="F1253" s="395"/>
      <c r="G1253" s="397" t="s">
        <v>16563</v>
      </c>
      <c r="H1253" s="398" t="s">
        <v>16564</v>
      </c>
      <c r="I1253" s="10"/>
      <c r="J1253" s="10"/>
    </row>
    <row r="1254" ht="34.5" spans="1:10">
      <c r="A1254" s="393">
        <v>1248</v>
      </c>
      <c r="B1254" s="394" t="s">
        <v>16565</v>
      </c>
      <c r="C1254" s="395" t="str">
        <f t="shared" si="20"/>
        <v>effect add_modifier={modifier= behemoth_mutation_psi_2 days = -1 multiplier = 1}</v>
      </c>
      <c r="D1254" s="395"/>
      <c r="E1254" s="395"/>
      <c r="F1254" s="395"/>
      <c r="G1254" s="397" t="s">
        <v>16566</v>
      </c>
      <c r="H1254" s="398" t="s">
        <v>16567</v>
      </c>
      <c r="I1254" s="10"/>
      <c r="J1254" s="10"/>
    </row>
    <row r="1255" spans="1:10">
      <c r="A1255" s="393">
        <v>1249</v>
      </c>
      <c r="B1255" s="394" t="s">
        <v>16568</v>
      </c>
      <c r="C1255" s="395" t="str">
        <f t="shared" si="20"/>
        <v>effect add_modifier={modifier= behemoth_mutation_bio days = -1 multiplier = 1}</v>
      </c>
      <c r="D1255" s="395"/>
      <c r="E1255" s="395"/>
      <c r="F1255" s="395"/>
      <c r="G1255" s="397" t="s">
        <v>16569</v>
      </c>
      <c r="H1255" s="398" t="s">
        <v>16570</v>
      </c>
      <c r="I1255" s="10"/>
      <c r="J1255" s="10"/>
    </row>
    <row r="1256" spans="1:10">
      <c r="A1256" s="393">
        <v>1250</v>
      </c>
      <c r="B1256" s="394" t="s">
        <v>16571</v>
      </c>
      <c r="C1256" s="395" t="str">
        <f t="shared" si="20"/>
        <v>effect add_modifier={modifier= behemoth_mutation_synth days = -1 multiplier = 1}</v>
      </c>
      <c r="D1256" s="395"/>
      <c r="E1256" s="395"/>
      <c r="F1256" s="395"/>
      <c r="G1256" s="397" t="s">
        <v>16572</v>
      </c>
      <c r="H1256" s="398" t="s">
        <v>16573</v>
      </c>
      <c r="I1256" s="10"/>
      <c r="J1256" s="10"/>
    </row>
    <row r="1257" spans="1:10">
      <c r="A1257" s="393">
        <v>1251</v>
      </c>
      <c r="B1257" s="394" t="s">
        <v>16574</v>
      </c>
      <c r="C1257" s="395" t="str">
        <f t="shared" si="20"/>
        <v>effect add_modifier={modifier= behemoth_mutation_corpo days = -1 multiplier = 1}</v>
      </c>
      <c r="D1257" s="395"/>
      <c r="E1257" s="395"/>
      <c r="F1257" s="395"/>
      <c r="G1257" s="397" t="s">
        <v>16575</v>
      </c>
      <c r="H1257" s="398" t="s">
        <v>16576</v>
      </c>
      <c r="I1257" s="10"/>
      <c r="J1257" s="10"/>
    </row>
    <row r="1258" spans="1:10">
      <c r="A1258" s="393">
        <v>1252</v>
      </c>
      <c r="B1258" s="394" t="s">
        <v>16577</v>
      </c>
      <c r="C1258" s="395" t="str">
        <f t="shared" si="20"/>
        <v>effect add_modifier={modifier= behemoth_mutation_cyber days = -1 multiplier = 1}</v>
      </c>
      <c r="D1258" s="395"/>
      <c r="E1258" s="395"/>
      <c r="F1258" s="395"/>
      <c r="G1258" s="397" t="s">
        <v>16578</v>
      </c>
      <c r="H1258" s="398" t="s">
        <v>16579</v>
      </c>
      <c r="I1258" s="10"/>
      <c r="J1258" s="10"/>
    </row>
    <row r="1259" ht="34.5" spans="1:10">
      <c r="A1259" s="393">
        <v>1253</v>
      </c>
      <c r="B1259" s="394" t="s">
        <v>16580</v>
      </c>
      <c r="C1259" s="395" t="str">
        <f t="shared" si="20"/>
        <v>effect add_modifier={modifier= behemoth_superbuff days = -1 multiplier = 1}</v>
      </c>
      <c r="D1259" s="395"/>
      <c r="E1259" s="395"/>
      <c r="F1259" s="395"/>
      <c r="G1259" s="397" t="s">
        <v>16581</v>
      </c>
      <c r="H1259" s="398" t="s">
        <v>16582</v>
      </c>
      <c r="I1259" s="10"/>
      <c r="J1259" s="10"/>
    </row>
    <row r="1260" spans="1:10">
      <c r="A1260" s="393">
        <v>1254</v>
      </c>
      <c r="B1260" s="394" t="s">
        <v>16583</v>
      </c>
      <c r="C1260" s="395" t="str">
        <f t="shared" si="20"/>
        <v>effect add_modifier={modifier= voidslayers days = -1 multiplier = 1}</v>
      </c>
      <c r="D1260" s="395"/>
      <c r="E1260" s="395"/>
      <c r="F1260" s="395"/>
      <c r="G1260" s="397" t="s">
        <v>16584</v>
      </c>
      <c r="H1260" s="398" t="s">
        <v>16585</v>
      </c>
      <c r="I1260" s="10"/>
      <c r="J1260" s="10"/>
    </row>
    <row r="1261" spans="1:10">
      <c r="A1261" s="393">
        <v>1255</v>
      </c>
      <c r="B1261" s="394" t="s">
        <v>16586</v>
      </c>
      <c r="C1261" s="395" t="str">
        <f t="shared" si="20"/>
        <v>effect add_modifier={modifier= voidspawn_devourer days = -1 multiplier = 1}</v>
      </c>
      <c r="D1261" s="395"/>
      <c r="E1261" s="395"/>
      <c r="F1261" s="395"/>
      <c r="G1261" s="397" t="s">
        <v>16587</v>
      </c>
      <c r="H1261" s="401" t="s">
        <v>16588</v>
      </c>
      <c r="I1261" s="10"/>
      <c r="J1261" s="10"/>
    </row>
    <row r="1262" spans="1:10">
      <c r="A1262" s="393">
        <v>1256</v>
      </c>
      <c r="B1262" s="394" t="s">
        <v>16589</v>
      </c>
      <c r="C1262" s="395" t="str">
        <f t="shared" si="20"/>
        <v>effect add_modifier={modifier= ladder_wars_pre_ftl days = -1 multiplier = 1}</v>
      </c>
      <c r="D1262" s="395"/>
      <c r="E1262" s="395"/>
      <c r="F1262" s="395"/>
      <c r="G1262" s="397" t="s">
        <v>16590</v>
      </c>
      <c r="H1262" s="398" t="s">
        <v>16591</v>
      </c>
      <c r="I1262" s="10"/>
      <c r="J1262" s="10"/>
    </row>
    <row r="1263" spans="1:10">
      <c r="A1263" s="393">
        <v>1257</v>
      </c>
      <c r="B1263" s="394" t="s">
        <v>16592</v>
      </c>
      <c r="C1263" s="395" t="str">
        <f t="shared" si="20"/>
        <v>effect add_modifier={modifier= living_metal_mega_construction_insight days = -1 multiplier = 1}</v>
      </c>
      <c r="D1263" s="395"/>
      <c r="E1263" s="395"/>
      <c r="F1263" s="395"/>
      <c r="G1263" s="397" t="s">
        <v>16593</v>
      </c>
      <c r="H1263" s="398" t="s">
        <v>16594</v>
      </c>
      <c r="I1263" s="10"/>
      <c r="J1263" s="10"/>
    </row>
    <row r="1264" spans="1:10">
      <c r="A1264" s="393">
        <v>1258</v>
      </c>
      <c r="B1264" s="394" t="s">
        <v>16595</v>
      </c>
      <c r="C1264" s="395" t="str">
        <f t="shared" si="20"/>
        <v>effect add_modifier={modifier= unplugged_they_fear_us days = -1 multiplier = 1}</v>
      </c>
      <c r="D1264" s="395"/>
      <c r="E1264" s="395"/>
      <c r="F1264" s="395"/>
      <c r="G1264" s="397" t="s">
        <v>16596</v>
      </c>
      <c r="H1264" s="398" t="s">
        <v>16597</v>
      </c>
      <c r="I1264" s="10"/>
      <c r="J1264" s="10"/>
    </row>
    <row r="1265" spans="1:10">
      <c r="A1265" s="393">
        <v>1259</v>
      </c>
      <c r="B1265" s="394" t="s">
        <v>16598</v>
      </c>
      <c r="C1265" s="395" t="str">
        <f t="shared" si="20"/>
        <v>effect add_modifier={modifier= unplugged_home_cooking days = -1 multiplier = 1}</v>
      </c>
      <c r="D1265" s="395"/>
      <c r="E1265" s="395"/>
      <c r="F1265" s="395"/>
      <c r="G1265" s="397" t="s">
        <v>15684</v>
      </c>
      <c r="H1265" s="398" t="s">
        <v>16599</v>
      </c>
      <c r="I1265" s="10"/>
      <c r="J1265" s="10"/>
    </row>
    <row r="1266" spans="1:10">
      <c r="A1266" s="393">
        <v>1260</v>
      </c>
      <c r="B1266" s="394" t="s">
        <v>16598</v>
      </c>
      <c r="C1266" s="395" t="str">
        <f t="shared" si="20"/>
        <v>effect add_modifier={modifier= unplugged_home_cooking_lithoid days = -1 multiplier = 1}</v>
      </c>
      <c r="D1266" s="395"/>
      <c r="E1266" s="395"/>
      <c r="F1266" s="395"/>
      <c r="G1266" s="397" t="s">
        <v>13442</v>
      </c>
      <c r="H1266" s="398" t="s">
        <v>16600</v>
      </c>
      <c r="I1266" s="10"/>
      <c r="J1266" s="10"/>
    </row>
    <row r="1267" spans="1:10">
      <c r="A1267" s="393">
        <v>1261</v>
      </c>
      <c r="B1267" s="394" t="s">
        <v>16601</v>
      </c>
      <c r="C1267" s="395" t="str">
        <f t="shared" si="20"/>
        <v>effect add_modifier={modifier= unplugged_historical_record days = -1 multiplier = 1}</v>
      </c>
      <c r="D1267" s="395"/>
      <c r="E1267" s="395"/>
      <c r="F1267" s="395"/>
      <c r="G1267" s="397" t="s">
        <v>16602</v>
      </c>
      <c r="H1267" s="398" t="s">
        <v>16603</v>
      </c>
      <c r="I1267" s="10"/>
      <c r="J1267" s="10"/>
    </row>
    <row r="1268" spans="1:10">
      <c r="A1268" s="393">
        <v>1262</v>
      </c>
      <c r="B1268" s="394" t="s">
        <v>16604</v>
      </c>
      <c r="C1268" s="395" t="str">
        <f t="shared" si="20"/>
        <v>effect add_modifier={modifier= unplugged_cultural_reconstruction days = -1 multiplier = 1}</v>
      </c>
      <c r="D1268" s="395"/>
      <c r="E1268" s="395"/>
      <c r="F1268" s="395"/>
      <c r="G1268" s="397" t="s">
        <v>13296</v>
      </c>
      <c r="H1268" s="398" t="s">
        <v>16605</v>
      </c>
      <c r="I1268" s="10"/>
      <c r="J1268" s="10"/>
    </row>
    <row r="1269" spans="1:10">
      <c r="A1269" s="393">
        <v>1263</v>
      </c>
      <c r="B1269" s="394" t="s">
        <v>16606</v>
      </c>
      <c r="C1269" s="395" t="str">
        <f t="shared" si="20"/>
        <v>effect add_modifier={modifier= unplugged_cultural_maturity days = -1 multiplier = 1}</v>
      </c>
      <c r="D1269" s="395"/>
      <c r="E1269" s="395"/>
      <c r="F1269" s="395"/>
      <c r="G1269" s="397" t="s">
        <v>11221</v>
      </c>
      <c r="H1269" s="398" t="s">
        <v>16607</v>
      </c>
      <c r="I1269" s="10"/>
      <c r="J1269" s="10"/>
    </row>
    <row r="1270" spans="1:10">
      <c r="A1270" s="393">
        <v>1264</v>
      </c>
      <c r="B1270" s="394" t="s">
        <v>16608</v>
      </c>
      <c r="C1270" s="395" t="str">
        <f t="shared" si="20"/>
        <v>effect add_modifier={modifier= unplugged_playing_it_safe days = -1 multiplier = 1}</v>
      </c>
      <c r="D1270" s="395"/>
      <c r="E1270" s="395"/>
      <c r="F1270" s="395"/>
      <c r="G1270" s="397" t="s">
        <v>16609</v>
      </c>
      <c r="H1270" s="398" t="s">
        <v>16610</v>
      </c>
      <c r="I1270" s="10"/>
      <c r="J1270" s="10"/>
    </row>
    <row r="1271" spans="1:10">
      <c r="A1271" s="393">
        <v>1265</v>
      </c>
      <c r="B1271" s="394" t="s">
        <v>16611</v>
      </c>
      <c r="C1271" s="395" t="str">
        <f t="shared" si="20"/>
        <v>effect add_modifier={modifier= unplugged_rerouted_medical_resources days = -1 multiplier = 1}</v>
      </c>
      <c r="D1271" s="395"/>
      <c r="E1271" s="395"/>
      <c r="F1271" s="395"/>
      <c r="G1271" s="397" t="s">
        <v>14495</v>
      </c>
      <c r="H1271" s="398" t="s">
        <v>16612</v>
      </c>
      <c r="I1271" s="10"/>
      <c r="J1271" s="10"/>
    </row>
    <row r="1272" spans="1:10">
      <c r="A1272" s="393">
        <v>1266</v>
      </c>
      <c r="B1272" s="394" t="s">
        <v>16613</v>
      </c>
      <c r="C1272" s="395" t="str">
        <f t="shared" si="20"/>
        <v>effect add_modifier={modifier= unplugged_widespread_riots days = -1 multiplier = 1}</v>
      </c>
      <c r="D1272" s="395"/>
      <c r="E1272" s="395"/>
      <c r="F1272" s="395"/>
      <c r="G1272" s="397" t="s">
        <v>16614</v>
      </c>
      <c r="H1272" s="398" t="s">
        <v>16615</v>
      </c>
      <c r="I1272" s="10"/>
      <c r="J1272" s="10"/>
    </row>
    <row r="1273" spans="1:10">
      <c r="A1273" s="393">
        <v>1267</v>
      </c>
      <c r="B1273" s="394" t="s">
        <v>16616</v>
      </c>
      <c r="C1273" s="395" t="str">
        <f t="shared" si="20"/>
        <v>effect add_modifier={modifier= unplugged_building_new_planetary_interface days = -1 multiplier = 1}</v>
      </c>
      <c r="D1273" s="395"/>
      <c r="E1273" s="395"/>
      <c r="F1273" s="395"/>
      <c r="G1273" s="397" t="s">
        <v>16617</v>
      </c>
      <c r="H1273" s="398" t="s">
        <v>16618</v>
      </c>
      <c r="I1273" s="10"/>
      <c r="J1273" s="10"/>
    </row>
    <row r="1274" spans="1:10">
      <c r="A1274" s="393">
        <v>1268</v>
      </c>
      <c r="B1274" s="394" t="s">
        <v>16619</v>
      </c>
      <c r="C1274" s="395" t="str">
        <f t="shared" si="20"/>
        <v>effect add_modifier={modifier= unplugged_partial_system_access days = -1 multiplier = 1}</v>
      </c>
      <c r="D1274" s="395"/>
      <c r="E1274" s="395"/>
      <c r="F1274" s="395"/>
      <c r="G1274" s="397" t="s">
        <v>16620</v>
      </c>
      <c r="H1274" s="398" t="s">
        <v>16621</v>
      </c>
      <c r="I1274" s="10"/>
      <c r="J1274" s="10"/>
    </row>
    <row r="1275" spans="1:10">
      <c r="A1275" s="393">
        <v>1269</v>
      </c>
      <c r="B1275" s="394" t="s">
        <v>16622</v>
      </c>
      <c r="C1275" s="395" t="str">
        <f t="shared" si="20"/>
        <v>effect add_modifier={modifier= unplugged_free_speech_encouraged days = -1 multiplier = 1}</v>
      </c>
      <c r="D1275" s="395"/>
      <c r="E1275" s="395"/>
      <c r="F1275" s="395"/>
      <c r="G1275" s="397" t="s">
        <v>16623</v>
      </c>
      <c r="H1275" s="398" t="s">
        <v>16624</v>
      </c>
      <c r="I1275" s="10"/>
      <c r="J1275" s="10"/>
    </row>
    <row r="1276" ht="40" customHeight="1" spans="1:10">
      <c r="A1276" s="402" t="s">
        <v>16625</v>
      </c>
      <c r="B1276" s="403"/>
      <c r="C1276" s="403"/>
      <c r="D1276" s="403"/>
      <c r="E1276" s="403"/>
      <c r="F1276" s="403"/>
      <c r="G1276" s="403"/>
      <c r="H1276" s="404"/>
      <c r="I1276" s="10"/>
      <c r="J1276" s="10"/>
    </row>
    <row r="1277" spans="1:10">
      <c r="A1277" s="405">
        <v>1</v>
      </c>
      <c r="B1277" s="406" t="s">
        <v>16626</v>
      </c>
      <c r="C1277" s="407" t="str">
        <f>_xlfn.CONCAT($C$4," ",H1277," ","days = ",$E$4," ","multiplier = ",$G$4,"}")</f>
        <v>effect add_modifier={modifier= hazardous_weather days = -1 multiplier = 1}</v>
      </c>
      <c r="D1277" s="407"/>
      <c r="E1277" s="407"/>
      <c r="F1277" s="407"/>
      <c r="G1277" s="408" t="s">
        <v>16627</v>
      </c>
      <c r="H1277" s="409" t="s">
        <v>16628</v>
      </c>
      <c r="I1277" s="10"/>
      <c r="J1277" s="10"/>
    </row>
    <row r="1278" spans="1:10">
      <c r="A1278" s="405">
        <v>2</v>
      </c>
      <c r="B1278" s="406" t="s">
        <v>16629</v>
      </c>
      <c r="C1278" s="407" t="str">
        <f t="shared" ref="C1278:C1341" si="21">_xlfn.CONCAT($C$4," ",H1278," ","days = ",$E$4," ","multiplier = ",$G$4,"}")</f>
        <v>effect add_modifier={modifier= dangerous_wildlife days = -1 multiplier = 1}</v>
      </c>
      <c r="D1278" s="407"/>
      <c r="E1278" s="407"/>
      <c r="F1278" s="407"/>
      <c r="G1278" s="408" t="s">
        <v>16630</v>
      </c>
      <c r="H1278" s="409" t="s">
        <v>16631</v>
      </c>
      <c r="I1278" s="10"/>
      <c r="J1278" s="10"/>
    </row>
    <row r="1279" spans="1:10">
      <c r="A1279" s="405">
        <v>3</v>
      </c>
      <c r="B1279" s="406" t="s">
        <v>16632</v>
      </c>
      <c r="C1279" s="407" t="str">
        <f t="shared" si="21"/>
        <v>effect add_modifier={modifier= weak_magnetic_field days = -1 multiplier = 1}</v>
      </c>
      <c r="D1279" s="407"/>
      <c r="E1279" s="407"/>
      <c r="F1279" s="407"/>
      <c r="G1279" s="408" t="s">
        <v>16633</v>
      </c>
      <c r="H1279" s="409" t="s">
        <v>16634</v>
      </c>
      <c r="I1279" s="10"/>
      <c r="J1279" s="10"/>
    </row>
    <row r="1280" spans="1:10">
      <c r="A1280" s="405">
        <v>4</v>
      </c>
      <c r="B1280" s="406" t="s">
        <v>16635</v>
      </c>
      <c r="C1280" s="407" t="str">
        <f t="shared" si="21"/>
        <v>effect add_modifier={modifier= strong_magnetic_field days = -1 multiplier = 1}</v>
      </c>
      <c r="D1280" s="407"/>
      <c r="E1280" s="407"/>
      <c r="F1280" s="407"/>
      <c r="G1280" s="408" t="s">
        <v>16636</v>
      </c>
      <c r="H1280" s="409" t="s">
        <v>16637</v>
      </c>
      <c r="I1280" s="10"/>
      <c r="J1280" s="10"/>
    </row>
    <row r="1281" spans="1:10">
      <c r="A1281" s="405">
        <v>5</v>
      </c>
      <c r="B1281" s="406" t="s">
        <v>16638</v>
      </c>
      <c r="C1281" s="407" t="str">
        <f t="shared" si="21"/>
        <v>effect add_modifier={modifier= unstable_tectonics days = -1 multiplier = 1}</v>
      </c>
      <c r="D1281" s="407"/>
      <c r="E1281" s="407"/>
      <c r="F1281" s="407"/>
      <c r="G1281" s="408" t="s">
        <v>16639</v>
      </c>
      <c r="H1281" s="409" t="s">
        <v>16640</v>
      </c>
      <c r="I1281" s="10"/>
      <c r="J1281" s="10"/>
    </row>
    <row r="1282" spans="1:10">
      <c r="A1282" s="405">
        <v>6</v>
      </c>
      <c r="B1282" s="406" t="s">
        <v>16641</v>
      </c>
      <c r="C1282" s="407" t="str">
        <f t="shared" si="21"/>
        <v>effect add_modifier={modifier= tidal_locked days = -1 multiplier = 1}</v>
      </c>
      <c r="D1282" s="407"/>
      <c r="E1282" s="407"/>
      <c r="F1282" s="407"/>
      <c r="G1282" s="408" t="s">
        <v>16642</v>
      </c>
      <c r="H1282" s="409" t="s">
        <v>16643</v>
      </c>
      <c r="I1282" s="10"/>
      <c r="J1282" s="10"/>
    </row>
    <row r="1283" spans="1:10">
      <c r="A1283" s="405">
        <v>7</v>
      </c>
      <c r="B1283" s="406" t="s">
        <v>16644</v>
      </c>
      <c r="C1283" s="407" t="str">
        <f t="shared" si="21"/>
        <v>effect add_modifier={modifier= chthonian_planet days = -1 multiplier = 1}</v>
      </c>
      <c r="D1283" s="407"/>
      <c r="E1283" s="407"/>
      <c r="F1283" s="407"/>
      <c r="G1283" s="408"/>
      <c r="H1283" s="409" t="s">
        <v>16645</v>
      </c>
      <c r="I1283" s="10"/>
      <c r="J1283" s="10"/>
    </row>
    <row r="1284" spans="1:10">
      <c r="A1284" s="405">
        <v>8</v>
      </c>
      <c r="B1284" s="406" t="s">
        <v>16646</v>
      </c>
      <c r="C1284" s="407" t="str">
        <f t="shared" si="21"/>
        <v>effect add_modifier={modifier= asteroid_impacts days = -1 multiplier = 1}</v>
      </c>
      <c r="D1284" s="407"/>
      <c r="E1284" s="407"/>
      <c r="F1284" s="407"/>
      <c r="G1284" s="408" t="s">
        <v>16647</v>
      </c>
      <c r="H1284" s="409" t="s">
        <v>16648</v>
      </c>
      <c r="I1284" s="10"/>
      <c r="J1284" s="10"/>
    </row>
    <row r="1285" spans="1:10">
      <c r="A1285" s="405">
        <v>9</v>
      </c>
      <c r="B1285" s="406" t="s">
        <v>16649</v>
      </c>
      <c r="C1285" s="407" t="str">
        <f t="shared" si="21"/>
        <v>effect add_modifier={modifier= extensive_moon_system days = -1 multiplier = 1}</v>
      </c>
      <c r="D1285" s="407"/>
      <c r="E1285" s="407"/>
      <c r="F1285" s="407"/>
      <c r="G1285" s="408"/>
      <c r="H1285" s="409" t="s">
        <v>16650</v>
      </c>
      <c r="I1285" s="10"/>
      <c r="J1285" s="10"/>
    </row>
    <row r="1286" spans="1:10">
      <c r="A1286" s="405">
        <v>10</v>
      </c>
      <c r="B1286" s="406" t="s">
        <v>16651</v>
      </c>
      <c r="C1286" s="407" t="str">
        <f t="shared" si="21"/>
        <v>effect add_modifier={modifier= carbon_world days = -1 multiplier = 1}</v>
      </c>
      <c r="D1286" s="407"/>
      <c r="E1286" s="407"/>
      <c r="F1286" s="407"/>
      <c r="G1286" s="408"/>
      <c r="H1286" s="409" t="s">
        <v>16652</v>
      </c>
      <c r="I1286" s="10"/>
      <c r="J1286" s="10"/>
    </row>
    <row r="1287" spans="1:10">
      <c r="A1287" s="405">
        <v>11</v>
      </c>
      <c r="B1287" s="406" t="s">
        <v>16653</v>
      </c>
      <c r="C1287" s="407" t="str">
        <f t="shared" si="21"/>
        <v>effect add_modifier={modifier= wild_storms days = -1 multiplier = 1}</v>
      </c>
      <c r="D1287" s="407"/>
      <c r="E1287" s="407"/>
      <c r="F1287" s="407"/>
      <c r="G1287" s="408" t="s">
        <v>16654</v>
      </c>
      <c r="H1287" s="409" t="s">
        <v>16655</v>
      </c>
      <c r="I1287" s="10"/>
      <c r="J1287" s="10"/>
    </row>
    <row r="1288" spans="1:10">
      <c r="A1288" s="405">
        <v>12</v>
      </c>
      <c r="B1288" s="406" t="s">
        <v>16656</v>
      </c>
      <c r="C1288" s="407" t="str">
        <f t="shared" si="21"/>
        <v>effect add_modifier={modifier= mineral_rich days = -1 multiplier = 1}</v>
      </c>
      <c r="D1288" s="407"/>
      <c r="E1288" s="407"/>
      <c r="F1288" s="407"/>
      <c r="G1288" s="408" t="s">
        <v>16657</v>
      </c>
      <c r="H1288" s="409" t="s">
        <v>16658</v>
      </c>
      <c r="I1288" s="10"/>
      <c r="J1288" s="10"/>
    </row>
    <row r="1289" spans="1:10">
      <c r="A1289" s="405">
        <v>13</v>
      </c>
      <c r="B1289" s="406" t="s">
        <v>16659</v>
      </c>
      <c r="C1289" s="407" t="str">
        <f t="shared" si="21"/>
        <v>effect add_modifier={modifier= ultra_rich days = -1 multiplier = 1}</v>
      </c>
      <c r="D1289" s="407"/>
      <c r="E1289" s="407"/>
      <c r="F1289" s="407"/>
      <c r="G1289" s="408" t="s">
        <v>16660</v>
      </c>
      <c r="H1289" s="409" t="s">
        <v>16661</v>
      </c>
      <c r="I1289" s="10"/>
      <c r="J1289" s="10"/>
    </row>
    <row r="1290" spans="1:10">
      <c r="A1290" s="405">
        <v>14</v>
      </c>
      <c r="B1290" s="406" t="s">
        <v>16662</v>
      </c>
      <c r="C1290" s="407" t="str">
        <f t="shared" si="21"/>
        <v>effect add_modifier={modifier= mineral_poor days = -1 multiplier = 1}</v>
      </c>
      <c r="D1290" s="407"/>
      <c r="E1290" s="407"/>
      <c r="F1290" s="407"/>
      <c r="G1290" s="408" t="s">
        <v>16663</v>
      </c>
      <c r="H1290" s="409" t="s">
        <v>16664</v>
      </c>
      <c r="I1290" s="10"/>
      <c r="J1290" s="10"/>
    </row>
    <row r="1291" spans="1:10">
      <c r="A1291" s="405">
        <v>15</v>
      </c>
      <c r="B1291" s="406" t="s">
        <v>10186</v>
      </c>
      <c r="C1291" s="407" t="str">
        <f t="shared" si="21"/>
        <v>effect add_modifier={modifier= titanic_life days = -1 multiplier = 1}</v>
      </c>
      <c r="D1291" s="407"/>
      <c r="E1291" s="407"/>
      <c r="F1291" s="407"/>
      <c r="G1291" s="408" t="s">
        <v>16665</v>
      </c>
      <c r="H1291" s="409" t="s">
        <v>16666</v>
      </c>
      <c r="I1291" s="10"/>
      <c r="J1291" s="10"/>
    </row>
    <row r="1292" ht="34.5" spans="1:10">
      <c r="A1292" s="405">
        <v>16</v>
      </c>
      <c r="B1292" s="406" t="s">
        <v>16667</v>
      </c>
      <c r="C1292" s="407" t="str">
        <f t="shared" si="21"/>
        <v>effect add_modifier={modifier= eat_the_titans days = -1 multiplier = 1}</v>
      </c>
      <c r="D1292" s="407"/>
      <c r="E1292" s="407"/>
      <c r="F1292" s="407"/>
      <c r="G1292" s="408" t="s">
        <v>16668</v>
      </c>
      <c r="H1292" s="409" t="s">
        <v>16669</v>
      </c>
      <c r="I1292" s="10"/>
      <c r="J1292" s="10"/>
    </row>
    <row r="1293" ht="34.5" spans="1:10">
      <c r="A1293" s="405">
        <v>17</v>
      </c>
      <c r="B1293" s="406" t="s">
        <v>16667</v>
      </c>
      <c r="C1293" s="407" t="str">
        <f t="shared" si="21"/>
        <v>effect add_modifier={modifier= eat_the_titans_evopred days = -1 multiplier = 1}</v>
      </c>
      <c r="D1293" s="407"/>
      <c r="E1293" s="407"/>
      <c r="F1293" s="407"/>
      <c r="G1293" s="408" t="s">
        <v>16668</v>
      </c>
      <c r="H1293" s="409" t="s">
        <v>16670</v>
      </c>
      <c r="I1293" s="10"/>
      <c r="J1293" s="10"/>
    </row>
    <row r="1294" spans="1:10">
      <c r="A1294" s="405">
        <v>18</v>
      </c>
      <c r="B1294" s="406" t="s">
        <v>16671</v>
      </c>
      <c r="C1294" s="407" t="str">
        <f t="shared" si="21"/>
        <v>effect add_modifier={modifier= asteroid_belt days = -1 multiplier = 1}</v>
      </c>
      <c r="D1294" s="407"/>
      <c r="E1294" s="407"/>
      <c r="F1294" s="407"/>
      <c r="G1294" s="408" t="s">
        <v>16672</v>
      </c>
      <c r="H1294" s="409" t="s">
        <v>16673</v>
      </c>
      <c r="I1294" s="10"/>
      <c r="J1294" s="10"/>
    </row>
    <row r="1295" spans="1:10">
      <c r="A1295" s="405">
        <v>19</v>
      </c>
      <c r="B1295" s="406" t="s">
        <v>16674</v>
      </c>
      <c r="C1295" s="407" t="str">
        <f t="shared" si="21"/>
        <v>effect add_modifier={modifier= natural_beauty days = -1 multiplier = 1}</v>
      </c>
      <c r="D1295" s="407"/>
      <c r="E1295" s="407"/>
      <c r="F1295" s="407"/>
      <c r="G1295" s="408" t="s">
        <v>16675</v>
      </c>
      <c r="H1295" s="409" t="s">
        <v>16676</v>
      </c>
      <c r="I1295" s="10"/>
      <c r="J1295" s="10"/>
    </row>
    <row r="1296" spans="1:10">
      <c r="A1296" s="405">
        <v>20</v>
      </c>
      <c r="B1296" s="406" t="s">
        <v>16677</v>
      </c>
      <c r="C1296" s="407" t="str">
        <f t="shared" si="21"/>
        <v>effect add_modifier={modifier= atmospheric_aphrodisiac days = -1 multiplier = 1}</v>
      </c>
      <c r="D1296" s="407"/>
      <c r="E1296" s="407"/>
      <c r="F1296" s="407"/>
      <c r="G1296" s="408" t="s">
        <v>16678</v>
      </c>
      <c r="H1296" s="409" t="s">
        <v>16679</v>
      </c>
      <c r="I1296" s="10"/>
      <c r="J1296" s="10"/>
    </row>
    <row r="1297" spans="1:10">
      <c r="A1297" s="405">
        <v>21</v>
      </c>
      <c r="B1297" s="406" t="s">
        <v>16680</v>
      </c>
      <c r="C1297" s="407" t="str">
        <f t="shared" si="21"/>
        <v>effect add_modifier={modifier= atmospheric_hallucinogen days = -1 multiplier = 1}</v>
      </c>
      <c r="D1297" s="407"/>
      <c r="E1297" s="407"/>
      <c r="F1297" s="407"/>
      <c r="G1297" s="408" t="s">
        <v>16681</v>
      </c>
      <c r="H1297" s="409" t="s">
        <v>16682</v>
      </c>
      <c r="I1297" s="10"/>
      <c r="J1297" s="10"/>
    </row>
    <row r="1298" spans="1:10">
      <c r="A1298" s="405">
        <v>22</v>
      </c>
      <c r="B1298" s="406" t="s">
        <v>16683</v>
      </c>
      <c r="C1298" s="407" t="str">
        <f t="shared" si="21"/>
        <v>effect add_modifier={modifier= atmospheric_hallucinogen_good days = -1 multiplier = 1}</v>
      </c>
      <c r="D1298" s="407"/>
      <c r="E1298" s="407"/>
      <c r="F1298" s="407"/>
      <c r="G1298" s="408" t="s">
        <v>16684</v>
      </c>
      <c r="H1298" s="409" t="s">
        <v>16685</v>
      </c>
      <c r="I1298" s="10"/>
      <c r="J1298" s="10"/>
    </row>
    <row r="1299" spans="1:10">
      <c r="A1299" s="405">
        <v>23</v>
      </c>
      <c r="B1299" s="406" t="s">
        <v>16686</v>
      </c>
      <c r="C1299" s="407" t="str">
        <f t="shared" si="21"/>
        <v>effect add_modifier={modifier= lush_planet days = -1 multiplier = 1}</v>
      </c>
      <c r="D1299" s="407"/>
      <c r="E1299" s="407"/>
      <c r="F1299" s="407"/>
      <c r="G1299" s="408" t="s">
        <v>16687</v>
      </c>
      <c r="H1299" s="409" t="s">
        <v>16688</v>
      </c>
      <c r="I1299" s="10"/>
      <c r="J1299" s="10"/>
    </row>
    <row r="1300" spans="1:10">
      <c r="A1300" s="405">
        <v>24</v>
      </c>
      <c r="B1300" s="406" t="s">
        <v>16689</v>
      </c>
      <c r="C1300" s="407" t="str">
        <f t="shared" si="21"/>
        <v>effect add_modifier={modifier= bleak_planet days = -1 multiplier = 1}</v>
      </c>
      <c r="D1300" s="407"/>
      <c r="E1300" s="407"/>
      <c r="F1300" s="407"/>
      <c r="G1300" s="408" t="s">
        <v>16690</v>
      </c>
      <c r="H1300" s="409" t="s">
        <v>16691</v>
      </c>
      <c r="I1300" s="10"/>
      <c r="J1300" s="10"/>
    </row>
    <row r="1301" ht="34.5" spans="1:10">
      <c r="A1301" s="405">
        <v>25</v>
      </c>
      <c r="B1301" s="406" t="s">
        <v>16692</v>
      </c>
      <c r="C1301" s="407" t="str">
        <f t="shared" si="21"/>
        <v>effect add_modifier={modifier= irradiated_planet days = -1 multiplier = 1}</v>
      </c>
      <c r="D1301" s="407"/>
      <c r="E1301" s="407"/>
      <c r="F1301" s="407"/>
      <c r="G1301" s="408" t="s">
        <v>16693</v>
      </c>
      <c r="H1301" s="409" t="s">
        <v>16694</v>
      </c>
      <c r="I1301" s="10"/>
      <c r="J1301" s="10"/>
    </row>
    <row r="1302" spans="1:10">
      <c r="A1302" s="405">
        <v>26</v>
      </c>
      <c r="B1302" s="406" t="s">
        <v>16695</v>
      </c>
      <c r="C1302" s="407" t="str">
        <f t="shared" si="21"/>
        <v>effect add_modifier={modifier= low_gravity days = -1 multiplier = 1}</v>
      </c>
      <c r="D1302" s="407"/>
      <c r="E1302" s="407"/>
      <c r="F1302" s="407"/>
      <c r="G1302" s="408" t="s">
        <v>16696</v>
      </c>
      <c r="H1302" s="409" t="s">
        <v>16697</v>
      </c>
      <c r="I1302" s="10"/>
      <c r="J1302" s="10"/>
    </row>
    <row r="1303" spans="1:10">
      <c r="A1303" s="405">
        <v>27</v>
      </c>
      <c r="B1303" s="406" t="s">
        <v>16698</v>
      </c>
      <c r="C1303" s="407" t="str">
        <f t="shared" si="21"/>
        <v>effect add_modifier={modifier= high_gravity days = -1 multiplier = 1}</v>
      </c>
      <c r="D1303" s="407"/>
      <c r="E1303" s="407"/>
      <c r="F1303" s="407"/>
      <c r="G1303" s="408" t="s">
        <v>16699</v>
      </c>
      <c r="H1303" s="409" t="s">
        <v>16700</v>
      </c>
      <c r="I1303" s="10"/>
      <c r="J1303" s="10"/>
    </row>
    <row r="1304" spans="1:10">
      <c r="A1304" s="405">
        <v>28</v>
      </c>
      <c r="B1304" s="406" t="s">
        <v>16701</v>
      </c>
      <c r="C1304" s="407" t="str">
        <f t="shared" si="21"/>
        <v>effect add_modifier={modifier= abundant_geothermal_activity days = -1 multiplier = 1}</v>
      </c>
      <c r="D1304" s="407"/>
      <c r="E1304" s="407"/>
      <c r="F1304" s="407"/>
      <c r="G1304" s="408" t="s">
        <v>16702</v>
      </c>
      <c r="H1304" s="409" t="s">
        <v>16703</v>
      </c>
      <c r="I1304" s="10"/>
      <c r="J1304" s="10"/>
    </row>
    <row r="1305" ht="34.5" spans="1:10">
      <c r="A1305" s="405">
        <v>29</v>
      </c>
      <c r="B1305" s="406" t="s">
        <v>16704</v>
      </c>
      <c r="C1305" s="407" t="str">
        <f t="shared" si="21"/>
        <v>effect add_modifier={modifier= subterranean_wildlife days = -1 multiplier = 1}</v>
      </c>
      <c r="D1305" s="407"/>
      <c r="E1305" s="407"/>
      <c r="F1305" s="407"/>
      <c r="G1305" s="408" t="s">
        <v>16705</v>
      </c>
      <c r="H1305" s="409" t="s">
        <v>16706</v>
      </c>
      <c r="I1305" s="10"/>
      <c r="J1305" s="10"/>
    </row>
    <row r="1306" spans="1:10">
      <c r="A1306" s="405">
        <v>30</v>
      </c>
      <c r="B1306" s="406" t="s">
        <v>16707</v>
      </c>
      <c r="C1306" s="407" t="str">
        <f t="shared" si="21"/>
        <v>effect add_modifier={modifier= rich_mircoflora days = -1 multiplier = 1}</v>
      </c>
      <c r="D1306" s="407"/>
      <c r="E1306" s="407"/>
      <c r="F1306" s="407"/>
      <c r="G1306" s="408" t="s">
        <v>16708</v>
      </c>
      <c r="H1306" s="409" t="s">
        <v>16709</v>
      </c>
      <c r="I1306" s="10"/>
      <c r="J1306" s="10"/>
    </row>
    <row r="1307" spans="1:10">
      <c r="A1307" s="405">
        <v>31</v>
      </c>
      <c r="B1307" s="406" t="s">
        <v>10145</v>
      </c>
      <c r="C1307" s="407" t="str">
        <f t="shared" si="21"/>
        <v>effect add_modifier={modifier= migrating_forests days = -1 multiplier = 1}</v>
      </c>
      <c r="D1307" s="407"/>
      <c r="E1307" s="407"/>
      <c r="F1307" s="407"/>
      <c r="G1307" s="408"/>
      <c r="H1307" s="409" t="s">
        <v>16710</v>
      </c>
      <c r="I1307" s="10"/>
      <c r="J1307" s="10"/>
    </row>
    <row r="1308" spans="1:10">
      <c r="A1308" s="405">
        <v>32</v>
      </c>
      <c r="B1308" s="406" t="s">
        <v>16711</v>
      </c>
      <c r="C1308" s="407" t="str">
        <f t="shared" si="21"/>
        <v>effect add_modifier={modifier= migrating_forests_2 days = -1 multiplier = 1}</v>
      </c>
      <c r="D1308" s="407"/>
      <c r="E1308" s="407"/>
      <c r="F1308" s="407"/>
      <c r="G1308" s="408" t="s">
        <v>12133</v>
      </c>
      <c r="H1308" s="409" t="s">
        <v>16712</v>
      </c>
      <c r="I1308" s="10"/>
      <c r="J1308" s="10"/>
    </row>
    <row r="1309" spans="1:10">
      <c r="A1309" s="405">
        <v>33</v>
      </c>
      <c r="B1309" s="406" t="s">
        <v>16713</v>
      </c>
      <c r="C1309" s="407" t="str">
        <f t="shared" si="21"/>
        <v>effect add_modifier={modifier= dead_creatures days = -1 multiplier = 1}</v>
      </c>
      <c r="D1309" s="407"/>
      <c r="E1309" s="407"/>
      <c r="F1309" s="407"/>
      <c r="G1309" s="408"/>
      <c r="H1309" s="409" t="s">
        <v>16714</v>
      </c>
      <c r="I1309" s="10"/>
      <c r="J1309" s="10"/>
    </row>
    <row r="1310" spans="1:10">
      <c r="A1310" s="405">
        <v>34</v>
      </c>
      <c r="B1310" s="406" t="s">
        <v>16715</v>
      </c>
      <c r="C1310" s="407" t="str">
        <f t="shared" si="21"/>
        <v>effect add_modifier={modifier= starship_graveyard days = -1 multiplier = 1}</v>
      </c>
      <c r="D1310" s="407"/>
      <c r="E1310" s="407"/>
      <c r="F1310" s="407"/>
      <c r="G1310" s="408"/>
      <c r="H1310" s="409" t="s">
        <v>16716</v>
      </c>
      <c r="I1310" s="10"/>
      <c r="J1310" s="10"/>
    </row>
    <row r="1311" spans="1:10">
      <c r="A1311" s="405">
        <v>35</v>
      </c>
      <c r="B1311" s="406" t="s">
        <v>16717</v>
      </c>
      <c r="C1311" s="407" t="str">
        <f t="shared" si="21"/>
        <v>effect add_modifier={modifier= organic_starship days = -1 multiplier = 1}</v>
      </c>
      <c r="D1311" s="407"/>
      <c r="E1311" s="407"/>
      <c r="F1311" s="407"/>
      <c r="G1311" s="408"/>
      <c r="H1311" s="409" t="s">
        <v>16718</v>
      </c>
      <c r="I1311" s="10"/>
      <c r="J1311" s="10"/>
    </row>
    <row r="1312" spans="1:10">
      <c r="A1312" s="405">
        <v>36</v>
      </c>
      <c r="B1312" s="406" t="s">
        <v>16719</v>
      </c>
      <c r="C1312" s="407" t="str">
        <f t="shared" si="21"/>
        <v>effect add_modifier={modifier= abandoned_cities days = -1 multiplier = 1}</v>
      </c>
      <c r="D1312" s="407"/>
      <c r="E1312" s="407"/>
      <c r="F1312" s="407"/>
      <c r="G1312" s="408"/>
      <c r="H1312" s="409" t="s">
        <v>16720</v>
      </c>
      <c r="I1312" s="10"/>
      <c r="J1312" s="10"/>
    </row>
    <row r="1313" spans="1:10">
      <c r="A1313" s="405">
        <v>37</v>
      </c>
      <c r="B1313" s="406" t="s">
        <v>16721</v>
      </c>
      <c r="C1313" s="407" t="str">
        <f t="shared" si="21"/>
        <v>effect add_modifier={modifier= subterranean_ocean days = -1 multiplier = 1}</v>
      </c>
      <c r="D1313" s="407"/>
      <c r="E1313" s="407"/>
      <c r="F1313" s="407"/>
      <c r="G1313" s="408"/>
      <c r="H1313" s="409" t="s">
        <v>16722</v>
      </c>
      <c r="I1313" s="10"/>
      <c r="J1313" s="10"/>
    </row>
    <row r="1314" spans="1:10">
      <c r="A1314" s="405">
        <v>38</v>
      </c>
      <c r="B1314" s="406" t="s">
        <v>16723</v>
      </c>
      <c r="C1314" s="407" t="str">
        <f t="shared" si="21"/>
        <v>effect add_modifier={modifier= colony_enclaves days = -1 multiplier = 1}</v>
      </c>
      <c r="D1314" s="407"/>
      <c r="E1314" s="407"/>
      <c r="F1314" s="407"/>
      <c r="G1314" s="408" t="s">
        <v>16724</v>
      </c>
      <c r="H1314" s="409" t="s">
        <v>16725</v>
      </c>
      <c r="I1314" s="10"/>
      <c r="J1314" s="10"/>
    </row>
    <row r="1315" spans="1:10">
      <c r="A1315" s="405">
        <v>39</v>
      </c>
      <c r="B1315" s="406" t="s">
        <v>16726</v>
      </c>
      <c r="C1315" s="407" t="str">
        <f t="shared" si="21"/>
        <v>effect add_modifier={modifier= primitive_reservation days = -1 multiplier = 1}</v>
      </c>
      <c r="D1315" s="407"/>
      <c r="E1315" s="407"/>
      <c r="F1315" s="407"/>
      <c r="G1315" s="408" t="s">
        <v>16727</v>
      </c>
      <c r="H1315" s="409" t="s">
        <v>16728</v>
      </c>
      <c r="I1315" s="10"/>
      <c r="J1315" s="10"/>
    </row>
    <row r="1316" spans="1:10">
      <c r="A1316" s="405">
        <v>40</v>
      </c>
      <c r="B1316" s="406" t="s">
        <v>16729</v>
      </c>
      <c r="C1316" s="407" t="str">
        <f t="shared" si="21"/>
        <v>effect add_modifier={modifier= atmospheric_ecosystem days = -1 multiplier = 1}</v>
      </c>
      <c r="D1316" s="407"/>
      <c r="E1316" s="407"/>
      <c r="F1316" s="407"/>
      <c r="G1316" s="408"/>
      <c r="H1316" s="409" t="s">
        <v>16730</v>
      </c>
      <c r="I1316" s="10"/>
      <c r="J1316" s="10"/>
    </row>
    <row r="1317" spans="1:10">
      <c r="A1317" s="405">
        <v>41</v>
      </c>
      <c r="B1317" s="406" t="s">
        <v>16731</v>
      </c>
      <c r="C1317" s="407" t="str">
        <f t="shared" si="21"/>
        <v>effect add_modifier={modifier= asteroid_life days = -1 multiplier = 1}</v>
      </c>
      <c r="D1317" s="407"/>
      <c r="E1317" s="407"/>
      <c r="F1317" s="407"/>
      <c r="G1317" s="408"/>
      <c r="H1317" s="409" t="s">
        <v>16732</v>
      </c>
      <c r="I1317" s="10"/>
      <c r="J1317" s="10"/>
    </row>
    <row r="1318" spans="1:10">
      <c r="A1318" s="405">
        <v>42</v>
      </c>
      <c r="B1318" s="406" t="s">
        <v>16733</v>
      </c>
      <c r="C1318" s="407" t="str">
        <f t="shared" si="21"/>
        <v>effect add_modifier={modifier= asteroid_coprolite days = -1 multiplier = 1}</v>
      </c>
      <c r="D1318" s="407"/>
      <c r="E1318" s="407"/>
      <c r="F1318" s="407"/>
      <c r="G1318" s="408"/>
      <c r="H1318" s="409" t="s">
        <v>16734</v>
      </c>
      <c r="I1318" s="10"/>
      <c r="J1318" s="10"/>
    </row>
    <row r="1319" spans="1:10">
      <c r="A1319" s="405">
        <v>43</v>
      </c>
      <c r="B1319" s="406" t="s">
        <v>16735</v>
      </c>
      <c r="C1319" s="407" t="str">
        <f t="shared" si="21"/>
        <v>effect add_modifier={modifier= derelict_shipyard days = -1 multiplier = 1}</v>
      </c>
      <c r="D1319" s="407"/>
      <c r="E1319" s="407"/>
      <c r="F1319" s="407"/>
      <c r="G1319" s="408"/>
      <c r="H1319" s="409" t="s">
        <v>16736</v>
      </c>
      <c r="I1319" s="10"/>
      <c r="J1319" s="10"/>
    </row>
    <row r="1320" spans="1:10">
      <c r="A1320" s="405">
        <v>44</v>
      </c>
      <c r="B1320" s="406" t="s">
        <v>16737</v>
      </c>
      <c r="C1320" s="407" t="str">
        <f t="shared" si="21"/>
        <v>effect add_modifier={modifier= junkyard days = -1 multiplier = 1}</v>
      </c>
      <c r="D1320" s="407"/>
      <c r="E1320" s="407"/>
      <c r="F1320" s="407"/>
      <c r="G1320" s="408"/>
      <c r="H1320" s="409" t="s">
        <v>16738</v>
      </c>
      <c r="I1320" s="10"/>
      <c r="J1320" s="10"/>
    </row>
    <row r="1321" spans="1:10">
      <c r="A1321" s="405">
        <v>45</v>
      </c>
      <c r="B1321" s="406" t="s">
        <v>16739</v>
      </c>
      <c r="C1321" s="407" t="str">
        <f t="shared" si="21"/>
        <v>effect add_modifier={modifier= target_range days = -1 multiplier = 1}</v>
      </c>
      <c r="D1321" s="407"/>
      <c r="E1321" s="407"/>
      <c r="F1321" s="407"/>
      <c r="G1321" s="408"/>
      <c r="H1321" s="409" t="s">
        <v>16740</v>
      </c>
      <c r="I1321" s="10"/>
      <c r="J1321" s="10"/>
    </row>
    <row r="1322" spans="1:10">
      <c r="A1322" s="405">
        <v>46</v>
      </c>
      <c r="B1322" s="406" t="s">
        <v>16741</v>
      </c>
      <c r="C1322" s="407" t="str">
        <f t="shared" si="21"/>
        <v>effect add_modifier={modifier= ore_freighter days = -1 multiplier = 1}</v>
      </c>
      <c r="D1322" s="407"/>
      <c r="E1322" s="407"/>
      <c r="F1322" s="407"/>
      <c r="G1322" s="408"/>
      <c r="H1322" s="409" t="s">
        <v>16742</v>
      </c>
      <c r="I1322" s="10"/>
      <c r="J1322" s="10"/>
    </row>
    <row r="1323" spans="1:10">
      <c r="A1323" s="405">
        <v>47</v>
      </c>
      <c r="B1323" s="406" t="s">
        <v>16743</v>
      </c>
      <c r="C1323" s="407" t="str">
        <f t="shared" si="21"/>
        <v>effect add_modifier={modifier= aerostat_colonies days = -1 multiplier = 1}</v>
      </c>
      <c r="D1323" s="407"/>
      <c r="E1323" s="407"/>
      <c r="F1323" s="407"/>
      <c r="G1323" s="408"/>
      <c r="H1323" s="409" t="s">
        <v>16744</v>
      </c>
      <c r="I1323" s="10"/>
      <c r="J1323" s="10"/>
    </row>
    <row r="1324" spans="1:10">
      <c r="A1324" s="405">
        <v>48</v>
      </c>
      <c r="B1324" s="406" t="s">
        <v>9244</v>
      </c>
      <c r="C1324" s="407" t="str">
        <f t="shared" si="21"/>
        <v>effect add_modifier={modifier= debris_field days = -1 multiplier = 1}</v>
      </c>
      <c r="D1324" s="407"/>
      <c r="E1324" s="407"/>
      <c r="F1324" s="407"/>
      <c r="G1324" s="408"/>
      <c r="H1324" s="409" t="s">
        <v>16745</v>
      </c>
      <c r="I1324" s="10"/>
      <c r="J1324" s="10"/>
    </row>
    <row r="1325" spans="1:10">
      <c r="A1325" s="405">
        <v>49</v>
      </c>
      <c r="B1325" s="406" t="s">
        <v>16746</v>
      </c>
      <c r="C1325" s="407" t="str">
        <f t="shared" si="21"/>
        <v>effect add_modifier={modifier= extreme_storms days = -1 multiplier = 1}</v>
      </c>
      <c r="D1325" s="407"/>
      <c r="E1325" s="407"/>
      <c r="F1325" s="407"/>
      <c r="G1325" s="408"/>
      <c r="H1325" s="409" t="s">
        <v>16747</v>
      </c>
      <c r="I1325" s="10"/>
      <c r="J1325" s="10"/>
    </row>
    <row r="1326" spans="1:10">
      <c r="A1326" s="405">
        <v>50</v>
      </c>
      <c r="B1326" s="406" t="s">
        <v>16748</v>
      </c>
      <c r="C1326" s="407" t="str">
        <f t="shared" si="21"/>
        <v>effect add_modifier={modifier= precious_moon days = -1 multiplier = 1}</v>
      </c>
      <c r="D1326" s="407"/>
      <c r="E1326" s="407"/>
      <c r="F1326" s="407"/>
      <c r="G1326" s="408"/>
      <c r="H1326" s="409" t="s">
        <v>16749</v>
      </c>
      <c r="I1326" s="10"/>
      <c r="J1326" s="10"/>
    </row>
    <row r="1327" spans="1:10">
      <c r="A1327" s="405">
        <v>51</v>
      </c>
      <c r="B1327" s="406" t="s">
        <v>9147</v>
      </c>
      <c r="C1327" s="407" t="str">
        <f t="shared" si="21"/>
        <v>effect add_modifier={modifier= asteroid_collision days = -1 multiplier = 1}</v>
      </c>
      <c r="D1327" s="407"/>
      <c r="E1327" s="407"/>
      <c r="F1327" s="407"/>
      <c r="G1327" s="408"/>
      <c r="H1327" s="409" t="s">
        <v>16750</v>
      </c>
      <c r="I1327" s="10"/>
      <c r="J1327" s="10"/>
    </row>
    <row r="1328" spans="1:10">
      <c r="A1328" s="405">
        <v>52</v>
      </c>
      <c r="B1328" s="406" t="s">
        <v>16751</v>
      </c>
      <c r="C1328" s="407" t="str">
        <f t="shared" si="21"/>
        <v>effect add_modifier={modifier= microsingularity days = -1 multiplier = 1}</v>
      </c>
      <c r="D1328" s="407"/>
      <c r="E1328" s="407"/>
      <c r="F1328" s="407"/>
      <c r="G1328" s="408"/>
      <c r="H1328" s="409" t="s">
        <v>16752</v>
      </c>
      <c r="I1328" s="10"/>
      <c r="J1328" s="10"/>
    </row>
    <row r="1329" spans="1:10">
      <c r="A1329" s="405">
        <v>53</v>
      </c>
      <c r="B1329" s="406" t="s">
        <v>16753</v>
      </c>
      <c r="C1329" s="407" t="str">
        <f t="shared" si="21"/>
        <v>effect add_modifier={modifier= alien_writing days = -1 multiplier = 1}</v>
      </c>
      <c r="D1329" s="407"/>
      <c r="E1329" s="407"/>
      <c r="F1329" s="407"/>
      <c r="G1329" s="408"/>
      <c r="H1329" s="409" t="s">
        <v>16754</v>
      </c>
      <c r="I1329" s="10"/>
      <c r="J1329" s="10"/>
    </row>
    <row r="1330" spans="1:10">
      <c r="A1330" s="405">
        <v>54</v>
      </c>
      <c r="B1330" s="406" t="s">
        <v>16755</v>
      </c>
      <c r="C1330" s="407" t="str">
        <f t="shared" si="21"/>
        <v>effect add_modifier={modifier= towed_asteroid days = -1 multiplier = 1}</v>
      </c>
      <c r="D1330" s="407"/>
      <c r="E1330" s="407"/>
      <c r="F1330" s="407"/>
      <c r="G1330" s="408"/>
      <c r="H1330" s="409" t="s">
        <v>16756</v>
      </c>
      <c r="I1330" s="10"/>
      <c r="J1330" s="10"/>
    </row>
    <row r="1331" spans="1:10">
      <c r="A1331" s="405">
        <v>55</v>
      </c>
      <c r="B1331" s="406" t="s">
        <v>16757</v>
      </c>
      <c r="C1331" s="407" t="str">
        <f t="shared" si="21"/>
        <v>effect add_modifier={modifier= nuclear_devastation days = -1 multiplier = 1}</v>
      </c>
      <c r="D1331" s="407"/>
      <c r="E1331" s="407"/>
      <c r="F1331" s="407"/>
      <c r="G1331" s="408"/>
      <c r="H1331" s="409" t="s">
        <v>16758</v>
      </c>
      <c r="I1331" s="10"/>
      <c r="J1331" s="10"/>
    </row>
    <row r="1332" spans="1:10">
      <c r="A1332" s="405">
        <v>56</v>
      </c>
      <c r="B1332" s="406" t="s">
        <v>16759</v>
      </c>
      <c r="C1332" s="407" t="str">
        <f t="shared" si="21"/>
        <v>effect add_modifier={modifier= gamma_ray days = -1 multiplier = 1}</v>
      </c>
      <c r="D1332" s="407"/>
      <c r="E1332" s="407"/>
      <c r="F1332" s="407"/>
      <c r="G1332" s="408"/>
      <c r="H1332" s="409" t="s">
        <v>16760</v>
      </c>
      <c r="I1332" s="10"/>
      <c r="J1332" s="10"/>
    </row>
    <row r="1333" spans="1:10">
      <c r="A1333" s="405">
        <v>57</v>
      </c>
      <c r="B1333" s="406" t="s">
        <v>16761</v>
      </c>
      <c r="C1333" s="407" t="str">
        <f t="shared" si="21"/>
        <v>effect add_modifier={modifier= greenhouse_effect days = -1 multiplier = 1}</v>
      </c>
      <c r="D1333" s="407"/>
      <c r="E1333" s="407"/>
      <c r="F1333" s="407"/>
      <c r="G1333" s="408"/>
      <c r="H1333" s="409" t="s">
        <v>16762</v>
      </c>
      <c r="I1333" s="10"/>
      <c r="J1333" s="10"/>
    </row>
    <row r="1334" spans="1:10">
      <c r="A1334" s="405">
        <v>58</v>
      </c>
      <c r="B1334" s="406" t="s">
        <v>16763</v>
      </c>
      <c r="C1334" s="407" t="str">
        <f t="shared" si="21"/>
        <v>effect add_modifier={modifier= ammonia_biosphere days = -1 multiplier = 1}</v>
      </c>
      <c r="D1334" s="407"/>
      <c r="E1334" s="407"/>
      <c r="F1334" s="407"/>
      <c r="G1334" s="408"/>
      <c r="H1334" s="409" t="s">
        <v>16764</v>
      </c>
      <c r="I1334" s="10"/>
      <c r="J1334" s="10"/>
    </row>
    <row r="1335" spans="1:10">
      <c r="A1335" s="405">
        <v>59</v>
      </c>
      <c r="B1335" s="406" t="s">
        <v>16765</v>
      </c>
      <c r="C1335" s="407" t="str">
        <f t="shared" si="21"/>
        <v>effect add_modifier={modifier= silicon_lifeforms days = -1 multiplier = 1}</v>
      </c>
      <c r="D1335" s="407"/>
      <c r="E1335" s="407"/>
      <c r="F1335" s="407"/>
      <c r="G1335" s="408"/>
      <c r="H1335" s="409" t="s">
        <v>16766</v>
      </c>
      <c r="I1335" s="10"/>
      <c r="J1335" s="10"/>
    </row>
    <row r="1336" spans="1:10">
      <c r="A1336" s="405">
        <v>60</v>
      </c>
      <c r="B1336" s="406" t="s">
        <v>16767</v>
      </c>
      <c r="C1336" s="407" t="str">
        <f t="shared" si="21"/>
        <v>effect add_modifier={modifier= colony_ruins days = -1 multiplier = 1}</v>
      </c>
      <c r="D1336" s="407"/>
      <c r="E1336" s="407"/>
      <c r="F1336" s="407"/>
      <c r="G1336" s="408"/>
      <c r="H1336" s="409" t="s">
        <v>16768</v>
      </c>
      <c r="I1336" s="10"/>
      <c r="J1336" s="10"/>
    </row>
    <row r="1337" spans="1:10">
      <c r="A1337" s="405">
        <v>61</v>
      </c>
      <c r="B1337" s="406" t="s">
        <v>16769</v>
      </c>
      <c r="C1337" s="407" t="str">
        <f t="shared" si="21"/>
        <v>effect add_modifier={modifier= alien_mural days = -1 multiplier = 1}</v>
      </c>
      <c r="D1337" s="407"/>
      <c r="E1337" s="407"/>
      <c r="F1337" s="407"/>
      <c r="G1337" s="408"/>
      <c r="H1337" s="409" t="s">
        <v>16770</v>
      </c>
      <c r="I1337" s="10"/>
      <c r="J1337" s="10"/>
    </row>
    <row r="1338" spans="1:10">
      <c r="A1338" s="405">
        <v>62</v>
      </c>
      <c r="B1338" s="406" t="s">
        <v>16771</v>
      </c>
      <c r="C1338" s="407" t="str">
        <f t="shared" si="21"/>
        <v>effect add_modifier={modifier= damaged_ecology days = -1 multiplier = 1}</v>
      </c>
      <c r="D1338" s="407"/>
      <c r="E1338" s="407"/>
      <c r="F1338" s="407"/>
      <c r="G1338" s="408" t="s">
        <v>13390</v>
      </c>
      <c r="H1338" s="409" t="s">
        <v>16772</v>
      </c>
      <c r="I1338" s="10"/>
      <c r="J1338" s="10"/>
    </row>
    <row r="1339" spans="1:10">
      <c r="A1339" s="405">
        <v>63</v>
      </c>
      <c r="B1339" s="406" t="s">
        <v>16773</v>
      </c>
      <c r="C1339" s="407" t="str">
        <f t="shared" si="21"/>
        <v>effect add_modifier={modifier= friendly_trees days = -1 multiplier = 1}</v>
      </c>
      <c r="D1339" s="407"/>
      <c r="E1339" s="407"/>
      <c r="F1339" s="407"/>
      <c r="G1339" s="408" t="s">
        <v>13296</v>
      </c>
      <c r="H1339" s="409" t="s">
        <v>16774</v>
      </c>
      <c r="I1339" s="10"/>
      <c r="J1339" s="10"/>
    </row>
    <row r="1340" spans="1:10">
      <c r="A1340" s="405">
        <v>64</v>
      </c>
      <c r="B1340" s="406" t="s">
        <v>16775</v>
      </c>
      <c r="C1340" s="407" t="str">
        <f t="shared" si="21"/>
        <v>effect add_modifier={modifier= subterranean_civilization days = -1 multiplier = 1}</v>
      </c>
      <c r="D1340" s="407"/>
      <c r="E1340" s="407"/>
      <c r="F1340" s="407"/>
      <c r="G1340" s="408" t="s">
        <v>12320</v>
      </c>
      <c r="H1340" s="409" t="s">
        <v>16776</v>
      </c>
      <c r="I1340" s="10"/>
      <c r="J1340" s="10"/>
    </row>
    <row r="1341" spans="1:10">
      <c r="A1341" s="405">
        <v>65</v>
      </c>
      <c r="B1341" s="406" t="s">
        <v>16777</v>
      </c>
      <c r="C1341" s="407" t="str">
        <f t="shared" si="21"/>
        <v>effect add_modifier={modifier= subterranean_expansion days = -1 multiplier = 1}</v>
      </c>
      <c r="D1341" s="407"/>
      <c r="E1341" s="407"/>
      <c r="F1341" s="407"/>
      <c r="G1341" s="408" t="s">
        <v>12326</v>
      </c>
      <c r="H1341" s="409" t="s">
        <v>16778</v>
      </c>
      <c r="I1341" s="10"/>
      <c r="J1341" s="10"/>
    </row>
    <row r="1342" spans="1:10">
      <c r="A1342" s="405">
        <v>66</v>
      </c>
      <c r="B1342" s="406" t="s">
        <v>16779</v>
      </c>
      <c r="C1342" s="407" t="str">
        <f t="shared" ref="C1342:C1405" si="22">_xlfn.CONCAT($C$4," ",H1342," ","days = ",$E$4," ","multiplier = ",$G$4,"}")</f>
        <v>effect add_modifier={modifier= gas_giant_civ days = -1 multiplier = 1}</v>
      </c>
      <c r="D1342" s="407"/>
      <c r="E1342" s="407"/>
      <c r="F1342" s="407"/>
      <c r="G1342" s="408"/>
      <c r="H1342" s="409" t="s">
        <v>16780</v>
      </c>
      <c r="I1342" s="10"/>
      <c r="J1342" s="10"/>
    </row>
    <row r="1343" spans="1:10">
      <c r="A1343" s="405">
        <v>67</v>
      </c>
      <c r="B1343" s="406" t="s">
        <v>16781</v>
      </c>
      <c r="C1343" s="407" t="str">
        <f t="shared" si="22"/>
        <v>effect add_modifier={modifier= gas_giant_colony days = -1 multiplier = 1}</v>
      </c>
      <c r="D1343" s="407"/>
      <c r="E1343" s="407"/>
      <c r="F1343" s="407"/>
      <c r="G1343" s="408"/>
      <c r="H1343" s="409" t="s">
        <v>16782</v>
      </c>
      <c r="I1343" s="10"/>
      <c r="J1343" s="10"/>
    </row>
    <row r="1344" spans="1:10">
      <c r="A1344" s="405">
        <v>68</v>
      </c>
      <c r="B1344" s="406" t="s">
        <v>16783</v>
      </c>
      <c r="C1344" s="407" t="str">
        <f t="shared" si="22"/>
        <v>effect add_modifier={modifier= abandoned_terraforming days = -1 multiplier = 1}</v>
      </c>
      <c r="D1344" s="407"/>
      <c r="E1344" s="407"/>
      <c r="F1344" s="407"/>
      <c r="G1344" s="408" t="s">
        <v>16784</v>
      </c>
      <c r="H1344" s="409" t="s">
        <v>16785</v>
      </c>
      <c r="I1344" s="10"/>
      <c r="J1344" s="10"/>
    </row>
    <row r="1345" spans="1:10">
      <c r="A1345" s="405">
        <v>69</v>
      </c>
      <c r="B1345" s="406" t="s">
        <v>16786</v>
      </c>
      <c r="C1345" s="407" t="str">
        <f t="shared" si="22"/>
        <v>effect add_modifier={modifier= gaia_world days = -1 multiplier = 1}</v>
      </c>
      <c r="D1345" s="407"/>
      <c r="E1345" s="407"/>
      <c r="F1345" s="407"/>
      <c r="G1345" s="408" t="s">
        <v>16787</v>
      </c>
      <c r="H1345" s="409" t="s">
        <v>16788</v>
      </c>
      <c r="I1345" s="10"/>
      <c r="J1345" s="10"/>
    </row>
    <row r="1346" spans="1:10">
      <c r="A1346" s="405">
        <v>70</v>
      </c>
      <c r="B1346" s="406" t="s">
        <v>16789</v>
      </c>
      <c r="C1346" s="407" t="str">
        <f t="shared" si="22"/>
        <v>effect add_modifier={modifier= mutant_stalker days = -1 multiplier = 1}</v>
      </c>
      <c r="D1346" s="407"/>
      <c r="E1346" s="407"/>
      <c r="F1346" s="407"/>
      <c r="G1346" s="408" t="s">
        <v>3417</v>
      </c>
      <c r="H1346" s="409" t="s">
        <v>16790</v>
      </c>
      <c r="I1346" s="10"/>
      <c r="J1346" s="10"/>
    </row>
    <row r="1347" spans="1:10">
      <c r="A1347" s="405">
        <v>71</v>
      </c>
      <c r="B1347" s="406" t="s">
        <v>10157</v>
      </c>
      <c r="C1347" s="407" t="str">
        <f t="shared" si="22"/>
        <v>effect add_modifier={modifier= wasteland_infrastructure days = -1 multiplier = 1}</v>
      </c>
      <c r="D1347" s="407"/>
      <c r="E1347" s="407"/>
      <c r="F1347" s="407"/>
      <c r="G1347" s="408" t="s">
        <v>16791</v>
      </c>
      <c r="H1347" s="409" t="s">
        <v>16792</v>
      </c>
      <c r="I1347" s="10"/>
      <c r="J1347" s="10"/>
    </row>
    <row r="1348" spans="1:10">
      <c r="A1348" s="405">
        <v>72</v>
      </c>
      <c r="B1348" s="406" t="s">
        <v>10161</v>
      </c>
      <c r="C1348" s="407" t="str">
        <f t="shared" si="22"/>
        <v>effect add_modifier={modifier= wasteland_radiation days = -1 multiplier = 1}</v>
      </c>
      <c r="D1348" s="407"/>
      <c r="E1348" s="407"/>
      <c r="F1348" s="407"/>
      <c r="G1348" s="408" t="s">
        <v>13396</v>
      </c>
      <c r="H1348" s="409" t="s">
        <v>16793</v>
      </c>
      <c r="I1348" s="10"/>
      <c r="J1348" s="10"/>
    </row>
    <row r="1349" spans="1:10">
      <c r="A1349" s="405">
        <v>73</v>
      </c>
      <c r="B1349" s="406" t="s">
        <v>9689</v>
      </c>
      <c r="C1349" s="407" t="str">
        <f t="shared" si="22"/>
        <v>effect add_modifier={modifier= wasteland_orbital_debris days = -1 multiplier = 1}</v>
      </c>
      <c r="D1349" s="407"/>
      <c r="E1349" s="407"/>
      <c r="F1349" s="407"/>
      <c r="G1349" s="408" t="s">
        <v>16794</v>
      </c>
      <c r="H1349" s="409" t="s">
        <v>16795</v>
      </c>
      <c r="I1349" s="10"/>
      <c r="J1349" s="10"/>
    </row>
    <row r="1350" spans="1:10">
      <c r="A1350" s="405">
        <v>74</v>
      </c>
      <c r="B1350" s="406" t="s">
        <v>16796</v>
      </c>
      <c r="C1350" s="407" t="str">
        <f t="shared" si="22"/>
        <v>effect add_modifier={modifier= upliftable_species days = -1 multiplier = 1}</v>
      </c>
      <c r="D1350" s="407"/>
      <c r="E1350" s="407"/>
      <c r="F1350" s="407"/>
      <c r="G1350" s="408"/>
      <c r="H1350" s="409" t="s">
        <v>16797</v>
      </c>
      <c r="I1350" s="10"/>
      <c r="J1350" s="10"/>
    </row>
    <row r="1351" spans="1:10">
      <c r="A1351" s="405">
        <v>75</v>
      </c>
      <c r="B1351" s="406" t="s">
        <v>16798</v>
      </c>
      <c r="C1351" s="407" t="str">
        <f t="shared" si="22"/>
        <v>effect add_modifier={modifier= ancient_automation days = -1 multiplier = 1}</v>
      </c>
      <c r="D1351" s="407"/>
      <c r="E1351" s="407"/>
      <c r="F1351" s="407"/>
      <c r="G1351" s="408"/>
      <c r="H1351" s="409" t="s">
        <v>16799</v>
      </c>
      <c r="I1351" s="10"/>
      <c r="J1351" s="10"/>
    </row>
    <row r="1352" spans="1:10">
      <c r="A1352" s="405">
        <v>76</v>
      </c>
      <c r="B1352" s="406" t="s">
        <v>9366</v>
      </c>
      <c r="C1352" s="407" t="str">
        <f t="shared" si="22"/>
        <v>effect add_modifier={modifier= ancient_factory days = -1 multiplier = 1}</v>
      </c>
      <c r="D1352" s="407"/>
      <c r="E1352" s="407"/>
      <c r="F1352" s="407"/>
      <c r="G1352" s="408"/>
      <c r="H1352" s="409" t="s">
        <v>16800</v>
      </c>
      <c r="I1352" s="10"/>
      <c r="J1352" s="10"/>
    </row>
    <row r="1353" spans="1:10">
      <c r="A1353" s="405">
        <v>77</v>
      </c>
      <c r="B1353" s="406" t="s">
        <v>16801</v>
      </c>
      <c r="C1353" s="407" t="str">
        <f t="shared" si="22"/>
        <v>effect add_modifier={modifier= robot_workers days = -1 multiplier = 1}</v>
      </c>
      <c r="D1353" s="407"/>
      <c r="E1353" s="407"/>
      <c r="F1353" s="407"/>
      <c r="G1353" s="408"/>
      <c r="H1353" s="409" t="s">
        <v>16802</v>
      </c>
      <c r="I1353" s="10"/>
      <c r="J1353" s="10"/>
    </row>
    <row r="1354" spans="1:10">
      <c r="A1354" s="405">
        <v>78</v>
      </c>
      <c r="B1354" s="406" t="s">
        <v>16803</v>
      </c>
      <c r="C1354" s="407" t="str">
        <f t="shared" si="22"/>
        <v>effect add_modifier={modifier= ancient_forgeworld days = -1 multiplier = 1}</v>
      </c>
      <c r="D1354" s="407"/>
      <c r="E1354" s="407"/>
      <c r="F1354" s="407"/>
      <c r="G1354" s="408"/>
      <c r="H1354" s="409" t="s">
        <v>16804</v>
      </c>
      <c r="I1354" s="10"/>
      <c r="J1354" s="10"/>
    </row>
    <row r="1355" spans="1:10">
      <c r="A1355" s="405">
        <v>79</v>
      </c>
      <c r="B1355" s="406" t="s">
        <v>16805</v>
      </c>
      <c r="C1355" s="407" t="str">
        <f t="shared" si="22"/>
        <v>effect add_modifier={modifier= ancient_weapon days = -1 multiplier = 1}</v>
      </c>
      <c r="D1355" s="407"/>
      <c r="E1355" s="407"/>
      <c r="F1355" s="407"/>
      <c r="G1355" s="408"/>
      <c r="H1355" s="409" t="s">
        <v>16806</v>
      </c>
      <c r="I1355" s="10"/>
      <c r="J1355" s="10"/>
    </row>
    <row r="1356" spans="1:10">
      <c r="A1356" s="405">
        <v>80</v>
      </c>
      <c r="B1356" s="406" t="s">
        <v>16807</v>
      </c>
      <c r="C1356" s="407" t="str">
        <f t="shared" si="22"/>
        <v>effect add_modifier={modifier= holy_planet days = -1 multiplier = 1}</v>
      </c>
      <c r="D1356" s="407"/>
      <c r="E1356" s="407"/>
      <c r="F1356" s="407"/>
      <c r="G1356" s="408"/>
      <c r="H1356" s="409" t="s">
        <v>16808</v>
      </c>
      <c r="I1356" s="10"/>
      <c r="J1356" s="10"/>
    </row>
    <row r="1357" spans="1:10">
      <c r="A1357" s="405">
        <v>81</v>
      </c>
      <c r="B1357" s="406" t="s">
        <v>16809</v>
      </c>
      <c r="C1357" s="407" t="str">
        <f t="shared" si="22"/>
        <v>effect add_modifier={modifier= terraforming_candidate days = -1 multiplier = 1}</v>
      </c>
      <c r="D1357" s="407"/>
      <c r="E1357" s="407"/>
      <c r="F1357" s="407"/>
      <c r="G1357" s="408"/>
      <c r="H1357" s="409" t="s">
        <v>16810</v>
      </c>
      <c r="I1357" s="10"/>
      <c r="J1357" s="10"/>
    </row>
    <row r="1358" spans="1:10">
      <c r="A1358" s="405">
        <v>82</v>
      </c>
      <c r="B1358" s="406" t="s">
        <v>16811</v>
      </c>
      <c r="C1358" s="407" t="str">
        <f t="shared" si="22"/>
        <v>effect add_modifier={modifier= frozen_terraforming_candidate days = -1 multiplier = 1}</v>
      </c>
      <c r="D1358" s="407"/>
      <c r="E1358" s="407"/>
      <c r="F1358" s="407"/>
      <c r="G1358" s="408"/>
      <c r="H1358" s="409" t="s">
        <v>16812</v>
      </c>
      <c r="I1358" s="10"/>
      <c r="J1358" s="10"/>
    </row>
    <row r="1359" spans="1:10">
      <c r="A1359" s="405">
        <v>83</v>
      </c>
      <c r="B1359" s="406" t="s">
        <v>16813</v>
      </c>
      <c r="C1359" s="407" t="str">
        <f t="shared" si="22"/>
        <v>effect add_modifier={modifier= toxic_terraforming_candidate days = -1 multiplier = 1}</v>
      </c>
      <c r="D1359" s="407"/>
      <c r="E1359" s="407"/>
      <c r="F1359" s="407"/>
      <c r="G1359" s="408"/>
      <c r="H1359" s="409" t="s">
        <v>16814</v>
      </c>
      <c r="I1359" s="10"/>
      <c r="J1359" s="10"/>
    </row>
    <row r="1360" ht="34.5" spans="1:10">
      <c r="A1360" s="405">
        <v>84</v>
      </c>
      <c r="B1360" s="406" t="s">
        <v>16815</v>
      </c>
      <c r="C1360" s="407" t="str">
        <f t="shared" si="22"/>
        <v>effect add_modifier={modifier= planet_uncertain_past days = -1 multiplier = 1}</v>
      </c>
      <c r="D1360" s="407"/>
      <c r="E1360" s="407"/>
      <c r="F1360" s="407"/>
      <c r="G1360" s="408" t="s">
        <v>16816</v>
      </c>
      <c r="H1360" s="409" t="s">
        <v>16817</v>
      </c>
      <c r="I1360" s="10"/>
      <c r="J1360" s="10"/>
    </row>
    <row r="1361" spans="1:10">
      <c r="A1361" s="405">
        <v>85</v>
      </c>
      <c r="B1361" s="406" t="s">
        <v>16818</v>
      </c>
      <c r="C1361" s="407" t="str">
        <f t="shared" si="22"/>
        <v>effect add_modifier={modifier= recent_quake days = -1 multiplier = 1}</v>
      </c>
      <c r="D1361" s="407"/>
      <c r="E1361" s="407"/>
      <c r="F1361" s="407"/>
      <c r="G1361" s="408" t="s">
        <v>13388</v>
      </c>
      <c r="H1361" s="409" t="s">
        <v>16819</v>
      </c>
      <c r="I1361" s="10"/>
      <c r="J1361" s="10"/>
    </row>
    <row r="1362" spans="1:10">
      <c r="A1362" s="405">
        <v>86</v>
      </c>
      <c r="B1362" s="406" t="s">
        <v>16820</v>
      </c>
      <c r="C1362" s="407" t="str">
        <f t="shared" si="22"/>
        <v>effect add_modifier={modifier= recent_comet days = -1 multiplier = 1}</v>
      </c>
      <c r="D1362" s="407"/>
      <c r="E1362" s="407"/>
      <c r="F1362" s="407"/>
      <c r="G1362" s="408" t="s">
        <v>3468</v>
      </c>
      <c r="H1362" s="409" t="s">
        <v>16821</v>
      </c>
      <c r="I1362" s="10"/>
      <c r="J1362" s="10"/>
    </row>
    <row r="1363" spans="1:10">
      <c r="A1363" s="405">
        <v>87</v>
      </c>
      <c r="B1363" s="406" t="s">
        <v>16822</v>
      </c>
      <c r="C1363" s="407" t="str">
        <f t="shared" si="22"/>
        <v>effect add_modifier={modifier= recent_impact days = -1 multiplier = 1}</v>
      </c>
      <c r="D1363" s="407"/>
      <c r="E1363" s="407"/>
      <c r="F1363" s="407"/>
      <c r="G1363" s="408" t="s">
        <v>13388</v>
      </c>
      <c r="H1363" s="409" t="s">
        <v>16823</v>
      </c>
      <c r="I1363" s="10"/>
      <c r="J1363" s="10"/>
    </row>
    <row r="1364" spans="1:10">
      <c r="A1364" s="405">
        <v>88</v>
      </c>
      <c r="B1364" s="406" t="s">
        <v>10194</v>
      </c>
      <c r="C1364" s="407" t="str">
        <f t="shared" si="22"/>
        <v>effect add_modifier={modifier= magnetic_research_boost days = -1 multiplier = 1}</v>
      </c>
      <c r="D1364" s="407"/>
      <c r="E1364" s="407"/>
      <c r="F1364" s="407"/>
      <c r="G1364" s="408" t="s">
        <v>16824</v>
      </c>
      <c r="H1364" s="409" t="s">
        <v>16825</v>
      </c>
      <c r="I1364" s="10"/>
      <c r="J1364" s="10"/>
    </row>
    <row r="1365" spans="1:10">
      <c r="A1365" s="405">
        <v>89</v>
      </c>
      <c r="B1365" s="406" t="s">
        <v>10196</v>
      </c>
      <c r="C1365" s="407" t="str">
        <f t="shared" si="22"/>
        <v>effect add_modifier={modifier= magnetic_disruption days = -1 multiplier = 1}</v>
      </c>
      <c r="D1365" s="407"/>
      <c r="E1365" s="407"/>
      <c r="F1365" s="407"/>
      <c r="G1365" s="408" t="s">
        <v>16826</v>
      </c>
      <c r="H1365" s="409" t="s">
        <v>16827</v>
      </c>
      <c r="I1365" s="10"/>
      <c r="J1365" s="10"/>
    </row>
    <row r="1366" spans="1:10">
      <c r="A1366" s="405">
        <v>90</v>
      </c>
      <c r="B1366" s="406" t="s">
        <v>16828</v>
      </c>
      <c r="C1366" s="407" t="str">
        <f t="shared" si="22"/>
        <v>effect add_modifier={modifier= forest_fire days = -1 multiplier = 1}</v>
      </c>
      <c r="D1366" s="407"/>
      <c r="E1366" s="407"/>
      <c r="F1366" s="407"/>
      <c r="G1366" s="408" t="s">
        <v>16829</v>
      </c>
      <c r="H1366" s="409" t="s">
        <v>16830</v>
      </c>
      <c r="I1366" s="10"/>
      <c r="J1366" s="10"/>
    </row>
    <row r="1367" spans="1:10">
      <c r="A1367" s="405">
        <v>91</v>
      </c>
      <c r="B1367" s="406" t="s">
        <v>16831</v>
      </c>
      <c r="C1367" s="407" t="str">
        <f t="shared" si="22"/>
        <v>effect add_modifier={modifier= nationalist_corruption days = -1 multiplier = 1}</v>
      </c>
      <c r="D1367" s="407"/>
      <c r="E1367" s="407"/>
      <c r="F1367" s="407"/>
      <c r="G1367" s="408" t="s">
        <v>16832</v>
      </c>
      <c r="H1367" s="409" t="s">
        <v>16833</v>
      </c>
      <c r="I1367" s="10"/>
      <c r="J1367" s="10"/>
    </row>
    <row r="1368" spans="1:10">
      <c r="A1368" s="405">
        <v>92</v>
      </c>
      <c r="B1368" s="406" t="s">
        <v>16834</v>
      </c>
      <c r="C1368" s="407" t="str">
        <f t="shared" si="22"/>
        <v>effect add_modifier={modifier= planet_separatist_strikes days = -1 multiplier = 1}</v>
      </c>
      <c r="D1368" s="407"/>
      <c r="E1368" s="407"/>
      <c r="F1368" s="407"/>
      <c r="G1368" s="408" t="s">
        <v>16835</v>
      </c>
      <c r="H1368" s="409" t="s">
        <v>16836</v>
      </c>
      <c r="I1368" s="10"/>
      <c r="J1368" s="10"/>
    </row>
    <row r="1369" spans="1:10">
      <c r="A1369" s="405">
        <v>93</v>
      </c>
      <c r="B1369" s="406" t="s">
        <v>16837</v>
      </c>
      <c r="C1369" s="407" t="str">
        <f t="shared" si="22"/>
        <v>effect add_modifier={modifier= planet_separatist_supporter days = -1 multiplier = 1}</v>
      </c>
      <c r="D1369" s="407"/>
      <c r="E1369" s="407"/>
      <c r="F1369" s="407"/>
      <c r="G1369" s="408" t="s">
        <v>3417</v>
      </c>
      <c r="H1369" s="409" t="s">
        <v>16838</v>
      </c>
      <c r="I1369" s="10"/>
      <c r="J1369" s="10"/>
    </row>
    <row r="1370" spans="1:10">
      <c r="A1370" s="405">
        <v>94</v>
      </c>
      <c r="B1370" s="406" t="s">
        <v>16839</v>
      </c>
      <c r="C1370" s="407" t="str">
        <f t="shared" si="22"/>
        <v>effect add_modifier={modifier= sector_separatist_supporter days = -1 multiplier = 1}</v>
      </c>
      <c r="D1370" s="407"/>
      <c r="E1370" s="407"/>
      <c r="F1370" s="407"/>
      <c r="G1370" s="408" t="s">
        <v>3417</v>
      </c>
      <c r="H1370" s="409" t="s">
        <v>16840</v>
      </c>
      <c r="I1370" s="10"/>
      <c r="J1370" s="10"/>
    </row>
    <row r="1371" spans="1:10">
      <c r="A1371" s="405">
        <v>95</v>
      </c>
      <c r="B1371" s="406" t="s">
        <v>16841</v>
      </c>
      <c r="C1371" s="407" t="str">
        <f t="shared" si="22"/>
        <v>effect add_modifier={modifier= stellarite_high_temp days = -1 multiplier = 1}</v>
      </c>
      <c r="D1371" s="407"/>
      <c r="E1371" s="407"/>
      <c r="F1371" s="407"/>
      <c r="G1371" s="408" t="s">
        <v>16842</v>
      </c>
      <c r="H1371" s="409" t="s">
        <v>16843</v>
      </c>
      <c r="I1371" s="10"/>
      <c r="J1371" s="10"/>
    </row>
    <row r="1372" spans="1:10">
      <c r="A1372" s="405">
        <v>96</v>
      </c>
      <c r="B1372" s="406" t="s">
        <v>16844</v>
      </c>
      <c r="C1372" s="407" t="str">
        <f t="shared" si="22"/>
        <v>effect add_modifier={modifier= stellarite_low_temp days = -1 multiplier = 1}</v>
      </c>
      <c r="D1372" s="407"/>
      <c r="E1372" s="407"/>
      <c r="F1372" s="407"/>
      <c r="G1372" s="408" t="s">
        <v>16842</v>
      </c>
      <c r="H1372" s="409" t="s">
        <v>16845</v>
      </c>
      <c r="I1372" s="10"/>
      <c r="J1372" s="10"/>
    </row>
    <row r="1373" spans="1:10">
      <c r="A1373" s="405">
        <v>97</v>
      </c>
      <c r="B1373" s="406" t="s">
        <v>16846</v>
      </c>
      <c r="C1373" s="407" t="str">
        <f t="shared" si="22"/>
        <v>effect add_modifier={modifier= land_appropriation days = -1 multiplier = 1}</v>
      </c>
      <c r="D1373" s="407"/>
      <c r="E1373" s="407"/>
      <c r="F1373" s="407"/>
      <c r="G1373" s="408" t="s">
        <v>16847</v>
      </c>
      <c r="H1373" s="409" t="s">
        <v>16848</v>
      </c>
      <c r="I1373" s="10"/>
      <c r="J1373" s="10"/>
    </row>
    <row r="1374" spans="1:10">
      <c r="A1374" s="405">
        <v>98</v>
      </c>
      <c r="B1374" s="406" t="s">
        <v>16849</v>
      </c>
      <c r="C1374" s="407" t="str">
        <f t="shared" si="22"/>
        <v>effect add_modifier={modifier= vultaum_homeworld days = -1 multiplier = 1}</v>
      </c>
      <c r="D1374" s="407"/>
      <c r="E1374" s="407"/>
      <c r="F1374" s="407"/>
      <c r="G1374" s="408"/>
      <c r="H1374" s="409" t="s">
        <v>16850</v>
      </c>
      <c r="I1374" s="10"/>
      <c r="J1374" s="10"/>
    </row>
    <row r="1375" spans="1:10">
      <c r="A1375" s="405">
        <v>99</v>
      </c>
      <c r="B1375" s="406" t="s">
        <v>16851</v>
      </c>
      <c r="C1375" s="407" t="str">
        <f t="shared" si="22"/>
        <v>effect add_modifier={modifier= vultaum_minerals days = -1 multiplier = 1}</v>
      </c>
      <c r="D1375" s="407"/>
      <c r="E1375" s="407"/>
      <c r="F1375" s="407"/>
      <c r="G1375" s="408"/>
      <c r="H1375" s="409" t="s">
        <v>16852</v>
      </c>
      <c r="I1375" s="10"/>
      <c r="J1375" s="10"/>
    </row>
    <row r="1376" spans="1:10">
      <c r="A1376" s="405">
        <v>100</v>
      </c>
      <c r="B1376" s="406" t="s">
        <v>16853</v>
      </c>
      <c r="C1376" s="407" t="str">
        <f t="shared" si="22"/>
        <v>effect add_modifier={modifier= vultaum_energy days = -1 multiplier = 1}</v>
      </c>
      <c r="D1376" s="407"/>
      <c r="E1376" s="407"/>
      <c r="F1376" s="407"/>
      <c r="G1376" s="408"/>
      <c r="H1376" s="409" t="s">
        <v>16854</v>
      </c>
      <c r="I1376" s="10"/>
      <c r="J1376" s="10"/>
    </row>
    <row r="1377" spans="1:10">
      <c r="A1377" s="405">
        <v>101</v>
      </c>
      <c r="B1377" s="406" t="s">
        <v>16855</v>
      </c>
      <c r="C1377" s="407" t="str">
        <f t="shared" si="22"/>
        <v>effect add_modifier={modifier= yuht_homeworld days = -1 multiplier = 1}</v>
      </c>
      <c r="D1377" s="407"/>
      <c r="E1377" s="407"/>
      <c r="F1377" s="407"/>
      <c r="G1377" s="408"/>
      <c r="H1377" s="409" t="s">
        <v>16856</v>
      </c>
      <c r="I1377" s="10"/>
      <c r="J1377" s="10"/>
    </row>
    <row r="1378" spans="1:10">
      <c r="A1378" s="405">
        <v>102</v>
      </c>
      <c r="B1378" s="406" t="s">
        <v>16857</v>
      </c>
      <c r="C1378" s="407" t="str">
        <f t="shared" si="22"/>
        <v>effect add_modifier={modifier= yuht_minerals days = -1 multiplier = 1}</v>
      </c>
      <c r="D1378" s="407"/>
      <c r="E1378" s="407"/>
      <c r="F1378" s="407"/>
      <c r="G1378" s="408"/>
      <c r="H1378" s="409" t="s">
        <v>16858</v>
      </c>
      <c r="I1378" s="10"/>
      <c r="J1378" s="10"/>
    </row>
    <row r="1379" spans="1:10">
      <c r="A1379" s="405">
        <v>103</v>
      </c>
      <c r="B1379" s="406" t="s">
        <v>16859</v>
      </c>
      <c r="C1379" s="407" t="str">
        <f t="shared" si="22"/>
        <v>effect add_modifier={modifier= yuht_energy days = -1 multiplier = 1}</v>
      </c>
      <c r="D1379" s="407"/>
      <c r="E1379" s="407"/>
      <c r="F1379" s="407"/>
      <c r="G1379" s="408"/>
      <c r="H1379" s="409" t="s">
        <v>16860</v>
      </c>
      <c r="I1379" s="10"/>
      <c r="J1379" s="10"/>
    </row>
    <row r="1380" spans="1:10">
      <c r="A1380" s="405">
        <v>104</v>
      </c>
      <c r="B1380" s="406" t="s">
        <v>16861</v>
      </c>
      <c r="C1380" s="407" t="str">
        <f t="shared" si="22"/>
        <v>effect add_modifier={modifier= first_league_homeworld days = -1 multiplier = 1}</v>
      </c>
      <c r="D1380" s="407"/>
      <c r="E1380" s="407"/>
      <c r="F1380" s="407"/>
      <c r="G1380" s="408" t="s">
        <v>16862</v>
      </c>
      <c r="H1380" s="409" t="s">
        <v>16863</v>
      </c>
      <c r="I1380" s="10"/>
      <c r="J1380" s="10"/>
    </row>
    <row r="1381" spans="1:10">
      <c r="A1381" s="405">
        <v>105</v>
      </c>
      <c r="B1381" s="406" t="s">
        <v>16864</v>
      </c>
      <c r="C1381" s="407" t="str">
        <f t="shared" si="22"/>
        <v>effect add_modifier={modifier= first_league_minerals days = -1 multiplier = 1}</v>
      </c>
      <c r="D1381" s="407"/>
      <c r="E1381" s="407"/>
      <c r="F1381" s="407"/>
      <c r="G1381" s="408"/>
      <c r="H1381" s="409" t="s">
        <v>16865</v>
      </c>
      <c r="I1381" s="10"/>
      <c r="J1381" s="10"/>
    </row>
    <row r="1382" spans="1:10">
      <c r="A1382" s="405">
        <v>106</v>
      </c>
      <c r="B1382" s="406" t="s">
        <v>16866</v>
      </c>
      <c r="C1382" s="407" t="str">
        <f t="shared" si="22"/>
        <v>effect add_modifier={modifier= first_league_energy days = -1 multiplier = 1}</v>
      </c>
      <c r="D1382" s="407"/>
      <c r="E1382" s="407"/>
      <c r="F1382" s="407"/>
      <c r="G1382" s="408"/>
      <c r="H1382" s="409" t="s">
        <v>16867</v>
      </c>
      <c r="I1382" s="10"/>
      <c r="J1382" s="10"/>
    </row>
    <row r="1383" spans="1:10">
      <c r="A1383" s="405">
        <v>107</v>
      </c>
      <c r="B1383" s="406" t="s">
        <v>16868</v>
      </c>
      <c r="C1383" s="407" t="str">
        <f t="shared" si="22"/>
        <v>effect add_modifier={modifier= irassian_homeworld days = -1 multiplier = 1}</v>
      </c>
      <c r="D1383" s="407"/>
      <c r="E1383" s="407"/>
      <c r="F1383" s="407"/>
      <c r="G1383" s="408"/>
      <c r="H1383" s="409" t="s">
        <v>16869</v>
      </c>
      <c r="I1383" s="10"/>
      <c r="J1383" s="10"/>
    </row>
    <row r="1384" spans="1:10">
      <c r="A1384" s="405">
        <v>108</v>
      </c>
      <c r="B1384" s="406" t="s">
        <v>16870</v>
      </c>
      <c r="C1384" s="407" t="str">
        <f t="shared" si="22"/>
        <v>effect add_modifier={modifier= irassian_minerals days = -1 multiplier = 1}</v>
      </c>
      <c r="D1384" s="407"/>
      <c r="E1384" s="407"/>
      <c r="F1384" s="407"/>
      <c r="G1384" s="408"/>
      <c r="H1384" s="409" t="s">
        <v>16871</v>
      </c>
      <c r="I1384" s="10"/>
      <c r="J1384" s="10"/>
    </row>
    <row r="1385" spans="1:10">
      <c r="A1385" s="405">
        <v>109</v>
      </c>
      <c r="B1385" s="406" t="s">
        <v>16872</v>
      </c>
      <c r="C1385" s="407" t="str">
        <f t="shared" si="22"/>
        <v>effect add_modifier={modifier= irassian_energy days = -1 multiplier = 1}</v>
      </c>
      <c r="D1385" s="407"/>
      <c r="E1385" s="407"/>
      <c r="F1385" s="407"/>
      <c r="G1385" s="408"/>
      <c r="H1385" s="409" t="s">
        <v>16873</v>
      </c>
      <c r="I1385" s="10"/>
      <c r="J1385" s="10"/>
    </row>
    <row r="1386" spans="1:10">
      <c r="A1386" s="405">
        <v>110</v>
      </c>
      <c r="B1386" s="406" t="s">
        <v>16874</v>
      </c>
      <c r="C1386" s="407" t="str">
        <f t="shared" si="22"/>
        <v>effect add_modifier={modifier= turtle_world_modifier days = -1 multiplier = 1}</v>
      </c>
      <c r="D1386" s="407"/>
      <c r="E1386" s="407"/>
      <c r="F1386" s="407"/>
      <c r="G1386" s="408" t="s">
        <v>16875</v>
      </c>
      <c r="H1386" s="409" t="s">
        <v>16876</v>
      </c>
      <c r="I1386" s="10"/>
      <c r="J1386" s="10"/>
    </row>
    <row r="1387" spans="1:10">
      <c r="A1387" s="405">
        <v>111</v>
      </c>
      <c r="B1387" s="406" t="s">
        <v>16877</v>
      </c>
      <c r="C1387" s="407" t="str">
        <f t="shared" si="22"/>
        <v>effect add_modifier={modifier= turtle_world_modifier_alone days = -1 multiplier = 1}</v>
      </c>
      <c r="D1387" s="407"/>
      <c r="E1387" s="407"/>
      <c r="F1387" s="407"/>
      <c r="G1387" s="408" t="s">
        <v>16878</v>
      </c>
      <c r="H1387" s="409" t="s">
        <v>16879</v>
      </c>
      <c r="I1387" s="10"/>
      <c r="J1387" s="10"/>
    </row>
    <row r="1388" spans="1:10">
      <c r="A1388" s="405">
        <v>112</v>
      </c>
      <c r="B1388" s="406" t="s">
        <v>16880</v>
      </c>
      <c r="C1388" s="407" t="str">
        <f t="shared" si="22"/>
        <v>effect add_modifier={modifier= turtle_world_modifier_evopred days = -1 multiplier = 1}</v>
      </c>
      <c r="D1388" s="407"/>
      <c r="E1388" s="407"/>
      <c r="F1388" s="407"/>
      <c r="G1388" s="408" t="s">
        <v>16881</v>
      </c>
      <c r="H1388" s="409" t="s">
        <v>16882</v>
      </c>
      <c r="I1388" s="10"/>
      <c r="J1388" s="10"/>
    </row>
    <row r="1389" spans="1:10">
      <c r="A1389" s="405">
        <v>113</v>
      </c>
      <c r="B1389" s="406" t="s">
        <v>16883</v>
      </c>
      <c r="C1389" s="407" t="str">
        <f t="shared" si="22"/>
        <v>effect add_modifier={modifier= turtle_world_slaves_modifier days = -1 multiplier = 1}</v>
      </c>
      <c r="D1389" s="407"/>
      <c r="E1389" s="407"/>
      <c r="F1389" s="407"/>
      <c r="G1389" s="408" t="s">
        <v>16884</v>
      </c>
      <c r="H1389" s="409" t="s">
        <v>16885</v>
      </c>
      <c r="I1389" s="10"/>
      <c r="J1389" s="10"/>
    </row>
    <row r="1390" spans="1:10">
      <c r="A1390" s="405">
        <v>114</v>
      </c>
      <c r="B1390" s="406" t="s">
        <v>16886</v>
      </c>
      <c r="C1390" s="407" t="str">
        <f t="shared" si="22"/>
        <v>effect add_modifier={modifier= embraced_turtle_slavery_modifier days = -1 multiplier = 1}</v>
      </c>
      <c r="D1390" s="407"/>
      <c r="E1390" s="407"/>
      <c r="F1390" s="407"/>
      <c r="G1390" s="408" t="s">
        <v>16887</v>
      </c>
      <c r="H1390" s="409" t="s">
        <v>16888</v>
      </c>
      <c r="I1390" s="10"/>
      <c r="J1390" s="10"/>
    </row>
    <row r="1391" spans="1:10">
      <c r="A1391" s="405">
        <v>115</v>
      </c>
      <c r="B1391" s="406" t="s">
        <v>16889</v>
      </c>
      <c r="C1391" s="407" t="str">
        <f t="shared" si="22"/>
        <v>effect add_modifier={modifier= relentless_industrialists_tomb days = -1 multiplier = 1}</v>
      </c>
      <c r="D1391" s="407"/>
      <c r="E1391" s="407"/>
      <c r="F1391" s="407"/>
      <c r="G1391" s="408" t="s">
        <v>16890</v>
      </c>
      <c r="H1391" s="409" t="s">
        <v>16891</v>
      </c>
      <c r="I1391" s="10"/>
      <c r="J1391" s="10"/>
    </row>
    <row r="1392" spans="1:10">
      <c r="A1392" s="405">
        <v>116</v>
      </c>
      <c r="B1392" s="406" t="s">
        <v>16892</v>
      </c>
      <c r="C1392" s="407" t="str">
        <f t="shared" si="22"/>
        <v>effect add_modifier={modifier= synth_planet_paranoia days = -1 multiplier = 1}</v>
      </c>
      <c r="D1392" s="407"/>
      <c r="E1392" s="407"/>
      <c r="F1392" s="407"/>
      <c r="G1392" s="408" t="s">
        <v>16890</v>
      </c>
      <c r="H1392" s="409" t="s">
        <v>16893</v>
      </c>
      <c r="I1392" s="10"/>
      <c r="J1392" s="10"/>
    </row>
    <row r="1393" spans="1:10">
      <c r="A1393" s="405">
        <v>117</v>
      </c>
      <c r="B1393" s="406" t="s">
        <v>16894</v>
      </c>
      <c r="C1393" s="407" t="str">
        <f t="shared" si="22"/>
        <v>effect add_modifier={modifier= dportal_trade_normal days = -1 multiplier = 1}</v>
      </c>
      <c r="D1393" s="407"/>
      <c r="E1393" s="407"/>
      <c r="F1393" s="407"/>
      <c r="G1393" s="408" t="s">
        <v>16895</v>
      </c>
      <c r="H1393" s="409" t="s">
        <v>16896</v>
      </c>
      <c r="I1393" s="10"/>
      <c r="J1393" s="10"/>
    </row>
    <row r="1394" spans="1:10">
      <c r="A1394" s="405">
        <v>118</v>
      </c>
      <c r="B1394" s="406" t="s">
        <v>16897</v>
      </c>
      <c r="C1394" s="407" t="str">
        <f t="shared" si="22"/>
        <v>effect add_modifier={modifier= dportal_trade_low days = -1 multiplier = 1}</v>
      </c>
      <c r="D1394" s="407"/>
      <c r="E1394" s="407"/>
      <c r="F1394" s="407"/>
      <c r="G1394" s="408" t="s">
        <v>16898</v>
      </c>
      <c r="H1394" s="409" t="s">
        <v>16899</v>
      </c>
      <c r="I1394" s="10"/>
      <c r="J1394" s="10"/>
    </row>
    <row r="1395" spans="1:10">
      <c r="A1395" s="405">
        <v>119</v>
      </c>
      <c r="B1395" s="406" t="s">
        <v>16900</v>
      </c>
      <c r="C1395" s="407" t="str">
        <f t="shared" si="22"/>
        <v>effect add_modifier={modifier= dportal_trade_high days = -1 multiplier = 1}</v>
      </c>
      <c r="D1395" s="407"/>
      <c r="E1395" s="407"/>
      <c r="F1395" s="407"/>
      <c r="G1395" s="408" t="s">
        <v>16901</v>
      </c>
      <c r="H1395" s="409" t="s">
        <v>16902</v>
      </c>
      <c r="I1395" s="10"/>
      <c r="J1395" s="10"/>
    </row>
    <row r="1396" spans="1:10">
      <c r="A1396" s="405">
        <v>120</v>
      </c>
      <c r="B1396" s="406" t="s">
        <v>16903</v>
      </c>
      <c r="C1396" s="407" t="str">
        <f t="shared" si="22"/>
        <v>effect add_modifier={modifier= dportal_trade_crisis days = -1 multiplier = 1}</v>
      </c>
      <c r="D1396" s="407"/>
      <c r="E1396" s="407"/>
      <c r="F1396" s="407"/>
      <c r="G1396" s="408" t="s">
        <v>16904</v>
      </c>
      <c r="H1396" s="409" t="s">
        <v>16905</v>
      </c>
      <c r="I1396" s="10"/>
      <c r="J1396" s="10"/>
    </row>
    <row r="1397" spans="1:10">
      <c r="A1397" s="405">
        <v>121</v>
      </c>
      <c r="B1397" s="406" t="s">
        <v>16906</v>
      </c>
      <c r="C1397" s="407" t="str">
        <f t="shared" si="22"/>
        <v>effect add_modifier={modifier= flooded_habitat days = -1 multiplier = 1}</v>
      </c>
      <c r="D1397" s="407"/>
      <c r="E1397" s="407"/>
      <c r="F1397" s="407"/>
      <c r="G1397" s="408" t="s">
        <v>16907</v>
      </c>
      <c r="H1397" s="409" t="s">
        <v>16908</v>
      </c>
      <c r="I1397" s="10"/>
      <c r="J1397" s="10"/>
    </row>
    <row r="1398" spans="1:10">
      <c r="A1398" s="405">
        <v>122</v>
      </c>
      <c r="B1398" s="406" t="s">
        <v>16909</v>
      </c>
      <c r="C1398" s="407" t="str">
        <f t="shared" si="22"/>
        <v>effect add_modifier={modifier= instability_join_revolt days = -1 multiplier = 1}</v>
      </c>
      <c r="D1398" s="407"/>
      <c r="E1398" s="407"/>
      <c r="F1398" s="407"/>
      <c r="G1398" s="408" t="s">
        <v>16910</v>
      </c>
      <c r="H1398" s="409" t="s">
        <v>16911</v>
      </c>
      <c r="I1398" s="10"/>
      <c r="J1398" s="10"/>
    </row>
    <row r="1399" spans="1:10">
      <c r="A1399" s="405">
        <v>123</v>
      </c>
      <c r="B1399" s="406" t="s">
        <v>16912</v>
      </c>
      <c r="C1399" s="407" t="str">
        <f t="shared" si="22"/>
        <v>effect add_modifier={modifier= trash_rings days = -1 multiplier = 1}</v>
      </c>
      <c r="D1399" s="407"/>
      <c r="E1399" s="407"/>
      <c r="F1399" s="407"/>
      <c r="G1399" s="408" t="s">
        <v>16913</v>
      </c>
      <c r="H1399" s="409" t="s">
        <v>16914</v>
      </c>
      <c r="I1399" s="10"/>
      <c r="J1399" s="10"/>
    </row>
    <row r="1400" spans="1:10">
      <c r="A1400" s="405">
        <v>124</v>
      </c>
      <c r="B1400" s="406" t="s">
        <v>16915</v>
      </c>
      <c r="C1400" s="407" t="str">
        <f t="shared" si="22"/>
        <v>effect add_modifier={modifier= clear_skies days = -1 multiplier = 1}</v>
      </c>
      <c r="D1400" s="407"/>
      <c r="E1400" s="407"/>
      <c r="F1400" s="407"/>
      <c r="G1400" s="408" t="s">
        <v>16916</v>
      </c>
      <c r="H1400" s="409" t="s">
        <v>16917</v>
      </c>
      <c r="I1400" s="10"/>
      <c r="J1400" s="10"/>
    </row>
    <row r="1401" spans="1:10">
      <c r="A1401" s="405">
        <v>125</v>
      </c>
      <c r="B1401" s="406" t="s">
        <v>16918</v>
      </c>
      <c r="C1401" s="407" t="str">
        <f t="shared" si="22"/>
        <v>effect add_modifier={modifier= shooting_stars days = -1 multiplier = 1}</v>
      </c>
      <c r="D1401" s="407"/>
      <c r="E1401" s="407"/>
      <c r="F1401" s="407"/>
      <c r="G1401" s="408" t="s">
        <v>16919</v>
      </c>
      <c r="H1401" s="409" t="s">
        <v>16920</v>
      </c>
      <c r="I1401" s="10"/>
      <c r="J1401" s="10"/>
    </row>
    <row r="1402" spans="1:10">
      <c r="A1402" s="405">
        <v>126</v>
      </c>
      <c r="B1402" s="406" t="s">
        <v>16921</v>
      </c>
      <c r="C1402" s="407" t="str">
        <f t="shared" si="22"/>
        <v>effect add_modifier={modifier= ground_locked days = -1 multiplier = 1}</v>
      </c>
      <c r="D1402" s="407"/>
      <c r="E1402" s="407"/>
      <c r="F1402" s="407"/>
      <c r="G1402" s="408" t="s">
        <v>16922</v>
      </c>
      <c r="H1402" s="409" t="s">
        <v>16923</v>
      </c>
      <c r="I1402" s="10"/>
      <c r="J1402" s="10"/>
    </row>
    <row r="1403" spans="1:10">
      <c r="A1403" s="405">
        <v>127</v>
      </c>
      <c r="B1403" s="406" t="s">
        <v>16924</v>
      </c>
      <c r="C1403" s="407" t="str">
        <f t="shared" si="22"/>
        <v>effect add_modifier={modifier= active_melting days = -1 multiplier = 1}</v>
      </c>
      <c r="D1403" s="407"/>
      <c r="E1403" s="407"/>
      <c r="F1403" s="407"/>
      <c r="G1403" s="408" t="s">
        <v>3060</v>
      </c>
      <c r="H1403" s="409" t="s">
        <v>16925</v>
      </c>
      <c r="I1403" s="10"/>
      <c r="J1403" s="10"/>
    </row>
    <row r="1404" spans="1:10">
      <c r="A1404" s="405">
        <v>128</v>
      </c>
      <c r="B1404" s="406" t="s">
        <v>16926</v>
      </c>
      <c r="C1404" s="407" t="str">
        <f t="shared" si="22"/>
        <v>effect add_modifier={modifier= boosted_melting days = -1 multiplier = 1}</v>
      </c>
      <c r="D1404" s="407"/>
      <c r="E1404" s="407"/>
      <c r="F1404" s="407"/>
      <c r="G1404" s="408" t="s">
        <v>16927</v>
      </c>
      <c r="H1404" s="409" t="s">
        <v>16928</v>
      </c>
      <c r="I1404" s="10"/>
      <c r="J1404" s="10"/>
    </row>
    <row r="1405" spans="1:10">
      <c r="A1405" s="405">
        <v>129</v>
      </c>
      <c r="B1405" s="406" t="s">
        <v>16929</v>
      </c>
      <c r="C1405" s="407" t="str">
        <f t="shared" si="22"/>
        <v>effect add_modifier={modifier= ancient_plague days = -1 multiplier = 1}</v>
      </c>
      <c r="D1405" s="407"/>
      <c r="E1405" s="407"/>
      <c r="F1405" s="407"/>
      <c r="G1405" s="408" t="s">
        <v>16930</v>
      </c>
      <c r="H1405" s="409" t="s">
        <v>16931</v>
      </c>
      <c r="I1405" s="10"/>
      <c r="J1405" s="10"/>
    </row>
    <row r="1406" spans="1:10">
      <c r="A1406" s="405">
        <v>130</v>
      </c>
      <c r="B1406" s="406" t="s">
        <v>16932</v>
      </c>
      <c r="C1406" s="407" t="str">
        <f t="shared" ref="C1406:C1469" si="23">_xlfn.CONCAT($C$4," ",H1406," ","days = ",$E$4," ","multiplier = ",$G$4,"}")</f>
        <v>effect add_modifier={modifier= cruel_actions days = -1 multiplier = 1}</v>
      </c>
      <c r="D1406" s="407"/>
      <c r="E1406" s="407"/>
      <c r="F1406" s="407"/>
      <c r="G1406" s="408" t="s">
        <v>16933</v>
      </c>
      <c r="H1406" s="409" t="s">
        <v>16934</v>
      </c>
      <c r="I1406" s="10"/>
      <c r="J1406" s="10"/>
    </row>
    <row r="1407" spans="1:10">
      <c r="A1407" s="405">
        <v>131</v>
      </c>
      <c r="B1407" s="406" t="s">
        <v>16935</v>
      </c>
      <c r="C1407" s="407" t="str">
        <f t="shared" si="23"/>
        <v>effect add_modifier={modifier= halted_production days = -1 multiplier = 1}</v>
      </c>
      <c r="D1407" s="407"/>
      <c r="E1407" s="407"/>
      <c r="F1407" s="407"/>
      <c r="G1407" s="408" t="s">
        <v>16936</v>
      </c>
      <c r="H1407" s="409" t="s">
        <v>16937</v>
      </c>
      <c r="I1407" s="10"/>
      <c r="J1407" s="10"/>
    </row>
    <row r="1408" spans="1:10">
      <c r="A1408" s="405">
        <v>132</v>
      </c>
      <c r="B1408" s="406" t="s">
        <v>16938</v>
      </c>
      <c r="C1408" s="407" t="str">
        <f t="shared" si="23"/>
        <v>effect add_modifier={modifier= ecological_emergency days = -1 multiplier = 1}</v>
      </c>
      <c r="D1408" s="407"/>
      <c r="E1408" s="407"/>
      <c r="F1408" s="407"/>
      <c r="G1408" s="408" t="s">
        <v>16939</v>
      </c>
      <c r="H1408" s="409" t="s">
        <v>16940</v>
      </c>
      <c r="I1408" s="10"/>
      <c r="J1408" s="10"/>
    </row>
    <row r="1409" spans="1:10">
      <c r="A1409" s="405">
        <v>133</v>
      </c>
      <c r="B1409" s="406" t="s">
        <v>16941</v>
      </c>
      <c r="C1409" s="407" t="str">
        <f t="shared" si="23"/>
        <v>effect add_modifier={modifier= alien_infestation days = -1 multiplier = 1}</v>
      </c>
      <c r="D1409" s="407"/>
      <c r="E1409" s="407"/>
      <c r="F1409" s="407"/>
      <c r="G1409" s="408" t="s">
        <v>16942</v>
      </c>
      <c r="H1409" s="409" t="s">
        <v>16943</v>
      </c>
      <c r="I1409" s="10"/>
      <c r="J1409" s="10"/>
    </row>
    <row r="1410" spans="1:10">
      <c r="A1410" s="405">
        <v>134</v>
      </c>
      <c r="B1410" s="406" t="s">
        <v>16944</v>
      </c>
      <c r="C1410" s="407" t="str">
        <f t="shared" si="23"/>
        <v>effect add_modifier={modifier= adopted_aliens days = -1 multiplier = 1}</v>
      </c>
      <c r="D1410" s="407"/>
      <c r="E1410" s="407"/>
      <c r="F1410" s="407"/>
      <c r="G1410" s="408" t="s">
        <v>16945</v>
      </c>
      <c r="H1410" s="409" t="s">
        <v>16946</v>
      </c>
      <c r="I1410" s="10"/>
      <c r="J1410" s="10"/>
    </row>
    <row r="1411" spans="1:10">
      <c r="A1411" s="405">
        <v>135</v>
      </c>
      <c r="B1411" s="406" t="s">
        <v>16947</v>
      </c>
      <c r="C1411" s="407" t="str">
        <f t="shared" si="23"/>
        <v>effect add_modifier={modifier= national_pets days = -1 multiplier = 1}</v>
      </c>
      <c r="D1411" s="407"/>
      <c r="E1411" s="407"/>
      <c r="F1411" s="407"/>
      <c r="G1411" s="408" t="s">
        <v>16948</v>
      </c>
      <c r="H1411" s="409" t="s">
        <v>16949</v>
      </c>
      <c r="I1411" s="10"/>
      <c r="J1411" s="10"/>
    </row>
    <row r="1412" spans="1:10">
      <c r="A1412" s="405">
        <v>136</v>
      </c>
      <c r="B1412" s="406" t="s">
        <v>16950</v>
      </c>
      <c r="C1412" s="407" t="str">
        <f t="shared" si="23"/>
        <v>effect add_modifier={modifier= rodent_war days = -1 multiplier = 1}</v>
      </c>
      <c r="D1412" s="407"/>
      <c r="E1412" s="407"/>
      <c r="F1412" s="407"/>
      <c r="G1412" s="408" t="s">
        <v>16951</v>
      </c>
      <c r="H1412" s="409" t="s">
        <v>16952</v>
      </c>
      <c r="I1412" s="10"/>
      <c r="J1412" s="10"/>
    </row>
    <row r="1413" spans="1:10">
      <c r="A1413" s="405">
        <v>137</v>
      </c>
      <c r="B1413" s="406" t="s">
        <v>16953</v>
      </c>
      <c r="C1413" s="407" t="str">
        <f t="shared" si="23"/>
        <v>effect add_modifier={modifier= drone_space_elevator days = -1 multiplier = 1}</v>
      </c>
      <c r="D1413" s="407"/>
      <c r="E1413" s="407"/>
      <c r="F1413" s="407"/>
      <c r="G1413" s="408" t="s">
        <v>16954</v>
      </c>
      <c r="H1413" s="409" t="s">
        <v>16955</v>
      </c>
      <c r="I1413" s="10"/>
      <c r="J1413" s="10"/>
    </row>
    <row r="1414" spans="1:10">
      <c r="A1414" s="405">
        <v>138</v>
      </c>
      <c r="B1414" s="406" t="s">
        <v>16956</v>
      </c>
      <c r="C1414" s="407" t="str">
        <f t="shared" si="23"/>
        <v>effect add_modifier={modifier= drone_mineral_gift days = -1 multiplier = 1}</v>
      </c>
      <c r="D1414" s="407"/>
      <c r="E1414" s="407"/>
      <c r="F1414" s="407"/>
      <c r="G1414" s="408"/>
      <c r="H1414" s="409" t="s">
        <v>16957</v>
      </c>
      <c r="I1414" s="10"/>
      <c r="J1414" s="10"/>
    </row>
    <row r="1415" spans="1:10">
      <c r="A1415" s="405">
        <v>139</v>
      </c>
      <c r="B1415" s="406" t="s">
        <v>16958</v>
      </c>
      <c r="C1415" s="407" t="str">
        <f t="shared" si="23"/>
        <v>effect add_modifier={modifier= drone_fl_satellite days = -1 multiplier = 1}</v>
      </c>
      <c r="D1415" s="407"/>
      <c r="E1415" s="407"/>
      <c r="F1415" s="407"/>
      <c r="G1415" s="408"/>
      <c r="H1415" s="409" t="s">
        <v>16959</v>
      </c>
      <c r="I1415" s="10"/>
      <c r="J1415" s="10"/>
    </row>
    <row r="1416" spans="1:10">
      <c r="A1416" s="405">
        <v>140</v>
      </c>
      <c r="B1416" s="406" t="s">
        <v>16960</v>
      </c>
      <c r="C1416" s="407" t="str">
        <f t="shared" si="23"/>
        <v>effect add_modifier={modifier= rock_brain days = -1 multiplier = 1}</v>
      </c>
      <c r="D1416" s="407"/>
      <c r="E1416" s="407"/>
      <c r="F1416" s="407"/>
      <c r="G1416" s="408"/>
      <c r="H1416" s="409" t="s">
        <v>16961</v>
      </c>
      <c r="I1416" s="10"/>
      <c r="J1416" s="10"/>
    </row>
    <row r="1417" spans="1:10">
      <c r="A1417" s="405">
        <v>141</v>
      </c>
      <c r="B1417" s="406" t="s">
        <v>16962</v>
      </c>
      <c r="C1417" s="407" t="str">
        <f t="shared" si="23"/>
        <v>effect add_modifier={modifier= cunning_flora days = -1 multiplier = 1}</v>
      </c>
      <c r="D1417" s="407"/>
      <c r="E1417" s="407"/>
      <c r="F1417" s="407"/>
      <c r="G1417" s="408" t="s">
        <v>16963</v>
      </c>
      <c r="H1417" s="409" t="s">
        <v>16964</v>
      </c>
      <c r="I1417" s="10"/>
      <c r="J1417" s="10"/>
    </row>
    <row r="1418" spans="1:10">
      <c r="A1418" s="405">
        <v>142</v>
      </c>
      <c r="B1418" s="406" t="s">
        <v>16965</v>
      </c>
      <c r="C1418" s="407" t="str">
        <f t="shared" si="23"/>
        <v>effect add_modifier={modifier= fascinating_flora days = -1 multiplier = 1}</v>
      </c>
      <c r="D1418" s="407"/>
      <c r="E1418" s="407"/>
      <c r="F1418" s="407"/>
      <c r="G1418" s="408"/>
      <c r="H1418" s="409" t="s">
        <v>16966</v>
      </c>
      <c r="I1418" s="10"/>
      <c r="J1418" s="10"/>
    </row>
    <row r="1419" spans="1:10">
      <c r="A1419" s="405">
        <v>143</v>
      </c>
      <c r="B1419" s="406" t="s">
        <v>16967</v>
      </c>
      <c r="C1419" s="407" t="str">
        <f t="shared" si="23"/>
        <v>effect add_modifier={modifier= old_genetic_library days = -1 multiplier = 1}</v>
      </c>
      <c r="D1419" s="407"/>
      <c r="E1419" s="407"/>
      <c r="F1419" s="407"/>
      <c r="G1419" s="408"/>
      <c r="H1419" s="409" t="s">
        <v>16968</v>
      </c>
      <c r="I1419" s="10"/>
      <c r="J1419" s="10"/>
    </row>
    <row r="1420" spans="1:10">
      <c r="A1420" s="405">
        <v>144</v>
      </c>
      <c r="B1420" s="406" t="s">
        <v>16969</v>
      </c>
      <c r="C1420" s="407" t="str">
        <f t="shared" si="23"/>
        <v>effect add_modifier={modifier= zro_ice days = -1 multiplier = 1}</v>
      </c>
      <c r="D1420" s="407"/>
      <c r="E1420" s="407"/>
      <c r="F1420" s="407"/>
      <c r="G1420" s="408"/>
      <c r="H1420" s="409" t="s">
        <v>16970</v>
      </c>
      <c r="I1420" s="10"/>
      <c r="J1420" s="10"/>
    </row>
    <row r="1421" spans="1:10">
      <c r="A1421" s="405">
        <v>145</v>
      </c>
      <c r="B1421" s="406" t="s">
        <v>16971</v>
      </c>
      <c r="C1421" s="407" t="str">
        <f t="shared" si="23"/>
        <v>effect add_modifier={modifier= dark_matter_funnel days = -1 multiplier = 1}</v>
      </c>
      <c r="D1421" s="407"/>
      <c r="E1421" s="407"/>
      <c r="F1421" s="407"/>
      <c r="G1421" s="408"/>
      <c r="H1421" s="409" t="s">
        <v>16972</v>
      </c>
      <c r="I1421" s="10"/>
      <c r="J1421" s="10"/>
    </row>
    <row r="1422" spans="1:10">
      <c r="A1422" s="405">
        <v>146</v>
      </c>
      <c r="B1422" s="406" t="s">
        <v>16973</v>
      </c>
      <c r="C1422" s="407" t="str">
        <f t="shared" si="23"/>
        <v>effect add_modifier={modifier= pheromoned_1 days = -1 multiplier = 1}</v>
      </c>
      <c r="D1422" s="407"/>
      <c r="E1422" s="407"/>
      <c r="F1422" s="407"/>
      <c r="G1422" s="408" t="s">
        <v>3468</v>
      </c>
      <c r="H1422" s="409" t="s">
        <v>16974</v>
      </c>
      <c r="I1422" s="10"/>
      <c r="J1422" s="10"/>
    </row>
    <row r="1423" spans="1:10">
      <c r="A1423" s="405">
        <v>147</v>
      </c>
      <c r="B1423" s="406" t="s">
        <v>16975</v>
      </c>
      <c r="C1423" s="407" t="str">
        <f t="shared" si="23"/>
        <v>effect add_modifier={modifier= pheromoned_2 days = -1 multiplier = 1}</v>
      </c>
      <c r="D1423" s="407"/>
      <c r="E1423" s="407"/>
      <c r="F1423" s="407"/>
      <c r="G1423" s="408" t="s">
        <v>16976</v>
      </c>
      <c r="H1423" s="409" t="s">
        <v>16977</v>
      </c>
      <c r="I1423" s="10"/>
      <c r="J1423" s="10"/>
    </row>
    <row r="1424" spans="1:10">
      <c r="A1424" s="405">
        <v>148</v>
      </c>
      <c r="B1424" s="406" t="s">
        <v>16978</v>
      </c>
      <c r="C1424" s="407" t="str">
        <f t="shared" si="23"/>
        <v>effect add_modifier={modifier= depheromoned_1 days = -1 multiplier = 1}</v>
      </c>
      <c r="D1424" s="407"/>
      <c r="E1424" s="407"/>
      <c r="F1424" s="407"/>
      <c r="G1424" s="408" t="s">
        <v>16979</v>
      </c>
      <c r="H1424" s="409" t="s">
        <v>16980</v>
      </c>
      <c r="I1424" s="10"/>
      <c r="J1424" s="10"/>
    </row>
    <row r="1425" spans="1:10">
      <c r="A1425" s="405">
        <v>149</v>
      </c>
      <c r="B1425" s="406" t="s">
        <v>16981</v>
      </c>
      <c r="C1425" s="407" t="str">
        <f t="shared" si="23"/>
        <v>effect add_modifier={modifier= pheromoned_3 days = -1 multiplier = 1}</v>
      </c>
      <c r="D1425" s="407"/>
      <c r="E1425" s="407"/>
      <c r="F1425" s="407"/>
      <c r="G1425" s="408" t="s">
        <v>16982</v>
      </c>
      <c r="H1425" s="409" t="s">
        <v>16983</v>
      </c>
      <c r="I1425" s="10"/>
      <c r="J1425" s="10"/>
    </row>
    <row r="1426" spans="1:10">
      <c r="A1426" s="405">
        <v>150</v>
      </c>
      <c r="B1426" s="406" t="s">
        <v>16984</v>
      </c>
      <c r="C1426" s="407" t="str">
        <f t="shared" si="23"/>
        <v>effect add_modifier={modifier= pheromoned_4 days = -1 multiplier = 1}</v>
      </c>
      <c r="D1426" s="407"/>
      <c r="E1426" s="407"/>
      <c r="F1426" s="407"/>
      <c r="G1426" s="408" t="s">
        <v>16985</v>
      </c>
      <c r="H1426" s="409" t="s">
        <v>16986</v>
      </c>
      <c r="I1426" s="10"/>
      <c r="J1426" s="10"/>
    </row>
    <row r="1427" spans="1:10">
      <c r="A1427" s="405">
        <v>151</v>
      </c>
      <c r="B1427" s="406" t="s">
        <v>16987</v>
      </c>
      <c r="C1427" s="407" t="str">
        <f t="shared" si="23"/>
        <v>effect add_modifier={modifier= pheromoned_detox days = -1 multiplier = 1}</v>
      </c>
      <c r="D1427" s="407"/>
      <c r="E1427" s="407"/>
      <c r="F1427" s="407"/>
      <c r="G1427" s="408"/>
      <c r="H1427" s="409" t="s">
        <v>16988</v>
      </c>
      <c r="I1427" s="10"/>
      <c r="J1427" s="10"/>
    </row>
    <row r="1428" spans="1:10">
      <c r="A1428" s="405">
        <v>152</v>
      </c>
      <c r="B1428" s="406" t="s">
        <v>16989</v>
      </c>
      <c r="C1428" s="407" t="str">
        <f t="shared" si="23"/>
        <v>effect add_modifier={modifier= pheromoned_grief days = -1 multiplier = 1}</v>
      </c>
      <c r="D1428" s="407"/>
      <c r="E1428" s="407"/>
      <c r="F1428" s="407"/>
      <c r="G1428" s="408" t="s">
        <v>16990</v>
      </c>
      <c r="H1428" s="409" t="s">
        <v>16991</v>
      </c>
      <c r="I1428" s="10"/>
      <c r="J1428" s="10"/>
    </row>
    <row r="1429" spans="1:10">
      <c r="A1429" s="405">
        <v>153</v>
      </c>
      <c r="B1429" s="406" t="s">
        <v>16992</v>
      </c>
      <c r="C1429" s="407" t="str">
        <f t="shared" si="23"/>
        <v>effect add_modifier={modifier= uplift_rocky days = -1 multiplier = 1}</v>
      </c>
      <c r="D1429" s="407"/>
      <c r="E1429" s="407"/>
      <c r="F1429" s="407"/>
      <c r="G1429" s="408" t="s">
        <v>16993</v>
      </c>
      <c r="H1429" s="409" t="s">
        <v>16994</v>
      </c>
      <c r="I1429" s="10"/>
      <c r="J1429" s="10"/>
    </row>
    <row r="1430" spans="1:10">
      <c r="A1430" s="405">
        <v>154</v>
      </c>
      <c r="B1430" s="406" t="s">
        <v>16995</v>
      </c>
      <c r="C1430" s="407" t="str">
        <f t="shared" si="23"/>
        <v>effect add_modifier={modifier= unhappy_with_experiments days = -1 multiplier = 1}</v>
      </c>
      <c r="D1430" s="407"/>
      <c r="E1430" s="407"/>
      <c r="F1430" s="407"/>
      <c r="G1430" s="408" t="s">
        <v>16318</v>
      </c>
      <c r="H1430" s="409" t="s">
        <v>16996</v>
      </c>
      <c r="I1430" s="10"/>
      <c r="J1430" s="10"/>
    </row>
    <row r="1431" spans="1:10">
      <c r="A1431" s="405">
        <v>155</v>
      </c>
      <c r="B1431" s="406" t="s">
        <v>16997</v>
      </c>
      <c r="C1431" s="407" t="str">
        <f t="shared" si="23"/>
        <v>effect add_modifier={modifier= unproductive_without_experiments days = -1 multiplier = 1}</v>
      </c>
      <c r="D1431" s="407"/>
      <c r="E1431" s="407"/>
      <c r="F1431" s="407"/>
      <c r="G1431" s="408" t="s">
        <v>16998</v>
      </c>
      <c r="H1431" s="409" t="s">
        <v>16999</v>
      </c>
      <c r="I1431" s="10"/>
      <c r="J1431" s="10"/>
    </row>
    <row r="1432" spans="1:10">
      <c r="A1432" s="405">
        <v>156</v>
      </c>
      <c r="B1432" s="406" t="s">
        <v>17000</v>
      </c>
      <c r="C1432" s="407" t="str">
        <f t="shared" si="23"/>
        <v>effect add_modifier={modifier= projecting_moon days = -1 multiplier = 1}</v>
      </c>
      <c r="D1432" s="407"/>
      <c r="E1432" s="407"/>
      <c r="F1432" s="407"/>
      <c r="G1432" s="408"/>
      <c r="H1432" s="409" t="s">
        <v>17001</v>
      </c>
      <c r="I1432" s="10"/>
      <c r="J1432" s="10"/>
    </row>
    <row r="1433" spans="1:10">
      <c r="A1433" s="405">
        <v>157</v>
      </c>
      <c r="B1433" s="406" t="s">
        <v>17002</v>
      </c>
      <c r="C1433" s="407" t="str">
        <f t="shared" si="23"/>
        <v>effect add_modifier={modifier= unbalanced_ecosystem days = -1 multiplier = 1}</v>
      </c>
      <c r="D1433" s="407"/>
      <c r="E1433" s="407"/>
      <c r="F1433" s="407"/>
      <c r="G1433" s="408" t="s">
        <v>16829</v>
      </c>
      <c r="H1433" s="409" t="s">
        <v>17003</v>
      </c>
      <c r="I1433" s="10"/>
      <c r="J1433" s="10"/>
    </row>
    <row r="1434" spans="1:10">
      <c r="A1434" s="405">
        <v>158</v>
      </c>
      <c r="B1434" s="406" t="s">
        <v>17004</v>
      </c>
      <c r="C1434" s="407" t="str">
        <f t="shared" si="23"/>
        <v>effect add_modifier={modifier= cornucopia days = -1 multiplier = 1}</v>
      </c>
      <c r="D1434" s="407"/>
      <c r="E1434" s="407"/>
      <c r="F1434" s="407"/>
      <c r="G1434" s="408"/>
      <c r="H1434" s="409" t="s">
        <v>17005</v>
      </c>
      <c r="I1434" s="10"/>
      <c r="J1434" s="10"/>
    </row>
    <row r="1435" spans="1:10">
      <c r="A1435" s="405">
        <v>159</v>
      </c>
      <c r="B1435" s="406" t="s">
        <v>17006</v>
      </c>
      <c r="C1435" s="407" t="str">
        <f t="shared" si="23"/>
        <v>effect add_modifier={modifier= raw_materials days = -1 multiplier = 1}</v>
      </c>
      <c r="D1435" s="407"/>
      <c r="E1435" s="407"/>
      <c r="F1435" s="407"/>
      <c r="G1435" s="408"/>
      <c r="H1435" s="409" t="s">
        <v>17007</v>
      </c>
      <c r="I1435" s="10"/>
      <c r="J1435" s="10"/>
    </row>
    <row r="1436" spans="1:10">
      <c r="A1436" s="405">
        <v>160</v>
      </c>
      <c r="B1436" s="406" t="s">
        <v>17008</v>
      </c>
      <c r="C1436" s="407" t="str">
        <f t="shared" si="23"/>
        <v>effect add_modifier={modifier= shadow_play days = -1 multiplier = 1}</v>
      </c>
      <c r="D1436" s="407"/>
      <c r="E1436" s="407"/>
      <c r="F1436" s="407"/>
      <c r="G1436" s="408"/>
      <c r="H1436" s="409" t="s">
        <v>17009</v>
      </c>
      <c r="I1436" s="10"/>
      <c r="J1436" s="10"/>
    </row>
    <row r="1437" spans="1:10">
      <c r="A1437" s="405">
        <v>161</v>
      </c>
      <c r="B1437" s="406" t="s">
        <v>17010</v>
      </c>
      <c r="C1437" s="407" t="str">
        <f t="shared" si="23"/>
        <v>effect add_modifier={modifier= grimacing days = -1 multiplier = 1}</v>
      </c>
      <c r="D1437" s="407"/>
      <c r="E1437" s="407"/>
      <c r="F1437" s="407"/>
      <c r="G1437" s="408"/>
      <c r="H1437" s="409" t="s">
        <v>17011</v>
      </c>
      <c r="I1437" s="10"/>
      <c r="J1437" s="10"/>
    </row>
    <row r="1438" spans="1:10">
      <c r="A1438" s="405">
        <v>162</v>
      </c>
      <c r="B1438" s="406" t="s">
        <v>16820</v>
      </c>
      <c r="C1438" s="407" t="str">
        <f t="shared" si="23"/>
        <v>effect add_modifier={modifier= comet_sighted_negative days = -1 multiplier = 1}</v>
      </c>
      <c r="D1438" s="407"/>
      <c r="E1438" s="407"/>
      <c r="F1438" s="407"/>
      <c r="G1438" s="408" t="s">
        <v>13388</v>
      </c>
      <c r="H1438" s="409" t="s">
        <v>17012</v>
      </c>
      <c r="I1438" s="10"/>
      <c r="J1438" s="10"/>
    </row>
    <row r="1439" spans="1:10">
      <c r="A1439" s="405">
        <v>163</v>
      </c>
      <c r="B1439" s="406" t="s">
        <v>16820</v>
      </c>
      <c r="C1439" s="407" t="str">
        <f t="shared" si="23"/>
        <v>effect add_modifier={modifier= comet_sighted_positive days = -1 multiplier = 1}</v>
      </c>
      <c r="D1439" s="407"/>
      <c r="E1439" s="407"/>
      <c r="F1439" s="407"/>
      <c r="G1439" s="408" t="s">
        <v>13419</v>
      </c>
      <c r="H1439" s="409" t="s">
        <v>17013</v>
      </c>
      <c r="I1439" s="10"/>
      <c r="J1439" s="10"/>
    </row>
    <row r="1440" spans="1:10">
      <c r="A1440" s="405">
        <v>164</v>
      </c>
      <c r="B1440" s="406" t="s">
        <v>17014</v>
      </c>
      <c r="C1440" s="407" t="str">
        <f t="shared" si="23"/>
        <v>effect add_modifier={modifier= skid_marks days = -1 multiplier = 1}</v>
      </c>
      <c r="D1440" s="407"/>
      <c r="E1440" s="407"/>
      <c r="F1440" s="407"/>
      <c r="G1440" s="408"/>
      <c r="H1440" s="409" t="s">
        <v>17015</v>
      </c>
      <c r="I1440" s="10"/>
      <c r="J1440" s="10"/>
    </row>
    <row r="1441" spans="1:10">
      <c r="A1441" s="405">
        <v>165</v>
      </c>
      <c r="B1441" s="406" t="s">
        <v>17016</v>
      </c>
      <c r="C1441" s="407" t="str">
        <f t="shared" si="23"/>
        <v>effect add_modifier={modifier= dust_circuits days = -1 multiplier = 1}</v>
      </c>
      <c r="D1441" s="407"/>
      <c r="E1441" s="407"/>
      <c r="F1441" s="407"/>
      <c r="G1441" s="408"/>
      <c r="H1441" s="409" t="s">
        <v>17017</v>
      </c>
      <c r="I1441" s="10"/>
      <c r="J1441" s="10"/>
    </row>
    <row r="1442" spans="1:10">
      <c r="A1442" s="405">
        <v>166</v>
      </c>
      <c r="B1442" s="406" t="s">
        <v>17018</v>
      </c>
      <c r="C1442" s="407" t="str">
        <f t="shared" si="23"/>
        <v>effect add_modifier={modifier= unusual_tectonics days = -1 multiplier = 1}</v>
      </c>
      <c r="D1442" s="407"/>
      <c r="E1442" s="407"/>
      <c r="F1442" s="407"/>
      <c r="G1442" s="408"/>
      <c r="H1442" s="409" t="s">
        <v>17019</v>
      </c>
      <c r="I1442" s="10"/>
      <c r="J1442" s="10"/>
    </row>
    <row r="1443" spans="1:10">
      <c r="A1443" s="405">
        <v>167</v>
      </c>
      <c r="B1443" s="406" t="s">
        <v>17020</v>
      </c>
      <c r="C1443" s="407" t="str">
        <f t="shared" si="23"/>
        <v>effect add_modifier={modifier= droning_optimizations days = -1 multiplier = 1}</v>
      </c>
      <c r="D1443" s="407"/>
      <c r="E1443" s="407"/>
      <c r="F1443" s="407"/>
      <c r="G1443" s="408" t="s">
        <v>17021</v>
      </c>
      <c r="H1443" s="409" t="s">
        <v>17022</v>
      </c>
      <c r="I1443" s="10"/>
      <c r="J1443" s="10"/>
    </row>
    <row r="1444" spans="1:10">
      <c r="A1444" s="405">
        <v>168</v>
      </c>
      <c r="B1444" s="406" t="s">
        <v>17023</v>
      </c>
      <c r="C1444" s="407" t="str">
        <f t="shared" si="23"/>
        <v>effect add_modifier={modifier= syndaw_congregating_robots days = -1 multiplier = 1}</v>
      </c>
      <c r="D1444" s="407"/>
      <c r="E1444" s="407"/>
      <c r="F1444" s="407"/>
      <c r="G1444" s="408" t="s">
        <v>17024</v>
      </c>
      <c r="H1444" s="409" t="s">
        <v>17025</v>
      </c>
      <c r="I1444" s="10"/>
      <c r="J1444" s="10"/>
    </row>
    <row r="1445" spans="1:10">
      <c r="A1445" s="405">
        <v>169</v>
      </c>
      <c r="B1445" s="406" t="s">
        <v>17026</v>
      </c>
      <c r="C1445" s="407" t="str">
        <f t="shared" si="23"/>
        <v>effect add_modifier={modifier= acid_jungles days = -1 multiplier = 1}</v>
      </c>
      <c r="D1445" s="407"/>
      <c r="E1445" s="407"/>
      <c r="F1445" s="407"/>
      <c r="G1445" s="408" t="s">
        <v>16260</v>
      </c>
      <c r="H1445" s="409" t="s">
        <v>17027</v>
      </c>
      <c r="I1445" s="10"/>
      <c r="J1445" s="10"/>
    </row>
    <row r="1446" spans="1:10">
      <c r="A1446" s="405">
        <v>170</v>
      </c>
      <c r="B1446" s="406" t="s">
        <v>17028</v>
      </c>
      <c r="C1446" s="407" t="str">
        <f t="shared" si="23"/>
        <v>effect add_modifier={modifier= hostile_environment days = -1 multiplier = 1}</v>
      </c>
      <c r="D1446" s="407"/>
      <c r="E1446" s="407"/>
      <c r="F1446" s="407"/>
      <c r="G1446" s="408" t="s">
        <v>13527</v>
      </c>
      <c r="H1446" s="409" t="s">
        <v>17029</v>
      </c>
      <c r="I1446" s="10"/>
      <c r="J1446" s="10"/>
    </row>
    <row r="1447" spans="1:10">
      <c r="A1447" s="405">
        <v>171</v>
      </c>
      <c r="B1447" s="406" t="s">
        <v>17030</v>
      </c>
      <c r="C1447" s="407" t="str">
        <f t="shared" si="23"/>
        <v>effect add_modifier={modifier= ex_planet days = -1 multiplier = 1}</v>
      </c>
      <c r="D1447" s="407"/>
      <c r="E1447" s="407"/>
      <c r="F1447" s="407"/>
      <c r="G1447" s="408"/>
      <c r="H1447" s="409" t="s">
        <v>17031</v>
      </c>
      <c r="I1447" s="10"/>
      <c r="J1447" s="10"/>
    </row>
    <row r="1448" spans="1:10">
      <c r="A1448" s="405">
        <v>172</v>
      </c>
      <c r="B1448" s="406" t="s">
        <v>16715</v>
      </c>
      <c r="C1448" s="407" t="str">
        <f t="shared" si="23"/>
        <v>effect add_modifier={modifier= ship_graveyard days = -1 multiplier = 1}</v>
      </c>
      <c r="D1448" s="407"/>
      <c r="E1448" s="407"/>
      <c r="F1448" s="407"/>
      <c r="G1448" s="408"/>
      <c r="H1448" s="409" t="s">
        <v>17032</v>
      </c>
      <c r="I1448" s="10"/>
      <c r="J1448" s="10"/>
    </row>
    <row r="1449" spans="1:10">
      <c r="A1449" s="405">
        <v>173</v>
      </c>
      <c r="B1449" s="406" t="s">
        <v>17033</v>
      </c>
      <c r="C1449" s="407" t="str">
        <f t="shared" si="23"/>
        <v>effect add_modifier={modifier= ai_fleet days = -1 multiplier = 1}</v>
      </c>
      <c r="D1449" s="407"/>
      <c r="E1449" s="407"/>
      <c r="F1449" s="407"/>
      <c r="G1449" s="408"/>
      <c r="H1449" s="409" t="s">
        <v>17034</v>
      </c>
      <c r="I1449" s="10"/>
      <c r="J1449" s="10"/>
    </row>
    <row r="1450" spans="1:10">
      <c r="A1450" s="405">
        <v>174</v>
      </c>
      <c r="B1450" s="406" t="s">
        <v>12145</v>
      </c>
      <c r="C1450" s="407" t="str">
        <f t="shared" si="23"/>
        <v>effect add_modifier={modifier= irradiated_wasteland days = -1 multiplier = 1}</v>
      </c>
      <c r="D1450" s="407"/>
      <c r="E1450" s="407"/>
      <c r="F1450" s="407"/>
      <c r="G1450" s="408" t="s">
        <v>13467</v>
      </c>
      <c r="H1450" s="409" t="s">
        <v>17035</v>
      </c>
      <c r="I1450" s="10"/>
      <c r="J1450" s="10"/>
    </row>
    <row r="1451" spans="1:10">
      <c r="A1451" s="405">
        <v>175</v>
      </c>
      <c r="B1451" s="406" t="s">
        <v>12432</v>
      </c>
      <c r="C1451" s="407" t="str">
        <f t="shared" si="23"/>
        <v>effect add_modifier={modifier= ancient_one days = -1 multiplier = 1}</v>
      </c>
      <c r="D1451" s="407"/>
      <c r="E1451" s="407"/>
      <c r="F1451" s="407"/>
      <c r="G1451" s="408"/>
      <c r="H1451" s="409" t="s">
        <v>17036</v>
      </c>
      <c r="I1451" s="10"/>
      <c r="J1451" s="10"/>
    </row>
    <row r="1452" spans="1:10">
      <c r="A1452" s="405">
        <v>176</v>
      </c>
      <c r="B1452" s="406" t="s">
        <v>17037</v>
      </c>
      <c r="C1452" s="407" t="str">
        <f t="shared" si="23"/>
        <v>effect add_modifier={modifier= fallen_robots days = -1 multiplier = 1}</v>
      </c>
      <c r="D1452" s="407"/>
      <c r="E1452" s="407"/>
      <c r="F1452" s="407"/>
      <c r="G1452" s="408"/>
      <c r="H1452" s="409" t="s">
        <v>17038</v>
      </c>
      <c r="I1452" s="10"/>
      <c r="J1452" s="10"/>
    </row>
    <row r="1453" spans="1:10">
      <c r="A1453" s="405">
        <v>177</v>
      </c>
      <c r="B1453" s="406" t="s">
        <v>17039</v>
      </c>
      <c r="C1453" s="407" t="str">
        <f t="shared" si="23"/>
        <v>effect add_modifier={modifier= liquid_sands days = -1 multiplier = 1}</v>
      </c>
      <c r="D1453" s="407"/>
      <c r="E1453" s="407"/>
      <c r="F1453" s="407"/>
      <c r="G1453" s="408" t="s">
        <v>17040</v>
      </c>
      <c r="H1453" s="409" t="s">
        <v>17041</v>
      </c>
      <c r="I1453" s="10"/>
      <c r="J1453" s="10"/>
    </row>
    <row r="1454" spans="1:10">
      <c r="A1454" s="405">
        <v>178</v>
      </c>
      <c r="B1454" s="406" t="s">
        <v>17042</v>
      </c>
      <c r="C1454" s="407" t="str">
        <f t="shared" si="23"/>
        <v>effect add_modifier={modifier= abandoned_mining days = -1 multiplier = 1}</v>
      </c>
      <c r="D1454" s="407"/>
      <c r="E1454" s="407"/>
      <c r="F1454" s="407"/>
      <c r="G1454" s="408"/>
      <c r="H1454" s="409" t="s">
        <v>17043</v>
      </c>
      <c r="I1454" s="10"/>
      <c r="J1454" s="10"/>
    </row>
    <row r="1455" spans="1:10">
      <c r="A1455" s="405">
        <v>179</v>
      </c>
      <c r="B1455" s="406" t="s">
        <v>17044</v>
      </c>
      <c r="C1455" s="407" t="str">
        <f t="shared" si="23"/>
        <v>effect add_modifier={modifier= gas_responsible_mining days = -1 multiplier = 1}</v>
      </c>
      <c r="D1455" s="407"/>
      <c r="E1455" s="407"/>
      <c r="F1455" s="407"/>
      <c r="G1455" s="408"/>
      <c r="H1455" s="409" t="s">
        <v>17045</v>
      </c>
      <c r="I1455" s="10"/>
      <c r="J1455" s="10"/>
    </row>
    <row r="1456" spans="1:10">
      <c r="A1456" s="405">
        <v>180</v>
      </c>
      <c r="B1456" s="406" t="s">
        <v>17046</v>
      </c>
      <c r="C1456" s="407" t="str">
        <f t="shared" si="23"/>
        <v>effect add_modifier={modifier= gas_rich_planet days = -1 multiplier = 1}</v>
      </c>
      <c r="D1456" s="407"/>
      <c r="E1456" s="407"/>
      <c r="F1456" s="407"/>
      <c r="G1456" s="408"/>
      <c r="H1456" s="409" t="s">
        <v>17047</v>
      </c>
      <c r="I1456" s="10"/>
      <c r="J1456" s="10"/>
    </row>
    <row r="1457" spans="1:10">
      <c r="A1457" s="405">
        <v>181</v>
      </c>
      <c r="B1457" s="406" t="s">
        <v>17048</v>
      </c>
      <c r="C1457" s="407" t="str">
        <f t="shared" si="23"/>
        <v>effect add_modifier={modifier= gas_rich_planet_fo_realz days = -1 multiplier = 1}</v>
      </c>
      <c r="D1457" s="407"/>
      <c r="E1457" s="407"/>
      <c r="F1457" s="407"/>
      <c r="G1457" s="408" t="s">
        <v>17049</v>
      </c>
      <c r="H1457" s="409" t="s">
        <v>17050</v>
      </c>
      <c r="I1457" s="10"/>
      <c r="J1457" s="10"/>
    </row>
    <row r="1458" spans="1:10">
      <c r="A1458" s="405">
        <v>182</v>
      </c>
      <c r="B1458" s="406" t="s">
        <v>17051</v>
      </c>
      <c r="C1458" s="407" t="str">
        <f t="shared" si="23"/>
        <v>effect add_modifier={modifier= food_rich_planet days = -1 multiplier = 1}</v>
      </c>
      <c r="D1458" s="407"/>
      <c r="E1458" s="407"/>
      <c r="F1458" s="407"/>
      <c r="G1458" s="408" t="s">
        <v>17052</v>
      </c>
      <c r="H1458" s="409" t="s">
        <v>17053</v>
      </c>
      <c r="I1458" s="10"/>
      <c r="J1458" s="10"/>
    </row>
    <row r="1459" spans="1:10">
      <c r="A1459" s="405">
        <v>183</v>
      </c>
      <c r="B1459" s="406" t="s">
        <v>17054</v>
      </c>
      <c r="C1459" s="407" t="str">
        <f t="shared" si="23"/>
        <v>effect add_modifier={modifier= super_sensor_array days = -1 multiplier = 1}</v>
      </c>
      <c r="D1459" s="407"/>
      <c r="E1459" s="407"/>
      <c r="F1459" s="407"/>
      <c r="G1459" s="408" t="s">
        <v>17055</v>
      </c>
      <c r="H1459" s="409" t="s">
        <v>17056</v>
      </c>
      <c r="I1459" s="10"/>
      <c r="J1459" s="10"/>
    </row>
    <row r="1460" spans="1:10">
      <c r="A1460" s="405">
        <v>184</v>
      </c>
      <c r="B1460" s="406" t="s">
        <v>17057</v>
      </c>
      <c r="C1460" s="407" t="str">
        <f t="shared" si="23"/>
        <v>effect add_modifier={modifier= horse_powered_factories_low days = -1 multiplier = 1}</v>
      </c>
      <c r="D1460" s="407"/>
      <c r="E1460" s="407"/>
      <c r="F1460" s="407"/>
      <c r="G1460" s="408" t="s">
        <v>17058</v>
      </c>
      <c r="H1460" s="409" t="s">
        <v>17059</v>
      </c>
      <c r="I1460" s="10"/>
      <c r="J1460" s="10"/>
    </row>
    <row r="1461" spans="1:10">
      <c r="A1461" s="405">
        <v>185</v>
      </c>
      <c r="B1461" s="406" t="s">
        <v>17060</v>
      </c>
      <c r="C1461" s="407" t="str">
        <f t="shared" si="23"/>
        <v>effect add_modifier={modifier= horse_powered_factories_medium days = -1 multiplier = 1}</v>
      </c>
      <c r="D1461" s="407"/>
      <c r="E1461" s="407"/>
      <c r="F1461" s="407"/>
      <c r="G1461" s="408" t="s">
        <v>17061</v>
      </c>
      <c r="H1461" s="409" t="s">
        <v>17062</v>
      </c>
      <c r="I1461" s="10"/>
      <c r="J1461" s="10"/>
    </row>
    <row r="1462" spans="1:10">
      <c r="A1462" s="405">
        <v>186</v>
      </c>
      <c r="B1462" s="406" t="s">
        <v>17063</v>
      </c>
      <c r="C1462" s="407" t="str">
        <f t="shared" si="23"/>
        <v>effect add_modifier={modifier= horse_powered_factories_high days = -1 multiplier = 1}</v>
      </c>
      <c r="D1462" s="407"/>
      <c r="E1462" s="407"/>
      <c r="F1462" s="407"/>
      <c r="G1462" s="408" t="s">
        <v>17064</v>
      </c>
      <c r="H1462" s="409" t="s">
        <v>17065</v>
      </c>
      <c r="I1462" s="10"/>
      <c r="J1462" s="10"/>
    </row>
    <row r="1463" spans="1:10">
      <c r="A1463" s="405">
        <v>187</v>
      </c>
      <c r="B1463" s="406" t="s">
        <v>17066</v>
      </c>
      <c r="C1463" s="407" t="str">
        <f t="shared" si="23"/>
        <v>effect add_modifier={modifier= hostile_animal_life days = -1 multiplier = 1}</v>
      </c>
      <c r="D1463" s="407"/>
      <c r="E1463" s="407"/>
      <c r="F1463" s="407"/>
      <c r="G1463" s="408" t="s">
        <v>17067</v>
      </c>
      <c r="H1463" s="409" t="s">
        <v>17068</v>
      </c>
      <c r="I1463" s="10"/>
      <c r="J1463" s="10"/>
    </row>
    <row r="1464" spans="1:10">
      <c r="A1464" s="405">
        <v>188</v>
      </c>
      <c r="B1464" s="406" t="s">
        <v>17069</v>
      </c>
      <c r="C1464" s="407" t="str">
        <f t="shared" si="23"/>
        <v>effect add_modifier={modifier= society_animal_life days = -1 multiplier = 1}</v>
      </c>
      <c r="D1464" s="407"/>
      <c r="E1464" s="407"/>
      <c r="F1464" s="407"/>
      <c r="G1464" s="408" t="s">
        <v>16665</v>
      </c>
      <c r="H1464" s="409" t="s">
        <v>17070</v>
      </c>
      <c r="I1464" s="10"/>
      <c r="J1464" s="10"/>
    </row>
    <row r="1465" spans="1:10">
      <c r="A1465" s="405">
        <v>189</v>
      </c>
      <c r="B1465" s="406" t="s">
        <v>17071</v>
      </c>
      <c r="C1465" s="407" t="str">
        <f t="shared" si="23"/>
        <v>effect add_modifier={modifier= shifting_sands days = -1 multiplier = 1}</v>
      </c>
      <c r="D1465" s="407"/>
      <c r="E1465" s="407"/>
      <c r="F1465" s="407"/>
      <c r="G1465" s="408" t="s">
        <v>17072</v>
      </c>
      <c r="H1465" s="409" t="s">
        <v>17073</v>
      </c>
      <c r="I1465" s="10"/>
      <c r="J1465" s="10"/>
    </row>
    <row r="1466" spans="1:10">
      <c r="A1466" s="405">
        <v>190</v>
      </c>
      <c r="B1466" s="406" t="s">
        <v>17074</v>
      </c>
      <c r="C1466" s="407" t="str">
        <f t="shared" si="23"/>
        <v>effect add_modifier={modifier= suppressed_opposition days = -1 multiplier = 1}</v>
      </c>
      <c r="D1466" s="407"/>
      <c r="E1466" s="407"/>
      <c r="F1466" s="407"/>
      <c r="G1466" s="408" t="s">
        <v>16318</v>
      </c>
      <c r="H1466" s="409" t="s">
        <v>17075</v>
      </c>
      <c r="I1466" s="10"/>
      <c r="J1466" s="10"/>
    </row>
    <row r="1467" spans="1:10">
      <c r="A1467" s="405">
        <v>191</v>
      </c>
      <c r="B1467" s="406" t="s">
        <v>17076</v>
      </c>
      <c r="C1467" s="407" t="str">
        <f t="shared" si="23"/>
        <v>effect add_modifier={modifier= scared_population days = -1 multiplier = 1}</v>
      </c>
      <c r="D1467" s="407"/>
      <c r="E1467" s="407"/>
      <c r="F1467" s="407"/>
      <c r="G1467" s="408" t="s">
        <v>17077</v>
      </c>
      <c r="H1467" s="409" t="s">
        <v>17078</v>
      </c>
      <c r="I1467" s="10"/>
      <c r="J1467" s="10"/>
    </row>
    <row r="1468" spans="1:10">
      <c r="A1468" s="405">
        <v>192</v>
      </c>
      <c r="B1468" s="406" t="s">
        <v>17079</v>
      </c>
      <c r="C1468" s="407" t="str">
        <f t="shared" si="23"/>
        <v>effect add_modifier={modifier= secured_factory days = -1 multiplier = 1}</v>
      </c>
      <c r="D1468" s="407"/>
      <c r="E1468" s="407"/>
      <c r="F1468" s="407"/>
      <c r="G1468" s="408" t="s">
        <v>17080</v>
      </c>
      <c r="H1468" s="409" t="s">
        <v>17081</v>
      </c>
      <c r="I1468" s="10"/>
      <c r="J1468" s="10"/>
    </row>
    <row r="1469" spans="1:10">
      <c r="A1469" s="405">
        <v>193</v>
      </c>
      <c r="B1469" s="406" t="s">
        <v>17082</v>
      </c>
      <c r="C1469" s="407" t="str">
        <f t="shared" si="23"/>
        <v>effect add_modifier={modifier= fear_as_control days = -1 multiplier = 1}</v>
      </c>
      <c r="D1469" s="407"/>
      <c r="E1469" s="407"/>
      <c r="F1469" s="407"/>
      <c r="G1469" s="408" t="s">
        <v>17083</v>
      </c>
      <c r="H1469" s="409" t="s">
        <v>17084</v>
      </c>
      <c r="I1469" s="10"/>
      <c r="J1469" s="10"/>
    </row>
    <row r="1470" spans="1:10">
      <c r="A1470" s="405">
        <v>194</v>
      </c>
      <c r="B1470" s="406" t="s">
        <v>17082</v>
      </c>
      <c r="C1470" s="407" t="str">
        <f t="shared" ref="C1470:C1533" si="24">_xlfn.CONCAT($C$4," ",H1470," ","days = ",$E$4," ","multiplier = ",$G$4,"}")</f>
        <v>effect add_modifier={modifier= fear_as_control_militarist days = -1 multiplier = 1}</v>
      </c>
      <c r="D1470" s="407"/>
      <c r="E1470" s="407"/>
      <c r="F1470" s="407"/>
      <c r="G1470" s="408" t="s">
        <v>17085</v>
      </c>
      <c r="H1470" s="409" t="s">
        <v>17086</v>
      </c>
      <c r="I1470" s="10"/>
      <c r="J1470" s="10"/>
    </row>
    <row r="1471" spans="1:10">
      <c r="A1471" s="405">
        <v>195</v>
      </c>
      <c r="B1471" s="406" t="s">
        <v>17087</v>
      </c>
      <c r="C1471" s="407" t="str">
        <f t="shared" si="24"/>
        <v>effect add_modifier={modifier= infectious_disease days = -1 multiplier = 1}</v>
      </c>
      <c r="D1471" s="407"/>
      <c r="E1471" s="407"/>
      <c r="F1471" s="407"/>
      <c r="G1471" s="408"/>
      <c r="H1471" s="409" t="s">
        <v>17088</v>
      </c>
      <c r="I1471" s="10"/>
      <c r="J1471" s="10"/>
    </row>
    <row r="1472" spans="1:10">
      <c r="A1472" s="405">
        <v>196</v>
      </c>
      <c r="B1472" s="406" t="s">
        <v>17089</v>
      </c>
      <c r="C1472" s="407" t="str">
        <f t="shared" si="24"/>
        <v>effect add_modifier={modifier= pyramid_wars days = -1 multiplier = 1}</v>
      </c>
      <c r="D1472" s="407"/>
      <c r="E1472" s="407"/>
      <c r="F1472" s="407"/>
      <c r="G1472" s="408" t="s">
        <v>17090</v>
      </c>
      <c r="H1472" s="409" t="s">
        <v>17091</v>
      </c>
      <c r="I1472" s="10"/>
      <c r="J1472" s="10"/>
    </row>
    <row r="1473" spans="1:10">
      <c r="A1473" s="405">
        <v>197</v>
      </c>
      <c r="B1473" s="406" t="s">
        <v>17092</v>
      </c>
      <c r="C1473" s="407" t="str">
        <f t="shared" si="24"/>
        <v>effect add_modifier={modifier= spiritualist_attraction days = -1 multiplier = 1}</v>
      </c>
      <c r="D1473" s="407"/>
      <c r="E1473" s="407"/>
      <c r="F1473" s="407"/>
      <c r="G1473" s="408" t="s">
        <v>17093</v>
      </c>
      <c r="H1473" s="409" t="s">
        <v>17094</v>
      </c>
      <c r="I1473" s="10"/>
      <c r="J1473" s="10"/>
    </row>
    <row r="1474" spans="1:10">
      <c r="A1474" s="405">
        <v>198</v>
      </c>
      <c r="B1474" s="406" t="s">
        <v>17095</v>
      </c>
      <c r="C1474" s="407" t="str">
        <f t="shared" si="24"/>
        <v>effect add_modifier={modifier= materialist_attraction days = -1 multiplier = 1}</v>
      </c>
      <c r="D1474" s="407"/>
      <c r="E1474" s="407"/>
      <c r="F1474" s="407"/>
      <c r="G1474" s="408" t="s">
        <v>17096</v>
      </c>
      <c r="H1474" s="409" t="s">
        <v>17097</v>
      </c>
      <c r="I1474" s="10"/>
      <c r="J1474" s="10"/>
    </row>
    <row r="1475" spans="1:10">
      <c r="A1475" s="405">
        <v>199</v>
      </c>
      <c r="B1475" s="406" t="s">
        <v>17098</v>
      </c>
      <c r="C1475" s="407" t="str">
        <f t="shared" si="24"/>
        <v>effect add_modifier={modifier= syndaw_automated_work days = -1 multiplier = 1}</v>
      </c>
      <c r="D1475" s="407"/>
      <c r="E1475" s="407"/>
      <c r="F1475" s="407"/>
      <c r="G1475" s="408" t="s">
        <v>13388</v>
      </c>
      <c r="H1475" s="409" t="s">
        <v>17099</v>
      </c>
      <c r="I1475" s="10"/>
      <c r="J1475" s="10"/>
    </row>
    <row r="1476" spans="1:10">
      <c r="A1476" s="405">
        <v>200</v>
      </c>
      <c r="B1476" s="406" t="s">
        <v>17100</v>
      </c>
      <c r="C1476" s="407" t="str">
        <f t="shared" si="24"/>
        <v>effect add_modifier={modifier= syndaw_unfriendly_robots days = -1 multiplier = 1}</v>
      </c>
      <c r="D1476" s="407"/>
      <c r="E1476" s="407"/>
      <c r="F1476" s="407"/>
      <c r="G1476" s="408" t="s">
        <v>13717</v>
      </c>
      <c r="H1476" s="409" t="s">
        <v>17101</v>
      </c>
      <c r="I1476" s="10"/>
      <c r="J1476" s="10"/>
    </row>
    <row r="1477" spans="1:10">
      <c r="A1477" s="405">
        <v>201</v>
      </c>
      <c r="B1477" s="406" t="s">
        <v>17102</v>
      </c>
      <c r="C1477" s="407" t="str">
        <f t="shared" si="24"/>
        <v>effect add_modifier={modifier= syndaw_research_malus days = -1 multiplier = 1}</v>
      </c>
      <c r="D1477" s="407"/>
      <c r="E1477" s="407"/>
      <c r="F1477" s="407"/>
      <c r="G1477" s="408" t="s">
        <v>13428</v>
      </c>
      <c r="H1477" s="409" t="s">
        <v>17103</v>
      </c>
      <c r="I1477" s="10"/>
      <c r="J1477" s="10"/>
    </row>
    <row r="1478" spans="1:10">
      <c r="A1478" s="405">
        <v>202</v>
      </c>
      <c r="B1478" s="406" t="s">
        <v>17104</v>
      </c>
      <c r="C1478" s="407" t="str">
        <f t="shared" si="24"/>
        <v>effect add_modifier={modifier= new_resonance_music_art days = -1 multiplier = 1}</v>
      </c>
      <c r="D1478" s="407"/>
      <c r="E1478" s="407"/>
      <c r="F1478" s="407"/>
      <c r="G1478" s="408" t="s">
        <v>11391</v>
      </c>
      <c r="H1478" s="409" t="s">
        <v>17105</v>
      </c>
      <c r="I1478" s="10"/>
      <c r="J1478" s="10"/>
    </row>
    <row r="1479" spans="1:10">
      <c r="A1479" s="405">
        <v>203</v>
      </c>
      <c r="B1479" s="406" t="s">
        <v>17106</v>
      </c>
      <c r="C1479" s="407" t="str">
        <f t="shared" si="24"/>
        <v>effect add_modifier={modifier= new_resonance_study days = -1 multiplier = 1}</v>
      </c>
      <c r="D1479" s="407"/>
      <c r="E1479" s="407"/>
      <c r="F1479" s="407"/>
      <c r="G1479" s="408" t="s">
        <v>11391</v>
      </c>
      <c r="H1479" s="409" t="s">
        <v>17107</v>
      </c>
      <c r="I1479" s="10"/>
      <c r="J1479" s="10"/>
    </row>
    <row r="1480" spans="1:10">
      <c r="A1480" s="405">
        <v>204</v>
      </c>
      <c r="B1480" s="406" t="s">
        <v>17108</v>
      </c>
      <c r="C1480" s="407" t="str">
        <f t="shared" si="24"/>
        <v>effect add_modifier={modifier= celebrate_idyllic_bloom days = -1 multiplier = 1}</v>
      </c>
      <c r="D1480" s="407"/>
      <c r="E1480" s="407"/>
      <c r="F1480" s="407"/>
      <c r="G1480" s="408" t="s">
        <v>17109</v>
      </c>
      <c r="H1480" s="409" t="s">
        <v>17110</v>
      </c>
      <c r="I1480" s="10"/>
      <c r="J1480" s="10"/>
    </row>
    <row r="1481" spans="1:10">
      <c r="A1481" s="405">
        <v>205</v>
      </c>
      <c r="B1481" s="406" t="s">
        <v>17111</v>
      </c>
      <c r="C1481" s="407" t="str">
        <f t="shared" si="24"/>
        <v>effect add_modifier={modifier= nanite_swarm_modifier days = -1 multiplier = 1}</v>
      </c>
      <c r="D1481" s="407"/>
      <c r="E1481" s="407"/>
      <c r="F1481" s="407"/>
      <c r="G1481" s="408" t="s">
        <v>17112</v>
      </c>
      <c r="H1481" s="409" t="s">
        <v>17113</v>
      </c>
      <c r="I1481" s="10"/>
      <c r="J1481" s="10"/>
    </row>
    <row r="1482" spans="1:10">
      <c r="A1482" s="405">
        <v>206</v>
      </c>
      <c r="B1482" s="406" t="s">
        <v>17114</v>
      </c>
      <c r="C1482" s="407" t="str">
        <f t="shared" si="24"/>
        <v>effect add_modifier={modifier= tamed_nanite_swarm_modifier days = -1 multiplier = 1}</v>
      </c>
      <c r="D1482" s="407"/>
      <c r="E1482" s="407"/>
      <c r="F1482" s="407"/>
      <c r="G1482" s="408" t="s">
        <v>17115</v>
      </c>
      <c r="H1482" s="409" t="s">
        <v>17116</v>
      </c>
      <c r="I1482" s="10"/>
      <c r="J1482" s="10"/>
    </row>
    <row r="1483" spans="1:10">
      <c r="A1483" s="405">
        <v>207</v>
      </c>
      <c r="B1483" s="406" t="s">
        <v>17117</v>
      </c>
      <c r="C1483" s="407" t="str">
        <f t="shared" si="24"/>
        <v>effect add_modifier={modifier= fumongus_monitor_pops days = -1 multiplier = 1}</v>
      </c>
      <c r="D1483" s="407"/>
      <c r="E1483" s="407"/>
      <c r="F1483" s="407"/>
      <c r="G1483" s="408" t="s">
        <v>17118</v>
      </c>
      <c r="H1483" s="409" t="s">
        <v>17119</v>
      </c>
      <c r="I1483" s="10"/>
      <c r="J1483" s="10"/>
    </row>
    <row r="1484" spans="1:10">
      <c r="A1484" s="405">
        <v>208</v>
      </c>
      <c r="B1484" s="406" t="s">
        <v>17120</v>
      </c>
      <c r="C1484" s="407" t="str">
        <f t="shared" si="24"/>
        <v>effect add_modifier={modifier= engineered_nature days = -1 multiplier = 1}</v>
      </c>
      <c r="D1484" s="407"/>
      <c r="E1484" s="407"/>
      <c r="F1484" s="407"/>
      <c r="G1484" s="408" t="s">
        <v>11133</v>
      </c>
      <c r="H1484" s="409" t="s">
        <v>17121</v>
      </c>
      <c r="I1484" s="10"/>
      <c r="J1484" s="10"/>
    </row>
    <row r="1485" spans="1:10">
      <c r="A1485" s="405">
        <v>209</v>
      </c>
      <c r="B1485" s="406" t="s">
        <v>17122</v>
      </c>
      <c r="C1485" s="407" t="str">
        <f t="shared" si="24"/>
        <v>effect add_modifier={modifier= second_home days = -1 multiplier = 1}</v>
      </c>
      <c r="D1485" s="407"/>
      <c r="E1485" s="407"/>
      <c r="F1485" s="407"/>
      <c r="G1485" s="408" t="s">
        <v>17123</v>
      </c>
      <c r="H1485" s="409" t="s">
        <v>17124</v>
      </c>
      <c r="I1485" s="10"/>
      <c r="J1485" s="10"/>
    </row>
    <row r="1486" spans="1:10">
      <c r="A1486" s="405">
        <v>210</v>
      </c>
      <c r="B1486" s="406" t="s">
        <v>17125</v>
      </c>
      <c r="C1486" s="407" t="str">
        <f t="shared" si="24"/>
        <v>effect add_modifier={modifier= intentionally_tidally_locked days = -1 multiplier = 1}</v>
      </c>
      <c r="D1486" s="407"/>
      <c r="E1486" s="407"/>
      <c r="F1486" s="407"/>
      <c r="G1486" s="408" t="s">
        <v>16642</v>
      </c>
      <c r="H1486" s="409" t="s">
        <v>17126</v>
      </c>
      <c r="I1486" s="10"/>
      <c r="J1486" s="10"/>
    </row>
    <row r="1487" spans="1:10">
      <c r="A1487" s="405">
        <v>211</v>
      </c>
      <c r="B1487" s="406" t="s">
        <v>17127</v>
      </c>
      <c r="C1487" s="407" t="str">
        <f t="shared" si="24"/>
        <v>effect add_modifier={modifier= perfect_organization_modifier days = -1 multiplier = 1}</v>
      </c>
      <c r="D1487" s="407"/>
      <c r="E1487" s="407"/>
      <c r="F1487" s="407"/>
      <c r="G1487" s="408" t="s">
        <v>17128</v>
      </c>
      <c r="H1487" s="409" t="s">
        <v>17129</v>
      </c>
      <c r="I1487" s="10"/>
      <c r="J1487" s="10"/>
    </row>
    <row r="1488" spans="1:10">
      <c r="A1488" s="405">
        <v>212</v>
      </c>
      <c r="B1488" s="406" t="s">
        <v>17130</v>
      </c>
      <c r="C1488" s="407" t="str">
        <f t="shared" si="24"/>
        <v>effect add_modifier={modifier= imperfect_organization_modifier days = -1 multiplier = 1}</v>
      </c>
      <c r="D1488" s="407"/>
      <c r="E1488" s="407"/>
      <c r="F1488" s="407"/>
      <c r="G1488" s="408" t="s">
        <v>535</v>
      </c>
      <c r="H1488" s="409" t="s">
        <v>17131</v>
      </c>
      <c r="I1488" s="10"/>
      <c r="J1488" s="10"/>
    </row>
    <row r="1489" spans="1:10">
      <c r="A1489" s="405">
        <v>213</v>
      </c>
      <c r="B1489" s="406" t="s">
        <v>17132</v>
      </c>
      <c r="C1489" s="407" t="str">
        <f t="shared" si="24"/>
        <v>effect add_modifier={modifier= paradise_made days = -1 multiplier = 1}</v>
      </c>
      <c r="D1489" s="407"/>
      <c r="E1489" s="407"/>
      <c r="F1489" s="407"/>
      <c r="G1489" s="408" t="s">
        <v>17133</v>
      </c>
      <c r="H1489" s="409" t="s">
        <v>17134</v>
      </c>
      <c r="I1489" s="10"/>
      <c r="J1489" s="10"/>
    </row>
    <row r="1490" ht="34.5" spans="1:10">
      <c r="A1490" s="405">
        <v>214</v>
      </c>
      <c r="B1490" s="406" t="s">
        <v>17135</v>
      </c>
      <c r="C1490" s="407" t="str">
        <f t="shared" si="24"/>
        <v>effect add_modifier={modifier= crystal_kraken days = -1 multiplier = 1}</v>
      </c>
      <c r="D1490" s="407"/>
      <c r="E1490" s="407"/>
      <c r="F1490" s="407"/>
      <c r="G1490" s="408" t="s">
        <v>17136</v>
      </c>
      <c r="H1490" s="409" t="s">
        <v>17137</v>
      </c>
      <c r="I1490" s="10"/>
      <c r="J1490" s="10"/>
    </row>
    <row r="1491" spans="1:10">
      <c r="A1491" s="405">
        <v>215</v>
      </c>
      <c r="B1491" s="406" t="s">
        <v>17138</v>
      </c>
      <c r="C1491" s="407" t="str">
        <f t="shared" si="24"/>
        <v>effect add_modifier={modifier= energy_poor days = -1 multiplier = 1}</v>
      </c>
      <c r="D1491" s="407"/>
      <c r="E1491" s="407"/>
      <c r="F1491" s="407"/>
      <c r="G1491" s="408" t="s">
        <v>17139</v>
      </c>
      <c r="H1491" s="409" t="s">
        <v>17140</v>
      </c>
      <c r="I1491" s="10"/>
      <c r="J1491" s="10"/>
    </row>
    <row r="1492" spans="1:10">
      <c r="A1492" s="405">
        <v>216</v>
      </c>
      <c r="B1492" s="406" t="s">
        <v>17141</v>
      </c>
      <c r="C1492" s="407" t="str">
        <f t="shared" si="24"/>
        <v>effect add_modifier={modifier= snake_infestation days = -1 multiplier = 1}</v>
      </c>
      <c r="D1492" s="407"/>
      <c r="E1492" s="407"/>
      <c r="F1492" s="407"/>
      <c r="G1492" s="408" t="s">
        <v>3066</v>
      </c>
      <c r="H1492" s="409" t="s">
        <v>17142</v>
      </c>
      <c r="I1492" s="10"/>
      <c r="J1492" s="10"/>
    </row>
    <row r="1493" spans="1:10">
      <c r="A1493" s="405">
        <v>217</v>
      </c>
      <c r="B1493" s="406" t="s">
        <v>12252</v>
      </c>
      <c r="C1493" s="407" t="str">
        <f t="shared" si="24"/>
        <v>effect add_modifier={modifier= mining_equipment_offline days = -1 multiplier = 1}</v>
      </c>
      <c r="D1493" s="407"/>
      <c r="E1493" s="407"/>
      <c r="F1493" s="407"/>
      <c r="G1493" s="408" t="s">
        <v>17143</v>
      </c>
      <c r="H1493" s="409" t="s">
        <v>17144</v>
      </c>
      <c r="I1493" s="10"/>
      <c r="J1493" s="10"/>
    </row>
    <row r="1494" spans="1:10">
      <c r="A1494" s="405">
        <v>218</v>
      </c>
      <c r="B1494" s="406" t="s">
        <v>17145</v>
      </c>
      <c r="C1494" s="407" t="str">
        <f t="shared" si="24"/>
        <v>effect add_modifier={modifier= broken_assembly_line days = -1 multiplier = 1}</v>
      </c>
      <c r="D1494" s="407"/>
      <c r="E1494" s="407"/>
      <c r="F1494" s="407"/>
      <c r="G1494" s="408" t="s">
        <v>17146</v>
      </c>
      <c r="H1494" s="409" t="s">
        <v>17147</v>
      </c>
      <c r="I1494" s="10"/>
      <c r="J1494" s="10"/>
    </row>
    <row r="1495" spans="1:10">
      <c r="A1495" s="405">
        <v>219</v>
      </c>
      <c r="B1495" s="406" t="s">
        <v>17148</v>
      </c>
      <c r="C1495" s="407" t="str">
        <f t="shared" si="24"/>
        <v>effect add_modifier={modifier= syamelles_curse_habitat days = -1 multiplier = 1}</v>
      </c>
      <c r="D1495" s="407"/>
      <c r="E1495" s="407"/>
      <c r="F1495" s="407"/>
      <c r="G1495" s="408" t="s">
        <v>17149</v>
      </c>
      <c r="H1495" s="409" t="s">
        <v>17150</v>
      </c>
      <c r="I1495" s="10"/>
      <c r="J1495" s="10"/>
    </row>
    <row r="1496" spans="1:10">
      <c r="A1496" s="405">
        <v>220</v>
      </c>
      <c r="B1496" s="406" t="s">
        <v>17151</v>
      </c>
      <c r="C1496" s="407" t="str">
        <f t="shared" si="24"/>
        <v>effect add_modifier={modifier= machine_care_museum days = -1 multiplier = 1}</v>
      </c>
      <c r="D1496" s="407"/>
      <c r="E1496" s="407"/>
      <c r="F1496" s="407"/>
      <c r="G1496" s="408" t="s">
        <v>17152</v>
      </c>
      <c r="H1496" s="409" t="s">
        <v>17153</v>
      </c>
      <c r="I1496" s="10"/>
      <c r="J1496" s="10"/>
    </row>
    <row r="1497" spans="1:10">
      <c r="A1497" s="405">
        <v>221</v>
      </c>
      <c r="B1497" s="406" t="s">
        <v>17154</v>
      </c>
      <c r="C1497" s="407" t="str">
        <f t="shared" si="24"/>
        <v>effect add_modifier={modifier= locust_planet_cracked days = -1 multiplier = 1}</v>
      </c>
      <c r="D1497" s="407"/>
      <c r="E1497" s="407"/>
      <c r="F1497" s="407"/>
      <c r="G1497" s="408"/>
      <c r="H1497" s="409" t="s">
        <v>17155</v>
      </c>
      <c r="I1497" s="10"/>
      <c r="J1497" s="10"/>
    </row>
    <row r="1498" spans="1:10">
      <c r="A1498" s="405">
        <v>222</v>
      </c>
      <c r="B1498" s="406" t="s">
        <v>17156</v>
      </c>
      <c r="C1498" s="407" t="str">
        <f t="shared" si="24"/>
        <v>effect add_modifier={modifier= nascent_locust days = -1 multiplier = 1}</v>
      </c>
      <c r="D1498" s="407"/>
      <c r="E1498" s="407"/>
      <c r="F1498" s="407"/>
      <c r="G1498" s="408" t="s">
        <v>17157</v>
      </c>
      <c r="H1498" s="409" t="s">
        <v>17158</v>
      </c>
      <c r="I1498" s="10"/>
      <c r="J1498" s="10"/>
    </row>
    <row r="1499" spans="1:10">
      <c r="A1499" s="405">
        <v>223</v>
      </c>
      <c r="B1499" s="406" t="s">
        <v>17159</v>
      </c>
      <c r="C1499" s="407" t="str">
        <f t="shared" si="24"/>
        <v>effect add_modifier={modifier= all_seeing_shard days = -1 multiplier = 1}</v>
      </c>
      <c r="D1499" s="407"/>
      <c r="E1499" s="407"/>
      <c r="F1499" s="407"/>
      <c r="G1499" s="408" t="s">
        <v>17160</v>
      </c>
      <c r="H1499" s="409" t="s">
        <v>17161</v>
      </c>
      <c r="I1499" s="10"/>
      <c r="J1499" s="10"/>
    </row>
    <row r="1500" spans="1:10">
      <c r="A1500" s="405">
        <v>224</v>
      </c>
      <c r="B1500" s="406" t="s">
        <v>17162</v>
      </c>
      <c r="C1500" s="407" t="str">
        <f t="shared" si="24"/>
        <v>effect add_modifier={modifier= reactor_overdrive days = -1 multiplier = 1}</v>
      </c>
      <c r="D1500" s="407"/>
      <c r="E1500" s="407"/>
      <c r="F1500" s="407"/>
      <c r="G1500" s="408" t="s">
        <v>17163</v>
      </c>
      <c r="H1500" s="409" t="s">
        <v>17164</v>
      </c>
      <c r="I1500" s="10"/>
      <c r="J1500" s="10"/>
    </row>
    <row r="1501" spans="1:10">
      <c r="A1501" s="405">
        <v>225</v>
      </c>
      <c r="B1501" s="406" t="s">
        <v>17165</v>
      </c>
      <c r="C1501" s="407" t="str">
        <f t="shared" si="24"/>
        <v>effect add_modifier={modifier= infused_atmosphere days = -1 multiplier = 1}</v>
      </c>
      <c r="D1501" s="407"/>
      <c r="E1501" s="407"/>
      <c r="F1501" s="407"/>
      <c r="G1501" s="408" t="s">
        <v>17166</v>
      </c>
      <c r="H1501" s="409" t="s">
        <v>17167</v>
      </c>
      <c r="I1501" s="10"/>
      <c r="J1501" s="10"/>
    </row>
    <row r="1502" spans="1:10">
      <c r="A1502" s="405">
        <v>226</v>
      </c>
      <c r="B1502" s="406" t="s">
        <v>17168</v>
      </c>
      <c r="C1502" s="407" t="str">
        <f t="shared" si="24"/>
        <v>effect add_modifier={modifier= ether_trophy days = -1 multiplier = 1}</v>
      </c>
      <c r="D1502" s="407"/>
      <c r="E1502" s="407"/>
      <c r="F1502" s="407"/>
      <c r="G1502" s="408" t="s">
        <v>17169</v>
      </c>
      <c r="H1502" s="409" t="s">
        <v>17170</v>
      </c>
      <c r="I1502" s="10"/>
      <c r="J1502" s="10"/>
    </row>
    <row r="1503" spans="1:10">
      <c r="A1503" s="405">
        <v>227</v>
      </c>
      <c r="B1503" s="406" t="s">
        <v>17171</v>
      </c>
      <c r="C1503" s="407" t="str">
        <f t="shared" si="24"/>
        <v>effect add_modifier={modifier= shard_trophy days = -1 multiplier = 1}</v>
      </c>
      <c r="D1503" s="407"/>
      <c r="E1503" s="407"/>
      <c r="F1503" s="407"/>
      <c r="G1503" s="408" t="s">
        <v>17172</v>
      </c>
      <c r="H1503" s="409" t="s">
        <v>17173</v>
      </c>
      <c r="I1503" s="10"/>
      <c r="J1503" s="10"/>
    </row>
    <row r="1504" spans="1:10">
      <c r="A1504" s="405">
        <v>228</v>
      </c>
      <c r="B1504" s="406" t="s">
        <v>17174</v>
      </c>
      <c r="C1504" s="407" t="str">
        <f t="shared" si="24"/>
        <v>effect add_modifier={modifier= dread_trophy days = -1 multiplier = 1}</v>
      </c>
      <c r="D1504" s="407"/>
      <c r="E1504" s="407"/>
      <c r="F1504" s="407"/>
      <c r="G1504" s="408" t="s">
        <v>17175</v>
      </c>
      <c r="H1504" s="409" t="s">
        <v>17176</v>
      </c>
      <c r="I1504" s="10"/>
      <c r="J1504" s="10"/>
    </row>
    <row r="1505" spans="1:10">
      <c r="A1505" s="405">
        <v>229</v>
      </c>
      <c r="B1505" s="406" t="s">
        <v>17177</v>
      </c>
      <c r="C1505" s="407" t="str">
        <f t="shared" si="24"/>
        <v>effect add_modifier={modifier= tiyanki_trophy days = -1 multiplier = 1}</v>
      </c>
      <c r="D1505" s="407"/>
      <c r="E1505" s="407"/>
      <c r="F1505" s="407"/>
      <c r="G1505" s="408" t="s">
        <v>17178</v>
      </c>
      <c r="H1505" s="409" t="s">
        <v>17179</v>
      </c>
      <c r="I1505" s="10"/>
      <c r="J1505" s="10"/>
    </row>
    <row r="1506" spans="1:10">
      <c r="A1506" s="405">
        <v>230</v>
      </c>
      <c r="B1506" s="406" t="s">
        <v>17180</v>
      </c>
      <c r="C1506" s="407" t="str">
        <f t="shared" si="24"/>
        <v>effect add_modifier={modifier= burnt_tiyanki_trophy days = -1 multiplier = 1}</v>
      </c>
      <c r="D1506" s="407"/>
      <c r="E1506" s="407"/>
      <c r="F1506" s="407"/>
      <c r="G1506" s="408" t="s">
        <v>523</v>
      </c>
      <c r="H1506" s="409" t="s">
        <v>17181</v>
      </c>
      <c r="I1506" s="10"/>
      <c r="J1506" s="10"/>
    </row>
    <row r="1507" spans="1:10">
      <c r="A1507" s="405">
        <v>231</v>
      </c>
      <c r="B1507" s="406" t="s">
        <v>17182</v>
      </c>
      <c r="C1507" s="407" t="str">
        <f t="shared" si="24"/>
        <v>effect add_modifier={modifier= sky_dragon_trophy days = -1 multiplier = 1}</v>
      </c>
      <c r="D1507" s="407"/>
      <c r="E1507" s="407"/>
      <c r="F1507" s="407"/>
      <c r="G1507" s="408" t="s">
        <v>17183</v>
      </c>
      <c r="H1507" s="409" t="s">
        <v>17184</v>
      </c>
      <c r="I1507" s="10"/>
      <c r="J1507" s="10"/>
    </row>
    <row r="1508" spans="1:10">
      <c r="A1508" s="405">
        <v>232</v>
      </c>
      <c r="B1508" s="406" t="s">
        <v>17185</v>
      </c>
      <c r="C1508" s="407" t="str">
        <f t="shared" si="24"/>
        <v>effect add_modifier={modifier= scavenger_trophy days = -1 multiplier = 1}</v>
      </c>
      <c r="D1508" s="407"/>
      <c r="E1508" s="407"/>
      <c r="F1508" s="407"/>
      <c r="G1508" s="408" t="s">
        <v>17186</v>
      </c>
      <c r="H1508" s="409" t="s">
        <v>17187</v>
      </c>
      <c r="I1508" s="10"/>
      <c r="J1508" s="10"/>
    </row>
    <row r="1509" spans="1:10">
      <c r="A1509" s="405">
        <v>233</v>
      </c>
      <c r="B1509" s="406" t="s">
        <v>17188</v>
      </c>
      <c r="C1509" s="407" t="str">
        <f t="shared" si="24"/>
        <v>effect add_modifier={modifier= wraith_trophy days = -1 multiplier = 1}</v>
      </c>
      <c r="D1509" s="407"/>
      <c r="E1509" s="407"/>
      <c r="F1509" s="407"/>
      <c r="G1509" s="408" t="s">
        <v>17189</v>
      </c>
      <c r="H1509" s="409" t="s">
        <v>17190</v>
      </c>
      <c r="I1509" s="10"/>
      <c r="J1509" s="10"/>
    </row>
    <row r="1510" spans="1:10">
      <c r="A1510" s="405">
        <v>234</v>
      </c>
      <c r="B1510" s="406" t="s">
        <v>17191</v>
      </c>
      <c r="C1510" s="407" t="str">
        <f t="shared" si="24"/>
        <v>effect add_modifier={modifier= horror_study_trophy days = -1 multiplier = 1}</v>
      </c>
      <c r="D1510" s="407"/>
      <c r="E1510" s="407"/>
      <c r="F1510" s="407"/>
      <c r="G1510" s="408" t="s">
        <v>17192</v>
      </c>
      <c r="H1510" s="409" t="s">
        <v>17193</v>
      </c>
      <c r="I1510" s="10"/>
      <c r="J1510" s="10"/>
    </row>
    <row r="1511" ht="34.5" spans="1:10">
      <c r="A1511" s="405">
        <v>235</v>
      </c>
      <c r="B1511" s="406" t="s">
        <v>17194</v>
      </c>
      <c r="C1511" s="407" t="str">
        <f t="shared" si="24"/>
        <v>effect add_modifier={modifier= horror_study_trophy2 days = -1 multiplier = 1}</v>
      </c>
      <c r="D1511" s="407"/>
      <c r="E1511" s="407"/>
      <c r="F1511" s="407"/>
      <c r="G1511" s="408" t="s">
        <v>17195</v>
      </c>
      <c r="H1511" s="409" t="s">
        <v>17196</v>
      </c>
      <c r="I1511" s="10"/>
      <c r="J1511" s="10"/>
    </row>
    <row r="1512" spans="1:10">
      <c r="A1512" s="405">
        <v>236</v>
      </c>
      <c r="B1512" s="406" t="s">
        <v>17191</v>
      </c>
      <c r="C1512" s="407" t="str">
        <f t="shared" si="24"/>
        <v>effect add_modifier={modifier= horror_deify_trophy days = -1 multiplier = 1}</v>
      </c>
      <c r="D1512" s="407"/>
      <c r="E1512" s="407"/>
      <c r="F1512" s="407"/>
      <c r="G1512" s="408" t="s">
        <v>17197</v>
      </c>
      <c r="H1512" s="409" t="s">
        <v>17198</v>
      </c>
      <c r="I1512" s="10"/>
      <c r="J1512" s="10"/>
    </row>
    <row r="1513" spans="1:10">
      <c r="A1513" s="405">
        <v>237</v>
      </c>
      <c r="B1513" s="406" t="s">
        <v>17194</v>
      </c>
      <c r="C1513" s="407" t="str">
        <f t="shared" si="24"/>
        <v>effect add_modifier={modifier= horror_deify_trophy2 days = -1 multiplier = 1}</v>
      </c>
      <c r="D1513" s="407"/>
      <c r="E1513" s="407"/>
      <c r="F1513" s="407"/>
      <c r="G1513" s="408" t="s">
        <v>17199</v>
      </c>
      <c r="H1513" s="409" t="s">
        <v>17200</v>
      </c>
      <c r="I1513" s="10"/>
      <c r="J1513" s="10"/>
    </row>
    <row r="1514" ht="34.5" spans="1:10">
      <c r="A1514" s="405">
        <v>238</v>
      </c>
      <c r="B1514" s="406" t="s">
        <v>10286</v>
      </c>
      <c r="C1514" s="407" t="str">
        <f t="shared" si="24"/>
        <v>effect add_modifier={modifier= horror_too_late days = -1 multiplier = 1}</v>
      </c>
      <c r="D1514" s="407"/>
      <c r="E1514" s="407"/>
      <c r="F1514" s="407"/>
      <c r="G1514" s="408" t="s">
        <v>17201</v>
      </c>
      <c r="H1514" s="409" t="s">
        <v>17202</v>
      </c>
      <c r="I1514" s="10"/>
      <c r="J1514" s="10"/>
    </row>
    <row r="1515" ht="34.5" spans="1:10">
      <c r="A1515" s="405">
        <v>239</v>
      </c>
      <c r="B1515" s="406" t="s">
        <v>17203</v>
      </c>
      <c r="C1515" s="407" t="str">
        <f t="shared" si="24"/>
        <v>effect add_modifier={modifier= horror_stabilized days = -1 multiplier = 1}</v>
      </c>
      <c r="D1515" s="407"/>
      <c r="E1515" s="407"/>
      <c r="F1515" s="407"/>
      <c r="G1515" s="408" t="s">
        <v>17204</v>
      </c>
      <c r="H1515" s="409" t="s">
        <v>17205</v>
      </c>
      <c r="I1515" s="10"/>
      <c r="J1515" s="10"/>
    </row>
    <row r="1516" spans="1:10">
      <c r="A1516" s="405">
        <v>240</v>
      </c>
      <c r="B1516" s="406" t="s">
        <v>17206</v>
      </c>
      <c r="C1516" s="407" t="str">
        <f t="shared" si="24"/>
        <v>effect add_modifier={modifier= fortress_trophy days = -1 multiplier = 1}</v>
      </c>
      <c r="D1516" s="407"/>
      <c r="E1516" s="407"/>
      <c r="F1516" s="407"/>
      <c r="G1516" s="408" t="s">
        <v>17207</v>
      </c>
      <c r="H1516" s="409" t="s">
        <v>17208</v>
      </c>
      <c r="I1516" s="10"/>
      <c r="J1516" s="10"/>
    </row>
    <row r="1517" spans="1:10">
      <c r="A1517" s="405">
        <v>241</v>
      </c>
      <c r="B1517" s="406" t="s">
        <v>17209</v>
      </c>
      <c r="C1517" s="407" t="str">
        <f t="shared" si="24"/>
        <v>effect add_modifier={modifier= voidspawn_trophy days = -1 multiplier = 1}</v>
      </c>
      <c r="D1517" s="407"/>
      <c r="E1517" s="407"/>
      <c r="F1517" s="407"/>
      <c r="G1517" s="408" t="s">
        <v>17210</v>
      </c>
      <c r="H1517" s="409" t="s">
        <v>17211</v>
      </c>
      <c r="I1517" s="10"/>
      <c r="J1517" s="10"/>
    </row>
    <row r="1518" spans="1:10">
      <c r="A1518" s="405">
        <v>242</v>
      </c>
      <c r="B1518" s="406" t="s">
        <v>17212</v>
      </c>
      <c r="C1518" s="407" t="str">
        <f t="shared" si="24"/>
        <v>effect add_modifier={modifier= voidspawn_contaminant days = -1 multiplier = 1}</v>
      </c>
      <c r="D1518" s="407"/>
      <c r="E1518" s="407"/>
      <c r="F1518" s="407"/>
      <c r="G1518" s="408" t="s">
        <v>17213</v>
      </c>
      <c r="H1518" s="409" t="s">
        <v>17214</v>
      </c>
      <c r="I1518" s="10"/>
      <c r="J1518" s="10"/>
    </row>
    <row r="1519" spans="1:10">
      <c r="A1519" s="405">
        <v>243</v>
      </c>
      <c r="B1519" s="406" t="s">
        <v>17215</v>
      </c>
      <c r="C1519" s="407" t="str">
        <f t="shared" si="24"/>
        <v>effect add_modifier={modifier= stellar_devourer_trophy days = -1 multiplier = 1}</v>
      </c>
      <c r="D1519" s="407"/>
      <c r="E1519" s="407"/>
      <c r="F1519" s="407"/>
      <c r="G1519" s="408" t="s">
        <v>17216</v>
      </c>
      <c r="H1519" s="409" t="s">
        <v>17217</v>
      </c>
      <c r="I1519" s="10"/>
      <c r="J1519" s="10"/>
    </row>
    <row r="1520" spans="1:10">
      <c r="A1520" s="405">
        <v>244</v>
      </c>
      <c r="B1520" s="406" t="s">
        <v>17218</v>
      </c>
      <c r="C1520" s="407" t="str">
        <f t="shared" si="24"/>
        <v>effect add_modifier={modifier= low_stellar_output_1 days = -1 multiplier = 1}</v>
      </c>
      <c r="D1520" s="407"/>
      <c r="E1520" s="407"/>
      <c r="F1520" s="407"/>
      <c r="G1520" s="408" t="s">
        <v>17219</v>
      </c>
      <c r="H1520" s="409" t="s">
        <v>17220</v>
      </c>
      <c r="I1520" s="10"/>
      <c r="J1520" s="10"/>
    </row>
    <row r="1521" spans="1:10">
      <c r="A1521" s="405">
        <v>245</v>
      </c>
      <c r="B1521" s="406" t="s">
        <v>17218</v>
      </c>
      <c r="C1521" s="407" t="str">
        <f t="shared" si="24"/>
        <v>effect add_modifier={modifier= low_stellar_output_2 days = -1 multiplier = 1}</v>
      </c>
      <c r="D1521" s="407"/>
      <c r="E1521" s="407"/>
      <c r="F1521" s="407"/>
      <c r="G1521" s="408" t="s">
        <v>17221</v>
      </c>
      <c r="H1521" s="409" t="s">
        <v>17222</v>
      </c>
      <c r="I1521" s="10"/>
      <c r="J1521" s="10"/>
    </row>
    <row r="1522" spans="1:10">
      <c r="A1522" s="405">
        <v>246</v>
      </c>
      <c r="B1522" s="406" t="s">
        <v>17218</v>
      </c>
      <c r="C1522" s="407" t="str">
        <f t="shared" si="24"/>
        <v>effect add_modifier={modifier= low_stellar_output_3 days = -1 multiplier = 1}</v>
      </c>
      <c r="D1522" s="407"/>
      <c r="E1522" s="407"/>
      <c r="F1522" s="407"/>
      <c r="G1522" s="408" t="s">
        <v>17223</v>
      </c>
      <c r="H1522" s="409" t="s">
        <v>17224</v>
      </c>
      <c r="I1522" s="10"/>
      <c r="J1522" s="10"/>
    </row>
    <row r="1523" spans="1:10">
      <c r="A1523" s="405">
        <v>247</v>
      </c>
      <c r="B1523" s="406" t="s">
        <v>17225</v>
      </c>
      <c r="C1523" s="407" t="str">
        <f t="shared" si="24"/>
        <v>effect add_modifier={modifier= planet_political_frontier days = -1 multiplier = 1}</v>
      </c>
      <c r="D1523" s="407"/>
      <c r="E1523" s="407"/>
      <c r="F1523" s="407"/>
      <c r="G1523" s="408" t="s">
        <v>17226</v>
      </c>
      <c r="H1523" s="409" t="s">
        <v>17227</v>
      </c>
      <c r="I1523" s="10"/>
      <c r="J1523" s="10"/>
    </row>
    <row r="1524" spans="1:10">
      <c r="A1524" s="405">
        <v>248</v>
      </c>
      <c r="B1524" s="406" t="s">
        <v>17228</v>
      </c>
      <c r="C1524" s="407" t="str">
        <f t="shared" si="24"/>
        <v>effect add_modifier={modifier= planet_political_safezone days = -1 multiplier = 1}</v>
      </c>
      <c r="D1524" s="407"/>
      <c r="E1524" s="407"/>
      <c r="F1524" s="407"/>
      <c r="G1524" s="408" t="s">
        <v>17229</v>
      </c>
      <c r="H1524" s="409" t="s">
        <v>17230</v>
      </c>
      <c r="I1524" s="10"/>
      <c r="J1524" s="10"/>
    </row>
    <row r="1525" spans="1:10">
      <c r="A1525" s="405">
        <v>249</v>
      </c>
      <c r="B1525" s="406" t="s">
        <v>17231</v>
      </c>
      <c r="C1525" s="407" t="str">
        <f t="shared" si="24"/>
        <v>effect add_modifier={modifier= planet_political_crackdown days = -1 multiplier = 1}</v>
      </c>
      <c r="D1525" s="407"/>
      <c r="E1525" s="407"/>
      <c r="F1525" s="407"/>
      <c r="G1525" s="408" t="s">
        <v>17232</v>
      </c>
      <c r="H1525" s="409" t="s">
        <v>17233</v>
      </c>
      <c r="I1525" s="10"/>
      <c r="J1525" s="10"/>
    </row>
    <row r="1526" spans="1:10">
      <c r="A1526" s="405">
        <v>250</v>
      </c>
      <c r="B1526" s="406" t="s">
        <v>17234</v>
      </c>
      <c r="C1526" s="407" t="str">
        <f t="shared" si="24"/>
        <v>effect add_modifier={modifier= planet_political_admittance days = -1 multiplier = 1}</v>
      </c>
      <c r="D1526" s="407"/>
      <c r="E1526" s="407"/>
      <c r="F1526" s="407"/>
      <c r="G1526" s="408" t="s">
        <v>17235</v>
      </c>
      <c r="H1526" s="409" t="s">
        <v>17236</v>
      </c>
      <c r="I1526" s="10"/>
      <c r="J1526" s="10"/>
    </row>
    <row r="1527" spans="1:10">
      <c r="A1527" s="405">
        <v>251</v>
      </c>
      <c r="B1527" s="406" t="s">
        <v>17237</v>
      </c>
      <c r="C1527" s="407" t="str">
        <f t="shared" si="24"/>
        <v>effect add_modifier={modifier= reassured_tracking days = -1 multiplier = 1}</v>
      </c>
      <c r="D1527" s="407"/>
      <c r="E1527" s="407"/>
      <c r="F1527" s="407"/>
      <c r="G1527" s="408" t="s">
        <v>17238</v>
      </c>
      <c r="H1527" s="409" t="s">
        <v>17239</v>
      </c>
      <c r="I1527" s="10"/>
      <c r="J1527" s="10"/>
    </row>
    <row r="1528" spans="1:10">
      <c r="A1528" s="405">
        <v>252</v>
      </c>
      <c r="B1528" s="406" t="s">
        <v>17240</v>
      </c>
      <c r="C1528" s="407" t="str">
        <f t="shared" si="24"/>
        <v>effect add_modifier={modifier= collective_autophobia days = -1 multiplier = 1}</v>
      </c>
      <c r="D1528" s="407"/>
      <c r="E1528" s="407"/>
      <c r="F1528" s="407"/>
      <c r="G1528" s="408" t="s">
        <v>17241</v>
      </c>
      <c r="H1528" s="409" t="s">
        <v>17242</v>
      </c>
      <c r="I1528" s="10"/>
      <c r="J1528" s="10"/>
    </row>
    <row r="1529" spans="1:10">
      <c r="A1529" s="405">
        <v>253</v>
      </c>
      <c r="B1529" s="406" t="s">
        <v>17243</v>
      </c>
      <c r="C1529" s="407" t="str">
        <f t="shared" si="24"/>
        <v>effect add_modifier={modifier= freed_stasis_criminals days = -1 multiplier = 1}</v>
      </c>
      <c r="D1529" s="407"/>
      <c r="E1529" s="407"/>
      <c r="F1529" s="407"/>
      <c r="G1529" s="408" t="s">
        <v>17244</v>
      </c>
      <c r="H1529" s="409" t="s">
        <v>17245</v>
      </c>
      <c r="I1529" s="10"/>
      <c r="J1529" s="10"/>
    </row>
    <row r="1530" spans="1:10">
      <c r="A1530" s="405">
        <v>254</v>
      </c>
      <c r="B1530" s="406" t="s">
        <v>17246</v>
      </c>
      <c r="C1530" s="407" t="str">
        <f t="shared" si="24"/>
        <v>effect add_modifier={modifier= freed_stasis_dissidents days = -1 multiplier = 1}</v>
      </c>
      <c r="D1530" s="407"/>
      <c r="E1530" s="407"/>
      <c r="F1530" s="407"/>
      <c r="G1530" s="408" t="s">
        <v>17247</v>
      </c>
      <c r="H1530" s="409" t="s">
        <v>17248</v>
      </c>
      <c r="I1530" s="10"/>
      <c r="J1530" s="10"/>
    </row>
    <row r="1531" spans="1:10">
      <c r="A1531" s="405">
        <v>255</v>
      </c>
      <c r="B1531" s="406" t="s">
        <v>17249</v>
      </c>
      <c r="C1531" s="407" t="str">
        <f t="shared" si="24"/>
        <v>effect add_modifier={modifier= star_mall_habitat days = -1 multiplier = 1}</v>
      </c>
      <c r="D1531" s="407"/>
      <c r="E1531" s="407"/>
      <c r="F1531" s="407"/>
      <c r="G1531" s="408" t="s">
        <v>17250</v>
      </c>
      <c r="H1531" s="409" t="s">
        <v>17251</v>
      </c>
      <c r="I1531" s="10"/>
      <c r="J1531" s="10"/>
    </row>
    <row r="1532" spans="1:10">
      <c r="A1532" s="405">
        <v>256</v>
      </c>
      <c r="B1532" s="406" t="s">
        <v>17252</v>
      </c>
      <c r="C1532" s="407" t="str">
        <f t="shared" si="24"/>
        <v>effect add_modifier={modifier= planet_myrmeku_attacks days = -1 multiplier = 1}</v>
      </c>
      <c r="D1532" s="407"/>
      <c r="E1532" s="407"/>
      <c r="F1532" s="407"/>
      <c r="G1532" s="408" t="s">
        <v>17253</v>
      </c>
      <c r="H1532" s="409" t="s">
        <v>17254</v>
      </c>
      <c r="I1532" s="10"/>
      <c r="J1532" s="10"/>
    </row>
    <row r="1533" spans="1:10">
      <c r="A1533" s="405">
        <v>257</v>
      </c>
      <c r="B1533" s="406" t="s">
        <v>17252</v>
      </c>
      <c r="C1533" s="407" t="str">
        <f t="shared" si="24"/>
        <v>effect add_modifier={modifier= planet_myrmeku_seal_colony days = -1 multiplier = 1}</v>
      </c>
      <c r="D1533" s="407"/>
      <c r="E1533" s="407"/>
      <c r="F1533" s="407"/>
      <c r="G1533" s="408" t="s">
        <v>17255</v>
      </c>
      <c r="H1533" s="409" t="s">
        <v>17256</v>
      </c>
      <c r="I1533" s="10"/>
      <c r="J1533" s="10"/>
    </row>
    <row r="1534" spans="1:10">
      <c r="A1534" s="405">
        <v>258</v>
      </c>
      <c r="B1534" s="406" t="s">
        <v>17252</v>
      </c>
      <c r="C1534" s="407" t="str">
        <f t="shared" ref="C1534:C1597" si="25">_xlfn.CONCAT($C$4," ",H1534," ","days = ",$E$4," ","multiplier = ",$G$4,"}")</f>
        <v>effect add_modifier={modifier= planet_myrmeku_upgrade_robots days = -1 multiplier = 1}</v>
      </c>
      <c r="D1534" s="407"/>
      <c r="E1534" s="407"/>
      <c r="F1534" s="407"/>
      <c r="G1534" s="408" t="s">
        <v>17257</v>
      </c>
      <c r="H1534" s="409" t="s">
        <v>17258</v>
      </c>
      <c r="I1534" s="10"/>
      <c r="J1534" s="10"/>
    </row>
    <row r="1535" spans="1:10">
      <c r="A1535" s="405">
        <v>259</v>
      </c>
      <c r="B1535" s="406" t="s">
        <v>17252</v>
      </c>
      <c r="C1535" s="407" t="str">
        <f t="shared" si="25"/>
        <v>effect add_modifier={modifier= planet_myrmeku_pest_control days = -1 multiplier = 1}</v>
      </c>
      <c r="D1535" s="407"/>
      <c r="E1535" s="407"/>
      <c r="F1535" s="407"/>
      <c r="G1535" s="408" t="s">
        <v>17259</v>
      </c>
      <c r="H1535" s="409" t="s">
        <v>17260</v>
      </c>
      <c r="I1535" s="10"/>
      <c r="J1535" s="10"/>
    </row>
    <row r="1536" spans="1:10">
      <c r="A1536" s="405">
        <v>260</v>
      </c>
      <c r="B1536" s="406" t="s">
        <v>17261</v>
      </c>
      <c r="C1536" s="407" t="str">
        <f t="shared" si="25"/>
        <v>effect add_modifier={modifier= planet_myrmeku_lured days = -1 multiplier = 1}</v>
      </c>
      <c r="D1536" s="407"/>
      <c r="E1536" s="407"/>
      <c r="F1536" s="407"/>
      <c r="G1536" s="408" t="s">
        <v>17262</v>
      </c>
      <c r="H1536" s="409" t="s">
        <v>17263</v>
      </c>
      <c r="I1536" s="10"/>
      <c r="J1536" s="10"/>
    </row>
    <row r="1537" spans="1:10">
      <c r="A1537" s="405">
        <v>261</v>
      </c>
      <c r="B1537" s="406" t="s">
        <v>17264</v>
      </c>
      <c r="C1537" s="407" t="str">
        <f t="shared" si="25"/>
        <v>effect add_modifier={modifier= being_devoured_modifier days = -1 multiplier = 1}</v>
      </c>
      <c r="D1537" s="407"/>
      <c r="E1537" s="407"/>
      <c r="F1537" s="407"/>
      <c r="G1537" s="408"/>
      <c r="H1537" s="409" t="s">
        <v>17265</v>
      </c>
      <c r="I1537" s="10"/>
      <c r="J1537" s="10"/>
    </row>
    <row r="1538" spans="1:10">
      <c r="A1538" s="405">
        <v>262</v>
      </c>
      <c r="B1538" s="406" t="s">
        <v>10227</v>
      </c>
      <c r="C1538" s="407" t="str">
        <f t="shared" si="25"/>
        <v>effect add_modifier={modifier= stratovents days = -1 multiplier = 1}</v>
      </c>
      <c r="D1538" s="407"/>
      <c r="E1538" s="407"/>
      <c r="F1538" s="407"/>
      <c r="G1538" s="408" t="s">
        <v>17266</v>
      </c>
      <c r="H1538" s="409" t="s">
        <v>17267</v>
      </c>
      <c r="I1538" s="10"/>
      <c r="J1538" s="10"/>
    </row>
    <row r="1539" ht="34.5" spans="1:10">
      <c r="A1539" s="405">
        <v>263</v>
      </c>
      <c r="B1539" s="406" t="s">
        <v>17268</v>
      </c>
      <c r="C1539" s="407" t="str">
        <f t="shared" si="25"/>
        <v>effect add_modifier={modifier= stratovent_world_modifier_tourism days = -1 multiplier = 1}</v>
      </c>
      <c r="D1539" s="407"/>
      <c r="E1539" s="407"/>
      <c r="F1539" s="407"/>
      <c r="G1539" s="408" t="s">
        <v>17269</v>
      </c>
      <c r="H1539" s="409" t="s">
        <v>17270</v>
      </c>
      <c r="I1539" s="10"/>
      <c r="J1539" s="10"/>
    </row>
    <row r="1540" ht="34.5" spans="1:10">
      <c r="A1540" s="405">
        <v>264</v>
      </c>
      <c r="B1540" s="406" t="s">
        <v>17271</v>
      </c>
      <c r="C1540" s="407" t="str">
        <f t="shared" si="25"/>
        <v>effect add_modifier={modifier= stratovent_world_modifier_tourism_boost days = -1 multiplier = 1}</v>
      </c>
      <c r="D1540" s="407"/>
      <c r="E1540" s="407"/>
      <c r="F1540" s="407"/>
      <c r="G1540" s="408" t="s">
        <v>17272</v>
      </c>
      <c r="H1540" s="409" t="s">
        <v>17273</v>
      </c>
      <c r="I1540" s="10"/>
      <c r="J1540" s="10"/>
    </row>
    <row r="1541" spans="1:10">
      <c r="A1541" s="405">
        <v>265</v>
      </c>
      <c r="B1541" s="406" t="s">
        <v>17274</v>
      </c>
      <c r="C1541" s="407" t="str">
        <f t="shared" si="25"/>
        <v>effect add_modifier={modifier= stratovent_world_modifier_refining days = -1 multiplier = 1}</v>
      </c>
      <c r="D1541" s="407"/>
      <c r="E1541" s="407"/>
      <c r="F1541" s="407"/>
      <c r="G1541" s="408" t="s">
        <v>17275</v>
      </c>
      <c r="H1541" s="409" t="s">
        <v>17276</v>
      </c>
      <c r="I1541" s="10"/>
      <c r="J1541" s="10"/>
    </row>
    <row r="1542" spans="1:10">
      <c r="A1542" s="405">
        <v>266</v>
      </c>
      <c r="B1542" s="406" t="s">
        <v>17277</v>
      </c>
      <c r="C1542" s="407" t="str">
        <f t="shared" si="25"/>
        <v>effect add_modifier={modifier= stratovent_world_modifier_refining_upg days = -1 multiplier = 1}</v>
      </c>
      <c r="D1542" s="407"/>
      <c r="E1542" s="407"/>
      <c r="F1542" s="407"/>
      <c r="G1542" s="408" t="s">
        <v>17278</v>
      </c>
      <c r="H1542" s="409" t="s">
        <v>17279</v>
      </c>
      <c r="I1542" s="10"/>
      <c r="J1542" s="10"/>
    </row>
    <row r="1543" spans="1:10">
      <c r="A1543" s="405">
        <v>267</v>
      </c>
      <c r="B1543" s="406" t="s">
        <v>17280</v>
      </c>
      <c r="C1543" s="407" t="str">
        <f t="shared" si="25"/>
        <v>effect add_modifier={modifier= stratovent_world_modifier_refining_minerals days = -1 multiplier = 1}</v>
      </c>
      <c r="D1543" s="407"/>
      <c r="E1543" s="407"/>
      <c r="F1543" s="407"/>
      <c r="G1543" s="408" t="s">
        <v>17281</v>
      </c>
      <c r="H1543" s="409" t="s">
        <v>17282</v>
      </c>
      <c r="I1543" s="10"/>
      <c r="J1543" s="10"/>
    </row>
    <row r="1544" spans="1:10">
      <c r="A1544" s="405">
        <v>268</v>
      </c>
      <c r="B1544" s="406" t="s">
        <v>17283</v>
      </c>
      <c r="C1544" s="407" t="str">
        <f t="shared" si="25"/>
        <v>effect add_modifier={modifier= planet_new_colony_spiritualist_attraction days = -1 multiplier = 1}</v>
      </c>
      <c r="D1544" s="407"/>
      <c r="E1544" s="407"/>
      <c r="F1544" s="407"/>
      <c r="G1544" s="408" t="s">
        <v>17093</v>
      </c>
      <c r="H1544" s="409" t="s">
        <v>17284</v>
      </c>
      <c r="I1544" s="10"/>
      <c r="J1544" s="10"/>
    </row>
    <row r="1545" spans="1:10">
      <c r="A1545" s="405">
        <v>269</v>
      </c>
      <c r="B1545" s="406" t="s">
        <v>17285</v>
      </c>
      <c r="C1545" s="407" t="str">
        <f t="shared" si="25"/>
        <v>effect add_modifier={modifier= planet_new_colony_materialist_attraction days = -1 multiplier = 1}</v>
      </c>
      <c r="D1545" s="407"/>
      <c r="E1545" s="407"/>
      <c r="F1545" s="407"/>
      <c r="G1545" s="408" t="s">
        <v>17286</v>
      </c>
      <c r="H1545" s="409" t="s">
        <v>17287</v>
      </c>
      <c r="I1545" s="10"/>
      <c r="J1545" s="10"/>
    </row>
    <row r="1546" spans="1:10">
      <c r="A1546" s="405">
        <v>270</v>
      </c>
      <c r="B1546" s="406" t="s">
        <v>17288</v>
      </c>
      <c r="C1546" s="407" t="str">
        <f t="shared" si="25"/>
        <v>effect add_modifier={modifier= planet_new_colony_militarist_attraction days = -1 multiplier = 1}</v>
      </c>
      <c r="D1546" s="407"/>
      <c r="E1546" s="407"/>
      <c r="F1546" s="407"/>
      <c r="G1546" s="408" t="s">
        <v>17289</v>
      </c>
      <c r="H1546" s="409" t="s">
        <v>17290</v>
      </c>
      <c r="I1546" s="10"/>
      <c r="J1546" s="10"/>
    </row>
    <row r="1547" spans="1:10">
      <c r="A1547" s="405">
        <v>271</v>
      </c>
      <c r="B1547" s="406" t="s">
        <v>17291</v>
      </c>
      <c r="C1547" s="407" t="str">
        <f t="shared" si="25"/>
        <v>effect add_modifier={modifier= planet_new_colony_pacifist_attraction days = -1 multiplier = 1}</v>
      </c>
      <c r="D1547" s="407"/>
      <c r="E1547" s="407"/>
      <c r="F1547" s="407"/>
      <c r="G1547" s="408" t="s">
        <v>17292</v>
      </c>
      <c r="H1547" s="409" t="s">
        <v>17293</v>
      </c>
      <c r="I1547" s="10"/>
      <c r="J1547" s="10"/>
    </row>
    <row r="1548" spans="1:10">
      <c r="A1548" s="405">
        <v>272</v>
      </c>
      <c r="B1548" s="406" t="s">
        <v>17294</v>
      </c>
      <c r="C1548" s="407" t="str">
        <f t="shared" si="25"/>
        <v>effect add_modifier={modifier= planet_new_colony_authoritarian_attraction days = -1 multiplier = 1}</v>
      </c>
      <c r="D1548" s="407"/>
      <c r="E1548" s="407"/>
      <c r="F1548" s="407"/>
      <c r="G1548" s="408" t="s">
        <v>17295</v>
      </c>
      <c r="H1548" s="409" t="s">
        <v>17296</v>
      </c>
      <c r="I1548" s="10"/>
      <c r="J1548" s="10"/>
    </row>
    <row r="1549" spans="1:10">
      <c r="A1549" s="405">
        <v>273</v>
      </c>
      <c r="B1549" s="406" t="s">
        <v>17297</v>
      </c>
      <c r="C1549" s="407" t="str">
        <f t="shared" si="25"/>
        <v>effect add_modifier={modifier= planet_new_colony_egalitarian_attraction days = -1 multiplier = 1}</v>
      </c>
      <c r="D1549" s="407"/>
      <c r="E1549" s="407"/>
      <c r="F1549" s="407"/>
      <c r="G1549" s="408" t="s">
        <v>17298</v>
      </c>
      <c r="H1549" s="409" t="s">
        <v>17299</v>
      </c>
      <c r="I1549" s="10"/>
      <c r="J1549" s="10"/>
    </row>
    <row r="1550" spans="1:10">
      <c r="A1550" s="405">
        <v>274</v>
      </c>
      <c r="B1550" s="406" t="s">
        <v>17300</v>
      </c>
      <c r="C1550" s="407" t="str">
        <f t="shared" si="25"/>
        <v>effect add_modifier={modifier= planet_new_colony_xenophile_attraction days = -1 multiplier = 1}</v>
      </c>
      <c r="D1550" s="407"/>
      <c r="E1550" s="407"/>
      <c r="F1550" s="407"/>
      <c r="G1550" s="408" t="s">
        <v>17301</v>
      </c>
      <c r="H1550" s="409" t="s">
        <v>17302</v>
      </c>
      <c r="I1550" s="10"/>
      <c r="J1550" s="10"/>
    </row>
    <row r="1551" spans="1:10">
      <c r="A1551" s="405">
        <v>275</v>
      </c>
      <c r="B1551" s="406" t="s">
        <v>17303</v>
      </c>
      <c r="C1551" s="407" t="str">
        <f t="shared" si="25"/>
        <v>effect add_modifier={modifier= planet_new_colony_xenophobe_attraction days = -1 multiplier = 1}</v>
      </c>
      <c r="D1551" s="407"/>
      <c r="E1551" s="407"/>
      <c r="F1551" s="407"/>
      <c r="G1551" s="408" t="s">
        <v>17304</v>
      </c>
      <c r="H1551" s="409" t="s">
        <v>17305</v>
      </c>
      <c r="I1551" s="10"/>
      <c r="J1551" s="10"/>
    </row>
    <row r="1552" spans="1:10">
      <c r="A1552" s="405">
        <v>276</v>
      </c>
      <c r="B1552" s="406" t="s">
        <v>17306</v>
      </c>
      <c r="C1552" s="407" t="str">
        <f t="shared" si="25"/>
        <v>effect add_modifier={modifier= enclave_artist_festival_outrage days = -1 multiplier = 1}</v>
      </c>
      <c r="D1552" s="407"/>
      <c r="E1552" s="407"/>
      <c r="F1552" s="407"/>
      <c r="G1552" s="408" t="s">
        <v>17307</v>
      </c>
      <c r="H1552" s="409" t="s">
        <v>17308</v>
      </c>
      <c r="I1552" s="10"/>
      <c r="J1552" s="10"/>
    </row>
    <row r="1553" spans="1:10">
      <c r="A1553" s="405">
        <v>277</v>
      </c>
      <c r="B1553" s="406" t="s">
        <v>17309</v>
      </c>
      <c r="C1553" s="407" t="str">
        <f t="shared" si="25"/>
        <v>effect add_modifier={modifier= spectral_residue_studies days = -1 multiplier = 1}</v>
      </c>
      <c r="D1553" s="407"/>
      <c r="E1553" s="407"/>
      <c r="F1553" s="407"/>
      <c r="G1553" s="408" t="s">
        <v>17310</v>
      </c>
      <c r="H1553" s="409" t="s">
        <v>17311</v>
      </c>
      <c r="I1553" s="10"/>
      <c r="J1553" s="10"/>
    </row>
    <row r="1554" spans="1:10">
      <c r="A1554" s="405">
        <v>278</v>
      </c>
      <c r="B1554" s="406" t="s">
        <v>17312</v>
      </c>
      <c r="C1554" s="407" t="str">
        <f t="shared" si="25"/>
        <v>effect add_modifier={modifier= wraith_frequency_sync days = -1 multiplier = 1}</v>
      </c>
      <c r="D1554" s="407"/>
      <c r="E1554" s="407"/>
      <c r="F1554" s="407"/>
      <c r="G1554" s="408" t="s">
        <v>17313</v>
      </c>
      <c r="H1554" s="409" t="s">
        <v>17314</v>
      </c>
      <c r="I1554" s="10"/>
      <c r="J1554" s="10"/>
    </row>
    <row r="1555" spans="1:10">
      <c r="A1555" s="405">
        <v>279</v>
      </c>
      <c r="B1555" s="406" t="s">
        <v>13695</v>
      </c>
      <c r="C1555" s="407" t="str">
        <f t="shared" si="25"/>
        <v>effect add_modifier={modifier= black_hole_pantagruel days = -1 multiplier = 1}</v>
      </c>
      <c r="D1555" s="407"/>
      <c r="E1555" s="407"/>
      <c r="F1555" s="407"/>
      <c r="G1555" s="408"/>
      <c r="H1555" s="409" t="s">
        <v>17315</v>
      </c>
      <c r="I1555" s="10"/>
      <c r="J1555" s="10"/>
    </row>
    <row r="1556" spans="1:10">
      <c r="A1556" s="405">
        <v>280</v>
      </c>
      <c r="B1556" s="406" t="s">
        <v>17316</v>
      </c>
      <c r="C1556" s="407" t="str">
        <f t="shared" si="25"/>
        <v>effect add_modifier={modifier= germinating_wraith days = -1 multiplier = 1}</v>
      </c>
      <c r="D1556" s="407"/>
      <c r="E1556" s="407"/>
      <c r="F1556" s="407"/>
      <c r="G1556" s="408"/>
      <c r="H1556" s="409" t="s">
        <v>17317</v>
      </c>
      <c r="I1556" s="10"/>
      <c r="J1556" s="10"/>
    </row>
    <row r="1557" spans="1:10">
      <c r="A1557" s="405">
        <v>281</v>
      </c>
      <c r="B1557" s="406" t="s">
        <v>17318</v>
      </c>
      <c r="C1557" s="407" t="str">
        <f t="shared" si="25"/>
        <v>effect add_modifier={modifier= happy_with_open_loop_temple days = -1 multiplier = 1}</v>
      </c>
      <c r="D1557" s="407"/>
      <c r="E1557" s="407"/>
      <c r="F1557" s="407"/>
      <c r="G1557" s="408" t="s">
        <v>13419</v>
      </c>
      <c r="H1557" s="409" t="s">
        <v>17319</v>
      </c>
      <c r="I1557" s="10"/>
      <c r="J1557" s="10"/>
    </row>
    <row r="1558" spans="1:10">
      <c r="A1558" s="405">
        <v>282</v>
      </c>
      <c r="B1558" s="406" t="s">
        <v>17320</v>
      </c>
      <c r="C1558" s="407" t="str">
        <f t="shared" si="25"/>
        <v>effect add_modifier={modifier= spiritual_happy_with_open_loop_temple days = -1 multiplier = 1}</v>
      </c>
      <c r="D1558" s="407"/>
      <c r="E1558" s="407"/>
      <c r="F1558" s="407"/>
      <c r="G1558" s="408" t="s">
        <v>3468</v>
      </c>
      <c r="H1558" s="409" t="s">
        <v>17321</v>
      </c>
      <c r="I1558" s="10"/>
      <c r="J1558" s="10"/>
    </row>
    <row r="1559" spans="1:10">
      <c r="A1559" s="405">
        <v>283</v>
      </c>
      <c r="B1559" s="406" t="s">
        <v>17322</v>
      </c>
      <c r="C1559" s="407" t="str">
        <f t="shared" si="25"/>
        <v>effect add_modifier={modifier= waiting_world_ruins days = -1 multiplier = 1}</v>
      </c>
      <c r="D1559" s="407"/>
      <c r="E1559" s="407"/>
      <c r="F1559" s="407"/>
      <c r="G1559" s="408" t="s">
        <v>13388</v>
      </c>
      <c r="H1559" s="409" t="s">
        <v>17323</v>
      </c>
      <c r="I1559" s="10"/>
      <c r="J1559" s="10"/>
    </row>
    <row r="1560" spans="1:10">
      <c r="A1560" s="405">
        <v>284</v>
      </c>
      <c r="B1560" s="406" t="s">
        <v>17324</v>
      </c>
      <c r="C1560" s="407" t="str">
        <f t="shared" si="25"/>
        <v>effect add_modifier={modifier= worm_quarantined days = -1 multiplier = 1}</v>
      </c>
      <c r="D1560" s="407"/>
      <c r="E1560" s="407"/>
      <c r="F1560" s="407"/>
      <c r="G1560" s="408" t="s">
        <v>17325</v>
      </c>
      <c r="H1560" s="409" t="s">
        <v>17326</v>
      </c>
      <c r="I1560" s="10"/>
      <c r="J1560" s="10"/>
    </row>
    <row r="1561" spans="1:10">
      <c r="A1561" s="405">
        <v>285</v>
      </c>
      <c r="B1561" s="406" t="s">
        <v>17327</v>
      </c>
      <c r="C1561" s="407" t="str">
        <f t="shared" si="25"/>
        <v>effect add_modifier={modifier= native_indoctrination days = -1 multiplier = 1}</v>
      </c>
      <c r="D1561" s="407"/>
      <c r="E1561" s="407"/>
      <c r="F1561" s="407"/>
      <c r="G1561" s="408" t="s">
        <v>17328</v>
      </c>
      <c r="H1561" s="409" t="s">
        <v>17329</v>
      </c>
      <c r="I1561" s="10"/>
      <c r="J1561" s="10"/>
    </row>
    <row r="1562" spans="1:10">
      <c r="A1562" s="405">
        <v>286</v>
      </c>
      <c r="B1562" s="406" t="s">
        <v>17330</v>
      </c>
      <c r="C1562" s="407" t="str">
        <f t="shared" si="25"/>
        <v>effect add_modifier={modifier= covenant_shroud_marked days = -1 multiplier = 1}</v>
      </c>
      <c r="D1562" s="407"/>
      <c r="E1562" s="407"/>
      <c r="F1562" s="407"/>
      <c r="G1562" s="408"/>
      <c r="H1562" s="409" t="s">
        <v>17331</v>
      </c>
      <c r="I1562" s="10"/>
      <c r="J1562" s="10"/>
    </row>
    <row r="1563" spans="1:10">
      <c r="A1563" s="405">
        <v>287</v>
      </c>
      <c r="B1563" s="406" t="s">
        <v>17332</v>
      </c>
      <c r="C1563" s="407" t="str">
        <f t="shared" si="25"/>
        <v>effect add_modifier={modifier= minor_terrorist_action days = -1 multiplier = 1}</v>
      </c>
      <c r="D1563" s="407"/>
      <c r="E1563" s="407"/>
      <c r="F1563" s="407"/>
      <c r="G1563" s="408" t="s">
        <v>17333</v>
      </c>
      <c r="H1563" s="409" t="s">
        <v>17334</v>
      </c>
      <c r="I1563" s="10"/>
      <c r="J1563" s="10"/>
    </row>
    <row r="1564" spans="1:10">
      <c r="A1564" s="405">
        <v>288</v>
      </c>
      <c r="B1564" s="406" t="s">
        <v>17335</v>
      </c>
      <c r="C1564" s="407" t="str">
        <f t="shared" si="25"/>
        <v>effect add_modifier={modifier= major_terrorist_action days = -1 multiplier = 1}</v>
      </c>
      <c r="D1564" s="407"/>
      <c r="E1564" s="407"/>
      <c r="F1564" s="407"/>
      <c r="G1564" s="408" t="s">
        <v>17336</v>
      </c>
      <c r="H1564" s="409" t="s">
        <v>17337</v>
      </c>
      <c r="I1564" s="10"/>
      <c r="J1564" s="10"/>
    </row>
    <row r="1565" spans="1:10">
      <c r="A1565" s="405">
        <v>289</v>
      </c>
      <c r="B1565" s="406" t="s">
        <v>17338</v>
      </c>
      <c r="C1565" s="407" t="str">
        <f t="shared" si="25"/>
        <v>effect add_modifier={modifier= riots_averted days = -1 multiplier = 1}</v>
      </c>
      <c r="D1565" s="407"/>
      <c r="E1565" s="407"/>
      <c r="F1565" s="407"/>
      <c r="G1565" s="408" t="s">
        <v>17339</v>
      </c>
      <c r="H1565" s="409" t="s">
        <v>17340</v>
      </c>
      <c r="I1565" s="10"/>
      <c r="J1565" s="10"/>
    </row>
    <row r="1566" spans="1:10">
      <c r="A1566" s="405">
        <v>290</v>
      </c>
      <c r="B1566" s="406" t="s">
        <v>17341</v>
      </c>
      <c r="C1566" s="407" t="str">
        <f t="shared" si="25"/>
        <v>effect add_modifier={modifier= spiritualist_unrest days = -1 multiplier = 1}</v>
      </c>
      <c r="D1566" s="407"/>
      <c r="E1566" s="407"/>
      <c r="F1566" s="407"/>
      <c r="G1566" s="408" t="s">
        <v>17093</v>
      </c>
      <c r="H1566" s="409" t="s">
        <v>17342</v>
      </c>
      <c r="I1566" s="10"/>
      <c r="J1566" s="10"/>
    </row>
    <row r="1567" spans="1:10">
      <c r="A1567" s="405">
        <v>291</v>
      </c>
      <c r="B1567" s="406" t="s">
        <v>17343</v>
      </c>
      <c r="C1567" s="407" t="str">
        <f t="shared" si="25"/>
        <v>effect add_modifier={modifier= authoritarian_unrest days = -1 multiplier = 1}</v>
      </c>
      <c r="D1567" s="407"/>
      <c r="E1567" s="407"/>
      <c r="F1567" s="407"/>
      <c r="G1567" s="408" t="s">
        <v>17295</v>
      </c>
      <c r="H1567" s="409" t="s">
        <v>17344</v>
      </c>
      <c r="I1567" s="10"/>
      <c r="J1567" s="10"/>
    </row>
    <row r="1568" spans="1:10">
      <c r="A1568" s="405">
        <v>292</v>
      </c>
      <c r="B1568" s="406" t="s">
        <v>17345</v>
      </c>
      <c r="C1568" s="407" t="str">
        <f t="shared" si="25"/>
        <v>effect add_modifier={modifier= xenophobe_unrest days = -1 multiplier = 1}</v>
      </c>
      <c r="D1568" s="407"/>
      <c r="E1568" s="407"/>
      <c r="F1568" s="407"/>
      <c r="G1568" s="408" t="s">
        <v>17304</v>
      </c>
      <c r="H1568" s="409" t="s">
        <v>17346</v>
      </c>
      <c r="I1568" s="10"/>
      <c r="J1568" s="10"/>
    </row>
    <row r="1569" spans="1:10">
      <c r="A1569" s="405">
        <v>293</v>
      </c>
      <c r="B1569" s="406" t="s">
        <v>17347</v>
      </c>
      <c r="C1569" s="407" t="str">
        <f t="shared" si="25"/>
        <v>effect add_modifier={modifier= materialist_unrest days = -1 multiplier = 1}</v>
      </c>
      <c r="D1569" s="407"/>
      <c r="E1569" s="407"/>
      <c r="F1569" s="407"/>
      <c r="G1569" s="408" t="s">
        <v>17096</v>
      </c>
      <c r="H1569" s="409" t="s">
        <v>17348</v>
      </c>
      <c r="I1569" s="10"/>
      <c r="J1569" s="10"/>
    </row>
    <row r="1570" spans="1:10">
      <c r="A1570" s="405">
        <v>294</v>
      </c>
      <c r="B1570" s="406" t="s">
        <v>17349</v>
      </c>
      <c r="C1570" s="407" t="str">
        <f t="shared" si="25"/>
        <v>effect add_modifier={modifier= xenophile_unrest days = -1 multiplier = 1}</v>
      </c>
      <c r="D1570" s="407"/>
      <c r="E1570" s="407"/>
      <c r="F1570" s="407"/>
      <c r="G1570" s="408" t="s">
        <v>17301</v>
      </c>
      <c r="H1570" s="409" t="s">
        <v>17350</v>
      </c>
      <c r="I1570" s="10"/>
      <c r="J1570" s="10"/>
    </row>
    <row r="1571" spans="1:10">
      <c r="A1571" s="405">
        <v>295</v>
      </c>
      <c r="B1571" s="406" t="s">
        <v>17351</v>
      </c>
      <c r="C1571" s="407" t="str">
        <f t="shared" si="25"/>
        <v>effect add_modifier={modifier= egalitarian_unrest days = -1 multiplier = 1}</v>
      </c>
      <c r="D1571" s="407"/>
      <c r="E1571" s="407"/>
      <c r="F1571" s="407"/>
      <c r="G1571" s="408" t="s">
        <v>17298</v>
      </c>
      <c r="H1571" s="409" t="s">
        <v>17352</v>
      </c>
      <c r="I1571" s="10"/>
      <c r="J1571" s="10"/>
    </row>
    <row r="1572" spans="1:10">
      <c r="A1572" s="405">
        <v>296</v>
      </c>
      <c r="B1572" s="406" t="s">
        <v>17353</v>
      </c>
      <c r="C1572" s="407" t="str">
        <f t="shared" si="25"/>
        <v>effect add_modifier={modifier= pacifist_unrest days = -1 multiplier = 1}</v>
      </c>
      <c r="D1572" s="407"/>
      <c r="E1572" s="407"/>
      <c r="F1572" s="407"/>
      <c r="G1572" s="408" t="s">
        <v>17292</v>
      </c>
      <c r="H1572" s="409" t="s">
        <v>17354</v>
      </c>
      <c r="I1572" s="10"/>
      <c r="J1572" s="10"/>
    </row>
    <row r="1573" spans="1:10">
      <c r="A1573" s="405">
        <v>297</v>
      </c>
      <c r="B1573" s="406" t="s">
        <v>17355</v>
      </c>
      <c r="C1573" s="407" t="str">
        <f t="shared" si="25"/>
        <v>effect add_modifier={modifier= militarist_unrest days = -1 multiplier = 1}</v>
      </c>
      <c r="D1573" s="407"/>
      <c r="E1573" s="407"/>
      <c r="F1573" s="407"/>
      <c r="G1573" s="408" t="s">
        <v>17289</v>
      </c>
      <c r="H1573" s="409" t="s">
        <v>17356</v>
      </c>
      <c r="I1573" s="10"/>
      <c r="J1573" s="10"/>
    </row>
    <row r="1574" spans="1:10">
      <c r="A1574" s="405">
        <v>298</v>
      </c>
      <c r="B1574" s="406" t="s">
        <v>17357</v>
      </c>
      <c r="C1574" s="407" t="str">
        <f t="shared" si="25"/>
        <v>effect add_modifier={modifier= adding_unrest_slaves days = -1 multiplier = 1}</v>
      </c>
      <c r="D1574" s="407"/>
      <c r="E1574" s="407"/>
      <c r="F1574" s="407"/>
      <c r="G1574" s="408" t="s">
        <v>16890</v>
      </c>
      <c r="H1574" s="409" t="s">
        <v>17358</v>
      </c>
      <c r="I1574" s="10"/>
      <c r="J1574" s="10"/>
    </row>
    <row r="1575" spans="1:10">
      <c r="A1575" s="405">
        <v>299</v>
      </c>
      <c r="B1575" s="406" t="s">
        <v>17359</v>
      </c>
      <c r="C1575" s="407" t="str">
        <f t="shared" si="25"/>
        <v>effect add_modifier={modifier= revolt_suppressed days = -1 multiplier = 1}</v>
      </c>
      <c r="D1575" s="407"/>
      <c r="E1575" s="407"/>
      <c r="F1575" s="407"/>
      <c r="G1575" s="408" t="s">
        <v>14781</v>
      </c>
      <c r="H1575" s="409" t="s">
        <v>17360</v>
      </c>
      <c r="I1575" s="10"/>
      <c r="J1575" s="10"/>
    </row>
    <row r="1576" spans="1:10">
      <c r="A1576" s="405">
        <v>300</v>
      </c>
      <c r="B1576" s="406" t="s">
        <v>17361</v>
      </c>
      <c r="C1576" s="407" t="str">
        <f t="shared" si="25"/>
        <v>effect add_modifier={modifier= revolt_suppressed_2 days = -1 multiplier = 1}</v>
      </c>
      <c r="D1576" s="407"/>
      <c r="E1576" s="407"/>
      <c r="F1576" s="407"/>
      <c r="G1576" s="408" t="s">
        <v>14781</v>
      </c>
      <c r="H1576" s="409" t="s">
        <v>17362</v>
      </c>
      <c r="I1576" s="10"/>
      <c r="J1576" s="10"/>
    </row>
    <row r="1577" spans="1:10">
      <c r="A1577" s="405">
        <v>301</v>
      </c>
      <c r="B1577" s="406" t="s">
        <v>17363</v>
      </c>
      <c r="C1577" s="407" t="str">
        <f t="shared" si="25"/>
        <v>effect add_modifier={modifier= slave_hunger_strike days = -1 multiplier = 1}</v>
      </c>
      <c r="D1577" s="407"/>
      <c r="E1577" s="407"/>
      <c r="F1577" s="407"/>
      <c r="G1577" s="408" t="s">
        <v>17364</v>
      </c>
      <c r="H1577" s="409" t="s">
        <v>17365</v>
      </c>
      <c r="I1577" s="10"/>
      <c r="J1577" s="10"/>
    </row>
    <row r="1578" spans="1:10">
      <c r="A1578" s="405">
        <v>302</v>
      </c>
      <c r="B1578" s="406" t="s">
        <v>17366</v>
      </c>
      <c r="C1578" s="407" t="str">
        <f t="shared" si="25"/>
        <v>effect add_modifier={modifier= slave_riots days = -1 multiplier = 1}</v>
      </c>
      <c r="D1578" s="407"/>
      <c r="E1578" s="407"/>
      <c r="F1578" s="407"/>
      <c r="G1578" s="408" t="s">
        <v>17367</v>
      </c>
      <c r="H1578" s="409" t="s">
        <v>17368</v>
      </c>
      <c r="I1578" s="10"/>
      <c r="J1578" s="10"/>
    </row>
    <row r="1579" spans="1:10">
      <c r="A1579" s="405">
        <v>303</v>
      </c>
      <c r="B1579" s="406" t="s">
        <v>17369</v>
      </c>
      <c r="C1579" s="407" t="str">
        <f t="shared" si="25"/>
        <v>effect add_modifier={modifier= slaves_defected days = -1 multiplier = 1}</v>
      </c>
      <c r="D1579" s="407"/>
      <c r="E1579" s="407"/>
      <c r="F1579" s="407"/>
      <c r="G1579" s="408" t="s">
        <v>14781</v>
      </c>
      <c r="H1579" s="409" t="s">
        <v>17370</v>
      </c>
      <c r="I1579" s="10"/>
      <c r="J1579" s="10"/>
    </row>
    <row r="1580" spans="1:10">
      <c r="A1580" s="405">
        <v>304</v>
      </c>
      <c r="B1580" s="406" t="s">
        <v>17369</v>
      </c>
      <c r="C1580" s="407" t="str">
        <f t="shared" si="25"/>
        <v>effect add_modifier={modifier= free_at_last days = -1 multiplier = 1}</v>
      </c>
      <c r="D1580" s="407"/>
      <c r="E1580" s="407"/>
      <c r="F1580" s="407"/>
      <c r="G1580" s="408" t="s">
        <v>14781</v>
      </c>
      <c r="H1580" s="409" t="s">
        <v>17371</v>
      </c>
      <c r="I1580" s="10"/>
      <c r="J1580" s="10"/>
    </row>
    <row r="1581" spans="1:10">
      <c r="A1581" s="405">
        <v>305</v>
      </c>
      <c r="B1581" s="406" t="s">
        <v>17369</v>
      </c>
      <c r="C1581" s="407" t="str">
        <f t="shared" si="25"/>
        <v>effect add_modifier={modifier= insurgents_free days = -1 multiplier = 1}</v>
      </c>
      <c r="D1581" s="407"/>
      <c r="E1581" s="407"/>
      <c r="F1581" s="407"/>
      <c r="G1581" s="408" t="s">
        <v>14781</v>
      </c>
      <c r="H1581" s="409" t="s">
        <v>17372</v>
      </c>
      <c r="I1581" s="10"/>
      <c r="J1581" s="10"/>
    </row>
    <row r="1582" spans="1:10">
      <c r="A1582" s="405">
        <v>306</v>
      </c>
      <c r="B1582" s="406" t="s">
        <v>17373</v>
      </c>
      <c r="C1582" s="407" t="str">
        <f t="shared" si="25"/>
        <v>effect add_modifier={modifier= pop_disappearances days = -1 multiplier = 1}</v>
      </c>
      <c r="D1582" s="407"/>
      <c r="E1582" s="407"/>
      <c r="F1582" s="407"/>
      <c r="G1582" s="408" t="s">
        <v>17374</v>
      </c>
      <c r="H1582" s="409" t="s">
        <v>17375</v>
      </c>
      <c r="I1582" s="10"/>
      <c r="J1582" s="10"/>
    </row>
    <row r="1583" spans="1:10">
      <c r="A1583" s="405">
        <v>307</v>
      </c>
      <c r="B1583" s="406" t="s">
        <v>17376</v>
      </c>
      <c r="C1583" s="407" t="str">
        <f t="shared" si="25"/>
        <v>effect add_modifier={modifier= eater_unhappiness_planet_1 days = -1 multiplier = 1}</v>
      </c>
      <c r="D1583" s="407"/>
      <c r="E1583" s="407"/>
      <c r="F1583" s="407"/>
      <c r="G1583" s="408" t="s">
        <v>13390</v>
      </c>
      <c r="H1583" s="409" t="s">
        <v>17377</v>
      </c>
      <c r="I1583" s="10"/>
      <c r="J1583" s="10"/>
    </row>
    <row r="1584" spans="1:10">
      <c r="A1584" s="405">
        <v>308</v>
      </c>
      <c r="B1584" s="406" t="s">
        <v>17376</v>
      </c>
      <c r="C1584" s="407" t="str">
        <f t="shared" si="25"/>
        <v>effect add_modifier={modifier= eater_unhappiness_planet_2 days = -1 multiplier = 1}</v>
      </c>
      <c r="D1584" s="407"/>
      <c r="E1584" s="407"/>
      <c r="F1584" s="407"/>
      <c r="G1584" s="408" t="s">
        <v>17090</v>
      </c>
      <c r="H1584" s="409" t="s">
        <v>17378</v>
      </c>
      <c r="I1584" s="10"/>
      <c r="J1584" s="10"/>
    </row>
    <row r="1585" spans="1:10">
      <c r="A1585" s="405">
        <v>309</v>
      </c>
      <c r="B1585" s="406" t="s">
        <v>17379</v>
      </c>
      <c r="C1585" s="407" t="str">
        <f t="shared" si="25"/>
        <v>effect add_modifier={modifier= instrument_consumer_goods days = -1 multiplier = 1}</v>
      </c>
      <c r="D1585" s="407"/>
      <c r="E1585" s="407"/>
      <c r="F1585" s="407"/>
      <c r="G1585" s="408" t="s">
        <v>17380</v>
      </c>
      <c r="H1585" s="409" t="s">
        <v>17381</v>
      </c>
      <c r="I1585" s="10"/>
      <c r="J1585" s="10"/>
    </row>
    <row r="1586" spans="1:10">
      <c r="A1586" s="405">
        <v>310</v>
      </c>
      <c r="B1586" s="406" t="s">
        <v>13830</v>
      </c>
      <c r="C1586" s="407" t="str">
        <f t="shared" si="25"/>
        <v>effect add_modifier={modifier= instrument_deviance_planet days = -1 multiplier = 1}</v>
      </c>
      <c r="D1586" s="407"/>
      <c r="E1586" s="407"/>
      <c r="F1586" s="407"/>
      <c r="G1586" s="408" t="s">
        <v>17382</v>
      </c>
      <c r="H1586" s="409" t="s">
        <v>17383</v>
      </c>
      <c r="I1586" s="10"/>
      <c r="J1586" s="10"/>
    </row>
    <row r="1587" spans="1:10">
      <c r="A1587" s="405">
        <v>311</v>
      </c>
      <c r="B1587" s="410" t="s">
        <v>17384</v>
      </c>
      <c r="C1587" s="407" t="str">
        <f t="shared" si="25"/>
        <v>effect add_modifier={modifier= master_builders_habitats days = -1 multiplier = 1}</v>
      </c>
      <c r="D1587" s="407"/>
      <c r="E1587" s="407"/>
      <c r="F1587" s="407"/>
      <c r="G1587" s="411" t="s">
        <v>17385</v>
      </c>
      <c r="H1587" s="412" t="s">
        <v>17386</v>
      </c>
      <c r="I1587" s="10"/>
      <c r="J1587" s="10"/>
    </row>
    <row r="1588" spans="1:10">
      <c r="A1588" s="405">
        <v>312</v>
      </c>
      <c r="B1588" s="406" t="s">
        <v>17387</v>
      </c>
      <c r="C1588" s="407" t="str">
        <f t="shared" si="25"/>
        <v>effect add_modifier={modifier= god_rayed days = -1 multiplier = 1}</v>
      </c>
      <c r="D1588" s="407"/>
      <c r="E1588" s="407"/>
      <c r="F1588" s="407"/>
      <c r="G1588" s="408" t="s">
        <v>17388</v>
      </c>
      <c r="H1588" s="409" t="s">
        <v>17389</v>
      </c>
      <c r="I1588" s="10"/>
      <c r="J1588" s="10"/>
    </row>
    <row r="1589" spans="1:10">
      <c r="A1589" s="405">
        <v>313</v>
      </c>
      <c r="B1589" s="406" t="s">
        <v>17390</v>
      </c>
      <c r="C1589" s="407" t="str">
        <f t="shared" si="25"/>
        <v>effect add_modifier={modifier= neutron_bombarded days = -1 multiplier = 1}</v>
      </c>
      <c r="D1589" s="407"/>
      <c r="E1589" s="407"/>
      <c r="F1589" s="407"/>
      <c r="G1589" s="408" t="s">
        <v>17391</v>
      </c>
      <c r="H1589" s="409" t="s">
        <v>17392</v>
      </c>
      <c r="I1589" s="10"/>
      <c r="J1589" s="10"/>
    </row>
    <row r="1590" spans="1:10">
      <c r="A1590" s="405">
        <v>314</v>
      </c>
      <c r="B1590" s="406" t="s">
        <v>17393</v>
      </c>
      <c r="C1590" s="407" t="str">
        <f t="shared" si="25"/>
        <v>effect add_modifier={modifier= uneasy_faith days = -1 multiplier = 1}</v>
      </c>
      <c r="D1590" s="407"/>
      <c r="E1590" s="407"/>
      <c r="F1590" s="407"/>
      <c r="G1590" s="408" t="s">
        <v>13390</v>
      </c>
      <c r="H1590" s="409" t="s">
        <v>17394</v>
      </c>
      <c r="I1590" s="10"/>
      <c r="J1590" s="10"/>
    </row>
    <row r="1591" spans="1:10">
      <c r="A1591" s="405">
        <v>315</v>
      </c>
      <c r="B1591" s="406" t="s">
        <v>17395</v>
      </c>
      <c r="C1591" s="407" t="str">
        <f t="shared" si="25"/>
        <v>effect add_modifier={modifier= holy_player_planet days = -1 multiplier = 1}</v>
      </c>
      <c r="D1591" s="407"/>
      <c r="E1591" s="407"/>
      <c r="F1591" s="407"/>
      <c r="G1591" s="408"/>
      <c r="H1591" s="409" t="s">
        <v>17396</v>
      </c>
      <c r="I1591" s="10"/>
      <c r="J1591" s="10"/>
    </row>
    <row r="1592" spans="1:10">
      <c r="A1592" s="405">
        <v>316</v>
      </c>
      <c r="B1592" s="406" t="s">
        <v>17397</v>
      </c>
      <c r="C1592" s="407" t="str">
        <f t="shared" si="25"/>
        <v>effect add_modifier={modifier= frozen_in_time days = -1 multiplier = 1}</v>
      </c>
      <c r="D1592" s="407"/>
      <c r="E1592" s="407"/>
      <c r="F1592" s="407"/>
      <c r="G1592" s="408"/>
      <c r="H1592" s="409" t="s">
        <v>17398</v>
      </c>
      <c r="I1592" s="10"/>
      <c r="J1592" s="10"/>
    </row>
    <row r="1593" spans="1:10">
      <c r="A1593" s="405">
        <v>317</v>
      </c>
      <c r="B1593" s="406" t="s">
        <v>17399</v>
      </c>
      <c r="C1593" s="407" t="str">
        <f t="shared" si="25"/>
        <v>effect add_modifier={modifier= superflare_star days = -1 multiplier = 1}</v>
      </c>
      <c r="D1593" s="407"/>
      <c r="E1593" s="407"/>
      <c r="F1593" s="407"/>
      <c r="G1593" s="408"/>
      <c r="H1593" s="409" t="s">
        <v>17400</v>
      </c>
      <c r="I1593" s="10"/>
      <c r="J1593" s="10"/>
    </row>
    <row r="1594" spans="1:10">
      <c r="A1594" s="405">
        <v>318</v>
      </c>
      <c r="B1594" s="406" t="s">
        <v>17401</v>
      </c>
      <c r="C1594" s="407" t="str">
        <f t="shared" si="25"/>
        <v>effect add_modifier={modifier= superflare_planet days = -1 multiplier = 1}</v>
      </c>
      <c r="D1594" s="407"/>
      <c r="E1594" s="407"/>
      <c r="F1594" s="407"/>
      <c r="G1594" s="408"/>
      <c r="H1594" s="409" t="s">
        <v>17402</v>
      </c>
      <c r="I1594" s="10"/>
      <c r="J1594" s="10"/>
    </row>
    <row r="1595" spans="1:10">
      <c r="A1595" s="405">
        <v>319</v>
      </c>
      <c r="B1595" s="406" t="s">
        <v>17403</v>
      </c>
      <c r="C1595" s="407" t="str">
        <f t="shared" si="25"/>
        <v>effect add_modifier={modifier= superflare_struck days = -1 multiplier = 1}</v>
      </c>
      <c r="D1595" s="407"/>
      <c r="E1595" s="407"/>
      <c r="F1595" s="407"/>
      <c r="G1595" s="408" t="s">
        <v>17404</v>
      </c>
      <c r="H1595" s="409" t="s">
        <v>17405</v>
      </c>
      <c r="I1595" s="10"/>
      <c r="J1595" s="10"/>
    </row>
    <row r="1596" spans="1:10">
      <c r="A1596" s="405">
        <v>320</v>
      </c>
      <c r="B1596" s="406" t="s">
        <v>17406</v>
      </c>
      <c r="C1596" s="407" t="str">
        <f t="shared" si="25"/>
        <v>effect add_modifier={modifier= superflare_avoided days = -1 multiplier = 1}</v>
      </c>
      <c r="D1596" s="407"/>
      <c r="E1596" s="407"/>
      <c r="F1596" s="407"/>
      <c r="G1596" s="408" t="s">
        <v>523</v>
      </c>
      <c r="H1596" s="409" t="s">
        <v>17407</v>
      </c>
      <c r="I1596" s="10"/>
      <c r="J1596" s="10"/>
    </row>
    <row r="1597" spans="1:10">
      <c r="A1597" s="405">
        <v>321</v>
      </c>
      <c r="B1597" s="406" t="s">
        <v>17408</v>
      </c>
      <c r="C1597" s="407" t="str">
        <f t="shared" si="25"/>
        <v>effect add_modifier={modifier= black_hole_hologram days = -1 multiplier = 1}</v>
      </c>
      <c r="D1597" s="407"/>
      <c r="E1597" s="407"/>
      <c r="F1597" s="407"/>
      <c r="G1597" s="408"/>
      <c r="H1597" s="409" t="s">
        <v>17409</v>
      </c>
      <c r="I1597" s="10"/>
      <c r="J1597" s="10"/>
    </row>
    <row r="1598" spans="1:10">
      <c r="A1598" s="405">
        <v>322</v>
      </c>
      <c r="B1598" s="406" t="s">
        <v>17410</v>
      </c>
      <c r="C1598" s="407" t="str">
        <f t="shared" ref="C1598:C1661" si="26">_xlfn.CONCAT($C$4," ",H1598," ","days = ",$E$4," ","multiplier = ",$G$4,"}")</f>
        <v>effect add_modifier={modifier= black_hole_energy days = -1 multiplier = 1}</v>
      </c>
      <c r="D1598" s="407"/>
      <c r="E1598" s="407"/>
      <c r="F1598" s="407"/>
      <c r="G1598" s="408"/>
      <c r="H1598" s="409" t="s">
        <v>17411</v>
      </c>
      <c r="I1598" s="10"/>
      <c r="J1598" s="10"/>
    </row>
    <row r="1599" spans="1:10">
      <c r="A1599" s="405">
        <v>323</v>
      </c>
      <c r="B1599" s="406" t="s">
        <v>17412</v>
      </c>
      <c r="C1599" s="407" t="str">
        <f t="shared" si="26"/>
        <v>effect add_modifier={modifier= primitive_robots days = -1 multiplier = 1}</v>
      </c>
      <c r="D1599" s="407"/>
      <c r="E1599" s="407"/>
      <c r="F1599" s="407"/>
      <c r="G1599" s="408"/>
      <c r="H1599" s="409" t="s">
        <v>17413</v>
      </c>
      <c r="I1599" s="10"/>
      <c r="J1599" s="10"/>
    </row>
    <row r="1600" spans="1:10">
      <c r="A1600" s="405">
        <v>324</v>
      </c>
      <c r="B1600" s="406" t="s">
        <v>17414</v>
      </c>
      <c r="C1600" s="407" t="str">
        <f t="shared" si="26"/>
        <v>effect add_modifier={modifier= researcher_rage days = -1 multiplier = 1}</v>
      </c>
      <c r="D1600" s="407"/>
      <c r="E1600" s="407"/>
      <c r="F1600" s="407"/>
      <c r="G1600" s="408" t="s">
        <v>17415</v>
      </c>
      <c r="H1600" s="409" t="s">
        <v>17416</v>
      </c>
      <c r="I1600" s="10"/>
      <c r="J1600" s="10"/>
    </row>
    <row r="1601" spans="1:10">
      <c r="A1601" s="405">
        <v>325</v>
      </c>
      <c r="B1601" s="406" t="s">
        <v>17417</v>
      </c>
      <c r="C1601" s="407" t="str">
        <f t="shared" si="26"/>
        <v>effect add_modifier={modifier= clones_in_cryo days = -1 multiplier = 1}</v>
      </c>
      <c r="D1601" s="407"/>
      <c r="E1601" s="407"/>
      <c r="F1601" s="407"/>
      <c r="G1601" s="408"/>
      <c r="H1601" s="409" t="s">
        <v>17418</v>
      </c>
      <c r="I1601" s="10"/>
      <c r="J1601" s="10"/>
    </row>
    <row r="1602" spans="1:10">
      <c r="A1602" s="405">
        <v>326</v>
      </c>
      <c r="B1602" s="406" t="s">
        <v>9530</v>
      </c>
      <c r="C1602" s="407" t="str">
        <f t="shared" si="26"/>
        <v>effect add_modifier={modifier= dead_god days = -1 multiplier = 1}</v>
      </c>
      <c r="D1602" s="407"/>
      <c r="E1602" s="407"/>
      <c r="F1602" s="407"/>
      <c r="G1602" s="408"/>
      <c r="H1602" s="409" t="s">
        <v>17419</v>
      </c>
      <c r="I1602" s="10"/>
      <c r="J1602" s="10"/>
    </row>
    <row r="1603" spans="1:10">
      <c r="A1603" s="405">
        <v>327</v>
      </c>
      <c r="B1603" s="406" t="s">
        <v>17420</v>
      </c>
      <c r="C1603" s="407" t="str">
        <f t="shared" si="26"/>
        <v>effect add_modifier={modifier= dead_god_planet days = -1 multiplier = 1}</v>
      </c>
      <c r="D1603" s="407"/>
      <c r="E1603" s="407"/>
      <c r="F1603" s="407"/>
      <c r="G1603" s="408" t="s">
        <v>17421</v>
      </c>
      <c r="H1603" s="409" t="s">
        <v>17422</v>
      </c>
      <c r="I1603" s="10"/>
      <c r="J1603" s="10"/>
    </row>
    <row r="1604" spans="1:10">
      <c r="A1604" s="405">
        <v>328</v>
      </c>
      <c r="B1604" s="406" t="s">
        <v>17423</v>
      </c>
      <c r="C1604" s="407" t="str">
        <f t="shared" si="26"/>
        <v>effect add_modifier={modifier= dead_god_planet_hidden days = -1 multiplier = 1}</v>
      </c>
      <c r="D1604" s="407"/>
      <c r="E1604" s="407"/>
      <c r="F1604" s="407"/>
      <c r="G1604" s="408" t="s">
        <v>17421</v>
      </c>
      <c r="H1604" s="409" t="s">
        <v>17424</v>
      </c>
      <c r="I1604" s="10"/>
      <c r="J1604" s="10"/>
    </row>
    <row r="1605" spans="1:10">
      <c r="A1605" s="405">
        <v>329</v>
      </c>
      <c r="B1605" s="406" t="s">
        <v>11472</v>
      </c>
      <c r="C1605" s="407" t="str">
        <f t="shared" si="26"/>
        <v>effect add_modifier={modifier= life_electric days = -1 multiplier = 1}</v>
      </c>
      <c r="D1605" s="407"/>
      <c r="E1605" s="407"/>
      <c r="F1605" s="407"/>
      <c r="G1605" s="408"/>
      <c r="H1605" s="409" t="s">
        <v>17425</v>
      </c>
      <c r="I1605" s="10"/>
      <c r="J1605" s="10"/>
    </row>
    <row r="1606" spans="1:10">
      <c r="A1606" s="405">
        <v>330</v>
      </c>
      <c r="B1606" s="406" t="s">
        <v>9540</v>
      </c>
      <c r="C1606" s="407" t="str">
        <f t="shared" si="26"/>
        <v>effect add_modifier={modifier= soothing_crystals days = -1 multiplier = 1}</v>
      </c>
      <c r="D1606" s="407"/>
      <c r="E1606" s="407"/>
      <c r="F1606" s="407"/>
      <c r="G1606" s="408" t="s">
        <v>17426</v>
      </c>
      <c r="H1606" s="409" t="s">
        <v>17427</v>
      </c>
      <c r="I1606" s="10"/>
      <c r="J1606" s="10"/>
    </row>
    <row r="1607" spans="1:10">
      <c r="A1607" s="405">
        <v>331</v>
      </c>
      <c r="B1607" s="406" t="s">
        <v>17428</v>
      </c>
      <c r="C1607" s="407" t="str">
        <f t="shared" si="26"/>
        <v>effect add_modifier={modifier= good_vibrations days = -1 multiplier = 1}</v>
      </c>
      <c r="D1607" s="407"/>
      <c r="E1607" s="407"/>
      <c r="F1607" s="407"/>
      <c r="G1607" s="408" t="s">
        <v>17429</v>
      </c>
      <c r="H1607" s="409" t="s">
        <v>17430</v>
      </c>
      <c r="I1607" s="10"/>
      <c r="J1607" s="10"/>
    </row>
    <row r="1608" spans="1:10">
      <c r="A1608" s="405">
        <v>332</v>
      </c>
      <c r="B1608" s="406" t="s">
        <v>17431</v>
      </c>
      <c r="C1608" s="407" t="str">
        <f t="shared" si="26"/>
        <v>effect add_modifier={modifier= exofungus days = -1 multiplier = 1}</v>
      </c>
      <c r="D1608" s="407"/>
      <c r="E1608" s="407"/>
      <c r="F1608" s="407"/>
      <c r="G1608" s="408" t="s">
        <v>17432</v>
      </c>
      <c r="H1608" s="409" t="s">
        <v>17433</v>
      </c>
      <c r="I1608" s="10"/>
      <c r="J1608" s="10"/>
    </row>
    <row r="1609" spans="1:10">
      <c r="A1609" s="405">
        <v>333</v>
      </c>
      <c r="B1609" s="406" t="s">
        <v>17434</v>
      </c>
      <c r="C1609" s="407" t="str">
        <f t="shared" si="26"/>
        <v>effect add_modifier={modifier= watery_grave days = -1 multiplier = 1}</v>
      </c>
      <c r="D1609" s="407"/>
      <c r="E1609" s="407"/>
      <c r="F1609" s="407"/>
      <c r="G1609" s="408" t="s">
        <v>17435</v>
      </c>
      <c r="H1609" s="409" t="s">
        <v>17436</v>
      </c>
      <c r="I1609" s="10"/>
      <c r="J1609" s="10"/>
    </row>
    <row r="1610" spans="1:10">
      <c r="A1610" s="405">
        <v>334</v>
      </c>
      <c r="B1610" s="406" t="s">
        <v>17437</v>
      </c>
      <c r="C1610" s="407" t="str">
        <f t="shared" si="26"/>
        <v>effect add_modifier={modifier= brainslug_woes days = -1 multiplier = 1}</v>
      </c>
      <c r="D1610" s="407"/>
      <c r="E1610" s="407"/>
      <c r="F1610" s="407"/>
      <c r="G1610" s="408" t="s">
        <v>16890</v>
      </c>
      <c r="H1610" s="409" t="s">
        <v>17438</v>
      </c>
      <c r="I1610" s="10"/>
      <c r="J1610" s="10"/>
    </row>
    <row r="1611" spans="1:10">
      <c r="A1611" s="405">
        <v>335</v>
      </c>
      <c r="B1611" s="406" t="s">
        <v>17437</v>
      </c>
      <c r="C1611" s="407" t="str">
        <f t="shared" si="26"/>
        <v>effect add_modifier={modifier= brainslug_woes_phobe days = -1 multiplier = 1}</v>
      </c>
      <c r="D1611" s="407"/>
      <c r="E1611" s="407"/>
      <c r="F1611" s="407"/>
      <c r="G1611" s="408" t="s">
        <v>17439</v>
      </c>
      <c r="H1611" s="409" t="s">
        <v>17440</v>
      </c>
      <c r="I1611" s="10"/>
      <c r="J1611" s="10"/>
    </row>
    <row r="1612" spans="1:10">
      <c r="A1612" s="405">
        <v>336</v>
      </c>
      <c r="B1612" s="406" t="s">
        <v>17441</v>
      </c>
      <c r="C1612" s="407" t="str">
        <f t="shared" si="26"/>
        <v>effect add_modifier={modifier= brainslug_hive days = -1 multiplier = 1}</v>
      </c>
      <c r="D1612" s="407"/>
      <c r="E1612" s="407"/>
      <c r="F1612" s="407"/>
      <c r="G1612" s="408" t="s">
        <v>16890</v>
      </c>
      <c r="H1612" s="409" t="s">
        <v>17442</v>
      </c>
      <c r="I1612" s="10"/>
      <c r="J1612" s="10"/>
    </row>
    <row r="1613" spans="1:10">
      <c r="A1613" s="405">
        <v>337</v>
      </c>
      <c r="B1613" s="406" t="s">
        <v>17443</v>
      </c>
      <c r="C1613" s="407" t="str">
        <f t="shared" si="26"/>
        <v>effect add_modifier={modifier= predatory_plants days = -1 multiplier = 1}</v>
      </c>
      <c r="D1613" s="407"/>
      <c r="E1613" s="407"/>
      <c r="F1613" s="407"/>
      <c r="G1613" s="408" t="s">
        <v>17444</v>
      </c>
      <c r="H1613" s="409" t="s">
        <v>17445</v>
      </c>
      <c r="I1613" s="10"/>
      <c r="J1613" s="10"/>
    </row>
    <row r="1614" ht="34.5" spans="1:10">
      <c r="A1614" s="405">
        <v>338</v>
      </c>
      <c r="B1614" s="406" t="s">
        <v>17446</v>
      </c>
      <c r="C1614" s="407" t="str">
        <f t="shared" si="26"/>
        <v>effect add_modifier={modifier= living_sea days = -1 multiplier = 1}</v>
      </c>
      <c r="D1614" s="407"/>
      <c r="E1614" s="407"/>
      <c r="F1614" s="407"/>
      <c r="G1614" s="408" t="s">
        <v>17447</v>
      </c>
      <c r="H1614" s="409" t="s">
        <v>17448</v>
      </c>
      <c r="I1614" s="10"/>
      <c r="J1614" s="10"/>
    </row>
    <row r="1615" spans="1:10">
      <c r="A1615" s="405">
        <v>339</v>
      </c>
      <c r="B1615" s="406" t="s">
        <v>17449</v>
      </c>
      <c r="C1615" s="407" t="str">
        <f t="shared" si="26"/>
        <v>effect add_modifier={modifier= phaseshifted days = -1 multiplier = 1}</v>
      </c>
      <c r="D1615" s="407"/>
      <c r="E1615" s="407"/>
      <c r="F1615" s="407"/>
      <c r="G1615" s="408" t="s">
        <v>17450</v>
      </c>
      <c r="H1615" s="409" t="s">
        <v>17451</v>
      </c>
      <c r="I1615" s="10"/>
      <c r="J1615" s="10"/>
    </row>
    <row r="1616" spans="1:10">
      <c r="A1616" s="405">
        <v>340</v>
      </c>
      <c r="B1616" s="406" t="s">
        <v>17452</v>
      </c>
      <c r="C1616" s="407" t="str">
        <f t="shared" si="26"/>
        <v>effect add_modifier={modifier= building_blocks days = -1 multiplier = 1}</v>
      </c>
      <c r="D1616" s="407"/>
      <c r="E1616" s="407"/>
      <c r="F1616" s="407"/>
      <c r="G1616" s="408"/>
      <c r="H1616" s="409" t="s">
        <v>17453</v>
      </c>
      <c r="I1616" s="10"/>
      <c r="J1616" s="10"/>
    </row>
    <row r="1617" spans="1:10">
      <c r="A1617" s="405">
        <v>341</v>
      </c>
      <c r="B1617" s="406" t="s">
        <v>17454</v>
      </c>
      <c r="C1617" s="407" t="str">
        <f t="shared" si="26"/>
        <v>effect add_modifier={modifier= nanite_network days = -1 multiplier = 1}</v>
      </c>
      <c r="D1617" s="407"/>
      <c r="E1617" s="407"/>
      <c r="F1617" s="407"/>
      <c r="G1617" s="408"/>
      <c r="H1617" s="409" t="s">
        <v>17455</v>
      </c>
      <c r="I1617" s="10"/>
      <c r="J1617" s="10"/>
    </row>
    <row r="1618" spans="1:10">
      <c r="A1618" s="405">
        <v>342</v>
      </c>
      <c r="B1618" s="406" t="s">
        <v>17456</v>
      </c>
      <c r="C1618" s="407" t="str">
        <f t="shared" si="26"/>
        <v>effect add_modifier={modifier= appeased_populace days = -1 multiplier = 1}</v>
      </c>
      <c r="D1618" s="407"/>
      <c r="E1618" s="407"/>
      <c r="F1618" s="407"/>
      <c r="G1618" s="408" t="s">
        <v>17457</v>
      </c>
      <c r="H1618" s="409" t="s">
        <v>17458</v>
      </c>
      <c r="I1618" s="10"/>
      <c r="J1618" s="10"/>
    </row>
    <row r="1619" spans="1:10">
      <c r="A1619" s="405">
        <v>343</v>
      </c>
      <c r="B1619" s="406" t="s">
        <v>17459</v>
      </c>
      <c r="C1619" s="407" t="str">
        <f t="shared" si="26"/>
        <v>effect add_modifier={modifier= angered_populace days = -1 multiplier = 1}</v>
      </c>
      <c r="D1619" s="407"/>
      <c r="E1619" s="407"/>
      <c r="F1619" s="407"/>
      <c r="G1619" s="408" t="s">
        <v>17460</v>
      </c>
      <c r="H1619" s="409" t="s">
        <v>17461</v>
      </c>
      <c r="I1619" s="10"/>
      <c r="J1619" s="10"/>
    </row>
    <row r="1620" spans="1:10">
      <c r="A1620" s="405">
        <v>344</v>
      </c>
      <c r="B1620" s="406" t="s">
        <v>17462</v>
      </c>
      <c r="C1620" s="407" t="str">
        <f t="shared" si="26"/>
        <v>effect add_modifier={modifier= stolen_great_work days = -1 multiplier = 1}</v>
      </c>
      <c r="D1620" s="407"/>
      <c r="E1620" s="407"/>
      <c r="F1620" s="407"/>
      <c r="G1620" s="408" t="s">
        <v>523</v>
      </c>
      <c r="H1620" s="409" t="s">
        <v>17463</v>
      </c>
      <c r="I1620" s="10"/>
      <c r="J1620" s="10"/>
    </row>
    <row r="1621" spans="1:10">
      <c r="A1621" s="405">
        <v>345</v>
      </c>
      <c r="B1621" s="406" t="s">
        <v>17464</v>
      </c>
      <c r="C1621" s="407" t="str">
        <f t="shared" si="26"/>
        <v>effect add_modifier={modifier= multiple_stolen_great_works days = -1 multiplier = 1}</v>
      </c>
      <c r="D1621" s="407"/>
      <c r="E1621" s="407"/>
      <c r="F1621" s="407"/>
      <c r="G1621" s="408" t="s">
        <v>17465</v>
      </c>
      <c r="H1621" s="409" t="s">
        <v>17466</v>
      </c>
      <c r="I1621" s="10"/>
      <c r="J1621" s="10"/>
    </row>
    <row r="1622" spans="1:10">
      <c r="A1622" s="405">
        <v>346</v>
      </c>
      <c r="B1622" s="406" t="s">
        <v>17467</v>
      </c>
      <c r="C1622" s="407" t="str">
        <f t="shared" si="26"/>
        <v>effect add_modifier={modifier= b_world_saved days = -1 multiplier = 1}</v>
      </c>
      <c r="D1622" s="407"/>
      <c r="E1622" s="407"/>
      <c r="F1622" s="407"/>
      <c r="G1622" s="408" t="s">
        <v>17468</v>
      </c>
      <c r="H1622" s="409" t="s">
        <v>17469</v>
      </c>
      <c r="I1622" s="10"/>
      <c r="J1622" s="10"/>
    </row>
    <row r="1623" spans="1:10">
      <c r="A1623" s="405">
        <v>347</v>
      </c>
      <c r="B1623" s="406" t="s">
        <v>17470</v>
      </c>
      <c r="C1623" s="407" t="str">
        <f t="shared" si="26"/>
        <v>effect add_modifier={modifier= paradise_planet days = -1 multiplier = 1}</v>
      </c>
      <c r="D1623" s="407"/>
      <c r="E1623" s="407"/>
      <c r="F1623" s="407"/>
      <c r="G1623" s="408" t="s">
        <v>17471</v>
      </c>
      <c r="H1623" s="409" t="s">
        <v>17472</v>
      </c>
      <c r="I1623" s="10"/>
      <c r="J1623" s="10"/>
    </row>
    <row r="1624" spans="1:10">
      <c r="A1624" s="405">
        <v>348</v>
      </c>
      <c r="B1624" s="406" t="s">
        <v>17473</v>
      </c>
      <c r="C1624" s="407" t="str">
        <f t="shared" si="26"/>
        <v>effect add_modifier={modifier= ancient_harvesters days = -1 multiplier = 1}</v>
      </c>
      <c r="D1624" s="407"/>
      <c r="E1624" s="407"/>
      <c r="F1624" s="407"/>
      <c r="G1624" s="408" t="s">
        <v>17474</v>
      </c>
      <c r="H1624" s="409" t="s">
        <v>17475</v>
      </c>
      <c r="I1624" s="10"/>
      <c r="J1624" s="10"/>
    </row>
    <row r="1625" spans="1:10">
      <c r="A1625" s="405">
        <v>349</v>
      </c>
      <c r="B1625" s="406" t="s">
        <v>17476</v>
      </c>
      <c r="C1625" s="407" t="str">
        <f t="shared" si="26"/>
        <v>effect add_modifier={modifier= seismological_phenomena days = -1 multiplier = 1}</v>
      </c>
      <c r="D1625" s="407"/>
      <c r="E1625" s="407"/>
      <c r="F1625" s="407"/>
      <c r="G1625" s="408" t="s">
        <v>17477</v>
      </c>
      <c r="H1625" s="409" t="s">
        <v>17478</v>
      </c>
      <c r="I1625" s="10"/>
      <c r="J1625" s="10"/>
    </row>
    <row r="1626" spans="1:10">
      <c r="A1626" s="405">
        <v>350</v>
      </c>
      <c r="B1626" s="406" t="s">
        <v>17476</v>
      </c>
      <c r="C1626" s="407" t="str">
        <f t="shared" si="26"/>
        <v>effect add_modifier={modifier= seismological_phenomena_2 days = -1 multiplier = 1}</v>
      </c>
      <c r="D1626" s="407"/>
      <c r="E1626" s="407"/>
      <c r="F1626" s="407"/>
      <c r="G1626" s="408" t="s">
        <v>17479</v>
      </c>
      <c r="H1626" s="409" t="s">
        <v>17480</v>
      </c>
      <c r="I1626" s="10"/>
      <c r="J1626" s="10"/>
    </row>
    <row r="1627" spans="1:10">
      <c r="A1627" s="405">
        <v>351</v>
      </c>
      <c r="B1627" s="406" t="s">
        <v>12189</v>
      </c>
      <c r="C1627" s="407" t="str">
        <f t="shared" si="26"/>
        <v>effect add_modifier={modifier= egg_rifts days = -1 multiplier = 1}</v>
      </c>
      <c r="D1627" s="407"/>
      <c r="E1627" s="407"/>
      <c r="F1627" s="407"/>
      <c r="G1627" s="408" t="s">
        <v>17481</v>
      </c>
      <c r="H1627" s="409" t="s">
        <v>17482</v>
      </c>
      <c r="I1627" s="10"/>
      <c r="J1627" s="10"/>
    </row>
    <row r="1628" spans="1:10">
      <c r="A1628" s="405">
        <v>352</v>
      </c>
      <c r="B1628" s="406" t="s">
        <v>17483</v>
      </c>
      <c r="C1628" s="407" t="str">
        <f t="shared" si="26"/>
        <v>effect add_modifier={modifier= enigmatic_cache_in_orbit days = -1 multiplier = 1}</v>
      </c>
      <c r="D1628" s="407"/>
      <c r="E1628" s="407"/>
      <c r="F1628" s="407"/>
      <c r="G1628" s="408" t="s">
        <v>17484</v>
      </c>
      <c r="H1628" s="409" t="s">
        <v>17485</v>
      </c>
      <c r="I1628" s="10"/>
      <c r="J1628" s="10"/>
    </row>
    <row r="1629" ht="28.5" spans="1:10">
      <c r="A1629" s="405">
        <v>353</v>
      </c>
      <c r="B1629" s="406" t="s">
        <v>17486</v>
      </c>
      <c r="C1629" s="407" t="str">
        <f t="shared" si="26"/>
        <v>effect add_modifier={modifier= bunkbeds_deployed days = -1 multiplier = 1}</v>
      </c>
      <c r="D1629" s="407"/>
      <c r="E1629" s="407"/>
      <c r="F1629" s="407"/>
      <c r="G1629" s="408" t="s">
        <v>17487</v>
      </c>
      <c r="H1629" s="409" t="s">
        <v>17488</v>
      </c>
      <c r="I1629" s="10"/>
      <c r="J1629" s="10"/>
    </row>
    <row r="1630" ht="28.5" spans="1:10">
      <c r="A1630" s="405">
        <v>354</v>
      </c>
      <c r="B1630" s="406" t="s">
        <v>17489</v>
      </c>
      <c r="C1630" s="407" t="str">
        <f t="shared" si="26"/>
        <v>effect add_modifier={modifier= tupperware_deployed days = -1 multiplier = 1}</v>
      </c>
      <c r="D1630" s="407"/>
      <c r="E1630" s="407"/>
      <c r="F1630" s="407"/>
      <c r="G1630" s="408" t="s">
        <v>17490</v>
      </c>
      <c r="H1630" s="409" t="s">
        <v>17491</v>
      </c>
      <c r="I1630" s="10"/>
      <c r="J1630" s="10"/>
    </row>
    <row r="1631" ht="28.5" spans="1:10">
      <c r="A1631" s="405">
        <v>355</v>
      </c>
      <c r="B1631" s="406" t="s">
        <v>17492</v>
      </c>
      <c r="C1631" s="407" t="str">
        <f t="shared" si="26"/>
        <v>effect add_modifier={modifier= atmospheric_deodorizer_deployed days = -1 multiplier = 1}</v>
      </c>
      <c r="D1631" s="407"/>
      <c r="E1631" s="407"/>
      <c r="F1631" s="407"/>
      <c r="G1631" s="408" t="s">
        <v>17493</v>
      </c>
      <c r="H1631" s="409" t="s">
        <v>17494</v>
      </c>
      <c r="I1631" s="10"/>
      <c r="J1631" s="10"/>
    </row>
    <row r="1632" spans="1:10">
      <c r="A1632" s="405">
        <v>356</v>
      </c>
      <c r="B1632" s="406" t="s">
        <v>17495</v>
      </c>
      <c r="C1632" s="407" t="str">
        <f t="shared" si="26"/>
        <v>effect add_modifier={modifier= racket_energy_extractor days = -1 multiplier = 1}</v>
      </c>
      <c r="D1632" s="407"/>
      <c r="E1632" s="407"/>
      <c r="F1632" s="407"/>
      <c r="G1632" s="408"/>
      <c r="H1632" s="409" t="s">
        <v>17496</v>
      </c>
      <c r="I1632" s="10"/>
      <c r="J1632" s="10"/>
    </row>
    <row r="1633" spans="1:10">
      <c r="A1633" s="405">
        <v>357</v>
      </c>
      <c r="B1633" s="406" t="s">
        <v>17497</v>
      </c>
      <c r="C1633" s="407" t="str">
        <f t="shared" si="26"/>
        <v>effect add_modifier={modifier= racket_generator_regulator days = -1 multiplier = 1}</v>
      </c>
      <c r="D1633" s="407"/>
      <c r="E1633" s="407"/>
      <c r="F1633" s="407"/>
      <c r="G1633" s="408" t="s">
        <v>17498</v>
      </c>
      <c r="H1633" s="409" t="s">
        <v>17499</v>
      </c>
      <c r="I1633" s="10"/>
      <c r="J1633" s="10"/>
    </row>
    <row r="1634" spans="1:10">
      <c r="A1634" s="405">
        <v>358</v>
      </c>
      <c r="B1634" s="406" t="s">
        <v>17500</v>
      </c>
      <c r="C1634" s="407" t="str">
        <f t="shared" si="26"/>
        <v>effect add_modifier={modifier= contingency_sabotage days = -1 multiplier = 1}</v>
      </c>
      <c r="D1634" s="407"/>
      <c r="E1634" s="407"/>
      <c r="F1634" s="407"/>
      <c r="G1634" s="408" t="s">
        <v>17501</v>
      </c>
      <c r="H1634" s="409" t="s">
        <v>17502</v>
      </c>
      <c r="I1634" s="10"/>
      <c r="J1634" s="10"/>
    </row>
    <row r="1635" spans="1:10">
      <c r="A1635" s="405">
        <v>359</v>
      </c>
      <c r="B1635" s="406" t="s">
        <v>17503</v>
      </c>
      <c r="C1635" s="407" t="str">
        <f t="shared" si="26"/>
        <v>effect add_modifier={modifier= criminal_underworld days = -1 multiplier = 1}</v>
      </c>
      <c r="D1635" s="407"/>
      <c r="E1635" s="407"/>
      <c r="F1635" s="407"/>
      <c r="G1635" s="408" t="s">
        <v>17504</v>
      </c>
      <c r="H1635" s="409" t="s">
        <v>17505</v>
      </c>
      <c r="I1635" s="10"/>
      <c r="J1635" s="10"/>
    </row>
    <row r="1636" spans="1:10">
      <c r="A1636" s="405">
        <v>360</v>
      </c>
      <c r="B1636" s="406" t="s">
        <v>17506</v>
      </c>
      <c r="C1636" s="407" t="str">
        <f t="shared" si="26"/>
        <v>effect add_modifier={modifier= drone_deviancy days = -1 multiplier = 1}</v>
      </c>
      <c r="D1636" s="407"/>
      <c r="E1636" s="407"/>
      <c r="F1636" s="407"/>
      <c r="G1636" s="408" t="s">
        <v>17507</v>
      </c>
      <c r="H1636" s="409" t="s">
        <v>17508</v>
      </c>
      <c r="I1636" s="10"/>
      <c r="J1636" s="10"/>
    </row>
    <row r="1637" spans="1:10">
      <c r="A1637" s="405">
        <v>361</v>
      </c>
      <c r="B1637" s="406" t="s">
        <v>17509</v>
      </c>
      <c r="C1637" s="407" t="str">
        <f t="shared" si="26"/>
        <v>effect add_modifier={modifier= drone_corruption days = -1 multiplier = 1}</v>
      </c>
      <c r="D1637" s="407"/>
      <c r="E1637" s="407"/>
      <c r="F1637" s="407"/>
      <c r="G1637" s="408" t="s">
        <v>17510</v>
      </c>
      <c r="H1637" s="409" t="s">
        <v>17511</v>
      </c>
      <c r="I1637" s="10"/>
      <c r="J1637" s="10"/>
    </row>
    <row r="1638" spans="1:10">
      <c r="A1638" s="405">
        <v>362</v>
      </c>
      <c r="B1638" s="406" t="s">
        <v>17512</v>
      </c>
      <c r="C1638" s="407" t="str">
        <f t="shared" si="26"/>
        <v>effect add_modifier={modifier= gang_wars days = -1 multiplier = 1}</v>
      </c>
      <c r="D1638" s="407"/>
      <c r="E1638" s="407"/>
      <c r="F1638" s="407"/>
      <c r="G1638" s="408" t="s">
        <v>17513</v>
      </c>
      <c r="H1638" s="409" t="s">
        <v>17514</v>
      </c>
      <c r="I1638" s="10"/>
      <c r="J1638" s="10"/>
    </row>
    <row r="1639" spans="1:10">
      <c r="A1639" s="405">
        <v>363</v>
      </c>
      <c r="B1639" s="406" t="s">
        <v>17515</v>
      </c>
      <c r="C1639" s="407" t="str">
        <f t="shared" si="26"/>
        <v>effect add_modifier={modifier= center_of_drug_trade days = -1 multiplier = 1}</v>
      </c>
      <c r="D1639" s="407"/>
      <c r="E1639" s="407"/>
      <c r="F1639" s="407"/>
      <c r="G1639" s="408" t="s">
        <v>17513</v>
      </c>
      <c r="H1639" s="409" t="s">
        <v>17516</v>
      </c>
      <c r="I1639" s="10"/>
      <c r="J1639" s="10"/>
    </row>
    <row r="1640" spans="1:10">
      <c r="A1640" s="405">
        <v>364</v>
      </c>
      <c r="B1640" s="406" t="s">
        <v>17517</v>
      </c>
      <c r="C1640" s="407" t="str">
        <f t="shared" si="26"/>
        <v>effect add_modifier={modifier= mob_rule days = -1 multiplier = 1}</v>
      </c>
      <c r="D1640" s="407"/>
      <c r="E1640" s="407"/>
      <c r="F1640" s="407"/>
      <c r="G1640" s="408" t="s">
        <v>17513</v>
      </c>
      <c r="H1640" s="409" t="s">
        <v>17518</v>
      </c>
      <c r="I1640" s="10"/>
      <c r="J1640" s="10"/>
    </row>
    <row r="1641" spans="1:10">
      <c r="A1641" s="405">
        <v>365</v>
      </c>
      <c r="B1641" s="406" t="s">
        <v>17519</v>
      </c>
      <c r="C1641" s="407" t="str">
        <f t="shared" si="26"/>
        <v>effect add_modifier={modifier= bribed_officials days = -1 multiplier = 1}</v>
      </c>
      <c r="D1641" s="407"/>
      <c r="E1641" s="407"/>
      <c r="F1641" s="407"/>
      <c r="G1641" s="408" t="s">
        <v>16890</v>
      </c>
      <c r="H1641" s="409" t="s">
        <v>17520</v>
      </c>
      <c r="I1641" s="10"/>
      <c r="J1641" s="10"/>
    </row>
    <row r="1642" spans="1:10">
      <c r="A1642" s="405">
        <v>366</v>
      </c>
      <c r="B1642" s="406" t="s">
        <v>17521</v>
      </c>
      <c r="C1642" s="407" t="str">
        <f t="shared" si="26"/>
        <v>effect add_modifier={modifier= substance_abuse days = -1 multiplier = 1}</v>
      </c>
      <c r="D1642" s="407"/>
      <c r="E1642" s="407"/>
      <c r="F1642" s="407"/>
      <c r="G1642" s="408" t="s">
        <v>16617</v>
      </c>
      <c r="H1642" s="409" t="s">
        <v>17522</v>
      </c>
      <c r="I1642" s="10"/>
      <c r="J1642" s="10"/>
    </row>
    <row r="1643" spans="1:10">
      <c r="A1643" s="405">
        <v>367</v>
      </c>
      <c r="B1643" s="406" t="s">
        <v>17523</v>
      </c>
      <c r="C1643" s="407" t="str">
        <f t="shared" si="26"/>
        <v>effect add_modifier={modifier= smuggler_activity days = -1 multiplier = 1}</v>
      </c>
      <c r="D1643" s="407"/>
      <c r="E1643" s="407"/>
      <c r="F1643" s="407"/>
      <c r="G1643" s="408" t="s">
        <v>17524</v>
      </c>
      <c r="H1643" s="409" t="s">
        <v>17525</v>
      </c>
      <c r="I1643" s="10"/>
      <c r="J1643" s="10"/>
    </row>
    <row r="1644" spans="1:10">
      <c r="A1644" s="405">
        <v>368</v>
      </c>
      <c r="B1644" s="406" t="s">
        <v>17526</v>
      </c>
      <c r="C1644" s="407" t="str">
        <f t="shared" si="26"/>
        <v>effect add_modifier={modifier= crime_wave days = -1 multiplier = 1}</v>
      </c>
      <c r="D1644" s="407"/>
      <c r="E1644" s="407"/>
      <c r="F1644" s="407"/>
      <c r="G1644" s="408" t="s">
        <v>17527</v>
      </c>
      <c r="H1644" s="409" t="s">
        <v>17528</v>
      </c>
      <c r="I1644" s="10"/>
      <c r="J1644" s="10"/>
    </row>
    <row r="1645" spans="1:10">
      <c r="A1645" s="405">
        <v>369</v>
      </c>
      <c r="B1645" s="406" t="s">
        <v>17529</v>
      </c>
      <c r="C1645" s="407" t="str">
        <f t="shared" si="26"/>
        <v>effect add_modifier={modifier= travel_advisory days = -1 multiplier = 1}</v>
      </c>
      <c r="D1645" s="407"/>
      <c r="E1645" s="407"/>
      <c r="F1645" s="407"/>
      <c r="G1645" s="408" t="s">
        <v>17524</v>
      </c>
      <c r="H1645" s="409" t="s">
        <v>17530</v>
      </c>
      <c r="I1645" s="10"/>
      <c r="J1645" s="10"/>
    </row>
    <row r="1646" spans="1:10">
      <c r="A1646" s="405">
        <v>370</v>
      </c>
      <c r="B1646" s="406" t="s">
        <v>17531</v>
      </c>
      <c r="C1646" s="407" t="str">
        <f t="shared" si="26"/>
        <v>effect add_modifier={modifier= cartel_war days = -1 multiplier = 1}</v>
      </c>
      <c r="D1646" s="407"/>
      <c r="E1646" s="407"/>
      <c r="F1646" s="407"/>
      <c r="G1646" s="408" t="s">
        <v>16890</v>
      </c>
      <c r="H1646" s="409" t="s">
        <v>17532</v>
      </c>
      <c r="I1646" s="10"/>
      <c r="J1646" s="10"/>
    </row>
    <row r="1647" spans="1:10">
      <c r="A1647" s="405">
        <v>371</v>
      </c>
      <c r="B1647" s="406" t="s">
        <v>17533</v>
      </c>
      <c r="C1647" s="407" t="str">
        <f t="shared" si="26"/>
        <v>effect add_modifier={modifier= protection_racket days = -1 multiplier = 1}</v>
      </c>
      <c r="D1647" s="407"/>
      <c r="E1647" s="407"/>
      <c r="F1647" s="407"/>
      <c r="G1647" s="408" t="s">
        <v>16617</v>
      </c>
      <c r="H1647" s="409" t="s">
        <v>17534</v>
      </c>
      <c r="I1647" s="10"/>
      <c r="J1647" s="10"/>
    </row>
    <row r="1648" spans="1:10">
      <c r="A1648" s="405">
        <v>372</v>
      </c>
      <c r="B1648" s="406" t="s">
        <v>17535</v>
      </c>
      <c r="C1648" s="407" t="str">
        <f t="shared" si="26"/>
        <v>effect add_modifier={modifier= corrupt_administration days = -1 multiplier = 1}</v>
      </c>
      <c r="D1648" s="407"/>
      <c r="E1648" s="407"/>
      <c r="F1648" s="407"/>
      <c r="G1648" s="408" t="s">
        <v>16890</v>
      </c>
      <c r="H1648" s="409" t="s">
        <v>17536</v>
      </c>
      <c r="I1648" s="10"/>
      <c r="J1648" s="10"/>
    </row>
    <row r="1649" spans="1:10">
      <c r="A1649" s="405">
        <v>373</v>
      </c>
      <c r="B1649" s="406" t="s">
        <v>17537</v>
      </c>
      <c r="C1649" s="407" t="str">
        <f t="shared" si="26"/>
        <v>effect add_modifier={modifier= trade_pilfering days = -1 multiplier = 1}</v>
      </c>
      <c r="D1649" s="407"/>
      <c r="E1649" s="407"/>
      <c r="F1649" s="407"/>
      <c r="G1649" s="408" t="s">
        <v>17524</v>
      </c>
      <c r="H1649" s="409" t="s">
        <v>17538</v>
      </c>
      <c r="I1649" s="10"/>
      <c r="J1649" s="10"/>
    </row>
    <row r="1650" spans="1:10">
      <c r="A1650" s="405">
        <v>374</v>
      </c>
      <c r="B1650" s="406" t="s">
        <v>17539</v>
      </c>
      <c r="C1650" s="407" t="str">
        <f t="shared" si="26"/>
        <v>effect add_modifier={modifier= crime_boss_arrested days = -1 multiplier = 1}</v>
      </c>
      <c r="D1650" s="407"/>
      <c r="E1650" s="407"/>
      <c r="F1650" s="407"/>
      <c r="G1650" s="408" t="s">
        <v>17540</v>
      </c>
      <c r="H1650" s="409" t="s">
        <v>17541</v>
      </c>
      <c r="I1650" s="10"/>
      <c r="J1650" s="10"/>
    </row>
    <row r="1651" spans="1:10">
      <c r="A1651" s="405">
        <v>375</v>
      </c>
      <c r="B1651" s="406" t="s">
        <v>17542</v>
      </c>
      <c r="C1651" s="407" t="str">
        <f t="shared" si="26"/>
        <v>effect add_modifier={modifier= deviant_interference days = -1 multiplier = 1}</v>
      </c>
      <c r="D1651" s="407"/>
      <c r="E1651" s="407"/>
      <c r="F1651" s="407"/>
      <c r="G1651" s="408" t="s">
        <v>17543</v>
      </c>
      <c r="H1651" s="409" t="s">
        <v>17544</v>
      </c>
      <c r="I1651" s="10"/>
      <c r="J1651" s="10"/>
    </row>
    <row r="1652" spans="1:10">
      <c r="A1652" s="405">
        <v>376</v>
      </c>
      <c r="B1652" s="406" t="s">
        <v>17545</v>
      </c>
      <c r="C1652" s="407" t="str">
        <f t="shared" si="26"/>
        <v>effect add_modifier={modifier= drone_signal_interference days = -1 multiplier = 1}</v>
      </c>
      <c r="D1652" s="407"/>
      <c r="E1652" s="407"/>
      <c r="F1652" s="407"/>
      <c r="G1652" s="408" t="s">
        <v>17543</v>
      </c>
      <c r="H1652" s="409" t="s">
        <v>17546</v>
      </c>
      <c r="I1652" s="10"/>
      <c r="J1652" s="10"/>
    </row>
    <row r="1653" spans="1:10">
      <c r="A1653" s="405">
        <v>377</v>
      </c>
      <c r="B1653" s="406" t="s">
        <v>17547</v>
      </c>
      <c r="C1653" s="407" t="str">
        <f t="shared" si="26"/>
        <v>effect add_modifier={modifier= ringleader_killed days = -1 multiplier = 1}</v>
      </c>
      <c r="D1653" s="407"/>
      <c r="E1653" s="407"/>
      <c r="F1653" s="407"/>
      <c r="G1653" s="408" t="s">
        <v>17540</v>
      </c>
      <c r="H1653" s="409" t="s">
        <v>17548</v>
      </c>
      <c r="I1653" s="10"/>
      <c r="J1653" s="10"/>
    </row>
    <row r="1654" spans="1:10">
      <c r="A1654" s="405">
        <v>378</v>
      </c>
      <c r="B1654" s="406" t="s">
        <v>17549</v>
      </c>
      <c r="C1654" s="407" t="str">
        <f t="shared" si="26"/>
        <v>effect add_modifier={modifier= corrupt_network_terminated days = -1 multiplier = 1}</v>
      </c>
      <c r="D1654" s="407"/>
      <c r="E1654" s="407"/>
      <c r="F1654" s="407"/>
      <c r="G1654" s="408" t="s">
        <v>17540</v>
      </c>
      <c r="H1654" s="409" t="s">
        <v>17550</v>
      </c>
      <c r="I1654" s="10"/>
      <c r="J1654" s="10"/>
    </row>
    <row r="1655" spans="1:10">
      <c r="A1655" s="405">
        <v>379</v>
      </c>
      <c r="B1655" s="406" t="s">
        <v>17551</v>
      </c>
      <c r="C1655" s="407" t="str">
        <f t="shared" si="26"/>
        <v>effect add_modifier={modifier= anticrime_campaign days = -1 multiplier = 1}</v>
      </c>
      <c r="D1655" s="407"/>
      <c r="E1655" s="407"/>
      <c r="F1655" s="407"/>
      <c r="G1655" s="408" t="s">
        <v>17552</v>
      </c>
      <c r="H1655" s="409" t="s">
        <v>17553</v>
      </c>
      <c r="I1655" s="10"/>
      <c r="J1655" s="10"/>
    </row>
    <row r="1656" spans="1:10">
      <c r="A1656" s="405">
        <v>380</v>
      </c>
      <c r="B1656" s="406" t="s">
        <v>17554</v>
      </c>
      <c r="C1656" s="407" t="str">
        <f t="shared" si="26"/>
        <v>effect add_modifier={modifier= crime_lord_deal days = -1 multiplier = 1}</v>
      </c>
      <c r="D1656" s="407"/>
      <c r="E1656" s="407"/>
      <c r="F1656" s="407"/>
      <c r="G1656" s="408" t="s">
        <v>17555</v>
      </c>
      <c r="H1656" s="409" t="s">
        <v>17556</v>
      </c>
      <c r="I1656" s="10"/>
      <c r="J1656" s="10"/>
    </row>
    <row r="1657" spans="1:10">
      <c r="A1657" s="405">
        <v>381</v>
      </c>
      <c r="B1657" s="406" t="s">
        <v>17557</v>
      </c>
      <c r="C1657" s="407" t="str">
        <f t="shared" si="26"/>
        <v>effect add_modifier={modifier= crime_lord_deal_broken days = -1 multiplier = 1}</v>
      </c>
      <c r="D1657" s="407"/>
      <c r="E1657" s="407"/>
      <c r="F1657" s="407"/>
      <c r="G1657" s="408" t="s">
        <v>17558</v>
      </c>
      <c r="H1657" s="409" t="s">
        <v>17559</v>
      </c>
      <c r="I1657" s="10"/>
      <c r="J1657" s="10"/>
    </row>
    <row r="1658" spans="1:10">
      <c r="A1658" s="405">
        <v>382</v>
      </c>
      <c r="B1658" s="406" t="s">
        <v>17560</v>
      </c>
      <c r="C1658" s="407" t="str">
        <f t="shared" si="26"/>
        <v>effect add_modifier={modifier= unemployment_benefits days = -1 multiplier = 1}</v>
      </c>
      <c r="D1658" s="407"/>
      <c r="E1658" s="407"/>
      <c r="F1658" s="407"/>
      <c r="G1658" s="408" t="s">
        <v>17561</v>
      </c>
      <c r="H1658" s="409" t="s">
        <v>17562</v>
      </c>
      <c r="I1658" s="10"/>
      <c r="J1658" s="10"/>
    </row>
    <row r="1659" spans="1:10">
      <c r="A1659" s="405">
        <v>383</v>
      </c>
      <c r="B1659" s="406" t="s">
        <v>17563</v>
      </c>
      <c r="C1659" s="407" t="str">
        <f t="shared" si="26"/>
        <v>effect add_modifier={modifier= activity_program days = -1 multiplier = 1}</v>
      </c>
      <c r="D1659" s="407"/>
      <c r="E1659" s="407"/>
      <c r="F1659" s="407"/>
      <c r="G1659" s="408" t="s">
        <v>17564</v>
      </c>
      <c r="H1659" s="409" t="s">
        <v>17565</v>
      </c>
      <c r="I1659" s="10"/>
      <c r="J1659" s="10"/>
    </row>
    <row r="1660" spans="1:10">
      <c r="A1660" s="405">
        <v>384</v>
      </c>
      <c r="B1660" s="406" t="s">
        <v>17566</v>
      </c>
      <c r="C1660" s="407" t="str">
        <f t="shared" si="26"/>
        <v>effect add_modifier={modifier= standby_mode days = -1 multiplier = 1}</v>
      </c>
      <c r="D1660" s="407"/>
      <c r="E1660" s="407"/>
      <c r="F1660" s="407"/>
      <c r="G1660" s="408" t="s">
        <v>17567</v>
      </c>
      <c r="H1660" s="409" t="s">
        <v>17568</v>
      </c>
      <c r="I1660" s="10"/>
      <c r="J1660" s="10"/>
    </row>
    <row r="1661" spans="1:10">
      <c r="A1661" s="405">
        <v>385</v>
      </c>
      <c r="B1661" s="406" t="s">
        <v>17569</v>
      </c>
      <c r="C1661" s="407" t="str">
        <f t="shared" si="26"/>
        <v>effect add_modifier={modifier= numistic_magnetostrips days = -1 multiplier = 1}</v>
      </c>
      <c r="D1661" s="407"/>
      <c r="E1661" s="407"/>
      <c r="F1661" s="407"/>
      <c r="G1661" s="408" t="s">
        <v>3481</v>
      </c>
      <c r="H1661" s="409" t="s">
        <v>17570</v>
      </c>
      <c r="I1661" s="10"/>
      <c r="J1661" s="10"/>
    </row>
    <row r="1662" spans="1:10">
      <c r="A1662" s="405">
        <v>386</v>
      </c>
      <c r="B1662" s="406" t="s">
        <v>17571</v>
      </c>
      <c r="C1662" s="407" t="str">
        <f t="shared" ref="C1662:C1725" si="27">_xlfn.CONCAT($C$4," ",H1662," ","days = ",$E$4," ","multiplier = ",$G$4,"}")</f>
        <v>effect add_modifier={modifier= planet_culture_shock days = -1 multiplier = 1}</v>
      </c>
      <c r="D1662" s="407"/>
      <c r="E1662" s="407"/>
      <c r="F1662" s="407"/>
      <c r="G1662" s="408" t="s">
        <v>17572</v>
      </c>
      <c r="H1662" s="409" t="s">
        <v>17573</v>
      </c>
      <c r="I1662" s="10"/>
      <c r="J1662" s="10"/>
    </row>
    <row r="1663" ht="34.5" spans="1:10">
      <c r="A1663" s="405">
        <v>387</v>
      </c>
      <c r="B1663" s="406" t="s">
        <v>17574</v>
      </c>
      <c r="C1663" s="407" t="str">
        <f t="shared" si="27"/>
        <v>effect add_modifier={modifier= martial_law days = -1 multiplier = 1}</v>
      </c>
      <c r="D1663" s="407"/>
      <c r="E1663" s="407"/>
      <c r="F1663" s="407"/>
      <c r="G1663" s="408" t="s">
        <v>17575</v>
      </c>
      <c r="H1663" s="409" t="s">
        <v>17576</v>
      </c>
      <c r="I1663" s="10"/>
      <c r="J1663" s="10"/>
    </row>
    <row r="1664" ht="34.5" spans="1:10">
      <c r="A1664" s="405">
        <v>388</v>
      </c>
      <c r="B1664" s="406" t="s">
        <v>17577</v>
      </c>
      <c r="C1664" s="407" t="str">
        <f t="shared" si="27"/>
        <v>effect add_modifier={modifier= hunter_killer_drones days = -1 multiplier = 1}</v>
      </c>
      <c r="D1664" s="407"/>
      <c r="E1664" s="407"/>
      <c r="F1664" s="407"/>
      <c r="G1664" s="408" t="s">
        <v>17578</v>
      </c>
      <c r="H1664" s="409" t="s">
        <v>17579</v>
      </c>
      <c r="I1664" s="10"/>
      <c r="J1664" s="10"/>
    </row>
    <row r="1665" ht="34.5" spans="1:10">
      <c r="A1665" s="405">
        <v>389</v>
      </c>
      <c r="B1665" s="406" t="s">
        <v>17580</v>
      </c>
      <c r="C1665" s="407" t="str">
        <f t="shared" si="27"/>
        <v>effect add_modifier={modifier= compliance_protocols days = -1 multiplier = 1}</v>
      </c>
      <c r="D1665" s="407"/>
      <c r="E1665" s="407"/>
      <c r="F1665" s="407"/>
      <c r="G1665" s="408" t="s">
        <v>17578</v>
      </c>
      <c r="H1665" s="409" t="s">
        <v>17581</v>
      </c>
      <c r="I1665" s="10"/>
      <c r="J1665" s="10"/>
    </row>
    <row r="1666" spans="1:10">
      <c r="A1666" s="405">
        <v>390</v>
      </c>
      <c r="B1666" s="406" t="s">
        <v>17582</v>
      </c>
      <c r="C1666" s="407" t="str">
        <f t="shared" si="27"/>
        <v>effect add_modifier={modifier= planet_food_boost days = -1 multiplier = 1}</v>
      </c>
      <c r="D1666" s="407"/>
      <c r="E1666" s="407"/>
      <c r="F1666" s="407"/>
      <c r="G1666" s="408" t="s">
        <v>17583</v>
      </c>
      <c r="H1666" s="409" t="s">
        <v>17584</v>
      </c>
      <c r="I1666" s="10"/>
      <c r="J1666" s="10"/>
    </row>
    <row r="1667" spans="1:10">
      <c r="A1667" s="405">
        <v>391</v>
      </c>
      <c r="B1667" s="406" t="s">
        <v>17585</v>
      </c>
      <c r="C1667" s="407" t="str">
        <f t="shared" si="27"/>
        <v>effect add_modifier={modifier= planet_luxuries_boost days = -1 multiplier = 1}</v>
      </c>
      <c r="D1667" s="407"/>
      <c r="E1667" s="407"/>
      <c r="F1667" s="407"/>
      <c r="G1667" s="408" t="s">
        <v>17586</v>
      </c>
      <c r="H1667" s="409" t="s">
        <v>17587</v>
      </c>
      <c r="I1667" s="10"/>
      <c r="J1667" s="10"/>
    </row>
    <row r="1668" spans="1:10">
      <c r="A1668" s="405">
        <v>392</v>
      </c>
      <c r="B1668" s="406" t="s">
        <v>17588</v>
      </c>
      <c r="C1668" s="407" t="str">
        <f t="shared" si="27"/>
        <v>effect add_modifier={modifier= consecrated_quality_1 days = -1 multiplier = 1}</v>
      </c>
      <c r="D1668" s="407"/>
      <c r="E1668" s="407"/>
      <c r="F1668" s="407"/>
      <c r="G1668" s="408"/>
      <c r="H1668" s="409" t="s">
        <v>17589</v>
      </c>
      <c r="I1668" s="10"/>
      <c r="J1668" s="10"/>
    </row>
    <row r="1669" spans="1:10">
      <c r="A1669" s="405">
        <v>393</v>
      </c>
      <c r="B1669" s="406" t="s">
        <v>17590</v>
      </c>
      <c r="C1669" s="407" t="str">
        <f t="shared" si="27"/>
        <v>effect add_modifier={modifier= consecrated_quality_2 days = -1 multiplier = 1}</v>
      </c>
      <c r="D1669" s="407"/>
      <c r="E1669" s="407"/>
      <c r="F1669" s="407"/>
      <c r="G1669" s="408"/>
      <c r="H1669" s="409" t="s">
        <v>17591</v>
      </c>
      <c r="I1669" s="10"/>
      <c r="J1669" s="10"/>
    </row>
    <row r="1670" spans="1:10">
      <c r="A1670" s="405">
        <v>394</v>
      </c>
      <c r="B1670" s="406" t="s">
        <v>17592</v>
      </c>
      <c r="C1670" s="407" t="str">
        <f t="shared" si="27"/>
        <v>effect add_modifier={modifier= consecrated_quality_3 days = -1 multiplier = 1}</v>
      </c>
      <c r="D1670" s="407"/>
      <c r="E1670" s="407"/>
      <c r="F1670" s="407"/>
      <c r="G1670" s="408"/>
      <c r="H1670" s="409" t="s">
        <v>17593</v>
      </c>
      <c r="I1670" s="10"/>
      <c r="J1670" s="10"/>
    </row>
    <row r="1671" spans="1:10">
      <c r="A1671" s="405">
        <v>395</v>
      </c>
      <c r="B1671" s="406" t="s">
        <v>17594</v>
      </c>
      <c r="C1671" s="407" t="str">
        <f t="shared" si="27"/>
        <v>effect add_modifier={modifier= consecrated_quality_4 days = -1 multiplier = 1}</v>
      </c>
      <c r="D1671" s="407"/>
      <c r="E1671" s="407"/>
      <c r="F1671" s="407"/>
      <c r="G1671" s="408"/>
      <c r="H1671" s="409" t="s">
        <v>17595</v>
      </c>
      <c r="I1671" s="10"/>
      <c r="J1671" s="10"/>
    </row>
    <row r="1672" spans="1:10">
      <c r="A1672" s="405">
        <v>396</v>
      </c>
      <c r="B1672" s="406" t="s">
        <v>17596</v>
      </c>
      <c r="C1672" s="407" t="str">
        <f t="shared" si="27"/>
        <v>effect add_modifier={modifier= market_nominee_level_1 days = -1 multiplier = 1}</v>
      </c>
      <c r="D1672" s="407"/>
      <c r="E1672" s="407"/>
      <c r="F1672" s="407"/>
      <c r="G1672" s="408"/>
      <c r="H1672" s="409" t="s">
        <v>17597</v>
      </c>
      <c r="I1672" s="10"/>
      <c r="J1672" s="10"/>
    </row>
    <row r="1673" spans="1:10">
      <c r="A1673" s="405">
        <v>397</v>
      </c>
      <c r="B1673" s="406" t="s">
        <v>17598</v>
      </c>
      <c r="C1673" s="407" t="str">
        <f t="shared" si="27"/>
        <v>effect add_modifier={modifier= market_nominee_level_2 days = -1 multiplier = 1}</v>
      </c>
      <c r="D1673" s="407"/>
      <c r="E1673" s="407"/>
      <c r="F1673" s="407"/>
      <c r="G1673" s="408"/>
      <c r="H1673" s="409" t="s">
        <v>17599</v>
      </c>
      <c r="I1673" s="10"/>
      <c r="J1673" s="10"/>
    </row>
    <row r="1674" spans="1:10">
      <c r="A1674" s="405">
        <v>398</v>
      </c>
      <c r="B1674" s="406" t="s">
        <v>17600</v>
      </c>
      <c r="C1674" s="407" t="str">
        <f t="shared" si="27"/>
        <v>effect add_modifier={modifier= market_nominee_level_3 days = -1 multiplier = 1}</v>
      </c>
      <c r="D1674" s="407"/>
      <c r="E1674" s="407"/>
      <c r="F1674" s="407"/>
      <c r="G1674" s="408"/>
      <c r="H1674" s="409" t="s">
        <v>17601</v>
      </c>
      <c r="I1674" s="10"/>
      <c r="J1674" s="10"/>
    </row>
    <row r="1675" ht="28.5" spans="1:10">
      <c r="A1675" s="405">
        <v>399</v>
      </c>
      <c r="B1675" s="406" t="s">
        <v>17602</v>
      </c>
      <c r="C1675" s="407" t="str">
        <f t="shared" si="27"/>
        <v>effect add_modifier={modifier= market_nominee_level_4 days = -1 multiplier = 1}</v>
      </c>
      <c r="D1675" s="407"/>
      <c r="E1675" s="407"/>
      <c r="F1675" s="407"/>
      <c r="G1675" s="408"/>
      <c r="H1675" s="409" t="s">
        <v>17603</v>
      </c>
      <c r="I1675" s="10"/>
      <c r="J1675" s="10"/>
    </row>
    <row r="1676" ht="28.5" spans="1:10">
      <c r="A1676" s="405">
        <v>400</v>
      </c>
      <c r="B1676" s="406" t="s">
        <v>17604</v>
      </c>
      <c r="C1676" s="407" t="str">
        <f t="shared" si="27"/>
        <v>effect add_modifier={modifier= market_nominee_level_5 days = -1 multiplier = 1}</v>
      </c>
      <c r="D1676" s="407"/>
      <c r="E1676" s="407"/>
      <c r="F1676" s="407"/>
      <c r="G1676" s="408"/>
      <c r="H1676" s="409" t="s">
        <v>17605</v>
      </c>
      <c r="I1676" s="10"/>
      <c r="J1676" s="10"/>
    </row>
    <row r="1677" spans="1:10">
      <c r="A1677" s="405">
        <v>401</v>
      </c>
      <c r="B1677" s="406" t="s">
        <v>17606</v>
      </c>
      <c r="C1677" s="407" t="str">
        <f t="shared" si="27"/>
        <v>effect add_modifier={modifier= pm_study_the_sea days = -1 multiplier = 1}</v>
      </c>
      <c r="D1677" s="407"/>
      <c r="E1677" s="407"/>
      <c r="F1677" s="407"/>
      <c r="G1677" s="408"/>
      <c r="H1677" s="409" t="s">
        <v>17607</v>
      </c>
      <c r="I1677" s="10"/>
      <c r="J1677" s="10"/>
    </row>
    <row r="1678" spans="1:10">
      <c r="A1678" s="405">
        <v>402</v>
      </c>
      <c r="B1678" s="406" t="s">
        <v>17608</v>
      </c>
      <c r="C1678" s="407" t="str">
        <f t="shared" si="27"/>
        <v>effect add_modifier={modifier= planet_population_control days = -1 multiplier = 1}</v>
      </c>
      <c r="D1678" s="407"/>
      <c r="E1678" s="407"/>
      <c r="F1678" s="407"/>
      <c r="G1678" s="408" t="s">
        <v>17609</v>
      </c>
      <c r="H1678" s="409" t="s">
        <v>17610</v>
      </c>
      <c r="I1678" s="10"/>
      <c r="J1678" s="10"/>
    </row>
    <row r="1679" spans="1:10">
      <c r="A1679" s="405">
        <v>403</v>
      </c>
      <c r="B1679" s="406" t="s">
        <v>17611</v>
      </c>
      <c r="C1679" s="407" t="str">
        <f t="shared" si="27"/>
        <v>effect add_modifier={modifier= planet_population_control_gestalt days = -1 multiplier = 1}</v>
      </c>
      <c r="D1679" s="407"/>
      <c r="E1679" s="407"/>
      <c r="F1679" s="407"/>
      <c r="G1679" s="408" t="s">
        <v>17612</v>
      </c>
      <c r="H1679" s="409" t="s">
        <v>17613</v>
      </c>
      <c r="I1679" s="10"/>
      <c r="J1679" s="10"/>
    </row>
    <row r="1680" spans="1:10">
      <c r="A1680" s="405">
        <v>404</v>
      </c>
      <c r="B1680" s="406" t="s">
        <v>17614</v>
      </c>
      <c r="C1680" s="407" t="str">
        <f t="shared" si="27"/>
        <v>effect add_modifier={modifier= planet_robot_assembly_control days = -1 multiplier = 1}</v>
      </c>
      <c r="D1680" s="407"/>
      <c r="E1680" s="407"/>
      <c r="F1680" s="407"/>
      <c r="G1680" s="408" t="s">
        <v>17615</v>
      </c>
      <c r="H1680" s="409" t="s">
        <v>17616</v>
      </c>
      <c r="I1680" s="10"/>
      <c r="J1680" s="10"/>
    </row>
    <row r="1681" spans="1:10">
      <c r="A1681" s="405">
        <v>405</v>
      </c>
      <c r="B1681" s="406" t="s">
        <v>17617</v>
      </c>
      <c r="C1681" s="407" t="str">
        <f t="shared" si="27"/>
        <v>effect add_modifier={modifier= planet_growth_discouraged days = -1 multiplier = 1}</v>
      </c>
      <c r="D1681" s="407"/>
      <c r="E1681" s="407"/>
      <c r="F1681" s="407"/>
      <c r="G1681" s="408" t="s">
        <v>17618</v>
      </c>
      <c r="H1681" s="409" t="s">
        <v>17619</v>
      </c>
      <c r="I1681" s="10"/>
      <c r="J1681" s="10"/>
    </row>
    <row r="1682" spans="1:10">
      <c r="A1682" s="405">
        <v>406</v>
      </c>
      <c r="B1682" s="406" t="s">
        <v>17620</v>
      </c>
      <c r="C1682" s="407" t="str">
        <f t="shared" si="27"/>
        <v>effect add_modifier={modifier= planet_population_expelled days = -1 multiplier = 1}</v>
      </c>
      <c r="D1682" s="407"/>
      <c r="E1682" s="407"/>
      <c r="F1682" s="407"/>
      <c r="G1682" s="408" t="s">
        <v>15064</v>
      </c>
      <c r="H1682" s="409" t="s">
        <v>17621</v>
      </c>
      <c r="I1682" s="10"/>
      <c r="J1682" s="10"/>
    </row>
    <row r="1683" spans="1:10">
      <c r="A1683" s="405">
        <v>407</v>
      </c>
      <c r="B1683" s="406" t="s">
        <v>17622</v>
      </c>
      <c r="C1683" s="407" t="str">
        <f t="shared" si="27"/>
        <v>effect add_modifier={modifier= mastery_of_nature days = -1 multiplier = 1}</v>
      </c>
      <c r="D1683" s="407"/>
      <c r="E1683" s="407"/>
      <c r="F1683" s="407"/>
      <c r="G1683" s="408" t="s">
        <v>17623</v>
      </c>
      <c r="H1683" s="409" t="s">
        <v>17624</v>
      </c>
      <c r="I1683" s="10"/>
      <c r="J1683" s="10"/>
    </row>
    <row r="1684" spans="1:10">
      <c r="A1684" s="405">
        <v>408</v>
      </c>
      <c r="B1684" s="406" t="s">
        <v>8392</v>
      </c>
      <c r="C1684" s="407" t="str">
        <f t="shared" si="27"/>
        <v>effect add_modifier={modifier= resort_colony days = -1 multiplier = 1}</v>
      </c>
      <c r="D1684" s="407"/>
      <c r="E1684" s="407"/>
      <c r="F1684" s="407"/>
      <c r="G1684" s="408" t="s">
        <v>17625</v>
      </c>
      <c r="H1684" s="409" t="s">
        <v>17626</v>
      </c>
      <c r="I1684" s="10"/>
      <c r="J1684" s="10"/>
    </row>
    <row r="1685" ht="34.5" spans="1:10">
      <c r="A1685" s="405">
        <v>409</v>
      </c>
      <c r="B1685" s="406" t="s">
        <v>2563</v>
      </c>
      <c r="C1685" s="407" t="str">
        <f t="shared" si="27"/>
        <v>effect add_modifier={modifier= gestation_colony days = -1 multiplier = 1}</v>
      </c>
      <c r="D1685" s="407"/>
      <c r="E1685" s="407"/>
      <c r="F1685" s="407"/>
      <c r="G1685" s="408" t="s">
        <v>17627</v>
      </c>
      <c r="H1685" s="409" t="s">
        <v>17628</v>
      </c>
      <c r="I1685" s="10"/>
      <c r="J1685" s="10"/>
    </row>
    <row r="1686" spans="1:10">
      <c r="A1686" s="405">
        <v>410</v>
      </c>
      <c r="B1686" s="406" t="s">
        <v>8390</v>
      </c>
      <c r="C1686" s="407" t="str">
        <f t="shared" si="27"/>
        <v>effect add_modifier={modifier= penal_colony days = -1 multiplier = 1}</v>
      </c>
      <c r="D1686" s="407"/>
      <c r="E1686" s="407"/>
      <c r="F1686" s="407"/>
      <c r="G1686" s="408" t="s">
        <v>17629</v>
      </c>
      <c r="H1686" s="409" t="s">
        <v>17630</v>
      </c>
      <c r="I1686" s="10"/>
      <c r="J1686" s="10"/>
    </row>
    <row r="1687" spans="1:10">
      <c r="A1687" s="405">
        <v>411</v>
      </c>
      <c r="B1687" s="406" t="s">
        <v>8394</v>
      </c>
      <c r="C1687" s="407" t="str">
        <f t="shared" si="27"/>
        <v>effect add_modifier={modifier= slave_colony days = -1 multiplier = 1}</v>
      </c>
      <c r="D1687" s="407"/>
      <c r="E1687" s="407"/>
      <c r="F1687" s="407"/>
      <c r="G1687" s="408" t="s">
        <v>17631</v>
      </c>
      <c r="H1687" s="409" t="s">
        <v>17632</v>
      </c>
      <c r="I1687" s="10"/>
      <c r="J1687" s="10"/>
    </row>
    <row r="1688" spans="1:10">
      <c r="A1688" s="405">
        <v>412</v>
      </c>
      <c r="B1688" s="406" t="s">
        <v>8390</v>
      </c>
      <c r="C1688" s="407" t="str">
        <f t="shared" si="27"/>
        <v>effect add_modifier={modifier= penal_colony_other_planets days = -1 multiplier = 1}</v>
      </c>
      <c r="D1688" s="407"/>
      <c r="E1688" s="407"/>
      <c r="F1688" s="407"/>
      <c r="G1688" s="408" t="s">
        <v>17633</v>
      </c>
      <c r="H1688" s="409" t="s">
        <v>17634</v>
      </c>
      <c r="I1688" s="10"/>
      <c r="J1688" s="10"/>
    </row>
    <row r="1689" spans="1:10">
      <c r="A1689" s="405">
        <v>413</v>
      </c>
      <c r="B1689" s="406" t="s">
        <v>17635</v>
      </c>
      <c r="C1689" s="407" t="str">
        <f t="shared" si="27"/>
        <v>effect add_modifier={modifier= species_crossbreeding days = -1 multiplier = 1}</v>
      </c>
      <c r="D1689" s="407"/>
      <c r="E1689" s="407"/>
      <c r="F1689" s="407"/>
      <c r="G1689" s="408" t="s">
        <v>16787</v>
      </c>
      <c r="H1689" s="409" t="s">
        <v>17636</v>
      </c>
      <c r="I1689" s="10"/>
      <c r="J1689" s="10"/>
    </row>
    <row r="1690" spans="1:10">
      <c r="A1690" s="405">
        <v>414</v>
      </c>
      <c r="B1690" s="406" t="s">
        <v>17637</v>
      </c>
      <c r="C1690" s="407" t="str">
        <f t="shared" si="27"/>
        <v>effect add_modifier={modifier= divine_algorithm days = -1 multiplier = 1}</v>
      </c>
      <c r="D1690" s="407"/>
      <c r="E1690" s="407"/>
      <c r="F1690" s="407"/>
      <c r="G1690" s="408" t="s">
        <v>17638</v>
      </c>
      <c r="H1690" s="409" t="s">
        <v>17639</v>
      </c>
      <c r="I1690" s="10"/>
      <c r="J1690" s="10"/>
    </row>
    <row r="1691" spans="1:10">
      <c r="A1691" s="405">
        <v>415</v>
      </c>
      <c r="B1691" s="406" t="s">
        <v>17640</v>
      </c>
      <c r="C1691" s="407" t="str">
        <f t="shared" si="27"/>
        <v>effect add_modifier={modifier= criminal_gambling days = -1 multiplier = 1}</v>
      </c>
      <c r="D1691" s="407"/>
      <c r="E1691" s="407"/>
      <c r="F1691" s="407"/>
      <c r="G1691" s="408" t="s">
        <v>17641</v>
      </c>
      <c r="H1691" s="409" t="s">
        <v>17642</v>
      </c>
      <c r="I1691" s="10"/>
      <c r="J1691" s="10"/>
    </row>
    <row r="1692" spans="1:10">
      <c r="A1692" s="405">
        <v>416</v>
      </c>
      <c r="B1692" s="406" t="s">
        <v>17643</v>
      </c>
      <c r="C1692" s="407" t="str">
        <f t="shared" si="27"/>
        <v>effect add_modifier={modifier= festival_aftermath days = -1 multiplier = 1}</v>
      </c>
      <c r="D1692" s="407"/>
      <c r="E1692" s="407"/>
      <c r="F1692" s="407"/>
      <c r="G1692" s="408" t="s">
        <v>15109</v>
      </c>
      <c r="H1692" s="409" t="s">
        <v>17644</v>
      </c>
      <c r="I1692" s="10"/>
      <c r="J1692" s="10"/>
    </row>
    <row r="1693" spans="1:10">
      <c r="A1693" s="405">
        <v>417</v>
      </c>
      <c r="B1693" s="406" t="s">
        <v>17645</v>
      </c>
      <c r="C1693" s="407" t="str">
        <f t="shared" si="27"/>
        <v>effect add_modifier={modifier= slot_machine_bounty days = -1 multiplier = 1}</v>
      </c>
      <c r="D1693" s="407"/>
      <c r="E1693" s="407"/>
      <c r="F1693" s="407"/>
      <c r="G1693" s="408" t="s">
        <v>13908</v>
      </c>
      <c r="H1693" s="409" t="s">
        <v>17646</v>
      </c>
      <c r="I1693" s="10"/>
      <c r="J1693" s="10"/>
    </row>
    <row r="1694" spans="1:10">
      <c r="A1694" s="405">
        <v>418</v>
      </c>
      <c r="B1694" s="406" t="s">
        <v>17647</v>
      </c>
      <c r="C1694" s="407" t="str">
        <f t="shared" si="27"/>
        <v>effect add_modifier={modifier= heavy_metal days = -1 multiplier = 1}</v>
      </c>
      <c r="D1694" s="407"/>
      <c r="E1694" s="407"/>
      <c r="F1694" s="407"/>
      <c r="G1694" s="408" t="s">
        <v>15687</v>
      </c>
      <c r="H1694" s="409" t="s">
        <v>17648</v>
      </c>
      <c r="I1694" s="10"/>
      <c r="J1694" s="10"/>
    </row>
    <row r="1695" spans="1:10">
      <c r="A1695" s="405">
        <v>419</v>
      </c>
      <c r="B1695" s="406" t="s">
        <v>17649</v>
      </c>
      <c r="C1695" s="407" t="str">
        <f t="shared" si="27"/>
        <v>effect add_modifier={modifier= alloy_relic days = -1 multiplier = 1}</v>
      </c>
      <c r="D1695" s="407"/>
      <c r="E1695" s="407"/>
      <c r="F1695" s="407"/>
      <c r="G1695" s="408" t="s">
        <v>15687</v>
      </c>
      <c r="H1695" s="409" t="s">
        <v>17650</v>
      </c>
      <c r="I1695" s="10"/>
      <c r="J1695" s="10"/>
    </row>
    <row r="1696" spans="1:10">
      <c r="A1696" s="405">
        <v>420</v>
      </c>
      <c r="B1696" s="406" t="s">
        <v>17651</v>
      </c>
      <c r="C1696" s="407" t="str">
        <f t="shared" si="27"/>
        <v>effect add_modifier={modifier= minerals_relic days = -1 multiplier = 1}</v>
      </c>
      <c r="D1696" s="407"/>
      <c r="E1696" s="407"/>
      <c r="F1696" s="407"/>
      <c r="G1696" s="408" t="s">
        <v>13442</v>
      </c>
      <c r="H1696" s="409" t="s">
        <v>17652</v>
      </c>
      <c r="I1696" s="10"/>
      <c r="J1696" s="10"/>
    </row>
    <row r="1697" spans="1:10">
      <c r="A1697" s="405">
        <v>421</v>
      </c>
      <c r="B1697" s="406" t="s">
        <v>17653</v>
      </c>
      <c r="C1697" s="407" t="str">
        <f t="shared" si="27"/>
        <v>effect add_modifier={modifier= energy_relic days = -1 multiplier = 1}</v>
      </c>
      <c r="D1697" s="407"/>
      <c r="E1697" s="407"/>
      <c r="F1697" s="407"/>
      <c r="G1697" s="408" t="s">
        <v>17654</v>
      </c>
      <c r="H1697" s="409" t="s">
        <v>17655</v>
      </c>
      <c r="I1697" s="10"/>
      <c r="J1697" s="10"/>
    </row>
    <row r="1698" spans="1:10">
      <c r="A1698" s="405">
        <v>422</v>
      </c>
      <c r="B1698" s="406" t="s">
        <v>17656</v>
      </c>
      <c r="C1698" s="407" t="str">
        <f t="shared" si="27"/>
        <v>effect add_modifier={modifier= artist_monument_erected days = -1 multiplier = 1}</v>
      </c>
      <c r="D1698" s="407"/>
      <c r="E1698" s="407"/>
      <c r="F1698" s="407"/>
      <c r="G1698" s="408" t="s">
        <v>17657</v>
      </c>
      <c r="H1698" s="409" t="s">
        <v>17658</v>
      </c>
      <c r="I1698" s="10"/>
      <c r="J1698" s="10"/>
    </row>
    <row r="1699" spans="1:10">
      <c r="A1699" s="405">
        <v>423</v>
      </c>
      <c r="B1699" s="406" t="s">
        <v>17659</v>
      </c>
      <c r="C1699" s="407" t="str">
        <f t="shared" si="27"/>
        <v>effect add_modifier={modifier= tissue_growth_stimulants days = -1 multiplier = 1}</v>
      </c>
      <c r="D1699" s="407"/>
      <c r="E1699" s="407"/>
      <c r="F1699" s="407"/>
      <c r="G1699" s="408" t="s">
        <v>17660</v>
      </c>
      <c r="H1699" s="409" t="s">
        <v>17661</v>
      </c>
      <c r="I1699" s="10"/>
      <c r="J1699" s="10"/>
    </row>
    <row r="1700" ht="28.5" spans="1:10">
      <c r="A1700" s="405">
        <v>424</v>
      </c>
      <c r="B1700" s="406" t="s">
        <v>17662</v>
      </c>
      <c r="C1700" s="407" t="str">
        <f t="shared" si="27"/>
        <v>effect add_modifier={modifier= explosive_fungifoam_housing days = -1 multiplier = 1}</v>
      </c>
      <c r="D1700" s="407"/>
      <c r="E1700" s="407"/>
      <c r="F1700" s="407"/>
      <c r="G1700" s="408" t="s">
        <v>3105</v>
      </c>
      <c r="H1700" s="409" t="s">
        <v>17663</v>
      </c>
      <c r="I1700" s="10"/>
      <c r="J1700" s="10"/>
    </row>
    <row r="1701" spans="1:10">
      <c r="A1701" s="405">
        <v>425</v>
      </c>
      <c r="B1701" s="406" t="s">
        <v>17664</v>
      </c>
      <c r="C1701" s="407" t="str">
        <f t="shared" si="27"/>
        <v>effect add_modifier={modifier= pm_planetary_mechanocalibrator days = -1 multiplier = 1}</v>
      </c>
      <c r="D1701" s="407"/>
      <c r="E1701" s="407"/>
      <c r="F1701" s="407"/>
      <c r="G1701" s="408" t="s">
        <v>17654</v>
      </c>
      <c r="H1701" s="409" t="s">
        <v>17665</v>
      </c>
      <c r="I1701" s="10"/>
      <c r="J1701" s="10"/>
    </row>
    <row r="1702" spans="1:10">
      <c r="A1702" s="405">
        <v>426</v>
      </c>
      <c r="B1702" s="406" t="s">
        <v>17666</v>
      </c>
      <c r="C1702" s="407" t="str">
        <f t="shared" si="27"/>
        <v>effect add_modifier={modifier= the_memorex days = -1 multiplier = 1}</v>
      </c>
      <c r="D1702" s="407"/>
      <c r="E1702" s="407"/>
      <c r="F1702" s="407"/>
      <c r="G1702" s="408" t="s">
        <v>17667</v>
      </c>
      <c r="H1702" s="409" t="s">
        <v>17668</v>
      </c>
      <c r="I1702" s="10"/>
      <c r="J1702" s="10"/>
    </row>
    <row r="1703" spans="1:10">
      <c r="A1703" s="405">
        <v>427</v>
      </c>
      <c r="B1703" s="406" t="s">
        <v>17669</v>
      </c>
      <c r="C1703" s="407" t="str">
        <f t="shared" si="27"/>
        <v>effect add_modifier={modifier= feral_overload_00 days = -1 multiplier = 1}</v>
      </c>
      <c r="D1703" s="407"/>
      <c r="E1703" s="407"/>
      <c r="F1703" s="407"/>
      <c r="G1703" s="408" t="s">
        <v>17670</v>
      </c>
      <c r="H1703" s="409" t="s">
        <v>17671</v>
      </c>
      <c r="I1703" s="10"/>
      <c r="J1703" s="10"/>
    </row>
    <row r="1704" spans="1:10">
      <c r="A1704" s="405">
        <v>428</v>
      </c>
      <c r="B1704" s="406" t="s">
        <v>17672</v>
      </c>
      <c r="C1704" s="407" t="str">
        <f t="shared" si="27"/>
        <v>effect add_modifier={modifier= feral_overload_01 days = -1 multiplier = 1}</v>
      </c>
      <c r="D1704" s="407"/>
      <c r="E1704" s="407"/>
      <c r="F1704" s="407"/>
      <c r="G1704" s="408" t="s">
        <v>17673</v>
      </c>
      <c r="H1704" s="409" t="s">
        <v>17674</v>
      </c>
      <c r="I1704" s="10"/>
      <c r="J1704" s="10"/>
    </row>
    <row r="1705" spans="1:10">
      <c r="A1705" s="405">
        <v>429</v>
      </c>
      <c r="B1705" s="406" t="s">
        <v>17675</v>
      </c>
      <c r="C1705" s="407" t="str">
        <f t="shared" si="27"/>
        <v>effect add_modifier={modifier= feral_overload_02 days = -1 multiplier = 1}</v>
      </c>
      <c r="D1705" s="407"/>
      <c r="E1705" s="407"/>
      <c r="F1705" s="407"/>
      <c r="G1705" s="408" t="s">
        <v>17676</v>
      </c>
      <c r="H1705" s="409" t="s">
        <v>17677</v>
      </c>
      <c r="I1705" s="10"/>
      <c r="J1705" s="10"/>
    </row>
    <row r="1706" spans="1:10">
      <c r="A1706" s="405">
        <v>430</v>
      </c>
      <c r="B1706" s="406" t="s">
        <v>17678</v>
      </c>
      <c r="C1706" s="407" t="str">
        <f t="shared" si="27"/>
        <v>effect add_modifier={modifier= the_evermore_modifier days = -1 multiplier = 1}</v>
      </c>
      <c r="D1706" s="407"/>
      <c r="E1706" s="407"/>
      <c r="F1706" s="407"/>
      <c r="G1706" s="408" t="s">
        <v>17679</v>
      </c>
      <c r="H1706" s="409" t="s">
        <v>17680</v>
      </c>
      <c r="I1706" s="10"/>
      <c r="J1706" s="10"/>
    </row>
    <row r="1707" spans="1:10">
      <c r="A1707" s="405">
        <v>431</v>
      </c>
      <c r="B1707" s="406" t="s">
        <v>17678</v>
      </c>
      <c r="C1707" s="407" t="str">
        <f t="shared" si="27"/>
        <v>effect add_modifier={modifier= the_evermore_evil_modifier days = -1 multiplier = 1}</v>
      </c>
      <c r="D1707" s="407"/>
      <c r="E1707" s="407"/>
      <c r="F1707" s="407"/>
      <c r="G1707" s="408" t="s">
        <v>17681</v>
      </c>
      <c r="H1707" s="409" t="s">
        <v>17682</v>
      </c>
      <c r="I1707" s="10"/>
      <c r="J1707" s="10"/>
    </row>
    <row r="1708" spans="1:10">
      <c r="A1708" s="405">
        <v>432</v>
      </c>
      <c r="B1708" s="406" t="s">
        <v>17683</v>
      </c>
      <c r="C1708" s="407" t="str">
        <f t="shared" si="27"/>
        <v>effect add_modifier={modifier= study_the_sentinels_modifier days = -1 multiplier = 1}</v>
      </c>
      <c r="D1708" s="407"/>
      <c r="E1708" s="407"/>
      <c r="F1708" s="407"/>
      <c r="G1708" s="408" t="s">
        <v>17684</v>
      </c>
      <c r="H1708" s="409" t="s">
        <v>17685</v>
      </c>
      <c r="I1708" s="10"/>
      <c r="J1708" s="10"/>
    </row>
    <row r="1709" spans="1:10">
      <c r="A1709" s="405">
        <v>433</v>
      </c>
      <c r="B1709" s="406" t="s">
        <v>5636</v>
      </c>
      <c r="C1709" s="407" t="str">
        <f t="shared" si="27"/>
        <v>effect add_modifier={modifier= sentinels_planet_modifier days = -1 multiplier = 1}</v>
      </c>
      <c r="D1709" s="407"/>
      <c r="E1709" s="407"/>
      <c r="F1709" s="407"/>
      <c r="G1709" s="408" t="s">
        <v>17686</v>
      </c>
      <c r="H1709" s="409" t="s">
        <v>17687</v>
      </c>
      <c r="I1709" s="10"/>
      <c r="J1709" s="10"/>
    </row>
    <row r="1710" spans="1:10">
      <c r="A1710" s="405">
        <v>434</v>
      </c>
      <c r="B1710" s="406" t="s">
        <v>17688</v>
      </c>
      <c r="C1710" s="407" t="str">
        <f t="shared" si="27"/>
        <v>effect add_modifier={modifier= evermore_joy days = -1 multiplier = 1}</v>
      </c>
      <c r="D1710" s="407"/>
      <c r="E1710" s="407"/>
      <c r="F1710" s="407"/>
      <c r="G1710" s="408" t="s">
        <v>17679</v>
      </c>
      <c r="H1710" s="409" t="s">
        <v>17689</v>
      </c>
      <c r="I1710" s="10"/>
      <c r="J1710" s="10"/>
    </row>
    <row r="1711" spans="1:10">
      <c r="A1711" s="405">
        <v>435</v>
      </c>
      <c r="B1711" s="406" t="s">
        <v>17690</v>
      </c>
      <c r="C1711" s="407" t="str">
        <f t="shared" si="27"/>
        <v>effect add_modifier={modifier= evermore_science days = -1 multiplier = 1}</v>
      </c>
      <c r="D1711" s="407"/>
      <c r="E1711" s="407"/>
      <c r="F1711" s="407"/>
      <c r="G1711" s="408" t="s">
        <v>17684</v>
      </c>
      <c r="H1711" s="409" t="s">
        <v>17691</v>
      </c>
      <c r="I1711" s="10"/>
      <c r="J1711" s="10"/>
    </row>
    <row r="1712" spans="1:10">
      <c r="A1712" s="405">
        <v>436</v>
      </c>
      <c r="B1712" s="406" t="s">
        <v>17692</v>
      </c>
      <c r="C1712" s="407" t="str">
        <f t="shared" si="27"/>
        <v>effect add_modifier={modifier= ancient_glassed_planet days = -1 multiplier = 1}</v>
      </c>
      <c r="D1712" s="407"/>
      <c r="E1712" s="407"/>
      <c r="F1712" s="407"/>
      <c r="G1712" s="408"/>
      <c r="H1712" s="409" t="s">
        <v>17693</v>
      </c>
      <c r="I1712" s="10"/>
      <c r="J1712" s="10"/>
    </row>
    <row r="1713" spans="1:10">
      <c r="A1713" s="405">
        <v>437</v>
      </c>
      <c r="B1713" s="406" t="s">
        <v>17694</v>
      </c>
      <c r="C1713" s="407" t="str">
        <f t="shared" si="27"/>
        <v>effect add_modifier={modifier= pm_extradimensional_experimentation days = -1 multiplier = 1}</v>
      </c>
      <c r="D1713" s="407"/>
      <c r="E1713" s="407"/>
      <c r="F1713" s="407"/>
      <c r="G1713" s="408" t="s">
        <v>17695</v>
      </c>
      <c r="H1713" s="409" t="s">
        <v>17696</v>
      </c>
      <c r="I1713" s="10"/>
      <c r="J1713" s="10"/>
    </row>
    <row r="1714" spans="1:10">
      <c r="A1714" s="405">
        <v>438</v>
      </c>
      <c r="B1714" s="406" t="s">
        <v>17697</v>
      </c>
      <c r="C1714" s="407" t="str">
        <f t="shared" si="27"/>
        <v>effect add_modifier={modifier= no_lifetree days = -1 multiplier = 1}</v>
      </c>
      <c r="D1714" s="407"/>
      <c r="E1714" s="407"/>
      <c r="F1714" s="407"/>
      <c r="G1714" s="408" t="s">
        <v>17698</v>
      </c>
      <c r="H1714" s="409" t="s">
        <v>17699</v>
      </c>
      <c r="I1714" s="10"/>
      <c r="J1714" s="10"/>
    </row>
    <row r="1715" spans="1:10">
      <c r="A1715" s="405">
        <v>439</v>
      </c>
      <c r="B1715" s="406" t="s">
        <v>17700</v>
      </c>
      <c r="C1715" s="407" t="str">
        <f t="shared" si="27"/>
        <v>effect add_modifier={modifier= lithoid_crater days = -1 multiplier = 1}</v>
      </c>
      <c r="D1715" s="407"/>
      <c r="E1715" s="407"/>
      <c r="F1715" s="407"/>
      <c r="G1715" s="408" t="s">
        <v>17701</v>
      </c>
      <c r="H1715" s="409" t="s">
        <v>17702</v>
      </c>
      <c r="I1715" s="10"/>
      <c r="J1715" s="10"/>
    </row>
    <row r="1716" spans="1:10">
      <c r="A1716" s="405">
        <v>440</v>
      </c>
      <c r="B1716" s="406" t="s">
        <v>10464</v>
      </c>
      <c r="C1716" s="407" t="str">
        <f t="shared" si="27"/>
        <v>effect add_modifier={modifier= doomsday_1 days = -1 multiplier = 1}</v>
      </c>
      <c r="D1716" s="407"/>
      <c r="E1716" s="407"/>
      <c r="F1716" s="407"/>
      <c r="G1716" s="408"/>
      <c r="H1716" s="409" t="s">
        <v>17703</v>
      </c>
      <c r="I1716" s="10"/>
      <c r="J1716" s="10"/>
    </row>
    <row r="1717" ht="34.5" spans="1:10">
      <c r="A1717" s="405">
        <v>441</v>
      </c>
      <c r="B1717" s="406" t="s">
        <v>10464</v>
      </c>
      <c r="C1717" s="407" t="str">
        <f t="shared" si="27"/>
        <v>effect add_modifier={modifier= doomsday_2 days = -1 multiplier = 1}</v>
      </c>
      <c r="D1717" s="407"/>
      <c r="E1717" s="407"/>
      <c r="F1717" s="407"/>
      <c r="G1717" s="408" t="s">
        <v>17704</v>
      </c>
      <c r="H1717" s="409" t="s">
        <v>17705</v>
      </c>
      <c r="I1717" s="10"/>
      <c r="J1717" s="10"/>
    </row>
    <row r="1718" ht="34.5" spans="1:10">
      <c r="A1718" s="405">
        <v>442</v>
      </c>
      <c r="B1718" s="406" t="s">
        <v>10464</v>
      </c>
      <c r="C1718" s="407" t="str">
        <f t="shared" si="27"/>
        <v>effect add_modifier={modifier= doomsday_3 days = -1 multiplier = 1}</v>
      </c>
      <c r="D1718" s="407"/>
      <c r="E1718" s="407"/>
      <c r="F1718" s="407"/>
      <c r="G1718" s="408" t="s">
        <v>17706</v>
      </c>
      <c r="H1718" s="409" t="s">
        <v>17707</v>
      </c>
      <c r="I1718" s="10"/>
      <c r="J1718" s="10"/>
    </row>
    <row r="1719" ht="34.5" spans="1:10">
      <c r="A1719" s="405">
        <v>443</v>
      </c>
      <c r="B1719" s="406" t="s">
        <v>10464</v>
      </c>
      <c r="C1719" s="407" t="str">
        <f t="shared" si="27"/>
        <v>effect add_modifier={modifier= doomsday_4 days = -1 multiplier = 1}</v>
      </c>
      <c r="D1719" s="407"/>
      <c r="E1719" s="407"/>
      <c r="F1719" s="407"/>
      <c r="G1719" s="408" t="s">
        <v>17708</v>
      </c>
      <c r="H1719" s="409" t="s">
        <v>17709</v>
      </c>
      <c r="I1719" s="10"/>
      <c r="J1719" s="10"/>
    </row>
    <row r="1720" ht="34.5" spans="1:10">
      <c r="A1720" s="405">
        <v>444</v>
      </c>
      <c r="B1720" s="406" t="s">
        <v>10464</v>
      </c>
      <c r="C1720" s="407" t="str">
        <f t="shared" si="27"/>
        <v>effect add_modifier={modifier= doomsday_5 days = -1 multiplier = 1}</v>
      </c>
      <c r="D1720" s="407"/>
      <c r="E1720" s="407"/>
      <c r="F1720" s="407"/>
      <c r="G1720" s="408" t="s">
        <v>17710</v>
      </c>
      <c r="H1720" s="409" t="s">
        <v>17711</v>
      </c>
      <c r="I1720" s="10"/>
      <c r="J1720" s="10"/>
    </row>
    <row r="1721" spans="1:10">
      <c r="A1721" s="405">
        <v>445</v>
      </c>
      <c r="B1721" s="406" t="s">
        <v>17712</v>
      </c>
      <c r="C1721" s="407" t="str">
        <f t="shared" si="27"/>
        <v>effect add_modifier={modifier= doomsday_first_colony days = -1 multiplier = 1}</v>
      </c>
      <c r="D1721" s="407"/>
      <c r="E1721" s="407"/>
      <c r="F1721" s="407"/>
      <c r="G1721" s="408" t="s">
        <v>17713</v>
      </c>
      <c r="H1721" s="409" t="s">
        <v>17714</v>
      </c>
      <c r="I1721" s="10"/>
      <c r="J1721" s="10"/>
    </row>
    <row r="1722" spans="1:10">
      <c r="A1722" s="405">
        <v>446</v>
      </c>
      <c r="B1722" s="406" t="s">
        <v>17712</v>
      </c>
      <c r="C1722" s="407" t="str">
        <f t="shared" si="27"/>
        <v>effect add_modifier={modifier= doomsday_first_colony_gestalt days = -1 multiplier = 1}</v>
      </c>
      <c r="D1722" s="407"/>
      <c r="E1722" s="407"/>
      <c r="F1722" s="407"/>
      <c r="G1722" s="408" t="s">
        <v>17715</v>
      </c>
      <c r="H1722" s="409" t="s">
        <v>17716</v>
      </c>
      <c r="I1722" s="10"/>
      <c r="J1722" s="10"/>
    </row>
    <row r="1723" spans="1:10">
      <c r="A1723" s="405">
        <v>447</v>
      </c>
      <c r="B1723" s="406" t="s">
        <v>16767</v>
      </c>
      <c r="C1723" s="407" t="str">
        <f t="shared" si="27"/>
        <v>effect add_modifier={modifier= colonial_remains days = -1 multiplier = 1}</v>
      </c>
      <c r="D1723" s="407"/>
      <c r="E1723" s="407"/>
      <c r="F1723" s="407"/>
      <c r="G1723" s="408" t="s">
        <v>17717</v>
      </c>
      <c r="H1723" s="409" t="s">
        <v>17718</v>
      </c>
      <c r="I1723" s="10"/>
      <c r="J1723" s="10"/>
    </row>
    <row r="1724" spans="1:10">
      <c r="A1724" s="405">
        <v>448</v>
      </c>
      <c r="B1724" s="406" t="s">
        <v>17719</v>
      </c>
      <c r="C1724" s="407" t="str">
        <f t="shared" si="27"/>
        <v>effect add_modifier={modifier= prosp_uni_mod days = -1 multiplier = 1}</v>
      </c>
      <c r="D1724" s="407"/>
      <c r="E1724" s="407"/>
      <c r="F1724" s="407"/>
      <c r="G1724" s="408" t="s">
        <v>17720</v>
      </c>
      <c r="H1724" s="409" t="s">
        <v>17721</v>
      </c>
      <c r="I1724" s="10"/>
      <c r="J1724" s="10"/>
    </row>
    <row r="1725" spans="1:10">
      <c r="A1725" s="405">
        <v>449</v>
      </c>
      <c r="B1725" s="406" t="s">
        <v>17719</v>
      </c>
      <c r="C1725" s="407" t="str">
        <f t="shared" si="27"/>
        <v>effect add_modifier={modifier= prosp_uni_mod_gestalt days = -1 multiplier = 1}</v>
      </c>
      <c r="D1725" s="407"/>
      <c r="E1725" s="407"/>
      <c r="F1725" s="407"/>
      <c r="G1725" s="408" t="s">
        <v>17722</v>
      </c>
      <c r="H1725" s="409" t="s">
        <v>17723</v>
      </c>
      <c r="I1725" s="10"/>
      <c r="J1725" s="10"/>
    </row>
    <row r="1726" spans="1:10">
      <c r="A1726" s="405">
        <v>450</v>
      </c>
      <c r="B1726" s="406" t="s">
        <v>17724</v>
      </c>
      <c r="C1726" s="407" t="str">
        <f t="shared" ref="C1726:C1789" si="28">_xlfn.CONCAT($C$4," ",H1726," ","days = ",$E$4," ","multiplier = ",$G$4,"}")</f>
        <v>effect add_modifier={modifier= colonial_spirit_mod days = -1 multiplier = 1}</v>
      </c>
      <c r="D1726" s="407"/>
      <c r="E1726" s="407"/>
      <c r="F1726" s="407"/>
      <c r="G1726" s="408" t="s">
        <v>17725</v>
      </c>
      <c r="H1726" s="409" t="s">
        <v>17726</v>
      </c>
      <c r="I1726" s="10"/>
      <c r="J1726" s="10"/>
    </row>
    <row r="1727" spans="1:10">
      <c r="A1727" s="405">
        <v>451</v>
      </c>
      <c r="B1727" s="406" t="s">
        <v>17727</v>
      </c>
      <c r="C1727" s="407" t="str">
        <f t="shared" si="28"/>
        <v>effect add_modifier={modifier= colonial_spirit_gestalt_mod days = -1 multiplier = 1}</v>
      </c>
      <c r="D1727" s="407"/>
      <c r="E1727" s="407"/>
      <c r="F1727" s="407"/>
      <c r="G1727" s="408" t="s">
        <v>17728</v>
      </c>
      <c r="H1727" s="409" t="s">
        <v>17729</v>
      </c>
      <c r="I1727" s="10"/>
      <c r="J1727" s="10"/>
    </row>
    <row r="1728" spans="1:10">
      <c r="A1728" s="405">
        <v>452</v>
      </c>
      <c r="B1728" s="406" t="s">
        <v>17730</v>
      </c>
      <c r="C1728" s="407" t="str">
        <f t="shared" si="28"/>
        <v>effect add_modifier={modifier= dancing_fad days = -1 multiplier = 1}</v>
      </c>
      <c r="D1728" s="407"/>
      <c r="E1728" s="407"/>
      <c r="F1728" s="407"/>
      <c r="G1728" s="408" t="s">
        <v>17731</v>
      </c>
      <c r="H1728" s="409" t="s">
        <v>17732</v>
      </c>
      <c r="I1728" s="10"/>
      <c r="J1728" s="10"/>
    </row>
    <row r="1729" spans="1:10">
      <c r="A1729" s="405">
        <v>453</v>
      </c>
      <c r="B1729" s="406" t="s">
        <v>17733</v>
      </c>
      <c r="C1729" s="407" t="str">
        <f t="shared" si="28"/>
        <v>effect add_modifier={modifier= dancing_to_death_modifier days = -1 multiplier = 1}</v>
      </c>
      <c r="D1729" s="407"/>
      <c r="E1729" s="407"/>
      <c r="F1729" s="407"/>
      <c r="G1729" s="408" t="s">
        <v>17734</v>
      </c>
      <c r="H1729" s="409" t="s">
        <v>17735</v>
      </c>
      <c r="I1729" s="10"/>
      <c r="J1729" s="10"/>
    </row>
    <row r="1730" spans="1:10">
      <c r="A1730" s="405">
        <v>454</v>
      </c>
      <c r="B1730" s="406" t="s">
        <v>17736</v>
      </c>
      <c r="C1730" s="407" t="str">
        <f t="shared" si="28"/>
        <v>effect add_modifier={modifier= pm_wenkwort_gardens days = -1 multiplier = 1}</v>
      </c>
      <c r="D1730" s="407"/>
      <c r="E1730" s="407"/>
      <c r="F1730" s="407"/>
      <c r="G1730" s="408" t="s">
        <v>17737</v>
      </c>
      <c r="H1730" s="409" t="s">
        <v>17738</v>
      </c>
      <c r="I1730" s="10"/>
      <c r="J1730" s="10"/>
    </row>
    <row r="1731" spans="1:10">
      <c r="A1731" s="405">
        <v>455</v>
      </c>
      <c r="B1731" s="406" t="s">
        <v>17739</v>
      </c>
      <c r="C1731" s="407" t="str">
        <f t="shared" si="28"/>
        <v>effect add_modifier={modifier= pm_wenkwort_zen days = -1 multiplier = 1}</v>
      </c>
      <c r="D1731" s="407"/>
      <c r="E1731" s="407"/>
      <c r="F1731" s="407"/>
      <c r="G1731" s="408" t="s">
        <v>17740</v>
      </c>
      <c r="H1731" s="409" t="s">
        <v>17741</v>
      </c>
      <c r="I1731" s="10"/>
      <c r="J1731" s="10"/>
    </row>
    <row r="1732" spans="1:10">
      <c r="A1732" s="405">
        <v>456</v>
      </c>
      <c r="B1732" s="406" t="s">
        <v>17742</v>
      </c>
      <c r="C1732" s="407" t="str">
        <f t="shared" si="28"/>
        <v>effect add_modifier={modifier= pm_wenkwort_custodian days = -1 multiplier = 1}</v>
      </c>
      <c r="D1732" s="407"/>
      <c r="E1732" s="407"/>
      <c r="F1732" s="407"/>
      <c r="G1732" s="408" t="s">
        <v>17743</v>
      </c>
      <c r="H1732" s="409" t="s">
        <v>17744</v>
      </c>
      <c r="I1732" s="10"/>
      <c r="J1732" s="10"/>
    </row>
    <row r="1733" spans="1:10">
      <c r="A1733" s="405">
        <v>457</v>
      </c>
      <c r="B1733" s="406" t="s">
        <v>17745</v>
      </c>
      <c r="C1733" s="407" t="str">
        <f t="shared" si="28"/>
        <v>effect add_modifier={modifier= planet_manifesti_joy days = -1 multiplier = 1}</v>
      </c>
      <c r="D1733" s="407"/>
      <c r="E1733" s="407"/>
      <c r="F1733" s="407"/>
      <c r="G1733" s="408" t="s">
        <v>17746</v>
      </c>
      <c r="H1733" s="409" t="s">
        <v>17747</v>
      </c>
      <c r="I1733" s="10"/>
      <c r="J1733" s="10"/>
    </row>
    <row r="1734" spans="1:10">
      <c r="A1734" s="405">
        <v>458</v>
      </c>
      <c r="B1734" s="406" t="s">
        <v>17748</v>
      </c>
      <c r="C1734" s="407" t="str">
        <f t="shared" si="28"/>
        <v>effect add_modifier={modifier= planet_manifesti_uslurp_mod days = -1 multiplier = 1}</v>
      </c>
      <c r="D1734" s="407"/>
      <c r="E1734" s="407"/>
      <c r="F1734" s="407"/>
      <c r="G1734" s="408" t="s">
        <v>17749</v>
      </c>
      <c r="H1734" s="409" t="s">
        <v>17750</v>
      </c>
      <c r="I1734" s="10"/>
      <c r="J1734" s="10"/>
    </row>
    <row r="1735" spans="1:10">
      <c r="A1735" s="405">
        <v>459</v>
      </c>
      <c r="B1735" s="406" t="s">
        <v>17751</v>
      </c>
      <c r="C1735" s="407" t="str">
        <f t="shared" si="28"/>
        <v>effect add_modifier={modifier= planet_manifesti_exhibition_shutdown days = -1 multiplier = 1}</v>
      </c>
      <c r="D1735" s="407"/>
      <c r="E1735" s="407"/>
      <c r="F1735" s="407"/>
      <c r="G1735" s="408" t="s">
        <v>17752</v>
      </c>
      <c r="H1735" s="409" t="s">
        <v>17753</v>
      </c>
      <c r="I1735" s="10"/>
      <c r="J1735" s="10"/>
    </row>
    <row r="1736" spans="1:10">
      <c r="A1736" s="405">
        <v>460</v>
      </c>
      <c r="B1736" s="406" t="s">
        <v>17754</v>
      </c>
      <c r="C1736" s="407" t="str">
        <f t="shared" si="28"/>
        <v>effect add_modifier={modifier= manifesti_reflections_mod days = -1 multiplier = 1}</v>
      </c>
      <c r="D1736" s="407"/>
      <c r="E1736" s="407"/>
      <c r="F1736" s="407"/>
      <c r="G1736" s="408" t="s">
        <v>17755</v>
      </c>
      <c r="H1736" s="409" t="s">
        <v>17756</v>
      </c>
      <c r="I1736" s="10"/>
      <c r="J1736" s="10"/>
    </row>
    <row r="1737" spans="1:10">
      <c r="A1737" s="405">
        <v>461</v>
      </c>
      <c r="B1737" s="406" t="s">
        <v>17757</v>
      </c>
      <c r="C1737" s="407" t="str">
        <f t="shared" si="28"/>
        <v>effect add_modifier={modifier= manifesti_sweet_dreams_mod days = -1 multiplier = 1}</v>
      </c>
      <c r="D1737" s="407"/>
      <c r="E1737" s="407"/>
      <c r="F1737" s="407"/>
      <c r="G1737" s="408" t="s">
        <v>17758</v>
      </c>
      <c r="H1737" s="409" t="s">
        <v>17759</v>
      </c>
      <c r="I1737" s="10"/>
      <c r="J1737" s="10"/>
    </row>
    <row r="1738" spans="1:10">
      <c r="A1738" s="405">
        <v>462</v>
      </c>
      <c r="B1738" s="406" t="s">
        <v>17760</v>
      </c>
      <c r="C1738" s="407" t="str">
        <f t="shared" si="28"/>
        <v>effect add_modifier={modifier= planet_manifesti_polarization days = -1 multiplier = 1}</v>
      </c>
      <c r="D1738" s="407"/>
      <c r="E1738" s="407"/>
      <c r="F1738" s="407"/>
      <c r="G1738" s="408" t="s">
        <v>17761</v>
      </c>
      <c r="H1738" s="409" t="s">
        <v>17762</v>
      </c>
      <c r="I1738" s="10"/>
      <c r="J1738" s="10"/>
    </row>
    <row r="1739" spans="1:10">
      <c r="A1739" s="405">
        <v>463</v>
      </c>
      <c r="B1739" s="406" t="s">
        <v>17763</v>
      </c>
      <c r="C1739" s="407" t="str">
        <f t="shared" si="28"/>
        <v>effect add_modifier={modifier= planet_manifesti_egalitarian_attraction days = -1 multiplier = 1}</v>
      </c>
      <c r="D1739" s="407"/>
      <c r="E1739" s="407"/>
      <c r="F1739" s="407"/>
      <c r="G1739" s="408" t="s">
        <v>17764</v>
      </c>
      <c r="H1739" s="409" t="s">
        <v>17765</v>
      </c>
      <c r="I1739" s="10"/>
      <c r="J1739" s="10"/>
    </row>
    <row r="1740" spans="1:10">
      <c r="A1740" s="405">
        <v>464</v>
      </c>
      <c r="B1740" s="406" t="s">
        <v>17766</v>
      </c>
      <c r="C1740" s="407" t="str">
        <f t="shared" si="28"/>
        <v>effect add_modifier={modifier= planet_manifesti_pacifist_attraction days = -1 multiplier = 1}</v>
      </c>
      <c r="D1740" s="407"/>
      <c r="E1740" s="407"/>
      <c r="F1740" s="407"/>
      <c r="G1740" s="408" t="s">
        <v>17767</v>
      </c>
      <c r="H1740" s="409" t="s">
        <v>17768</v>
      </c>
      <c r="I1740" s="10"/>
      <c r="J1740" s="10"/>
    </row>
    <row r="1741" spans="1:10">
      <c r="A1741" s="405">
        <v>465</v>
      </c>
      <c r="B1741" s="406" t="s">
        <v>17769</v>
      </c>
      <c r="C1741" s="407" t="str">
        <f t="shared" si="28"/>
        <v>effect add_modifier={modifier= planet_manifesti_xenophile_attraction days = -1 multiplier = 1}</v>
      </c>
      <c r="D1741" s="407"/>
      <c r="E1741" s="407"/>
      <c r="F1741" s="407"/>
      <c r="G1741" s="408" t="s">
        <v>13997</v>
      </c>
      <c r="H1741" s="409" t="s">
        <v>17770</v>
      </c>
      <c r="I1741" s="10"/>
      <c r="J1741" s="10"/>
    </row>
    <row r="1742" spans="1:10">
      <c r="A1742" s="405">
        <v>466</v>
      </c>
      <c r="B1742" s="406" t="s">
        <v>17771</v>
      </c>
      <c r="C1742" s="407" t="str">
        <f t="shared" si="28"/>
        <v>effect add_modifier={modifier= planet_manifesti_network_disrupted days = -1 multiplier = 1}</v>
      </c>
      <c r="D1742" s="407"/>
      <c r="E1742" s="407"/>
      <c r="F1742" s="407"/>
      <c r="G1742" s="408" t="s">
        <v>17772</v>
      </c>
      <c r="H1742" s="409" t="s">
        <v>17773</v>
      </c>
      <c r="I1742" s="10"/>
      <c r="J1742" s="10"/>
    </row>
    <row r="1743" spans="1:10">
      <c r="A1743" s="405">
        <v>467</v>
      </c>
      <c r="B1743" s="406" t="s">
        <v>17774</v>
      </c>
      <c r="C1743" s="407" t="str">
        <f t="shared" si="28"/>
        <v>effect add_modifier={modifier= planet_manifesti_widespread_arrests days = -1 multiplier = 1}</v>
      </c>
      <c r="D1743" s="407"/>
      <c r="E1743" s="407"/>
      <c r="F1743" s="407"/>
      <c r="G1743" s="408" t="s">
        <v>14252</v>
      </c>
      <c r="H1743" s="409" t="s">
        <v>17775</v>
      </c>
      <c r="I1743" s="10"/>
      <c r="J1743" s="10"/>
    </row>
    <row r="1744" spans="1:10">
      <c r="A1744" s="405">
        <v>468</v>
      </c>
      <c r="B1744" s="406" t="s">
        <v>17776</v>
      </c>
      <c r="C1744" s="407" t="str">
        <f t="shared" si="28"/>
        <v>effect add_modifier={modifier= planet_manifesti_endorsed days = -1 multiplier = 1}</v>
      </c>
      <c r="D1744" s="407"/>
      <c r="E1744" s="407"/>
      <c r="F1744" s="407"/>
      <c r="G1744" s="408" t="s">
        <v>17777</v>
      </c>
      <c r="H1744" s="409" t="s">
        <v>17778</v>
      </c>
      <c r="I1744" s="10"/>
      <c r="J1744" s="10"/>
    </row>
    <row r="1745" spans="1:10">
      <c r="A1745" s="405">
        <v>469</v>
      </c>
      <c r="B1745" s="406" t="s">
        <v>17779</v>
      </c>
      <c r="C1745" s="407" t="str">
        <f t="shared" si="28"/>
        <v>effect add_modifier={modifier= planet_manifesti_supressed days = -1 multiplier = 1}</v>
      </c>
      <c r="D1745" s="407"/>
      <c r="E1745" s="407"/>
      <c r="F1745" s="407"/>
      <c r="G1745" s="408" t="s">
        <v>17780</v>
      </c>
      <c r="H1745" s="409" t="s">
        <v>17781</v>
      </c>
      <c r="I1745" s="10"/>
      <c r="J1745" s="10"/>
    </row>
    <row r="1746" spans="1:10">
      <c r="A1746" s="405">
        <v>470</v>
      </c>
      <c r="B1746" s="406" t="s">
        <v>17782</v>
      </c>
      <c r="C1746" s="407" t="str">
        <f t="shared" si="28"/>
        <v>effect add_modifier={modifier= the_lonely_bot_welcome days = -1 multiplier = 1}</v>
      </c>
      <c r="D1746" s="407"/>
      <c r="E1746" s="407"/>
      <c r="F1746" s="407"/>
      <c r="G1746" s="408" t="s">
        <v>17783</v>
      </c>
      <c r="H1746" s="409" t="s">
        <v>17784</v>
      </c>
      <c r="I1746" s="10"/>
      <c r="J1746" s="10"/>
    </row>
    <row r="1747" spans="1:10">
      <c r="A1747" s="405">
        <v>471</v>
      </c>
      <c r="B1747" s="406" t="s">
        <v>17785</v>
      </c>
      <c r="C1747" s="407" t="str">
        <f t="shared" si="28"/>
        <v>effect add_modifier={modifier= crystalline_architecture_mod days = -1 multiplier = 1}</v>
      </c>
      <c r="D1747" s="407"/>
      <c r="E1747" s="407"/>
      <c r="F1747" s="407"/>
      <c r="G1747" s="408" t="s">
        <v>17786</v>
      </c>
      <c r="H1747" s="409" t="s">
        <v>17787</v>
      </c>
      <c r="I1747" s="10"/>
      <c r="J1747" s="10"/>
    </row>
    <row r="1748" spans="1:10">
      <c r="A1748" s="405">
        <v>472</v>
      </c>
      <c r="B1748" s="406" t="s">
        <v>17788</v>
      </c>
      <c r="C1748" s="407" t="str">
        <f t="shared" si="28"/>
        <v>effect add_modifier={modifier= global_power_outrage days = -1 multiplier = 1}</v>
      </c>
      <c r="D1748" s="407"/>
      <c r="E1748" s="407"/>
      <c r="F1748" s="407"/>
      <c r="G1748" s="408" t="s">
        <v>17789</v>
      </c>
      <c r="H1748" s="409" t="s">
        <v>17790</v>
      </c>
      <c r="I1748" s="10"/>
      <c r="J1748" s="10"/>
    </row>
    <row r="1749" spans="1:10">
      <c r="A1749" s="405">
        <v>473</v>
      </c>
      <c r="B1749" s="406" t="s">
        <v>17791</v>
      </c>
      <c r="C1749" s="407" t="str">
        <f t="shared" si="28"/>
        <v>effect add_modifier={modifier= phantom_load days = -1 multiplier = 1}</v>
      </c>
      <c r="D1749" s="407"/>
      <c r="E1749" s="407"/>
      <c r="F1749" s="407"/>
      <c r="G1749" s="408" t="s">
        <v>17792</v>
      </c>
      <c r="H1749" s="409" t="s">
        <v>17793</v>
      </c>
      <c r="I1749" s="10"/>
      <c r="J1749" s="10"/>
    </row>
    <row r="1750" spans="1:10">
      <c r="A1750" s="405">
        <v>474</v>
      </c>
      <c r="B1750" s="406" t="s">
        <v>17794</v>
      </c>
      <c r="C1750" s="407" t="str">
        <f t="shared" si="28"/>
        <v>effect add_modifier={modifier= modifier_clone_pops_decline days = -1 multiplier = 1}</v>
      </c>
      <c r="D1750" s="407"/>
      <c r="E1750" s="407"/>
      <c r="F1750" s="407"/>
      <c r="G1750" s="408" t="s">
        <v>17795</v>
      </c>
      <c r="H1750" s="409" t="s">
        <v>17796</v>
      </c>
      <c r="I1750" s="10"/>
      <c r="J1750" s="10"/>
    </row>
    <row r="1751" spans="1:10">
      <c r="A1751" s="405">
        <v>475</v>
      </c>
      <c r="B1751" s="406" t="s">
        <v>17797</v>
      </c>
      <c r="C1751" s="407" t="str">
        <f t="shared" si="28"/>
        <v>effect add_modifier={modifier= ice_mined_planet days = -1 multiplier = 1}</v>
      </c>
      <c r="D1751" s="407"/>
      <c r="E1751" s="407"/>
      <c r="F1751" s="407"/>
      <c r="G1751" s="408" t="s">
        <v>17798</v>
      </c>
      <c r="H1751" s="409" t="s">
        <v>17799</v>
      </c>
      <c r="I1751" s="10"/>
      <c r="J1751" s="10"/>
    </row>
    <row r="1752" spans="1:10">
      <c r="A1752" s="405">
        <v>476</v>
      </c>
      <c r="B1752" s="406" t="s">
        <v>1641</v>
      </c>
      <c r="C1752" s="407" t="str">
        <f t="shared" si="28"/>
        <v>effect add_modifier={modifier= ocean_paradise days = -1 multiplier = 1}</v>
      </c>
      <c r="D1752" s="407"/>
      <c r="E1752" s="407"/>
      <c r="F1752" s="407"/>
      <c r="G1752" s="408" t="s">
        <v>17800</v>
      </c>
      <c r="H1752" s="409" t="s">
        <v>17801</v>
      </c>
      <c r="I1752" s="10"/>
      <c r="J1752" s="10"/>
    </row>
    <row r="1753" spans="1:10">
      <c r="A1753" s="405">
        <v>477</v>
      </c>
      <c r="B1753" s="406" t="s">
        <v>1641</v>
      </c>
      <c r="C1753" s="407" t="str">
        <f t="shared" si="28"/>
        <v>effect add_modifier={modifier= ocean_paradise_hive days = -1 multiplier = 1}</v>
      </c>
      <c r="D1753" s="407"/>
      <c r="E1753" s="407"/>
      <c r="F1753" s="407"/>
      <c r="G1753" s="408" t="s">
        <v>17802</v>
      </c>
      <c r="H1753" s="409" t="s">
        <v>17803</v>
      </c>
      <c r="I1753" s="10"/>
      <c r="J1753" s="10"/>
    </row>
    <row r="1754" spans="1:10">
      <c r="A1754" s="405">
        <v>478</v>
      </c>
      <c r="B1754" s="406" t="s">
        <v>17804</v>
      </c>
      <c r="C1754" s="407" t="str">
        <f t="shared" si="28"/>
        <v>effect add_modifier={modifier= specialist_technocracy_reduced_research days = -1 multiplier = 1}</v>
      </c>
      <c r="D1754" s="407"/>
      <c r="E1754" s="407"/>
      <c r="F1754" s="407"/>
      <c r="G1754" s="408" t="s">
        <v>17805</v>
      </c>
      <c r="H1754" s="409" t="s">
        <v>17806</v>
      </c>
      <c r="I1754" s="10"/>
      <c r="J1754" s="10"/>
    </row>
    <row r="1755" spans="1:10">
      <c r="A1755" s="405">
        <v>479</v>
      </c>
      <c r="B1755" s="406" t="s">
        <v>17807</v>
      </c>
      <c r="C1755" s="407" t="str">
        <f t="shared" si="28"/>
        <v>effect add_modifier={modifier= specialist_overlord_frustrated_population days = -1 multiplier = 1}</v>
      </c>
      <c r="D1755" s="407"/>
      <c r="E1755" s="407"/>
      <c r="F1755" s="407"/>
      <c r="G1755" s="408" t="s">
        <v>17808</v>
      </c>
      <c r="H1755" s="409" t="s">
        <v>17809</v>
      </c>
      <c r="I1755" s="10"/>
      <c r="J1755" s="10"/>
    </row>
    <row r="1756" spans="1:10">
      <c r="A1756" s="405">
        <v>480</v>
      </c>
      <c r="B1756" s="406" t="s">
        <v>17810</v>
      </c>
      <c r="C1756" s="407" t="str">
        <f t="shared" si="28"/>
        <v>effect add_modifier={modifier= missing_offspring_modifier days = -1 multiplier = 1}</v>
      </c>
      <c r="D1756" s="407"/>
      <c r="E1756" s="407"/>
      <c r="F1756" s="407"/>
      <c r="G1756" s="408" t="s">
        <v>17811</v>
      </c>
      <c r="H1756" s="409" t="s">
        <v>17812</v>
      </c>
      <c r="I1756" s="10"/>
      <c r="J1756" s="10"/>
    </row>
    <row r="1757" spans="1:10">
      <c r="A1757" s="405">
        <v>481</v>
      </c>
      <c r="B1757" s="406" t="s">
        <v>17813</v>
      </c>
      <c r="C1757" s="407" t="str">
        <f t="shared" si="28"/>
        <v>effect add_modifier={modifier= holding_splinter_hive_modifier days = -1 multiplier = 1}</v>
      </c>
      <c r="D1757" s="407"/>
      <c r="E1757" s="407"/>
      <c r="F1757" s="407"/>
      <c r="G1757" s="408" t="s">
        <v>17814</v>
      </c>
      <c r="H1757" s="409" t="s">
        <v>17815</v>
      </c>
      <c r="I1757" s="10"/>
      <c r="J1757" s="10"/>
    </row>
    <row r="1758" spans="1:10">
      <c r="A1758" s="405">
        <v>482</v>
      </c>
      <c r="B1758" s="406" t="s">
        <v>17816</v>
      </c>
      <c r="C1758" s="407" t="str">
        <f t="shared" si="28"/>
        <v>effect add_modifier={modifier= holding_noble_vacation_home_modifier days = -1 multiplier = 1}</v>
      </c>
      <c r="D1758" s="407"/>
      <c r="E1758" s="407"/>
      <c r="F1758" s="407"/>
      <c r="G1758" s="408" t="s">
        <v>10862</v>
      </c>
      <c r="H1758" s="409" t="s">
        <v>17817</v>
      </c>
      <c r="I1758" s="10"/>
      <c r="J1758" s="10"/>
    </row>
    <row r="1759" ht="34.5" spans="1:10">
      <c r="A1759" s="405">
        <v>483</v>
      </c>
      <c r="B1759" s="406" t="s">
        <v>17818</v>
      </c>
      <c r="C1759" s="407" t="str">
        <f t="shared" si="28"/>
        <v>effect add_modifier={modifier= holding_wilderness_glade_modifier days = -1 multiplier = 1}</v>
      </c>
      <c r="D1759" s="407"/>
      <c r="E1759" s="407"/>
      <c r="F1759" s="407"/>
      <c r="G1759" s="408" t="s">
        <v>17819</v>
      </c>
      <c r="H1759" s="409" t="s">
        <v>17820</v>
      </c>
      <c r="I1759" s="10"/>
      <c r="J1759" s="10"/>
    </row>
    <row r="1760" spans="1:10">
      <c r="A1760" s="405">
        <v>484</v>
      </c>
      <c r="B1760" s="406" t="s">
        <v>10280</v>
      </c>
      <c r="C1760" s="407" t="str">
        <f t="shared" si="28"/>
        <v>effect add_modifier={modifier= too_lucid_00 days = -1 multiplier = 1}</v>
      </c>
      <c r="D1760" s="407"/>
      <c r="E1760" s="407"/>
      <c r="F1760" s="407"/>
      <c r="G1760" s="408" t="s">
        <v>17821</v>
      </c>
      <c r="H1760" s="409" t="s">
        <v>17822</v>
      </c>
      <c r="I1760" s="10"/>
      <c r="J1760" s="10"/>
    </row>
    <row r="1761" spans="1:10">
      <c r="A1761" s="405">
        <v>485</v>
      </c>
      <c r="B1761" s="406" t="s">
        <v>17823</v>
      </c>
      <c r="C1761" s="407" t="str">
        <f t="shared" si="28"/>
        <v>effect add_modifier={modifier= too_lucid_01 days = -1 multiplier = 1}</v>
      </c>
      <c r="D1761" s="407"/>
      <c r="E1761" s="407"/>
      <c r="F1761" s="407"/>
      <c r="G1761" s="408" t="s">
        <v>17824</v>
      </c>
      <c r="H1761" s="409" t="s">
        <v>17825</v>
      </c>
      <c r="I1761" s="10"/>
      <c r="J1761" s="10"/>
    </row>
    <row r="1762" spans="1:10">
      <c r="A1762" s="405">
        <v>486</v>
      </c>
      <c r="B1762" s="406" t="s">
        <v>17826</v>
      </c>
      <c r="C1762" s="407" t="str">
        <f t="shared" si="28"/>
        <v>effect add_modifier={modifier= too_lucid_02 days = -1 multiplier = 1}</v>
      </c>
      <c r="D1762" s="407"/>
      <c r="E1762" s="407"/>
      <c r="F1762" s="407"/>
      <c r="G1762" s="408" t="s">
        <v>17827</v>
      </c>
      <c r="H1762" s="409" t="s">
        <v>17828</v>
      </c>
      <c r="I1762" s="10"/>
      <c r="J1762" s="10"/>
    </row>
    <row r="1763" spans="1:10">
      <c r="A1763" s="405">
        <v>487</v>
      </c>
      <c r="B1763" s="406" t="s">
        <v>17829</v>
      </c>
      <c r="C1763" s="407" t="str">
        <f t="shared" si="28"/>
        <v>effect add_modifier={modifier= too_lucid_03 days = -1 multiplier = 1}</v>
      </c>
      <c r="D1763" s="407"/>
      <c r="E1763" s="407"/>
      <c r="F1763" s="407"/>
      <c r="G1763" s="408" t="s">
        <v>17830</v>
      </c>
      <c r="H1763" s="409" t="s">
        <v>17831</v>
      </c>
      <c r="I1763" s="10"/>
      <c r="J1763" s="10"/>
    </row>
    <row r="1764" spans="1:10">
      <c r="A1764" s="405">
        <v>488</v>
      </c>
      <c r="B1764" s="406" t="s">
        <v>17832</v>
      </c>
      <c r="C1764" s="407" t="str">
        <f t="shared" si="28"/>
        <v>effect add_modifier={modifier= shattered_frontier_storm_mod days = -1 multiplier = 1}</v>
      </c>
      <c r="D1764" s="407"/>
      <c r="E1764" s="407"/>
      <c r="F1764" s="407"/>
      <c r="G1764" s="408" t="s">
        <v>17833</v>
      </c>
      <c r="H1764" s="409" t="s">
        <v>17834</v>
      </c>
      <c r="I1764" s="10"/>
      <c r="J1764" s="10"/>
    </row>
    <row r="1765" spans="1:10">
      <c r="A1765" s="405">
        <v>489</v>
      </c>
      <c r="B1765" s="406" t="s">
        <v>17832</v>
      </c>
      <c r="C1765" s="407" t="str">
        <f t="shared" si="28"/>
        <v>effect add_modifier={modifier= shattered_frontier_storm_gestalt_mod days = -1 multiplier = 1}</v>
      </c>
      <c r="D1765" s="407"/>
      <c r="E1765" s="407"/>
      <c r="F1765" s="407"/>
      <c r="G1765" s="408" t="s">
        <v>17835</v>
      </c>
      <c r="H1765" s="409" t="s">
        <v>17836</v>
      </c>
      <c r="I1765" s="10"/>
      <c r="J1765" s="10"/>
    </row>
    <row r="1766" spans="1:10">
      <c r="A1766" s="405">
        <v>490</v>
      </c>
      <c r="B1766" s="406" t="s">
        <v>17837</v>
      </c>
      <c r="C1766" s="407" t="str">
        <f t="shared" si="28"/>
        <v>effect add_modifier={modifier= shattered_frontier_looting days = -1 multiplier = 1}</v>
      </c>
      <c r="D1766" s="407"/>
      <c r="E1766" s="407"/>
      <c r="F1766" s="407"/>
      <c r="G1766" s="408" t="s">
        <v>17527</v>
      </c>
      <c r="H1766" s="409" t="s">
        <v>17838</v>
      </c>
      <c r="I1766" s="10"/>
      <c r="J1766" s="10"/>
    </row>
    <row r="1767" spans="1:10">
      <c r="A1767" s="405">
        <v>491</v>
      </c>
      <c r="B1767" s="406" t="s">
        <v>17839</v>
      </c>
      <c r="C1767" s="407" t="str">
        <f t="shared" si="28"/>
        <v>effect add_modifier={modifier= shattered_frontier_deviancy days = -1 multiplier = 1}</v>
      </c>
      <c r="D1767" s="407"/>
      <c r="E1767" s="407"/>
      <c r="F1767" s="407"/>
      <c r="G1767" s="408" t="s">
        <v>17840</v>
      </c>
      <c r="H1767" s="409" t="s">
        <v>17841</v>
      </c>
      <c r="I1767" s="10"/>
      <c r="J1767" s="10"/>
    </row>
    <row r="1768" spans="1:10">
      <c r="A1768" s="405">
        <v>492</v>
      </c>
      <c r="B1768" s="406" t="s">
        <v>17842</v>
      </c>
      <c r="C1768" s="407" t="str">
        <f t="shared" si="28"/>
        <v>effect add_modifier={modifier= shattered_frontier_benefits days = -1 multiplier = 1}</v>
      </c>
      <c r="D1768" s="407"/>
      <c r="E1768" s="407"/>
      <c r="F1768" s="407"/>
      <c r="G1768" s="408" t="s">
        <v>3143</v>
      </c>
      <c r="H1768" s="409" t="s">
        <v>17843</v>
      </c>
      <c r="I1768" s="10"/>
      <c r="J1768" s="10"/>
    </row>
    <row r="1769" spans="1:10">
      <c r="A1769" s="405">
        <v>493</v>
      </c>
      <c r="B1769" s="406" t="s">
        <v>17844</v>
      </c>
      <c r="C1769" s="407" t="str">
        <f t="shared" si="28"/>
        <v>effect add_modifier={modifier= shattered_frontier_lockdown days = -1 multiplier = 1}</v>
      </c>
      <c r="D1769" s="407"/>
      <c r="E1769" s="407"/>
      <c r="F1769" s="407"/>
      <c r="G1769" s="408" t="s">
        <v>17845</v>
      </c>
      <c r="H1769" s="409" t="s">
        <v>17846</v>
      </c>
      <c r="I1769" s="10"/>
      <c r="J1769" s="10"/>
    </row>
    <row r="1770" spans="1:10">
      <c r="A1770" s="405">
        <v>494</v>
      </c>
      <c r="B1770" s="406" t="s">
        <v>17844</v>
      </c>
      <c r="C1770" s="407" t="str">
        <f t="shared" si="28"/>
        <v>effect add_modifier={modifier= shattered_frontier_lockdown_hive days = -1 multiplier = 1}</v>
      </c>
      <c r="D1770" s="407"/>
      <c r="E1770" s="407"/>
      <c r="F1770" s="407"/>
      <c r="G1770" s="408" t="s">
        <v>17847</v>
      </c>
      <c r="H1770" s="409" t="s">
        <v>17848</v>
      </c>
      <c r="I1770" s="10"/>
      <c r="J1770" s="10"/>
    </row>
    <row r="1771" spans="1:10">
      <c r="A1771" s="405">
        <v>495</v>
      </c>
      <c r="B1771" s="406" t="s">
        <v>17844</v>
      </c>
      <c r="C1771" s="407" t="str">
        <f t="shared" si="28"/>
        <v>effect add_modifier={modifier= shattered_frontier_lockdown_machine days = -1 multiplier = 1}</v>
      </c>
      <c r="D1771" s="407"/>
      <c r="E1771" s="407"/>
      <c r="F1771" s="407"/>
      <c r="G1771" s="408" t="s">
        <v>17849</v>
      </c>
      <c r="H1771" s="409" t="s">
        <v>17850</v>
      </c>
      <c r="I1771" s="10"/>
      <c r="J1771" s="10"/>
    </row>
    <row r="1772" spans="1:10">
      <c r="A1772" s="405">
        <v>496</v>
      </c>
      <c r="B1772" s="406" t="s">
        <v>17851</v>
      </c>
      <c r="C1772" s="407" t="str">
        <f t="shared" si="28"/>
        <v>effect add_modifier={modifier= shattered_frontier_pop_community days = -1 multiplier = 1}</v>
      </c>
      <c r="D1772" s="407"/>
      <c r="E1772" s="407"/>
      <c r="F1772" s="407"/>
      <c r="G1772" s="408" t="s">
        <v>17852</v>
      </c>
      <c r="H1772" s="409" t="s">
        <v>17853</v>
      </c>
      <c r="I1772" s="10"/>
      <c r="J1772" s="10"/>
    </row>
    <row r="1773" spans="1:10">
      <c r="A1773" s="405">
        <v>497</v>
      </c>
      <c r="B1773" s="406" t="s">
        <v>17854</v>
      </c>
      <c r="C1773" s="407" t="str">
        <f t="shared" si="28"/>
        <v>effect add_modifier={modifier= shattered_frontier_uncertain_future days = -1 multiplier = 1}</v>
      </c>
      <c r="D1773" s="407"/>
      <c r="E1773" s="407"/>
      <c r="F1773" s="407"/>
      <c r="G1773" s="408" t="s">
        <v>17855</v>
      </c>
      <c r="H1773" s="409" t="s">
        <v>17856</v>
      </c>
      <c r="I1773" s="10"/>
      <c r="J1773" s="10"/>
    </row>
    <row r="1774" spans="1:10">
      <c r="A1774" s="405">
        <v>498</v>
      </c>
      <c r="B1774" s="406" t="s">
        <v>17857</v>
      </c>
      <c r="C1774" s="407" t="str">
        <f t="shared" si="28"/>
        <v>effect add_modifier={modifier= shattered_frontier_uncertain_future_gestalt days = -1 multiplier = 1}</v>
      </c>
      <c r="D1774" s="407"/>
      <c r="E1774" s="407"/>
      <c r="F1774" s="407"/>
      <c r="G1774" s="408" t="s">
        <v>17858</v>
      </c>
      <c r="H1774" s="409" t="s">
        <v>17859</v>
      </c>
      <c r="I1774" s="10"/>
      <c r="J1774" s="10"/>
    </row>
    <row r="1775" spans="1:10">
      <c r="A1775" s="405">
        <v>499</v>
      </c>
      <c r="B1775" s="406" t="s">
        <v>17860</v>
      </c>
      <c r="C1775" s="407" t="str">
        <f t="shared" si="28"/>
        <v>effect add_modifier={modifier= rogue_shaman_00 days = -1 multiplier = 1}</v>
      </c>
      <c r="D1775" s="407"/>
      <c r="E1775" s="407"/>
      <c r="F1775" s="407"/>
      <c r="G1775" s="408" t="s">
        <v>17761</v>
      </c>
      <c r="H1775" s="409" t="s">
        <v>17861</v>
      </c>
      <c r="I1775" s="10"/>
      <c r="J1775" s="10"/>
    </row>
    <row r="1776" spans="1:10">
      <c r="A1776" s="405">
        <v>500</v>
      </c>
      <c r="B1776" s="406" t="s">
        <v>17862</v>
      </c>
      <c r="C1776" s="407" t="str">
        <f t="shared" si="28"/>
        <v>effect add_modifier={modifier= rogue_shaman_01 days = -1 multiplier = 1}</v>
      </c>
      <c r="D1776" s="407"/>
      <c r="E1776" s="407"/>
      <c r="F1776" s="407"/>
      <c r="G1776" s="408" t="s">
        <v>17457</v>
      </c>
      <c r="H1776" s="409" t="s">
        <v>17863</v>
      </c>
      <c r="I1776" s="10"/>
      <c r="J1776" s="10"/>
    </row>
    <row r="1777" spans="1:10">
      <c r="A1777" s="405">
        <v>501</v>
      </c>
      <c r="B1777" s="406" t="s">
        <v>17864</v>
      </c>
      <c r="C1777" s="407" t="str">
        <f t="shared" si="28"/>
        <v>effect add_modifier={modifier= rogue_shaman_02 days = -1 multiplier = 1}</v>
      </c>
      <c r="D1777" s="407"/>
      <c r="E1777" s="407"/>
      <c r="F1777" s="407"/>
      <c r="G1777" s="408" t="s">
        <v>17865</v>
      </c>
      <c r="H1777" s="409" t="s">
        <v>17866</v>
      </c>
      <c r="I1777" s="10"/>
      <c r="J1777" s="10"/>
    </row>
    <row r="1778" spans="1:10">
      <c r="A1778" s="405">
        <v>502</v>
      </c>
      <c r="B1778" s="406" t="s">
        <v>17867</v>
      </c>
      <c r="C1778" s="407" t="str">
        <f t="shared" si="28"/>
        <v>effect add_modifier={modifier= rogue_shaman_03 days = -1 multiplier = 1}</v>
      </c>
      <c r="D1778" s="407"/>
      <c r="E1778" s="407"/>
      <c r="F1778" s="407"/>
      <c r="G1778" s="408" t="s">
        <v>17868</v>
      </c>
      <c r="H1778" s="409" t="s">
        <v>17869</v>
      </c>
      <c r="I1778" s="10"/>
      <c r="J1778" s="10"/>
    </row>
    <row r="1779" spans="1:10">
      <c r="A1779" s="405">
        <v>503</v>
      </c>
      <c r="B1779" s="406" t="s">
        <v>5269</v>
      </c>
      <c r="C1779" s="407" t="str">
        <f t="shared" si="28"/>
        <v>effect add_modifier={modifier= rogue_shaman_04 days = -1 multiplier = 1}</v>
      </c>
      <c r="D1779" s="407"/>
      <c r="E1779" s="407"/>
      <c r="F1779" s="407"/>
      <c r="G1779" s="408" t="s">
        <v>14553</v>
      </c>
      <c r="H1779" s="409" t="s">
        <v>17870</v>
      </c>
      <c r="I1779" s="10"/>
      <c r="J1779" s="10"/>
    </row>
    <row r="1780" spans="1:10">
      <c r="A1780" s="405">
        <v>504</v>
      </c>
      <c r="B1780" s="406" t="s">
        <v>17871</v>
      </c>
      <c r="C1780" s="407" t="str">
        <f t="shared" si="28"/>
        <v>effect add_modifier={modifier= great_schism_01 days = -1 multiplier = 1}</v>
      </c>
      <c r="D1780" s="407"/>
      <c r="E1780" s="407"/>
      <c r="F1780" s="407"/>
      <c r="G1780" s="408" t="s">
        <v>17872</v>
      </c>
      <c r="H1780" s="409" t="s">
        <v>17873</v>
      </c>
      <c r="I1780" s="10"/>
      <c r="J1780" s="10"/>
    </row>
    <row r="1781" spans="1:10">
      <c r="A1781" s="405">
        <v>505</v>
      </c>
      <c r="B1781" s="406" t="s">
        <v>17874</v>
      </c>
      <c r="C1781" s="407" t="str">
        <f t="shared" si="28"/>
        <v>effect add_modifier={modifier= great_schism_02 days = -1 multiplier = 1}</v>
      </c>
      <c r="D1781" s="407"/>
      <c r="E1781" s="407"/>
      <c r="F1781" s="407"/>
      <c r="G1781" s="408" t="s">
        <v>17875</v>
      </c>
      <c r="H1781" s="409" t="s">
        <v>17876</v>
      </c>
      <c r="I1781" s="10"/>
      <c r="J1781" s="10"/>
    </row>
    <row r="1782" spans="1:10">
      <c r="A1782" s="405">
        <v>506</v>
      </c>
      <c r="B1782" s="406" t="s">
        <v>17877</v>
      </c>
      <c r="C1782" s="407" t="str">
        <f t="shared" si="28"/>
        <v>effect add_modifier={modifier= great_schism_03 days = -1 multiplier = 1}</v>
      </c>
      <c r="D1782" s="407"/>
      <c r="E1782" s="407"/>
      <c r="F1782" s="407"/>
      <c r="G1782" s="408" t="s">
        <v>3417</v>
      </c>
      <c r="H1782" s="409" t="s">
        <v>17878</v>
      </c>
      <c r="I1782" s="10"/>
      <c r="J1782" s="10"/>
    </row>
    <row r="1783" spans="1:10">
      <c r="A1783" s="405">
        <v>507</v>
      </c>
      <c r="B1783" s="406" t="s">
        <v>17879</v>
      </c>
      <c r="C1783" s="407" t="str">
        <f t="shared" si="28"/>
        <v>effect add_modifier={modifier= hero_redivivus days = -1 multiplier = 1}</v>
      </c>
      <c r="D1783" s="407"/>
      <c r="E1783" s="407"/>
      <c r="F1783" s="407"/>
      <c r="G1783" s="408" t="s">
        <v>17880</v>
      </c>
      <c r="H1783" s="409" t="s">
        <v>17881</v>
      </c>
      <c r="I1783" s="10"/>
      <c r="J1783" s="10"/>
    </row>
    <row r="1784" spans="1:10">
      <c r="A1784" s="405">
        <v>508</v>
      </c>
      <c r="B1784" s="406" t="s">
        <v>17882</v>
      </c>
      <c r="C1784" s="407" t="str">
        <f t="shared" si="28"/>
        <v>effect add_modifier={modifier= larionessi_planet_modifier days = -1 multiplier = 1}</v>
      </c>
      <c r="D1784" s="407"/>
      <c r="E1784" s="407"/>
      <c r="F1784" s="407"/>
      <c r="G1784" s="408" t="s">
        <v>17883</v>
      </c>
      <c r="H1784" s="409" t="s">
        <v>17884</v>
      </c>
      <c r="I1784" s="10"/>
      <c r="J1784" s="10"/>
    </row>
    <row r="1785" spans="1:10">
      <c r="A1785" s="405">
        <v>509</v>
      </c>
      <c r="B1785" s="406" t="s">
        <v>17885</v>
      </c>
      <c r="C1785" s="407" t="str">
        <f t="shared" si="28"/>
        <v>effect add_modifier={modifier= the_beholder_presapients_protected days = -1 multiplier = 1}</v>
      </c>
      <c r="D1785" s="407"/>
      <c r="E1785" s="407"/>
      <c r="F1785" s="407"/>
      <c r="G1785" s="408"/>
      <c r="H1785" s="409" t="s">
        <v>17886</v>
      </c>
      <c r="I1785" s="10"/>
      <c r="J1785" s="10"/>
    </row>
    <row r="1786" spans="1:10">
      <c r="A1786" s="405">
        <v>510</v>
      </c>
      <c r="B1786" s="406" t="s">
        <v>17887</v>
      </c>
      <c r="C1786" s="407" t="str">
        <f t="shared" si="28"/>
        <v>effect add_modifier={modifier= paragon_origin_humble_monument days = -1 multiplier = 1}</v>
      </c>
      <c r="D1786" s="407"/>
      <c r="E1786" s="407"/>
      <c r="F1786" s="407"/>
      <c r="G1786" s="408" t="s">
        <v>17888</v>
      </c>
      <c r="H1786" s="409" t="s">
        <v>17889</v>
      </c>
      <c r="I1786" s="10"/>
      <c r="J1786" s="10"/>
    </row>
    <row r="1787" spans="1:10">
      <c r="A1787" s="405">
        <v>511</v>
      </c>
      <c r="B1787" s="406" t="s">
        <v>17890</v>
      </c>
      <c r="C1787" s="407" t="str">
        <f t="shared" si="28"/>
        <v>effect add_modifier={modifier= paragon_origin_rich_monument days = -1 multiplier = 1}</v>
      </c>
      <c r="D1787" s="407"/>
      <c r="E1787" s="407"/>
      <c r="F1787" s="407"/>
      <c r="G1787" s="408" t="s">
        <v>17891</v>
      </c>
      <c r="H1787" s="409" t="s">
        <v>17892</v>
      </c>
      <c r="I1787" s="10"/>
      <c r="J1787" s="10"/>
    </row>
    <row r="1788" spans="1:10">
      <c r="A1788" s="405">
        <v>512</v>
      </c>
      <c r="B1788" s="406" t="s">
        <v>17893</v>
      </c>
      <c r="C1788" s="407" t="str">
        <f t="shared" si="28"/>
        <v>effect add_modifier={modifier= paragon_origin_residential_monument days = -1 multiplier = 1}</v>
      </c>
      <c r="D1788" s="407"/>
      <c r="E1788" s="407"/>
      <c r="F1788" s="407"/>
      <c r="G1788" s="408" t="s">
        <v>17894</v>
      </c>
      <c r="H1788" s="409" t="s">
        <v>17895</v>
      </c>
      <c r="I1788" s="10"/>
      <c r="J1788" s="10"/>
    </row>
    <row r="1789" spans="1:10">
      <c r="A1789" s="405">
        <v>513</v>
      </c>
      <c r="B1789" s="406" t="s">
        <v>17896</v>
      </c>
      <c r="C1789" s="407" t="str">
        <f t="shared" si="28"/>
        <v>effect add_modifier={modifier= paragon_origin_reformists days = -1 multiplier = 1}</v>
      </c>
      <c r="D1789" s="407"/>
      <c r="E1789" s="407"/>
      <c r="F1789" s="407"/>
      <c r="G1789" s="408" t="s">
        <v>17897</v>
      </c>
      <c r="H1789" s="409" t="s">
        <v>17898</v>
      </c>
      <c r="I1789" s="10"/>
      <c r="J1789" s="10"/>
    </row>
    <row r="1790" spans="1:10">
      <c r="A1790" s="405">
        <v>514</v>
      </c>
      <c r="B1790" s="406" t="s">
        <v>17899</v>
      </c>
      <c r="C1790" s="407" t="str">
        <f t="shared" ref="C1790:C1853" si="29">_xlfn.CONCAT($C$4," ",H1790," ","days = ",$E$4," ","multiplier = ",$G$4,"}")</f>
        <v>effect add_modifier={modifier= sustaining_apparatus days = -1 multiplier = 1}</v>
      </c>
      <c r="D1790" s="407"/>
      <c r="E1790" s="407"/>
      <c r="F1790" s="407"/>
      <c r="G1790" s="408"/>
      <c r="H1790" s="409" t="s">
        <v>17900</v>
      </c>
      <c r="I1790" s="10"/>
      <c r="J1790" s="10"/>
    </row>
    <row r="1791" spans="1:10">
      <c r="A1791" s="405">
        <v>515</v>
      </c>
      <c r="B1791" s="406" t="s">
        <v>17901</v>
      </c>
      <c r="C1791" s="407" t="str">
        <f t="shared" si="29"/>
        <v>effect add_modifier={modifier= terraformation_nucleus_side_effect days = -1 multiplier = 1}</v>
      </c>
      <c r="D1791" s="407"/>
      <c r="E1791" s="407"/>
      <c r="F1791" s="407"/>
      <c r="G1791" s="408" t="s">
        <v>17902</v>
      </c>
      <c r="H1791" s="409" t="s">
        <v>17903</v>
      </c>
      <c r="I1791" s="10"/>
      <c r="J1791" s="10"/>
    </row>
    <row r="1792" ht="34.5" spans="1:10">
      <c r="A1792" s="405">
        <v>516</v>
      </c>
      <c r="B1792" s="406" t="s">
        <v>17904</v>
      </c>
      <c r="C1792" s="407" t="str">
        <f t="shared" si="29"/>
        <v>effect add_modifier={modifier= contained_ecosphere_pheromones days = -1 multiplier = 1}</v>
      </c>
      <c r="D1792" s="407"/>
      <c r="E1792" s="407"/>
      <c r="F1792" s="407"/>
      <c r="G1792" s="408" t="s">
        <v>14679</v>
      </c>
      <c r="H1792" s="409" t="s">
        <v>17905</v>
      </c>
      <c r="I1792" s="10"/>
      <c r="J1792" s="10"/>
    </row>
    <row r="1793" spans="1:10">
      <c r="A1793" s="405">
        <v>517</v>
      </c>
      <c r="B1793" s="406" t="s">
        <v>17906</v>
      </c>
      <c r="C1793" s="407" t="str">
        <f t="shared" si="29"/>
        <v>effect add_modifier={modifier= molten_mineral_rivers days = -1 multiplier = 1}</v>
      </c>
      <c r="D1793" s="407"/>
      <c r="E1793" s="407"/>
      <c r="F1793" s="407"/>
      <c r="G1793" s="408" t="s">
        <v>17907</v>
      </c>
      <c r="H1793" s="409" t="s">
        <v>17908</v>
      </c>
      <c r="I1793" s="10"/>
      <c r="J1793" s="10"/>
    </row>
    <row r="1794" spans="1:10">
      <c r="A1794" s="405">
        <v>518</v>
      </c>
      <c r="B1794" s="406" t="s">
        <v>17373</v>
      </c>
      <c r="C1794" s="407" t="str">
        <f t="shared" si="29"/>
        <v>effect add_modifier={modifier= hostile_planet days = -1 multiplier = 1}</v>
      </c>
      <c r="D1794" s="407"/>
      <c r="E1794" s="407"/>
      <c r="F1794" s="407"/>
      <c r="G1794" s="408" t="s">
        <v>17909</v>
      </c>
      <c r="H1794" s="409" t="s">
        <v>17910</v>
      </c>
      <c r="I1794" s="10"/>
      <c r="J1794" s="10"/>
    </row>
    <row r="1795" ht="34.5" spans="1:10">
      <c r="A1795" s="405">
        <v>519</v>
      </c>
      <c r="B1795" s="406" t="s">
        <v>17911</v>
      </c>
      <c r="C1795" s="407" t="str">
        <f t="shared" si="29"/>
        <v>effect add_modifier={modifier= ship_junkyard days = -1 multiplier = 1}</v>
      </c>
      <c r="D1795" s="407"/>
      <c r="E1795" s="407"/>
      <c r="F1795" s="407"/>
      <c r="G1795" s="408" t="s">
        <v>17912</v>
      </c>
      <c r="H1795" s="409" t="s">
        <v>17913</v>
      </c>
      <c r="I1795" s="10"/>
      <c r="J1795" s="10"/>
    </row>
    <row r="1796" ht="34.5" spans="1:10">
      <c r="A1796" s="405">
        <v>520</v>
      </c>
      <c r="B1796" s="406" t="s">
        <v>17914</v>
      </c>
      <c r="C1796" s="407" t="str">
        <f t="shared" si="29"/>
        <v>effect add_modifier={modifier= pulsar_frying_pan days = -1 multiplier = 1}</v>
      </c>
      <c r="D1796" s="407"/>
      <c r="E1796" s="407"/>
      <c r="F1796" s="407"/>
      <c r="G1796" s="408" t="s">
        <v>17915</v>
      </c>
      <c r="H1796" s="409" t="s">
        <v>17916</v>
      </c>
      <c r="I1796" s="10"/>
      <c r="J1796" s="10"/>
    </row>
    <row r="1797" spans="1:10">
      <c r="A1797" s="405">
        <v>521</v>
      </c>
      <c r="B1797" s="406" t="s">
        <v>17917</v>
      </c>
      <c r="C1797" s="407" t="str">
        <f t="shared" si="29"/>
        <v>effect add_modifier={modifier= agenda_superior_colonies_planet_boost days = -1 multiplier = 1}</v>
      </c>
      <c r="D1797" s="407"/>
      <c r="E1797" s="407"/>
      <c r="F1797" s="407"/>
      <c r="G1797" s="408" t="s">
        <v>17918</v>
      </c>
      <c r="H1797" s="409" t="s">
        <v>17919</v>
      </c>
      <c r="I1797" s="10"/>
      <c r="J1797" s="10"/>
    </row>
    <row r="1798" spans="1:10">
      <c r="A1798" s="405">
        <v>522</v>
      </c>
      <c r="B1798" s="406" t="s">
        <v>14788</v>
      </c>
      <c r="C1798" s="407" t="str">
        <f t="shared" si="29"/>
        <v>effect add_modifier={modifier= agenda_favored_society_finish_planet days = -1 multiplier = 1}</v>
      </c>
      <c r="D1798" s="407"/>
      <c r="E1798" s="407"/>
      <c r="F1798" s="407"/>
      <c r="G1798" s="408" t="s">
        <v>17920</v>
      </c>
      <c r="H1798" s="409" t="s">
        <v>17921</v>
      </c>
      <c r="I1798" s="10"/>
      <c r="J1798" s="10"/>
    </row>
    <row r="1799" spans="1:10">
      <c r="A1799" s="405">
        <v>523</v>
      </c>
      <c r="B1799" s="406" t="s">
        <v>14791</v>
      </c>
      <c r="C1799" s="407" t="str">
        <f t="shared" si="29"/>
        <v>effect add_modifier={modifier= agenda_favor_the_core_finish_planet days = -1 multiplier = 1}</v>
      </c>
      <c r="D1799" s="407"/>
      <c r="E1799" s="407"/>
      <c r="F1799" s="407"/>
      <c r="G1799" s="408" t="s">
        <v>17920</v>
      </c>
      <c r="H1799" s="409" t="s">
        <v>17922</v>
      </c>
      <c r="I1799" s="10"/>
      <c r="J1799" s="10"/>
    </row>
    <row r="1800" spans="1:10">
      <c r="A1800" s="405">
        <v>524</v>
      </c>
      <c r="B1800" s="406" t="s">
        <v>17923</v>
      </c>
      <c r="C1800" s="407" t="str">
        <f t="shared" si="29"/>
        <v>effect add_modifier={modifier= gia_zumon_arena days = -1 multiplier = 1}</v>
      </c>
      <c r="D1800" s="407"/>
      <c r="E1800" s="407"/>
      <c r="F1800" s="407"/>
      <c r="G1800" s="408" t="s">
        <v>17924</v>
      </c>
      <c r="H1800" s="409" t="s">
        <v>17925</v>
      </c>
      <c r="I1800" s="10"/>
      <c r="J1800" s="10"/>
    </row>
    <row r="1801" spans="1:10">
      <c r="A1801" s="405">
        <v>525</v>
      </c>
      <c r="B1801" s="406" t="s">
        <v>17926</v>
      </c>
      <c r="C1801" s="407" t="str">
        <f t="shared" si="29"/>
        <v>effect add_modifier={modifier= gia_zumon_arena_opened days = -1 multiplier = 1}</v>
      </c>
      <c r="D1801" s="407"/>
      <c r="E1801" s="407"/>
      <c r="F1801" s="407"/>
      <c r="G1801" s="408" t="s">
        <v>17927</v>
      </c>
      <c r="H1801" s="409" t="s">
        <v>17928</v>
      </c>
      <c r="I1801" s="10"/>
      <c r="J1801" s="10"/>
    </row>
    <row r="1802" spans="1:10">
      <c r="A1802" s="405">
        <v>526</v>
      </c>
      <c r="B1802" s="406" t="s">
        <v>17929</v>
      </c>
      <c r="C1802" s="407" t="str">
        <f t="shared" si="29"/>
        <v>effect add_modifier={modifier= factorator_industrial_network days = -1 multiplier = 1}</v>
      </c>
      <c r="D1802" s="407"/>
      <c r="E1802" s="407"/>
      <c r="F1802" s="407"/>
      <c r="G1802" s="408" t="s">
        <v>17930</v>
      </c>
      <c r="H1802" s="409" t="s">
        <v>17931</v>
      </c>
      <c r="I1802" s="10"/>
      <c r="J1802" s="10"/>
    </row>
    <row r="1803" spans="1:10">
      <c r="A1803" s="405">
        <v>527</v>
      </c>
      <c r="B1803" s="406" t="s">
        <v>17932</v>
      </c>
      <c r="C1803" s="407" t="str">
        <f t="shared" si="29"/>
        <v>effect add_modifier={modifier= factorator_inhumane_work_experiments days = -1 multiplier = 1}</v>
      </c>
      <c r="D1803" s="407"/>
      <c r="E1803" s="407"/>
      <c r="F1803" s="407"/>
      <c r="G1803" s="408" t="s">
        <v>17933</v>
      </c>
      <c r="H1803" s="409" t="s">
        <v>17934</v>
      </c>
      <c r="I1803" s="10"/>
      <c r="J1803" s="10"/>
    </row>
    <row r="1804" spans="1:10">
      <c r="A1804" s="405">
        <v>528</v>
      </c>
      <c r="B1804" s="406" t="s">
        <v>17935</v>
      </c>
      <c r="C1804" s="407" t="str">
        <f t="shared" si="29"/>
        <v>effect add_modifier={modifier= factorator_inhumane_work_experiments_stopped days = -1 multiplier = 1}</v>
      </c>
      <c r="D1804" s="407"/>
      <c r="E1804" s="407"/>
      <c r="F1804" s="407"/>
      <c r="G1804" s="408" t="s">
        <v>17936</v>
      </c>
      <c r="H1804" s="409" t="s">
        <v>17937</v>
      </c>
      <c r="I1804" s="10"/>
      <c r="J1804" s="10"/>
    </row>
    <row r="1805" spans="1:10">
      <c r="A1805" s="405">
        <v>529</v>
      </c>
      <c r="B1805" s="406" t="s">
        <v>17938</v>
      </c>
      <c r="C1805" s="407" t="str">
        <f t="shared" si="29"/>
        <v>effect add_modifier={modifier= qla_minder_vanity_palace days = -1 multiplier = 1}</v>
      </c>
      <c r="D1805" s="407"/>
      <c r="E1805" s="407"/>
      <c r="F1805" s="407"/>
      <c r="G1805" s="408" t="s">
        <v>17939</v>
      </c>
      <c r="H1805" s="409" t="s">
        <v>17940</v>
      </c>
      <c r="I1805" s="10"/>
      <c r="J1805" s="10"/>
    </row>
    <row r="1806" ht="34.5" spans="1:10">
      <c r="A1806" s="405">
        <v>530</v>
      </c>
      <c r="B1806" s="406" t="s">
        <v>17571</v>
      </c>
      <c r="C1806" s="407" t="str">
        <f t="shared" si="29"/>
        <v>effect add_modifier={modifier= culture_shock_broken_shackles days = -1 multiplier = 1}</v>
      </c>
      <c r="D1806" s="407"/>
      <c r="E1806" s="407"/>
      <c r="F1806" s="407"/>
      <c r="G1806" s="408" t="s">
        <v>17941</v>
      </c>
      <c r="H1806" s="409" t="s">
        <v>17942</v>
      </c>
      <c r="I1806" s="10"/>
      <c r="J1806" s="10"/>
    </row>
    <row r="1807" ht="34.5" spans="1:10">
      <c r="A1807" s="405">
        <v>531</v>
      </c>
      <c r="B1807" s="406" t="s">
        <v>17369</v>
      </c>
      <c r="C1807" s="407" t="str">
        <f t="shared" si="29"/>
        <v>effect add_modifier={modifier= free_at_last_broken_shackles days = -1 multiplier = 1}</v>
      </c>
      <c r="D1807" s="407"/>
      <c r="E1807" s="407"/>
      <c r="F1807" s="407"/>
      <c r="G1807" s="408" t="s">
        <v>17943</v>
      </c>
      <c r="H1807" s="409" t="s">
        <v>17944</v>
      </c>
      <c r="I1807" s="10"/>
      <c r="J1807" s="10"/>
    </row>
    <row r="1808" spans="1:10">
      <c r="A1808" s="405">
        <v>532</v>
      </c>
      <c r="B1808" s="406" t="s">
        <v>17945</v>
      </c>
      <c r="C1808" s="407" t="str">
        <f t="shared" si="29"/>
        <v>effect add_modifier={modifier= fotd_forced_to_stay days = -1 multiplier = 1}</v>
      </c>
      <c r="D1808" s="407"/>
      <c r="E1808" s="407"/>
      <c r="F1808" s="407"/>
      <c r="G1808" s="408" t="s">
        <v>17244</v>
      </c>
      <c r="H1808" s="409" t="s">
        <v>17946</v>
      </c>
      <c r="I1808" s="10"/>
      <c r="J1808" s="10"/>
    </row>
    <row r="1809" ht="34.5" spans="1:10">
      <c r="A1809" s="405">
        <v>533</v>
      </c>
      <c r="B1809" s="406" t="s">
        <v>17947</v>
      </c>
      <c r="C1809" s="407" t="str">
        <f t="shared" si="29"/>
        <v>effect add_modifier={modifier= payback_curfew days = -1 multiplier = 1}</v>
      </c>
      <c r="D1809" s="407"/>
      <c r="E1809" s="407"/>
      <c r="F1809" s="407"/>
      <c r="G1809" s="408" t="s">
        <v>17948</v>
      </c>
      <c r="H1809" s="409" t="s">
        <v>17949</v>
      </c>
      <c r="I1809" s="10"/>
      <c r="J1809" s="10"/>
    </row>
    <row r="1810" spans="1:10">
      <c r="A1810" s="405">
        <v>534</v>
      </c>
      <c r="B1810" s="406" t="s">
        <v>17950</v>
      </c>
      <c r="C1810" s="407" t="str">
        <f t="shared" si="29"/>
        <v>effect add_modifier={modifier= payback_freedom_of_speech days = -1 multiplier = 1}</v>
      </c>
      <c r="D1810" s="407"/>
      <c r="E1810" s="407"/>
      <c r="F1810" s="407"/>
      <c r="G1810" s="408" t="s">
        <v>17951</v>
      </c>
      <c r="H1810" s="409" t="s">
        <v>17952</v>
      </c>
      <c r="I1810" s="10"/>
      <c r="J1810" s="10"/>
    </row>
    <row r="1811" spans="1:10">
      <c r="A1811" s="405">
        <v>535</v>
      </c>
      <c r="B1811" s="406" t="s">
        <v>9244</v>
      </c>
      <c r="C1811" s="407" t="str">
        <f t="shared" si="29"/>
        <v>effect add_modifier={modifier= payback_debris_field days = -1 multiplier = 1}</v>
      </c>
      <c r="D1811" s="407"/>
      <c r="E1811" s="407"/>
      <c r="F1811" s="407"/>
      <c r="G1811" s="408" t="s">
        <v>17953</v>
      </c>
      <c r="H1811" s="409" t="s">
        <v>17954</v>
      </c>
      <c r="I1811" s="10"/>
      <c r="J1811" s="10"/>
    </row>
    <row r="1812" spans="1:10">
      <c r="A1812" s="405">
        <v>536</v>
      </c>
      <c r="B1812" s="406" t="s">
        <v>15121</v>
      </c>
      <c r="C1812" s="407" t="str">
        <f t="shared" si="29"/>
        <v>effect add_modifier={modifier= payback_unified_purpose days = -1 multiplier = 1}</v>
      </c>
      <c r="D1812" s="407"/>
      <c r="E1812" s="407"/>
      <c r="F1812" s="407"/>
      <c r="G1812" s="408" t="s">
        <v>17955</v>
      </c>
      <c r="H1812" s="409" t="s">
        <v>17956</v>
      </c>
      <c r="I1812" s="10"/>
      <c r="J1812" s="10"/>
    </row>
    <row r="1813" spans="1:10">
      <c r="A1813" s="405">
        <v>537</v>
      </c>
      <c r="B1813" s="406" t="s">
        <v>17957</v>
      </c>
      <c r="C1813" s="407" t="str">
        <f t="shared" si="29"/>
        <v>effect add_modifier={modifier= protect_our_image days = -1 multiplier = 1}</v>
      </c>
      <c r="D1813" s="407"/>
      <c r="E1813" s="407"/>
      <c r="F1813" s="407"/>
      <c r="G1813" s="408" t="s">
        <v>3119</v>
      </c>
      <c r="H1813" s="409" t="s">
        <v>17958</v>
      </c>
      <c r="I1813" s="10"/>
      <c r="J1813" s="10"/>
    </row>
    <row r="1814" spans="1:10">
      <c r="A1814" s="405">
        <v>538</v>
      </c>
      <c r="B1814" s="406" t="s">
        <v>17959</v>
      </c>
      <c r="C1814" s="407" t="str">
        <f t="shared" si="29"/>
        <v>effect add_modifier={modifier= show_some_restraint days = -1 multiplier = 1}</v>
      </c>
      <c r="D1814" s="407"/>
      <c r="E1814" s="407"/>
      <c r="F1814" s="407"/>
      <c r="G1814" s="408" t="s">
        <v>3119</v>
      </c>
      <c r="H1814" s="409" t="s">
        <v>17960</v>
      </c>
      <c r="I1814" s="10"/>
      <c r="J1814" s="10"/>
    </row>
    <row r="1815" spans="1:10">
      <c r="A1815" s="405">
        <v>539</v>
      </c>
      <c r="B1815" s="406" t="s">
        <v>17961</v>
      </c>
      <c r="C1815" s="407" t="str">
        <f t="shared" si="29"/>
        <v>effect add_modifier={modifier= food_crisis days = -1 multiplier = 1}</v>
      </c>
      <c r="D1815" s="407"/>
      <c r="E1815" s="407"/>
      <c r="F1815" s="407"/>
      <c r="G1815" s="408" t="s">
        <v>17962</v>
      </c>
      <c r="H1815" s="409" t="s">
        <v>17963</v>
      </c>
      <c r="I1815" s="10"/>
      <c r="J1815" s="10"/>
    </row>
    <row r="1816" spans="1:10">
      <c r="A1816" s="405">
        <v>540</v>
      </c>
      <c r="B1816" s="406" t="s">
        <v>17964</v>
      </c>
      <c r="C1816" s="407" t="str">
        <f t="shared" si="29"/>
        <v>effect add_modifier={modifier= rock_crisis days = -1 multiplier = 1}</v>
      </c>
      <c r="D1816" s="407"/>
      <c r="E1816" s="407"/>
      <c r="F1816" s="407"/>
      <c r="G1816" s="408" t="s">
        <v>17965</v>
      </c>
      <c r="H1816" s="409" t="s">
        <v>17966</v>
      </c>
      <c r="I1816" s="10"/>
      <c r="J1816" s="10"/>
    </row>
    <row r="1817" spans="1:10">
      <c r="A1817" s="405">
        <v>541</v>
      </c>
      <c r="B1817" s="406" t="s">
        <v>17967</v>
      </c>
      <c r="C1817" s="407" t="str">
        <f t="shared" si="29"/>
        <v>effect add_modifier={modifier= food_abundance days = -1 multiplier = 1}</v>
      </c>
      <c r="D1817" s="407"/>
      <c r="E1817" s="407"/>
      <c r="F1817" s="407"/>
      <c r="G1817" s="408" t="s">
        <v>17968</v>
      </c>
      <c r="H1817" s="409" t="s">
        <v>17969</v>
      </c>
      <c r="I1817" s="10"/>
      <c r="J1817" s="10"/>
    </row>
    <row r="1818" spans="1:10">
      <c r="A1818" s="405">
        <v>542</v>
      </c>
      <c r="B1818" s="406" t="s">
        <v>17970</v>
      </c>
      <c r="C1818" s="407" t="str">
        <f t="shared" si="29"/>
        <v>effect add_modifier={modifier= rock_abundance days = -1 multiplier = 1}</v>
      </c>
      <c r="D1818" s="407"/>
      <c r="E1818" s="407"/>
      <c r="F1818" s="407"/>
      <c r="G1818" s="408" t="s">
        <v>13898</v>
      </c>
      <c r="H1818" s="409" t="s">
        <v>17971</v>
      </c>
      <c r="I1818" s="10"/>
      <c r="J1818" s="10"/>
    </row>
    <row r="1819" spans="1:10">
      <c r="A1819" s="405">
        <v>543</v>
      </c>
      <c r="B1819" s="406" t="s">
        <v>17972</v>
      </c>
      <c r="C1819" s="407" t="str">
        <f t="shared" si="29"/>
        <v>effect add_modifier={modifier= hands_off_approach days = -1 multiplier = 1}</v>
      </c>
      <c r="D1819" s="407"/>
      <c r="E1819" s="407"/>
      <c r="F1819" s="407"/>
      <c r="G1819" s="408" t="s">
        <v>17973</v>
      </c>
      <c r="H1819" s="409" t="s">
        <v>17974</v>
      </c>
      <c r="I1819" s="10"/>
      <c r="J1819" s="10"/>
    </row>
    <row r="1820" spans="1:10">
      <c r="A1820" s="405">
        <v>544</v>
      </c>
      <c r="B1820" s="406" t="s">
        <v>17975</v>
      </c>
      <c r="C1820" s="407" t="str">
        <f t="shared" si="29"/>
        <v>effect add_modifier={modifier= irreconcilable_differences days = -1 multiplier = 1}</v>
      </c>
      <c r="D1820" s="407"/>
      <c r="E1820" s="407"/>
      <c r="F1820" s="407"/>
      <c r="G1820" s="408" t="s">
        <v>3417</v>
      </c>
      <c r="H1820" s="409" t="s">
        <v>17976</v>
      </c>
      <c r="I1820" s="10"/>
      <c r="J1820" s="10"/>
    </row>
    <row r="1821" spans="1:10">
      <c r="A1821" s="405">
        <v>545</v>
      </c>
      <c r="B1821" s="406" t="s">
        <v>17977</v>
      </c>
      <c r="C1821" s="407" t="str">
        <f t="shared" si="29"/>
        <v>effect add_modifier={modifier= support_the_revolution days = -1 multiplier = 1}</v>
      </c>
      <c r="D1821" s="407"/>
      <c r="E1821" s="407"/>
      <c r="F1821" s="407"/>
      <c r="G1821" s="408" t="s">
        <v>13748</v>
      </c>
      <c r="H1821" s="409" t="s">
        <v>17978</v>
      </c>
      <c r="I1821" s="10"/>
      <c r="J1821" s="10"/>
    </row>
    <row r="1822" spans="1:10">
      <c r="A1822" s="405">
        <v>546</v>
      </c>
      <c r="B1822" s="406" t="s">
        <v>17979</v>
      </c>
      <c r="C1822" s="407" t="str">
        <f t="shared" si="29"/>
        <v>effect add_modifier={modifier= unspoken_grief days = -1 multiplier = 1}</v>
      </c>
      <c r="D1822" s="407"/>
      <c r="E1822" s="407"/>
      <c r="F1822" s="407"/>
      <c r="G1822" s="408" t="s">
        <v>17980</v>
      </c>
      <c r="H1822" s="409" t="s">
        <v>17981</v>
      </c>
      <c r="I1822" s="10"/>
      <c r="J1822" s="10"/>
    </row>
    <row r="1823" spans="1:10">
      <c r="A1823" s="405">
        <v>547</v>
      </c>
      <c r="B1823" s="406" t="s">
        <v>17982</v>
      </c>
      <c r="C1823" s="407" t="str">
        <f t="shared" si="29"/>
        <v>effect add_modifier={modifier= art_is_dead days = -1 multiplier = 1}</v>
      </c>
      <c r="D1823" s="407"/>
      <c r="E1823" s="407"/>
      <c r="F1823" s="407"/>
      <c r="G1823" s="408" t="s">
        <v>17983</v>
      </c>
      <c r="H1823" s="409" t="s">
        <v>17984</v>
      </c>
      <c r="I1823" s="10"/>
      <c r="J1823" s="10"/>
    </row>
    <row r="1824" spans="1:10">
      <c r="A1824" s="405">
        <v>548</v>
      </c>
      <c r="B1824" s="406" t="s">
        <v>17985</v>
      </c>
      <c r="C1824" s="407" t="str">
        <f t="shared" si="29"/>
        <v>effect add_modifier={modifier= artistic_boom days = -1 multiplier = 1}</v>
      </c>
      <c r="D1824" s="407"/>
      <c r="E1824" s="407"/>
      <c r="F1824" s="407"/>
      <c r="G1824" s="408" t="s">
        <v>17247</v>
      </c>
      <c r="H1824" s="409" t="s">
        <v>17986</v>
      </c>
      <c r="I1824" s="10"/>
      <c r="J1824" s="10"/>
    </row>
    <row r="1825" spans="1:10">
      <c r="A1825" s="405">
        <v>549</v>
      </c>
      <c r="B1825" s="406" t="s">
        <v>17987</v>
      </c>
      <c r="C1825" s="407" t="str">
        <f t="shared" si="29"/>
        <v>effect add_modifier={modifier= divine_will days = -1 multiplier = 1}</v>
      </c>
      <c r="D1825" s="407"/>
      <c r="E1825" s="407"/>
      <c r="F1825" s="407"/>
      <c r="G1825" s="408" t="s">
        <v>17988</v>
      </c>
      <c r="H1825" s="409" t="s">
        <v>17989</v>
      </c>
      <c r="I1825" s="10"/>
      <c r="J1825" s="10"/>
    </row>
    <row r="1826" spans="1:10">
      <c r="A1826" s="405">
        <v>550</v>
      </c>
      <c r="B1826" s="406" t="s">
        <v>17990</v>
      </c>
      <c r="C1826" s="407" t="str">
        <f t="shared" si="29"/>
        <v>effect add_modifier={modifier= fires_of_industry days = -1 multiplier = 1}</v>
      </c>
      <c r="D1826" s="407"/>
      <c r="E1826" s="407"/>
      <c r="F1826" s="407"/>
      <c r="G1826" s="408" t="s">
        <v>12215</v>
      </c>
      <c r="H1826" s="409" t="s">
        <v>17991</v>
      </c>
      <c r="I1826" s="10"/>
      <c r="J1826" s="10"/>
    </row>
    <row r="1827" spans="1:10">
      <c r="A1827" s="405">
        <v>551</v>
      </c>
      <c r="B1827" s="406" t="s">
        <v>17992</v>
      </c>
      <c r="C1827" s="407" t="str">
        <f t="shared" si="29"/>
        <v>effect add_modifier={modifier= pre_ftl_research_outpost days = -1 multiplier = 1}</v>
      </c>
      <c r="D1827" s="407"/>
      <c r="E1827" s="407"/>
      <c r="F1827" s="407"/>
      <c r="G1827" s="408"/>
      <c r="H1827" s="409" t="s">
        <v>17993</v>
      </c>
      <c r="I1827" s="10"/>
      <c r="J1827" s="10"/>
    </row>
    <row r="1828" spans="1:10">
      <c r="A1828" s="405">
        <v>552</v>
      </c>
      <c r="B1828" s="406" t="s">
        <v>15184</v>
      </c>
      <c r="C1828" s="407" t="str">
        <f t="shared" si="29"/>
        <v>effect add_modifier={modifier= inadvertent_jailer days = -1 multiplier = 1}</v>
      </c>
      <c r="D1828" s="407"/>
      <c r="E1828" s="407"/>
      <c r="F1828" s="407"/>
      <c r="G1828" s="408" t="s">
        <v>15185</v>
      </c>
      <c r="H1828" s="409" t="s">
        <v>15186</v>
      </c>
      <c r="I1828" s="10"/>
      <c r="J1828" s="10"/>
    </row>
    <row r="1829" spans="1:10">
      <c r="A1829" s="405">
        <v>553</v>
      </c>
      <c r="B1829" s="406" t="s">
        <v>17992</v>
      </c>
      <c r="C1829" s="407" t="str">
        <f t="shared" si="29"/>
        <v>effect add_modifier={modifier= pre_ftl_research_outpost days = -1 multiplier = 1}</v>
      </c>
      <c r="D1829" s="407"/>
      <c r="E1829" s="407"/>
      <c r="F1829" s="407"/>
      <c r="G1829" s="408"/>
      <c r="H1829" s="409" t="s">
        <v>17993</v>
      </c>
      <c r="I1829" s="10"/>
      <c r="J1829" s="10"/>
    </row>
    <row r="1830" spans="1:10">
      <c r="A1830" s="405">
        <v>554</v>
      </c>
      <c r="B1830" s="406" t="s">
        <v>953</v>
      </c>
      <c r="C1830" s="407" t="str">
        <f t="shared" si="29"/>
        <v>effect add_modifier={modifier= pre_ftl_distrustful days = -1 multiplier = 1}</v>
      </c>
      <c r="D1830" s="407"/>
      <c r="E1830" s="407"/>
      <c r="F1830" s="407"/>
      <c r="G1830" s="408" t="s">
        <v>17994</v>
      </c>
      <c r="H1830" s="409" t="s">
        <v>17995</v>
      </c>
      <c r="I1830" s="10"/>
      <c r="J1830" s="10"/>
    </row>
    <row r="1831" spans="1:10">
      <c r="A1831" s="405">
        <v>555</v>
      </c>
      <c r="B1831" s="406" t="s">
        <v>17996</v>
      </c>
      <c r="C1831" s="407" t="str">
        <f t="shared" si="29"/>
        <v>effect add_modifier={modifier= observation_unforeseen_problems days = -1 multiplier = 1}</v>
      </c>
      <c r="D1831" s="407"/>
      <c r="E1831" s="407"/>
      <c r="F1831" s="407"/>
      <c r="G1831" s="408" t="s">
        <v>14495</v>
      </c>
      <c r="H1831" s="409" t="s">
        <v>17997</v>
      </c>
      <c r="I1831" s="10"/>
      <c r="J1831" s="10"/>
    </row>
    <row r="1832" spans="1:10">
      <c r="A1832" s="405">
        <v>556</v>
      </c>
      <c r="B1832" s="406" t="s">
        <v>17998</v>
      </c>
      <c r="C1832" s="407" t="str">
        <f t="shared" si="29"/>
        <v>effect add_modifier={modifier= observation_on_hold days = -1 multiplier = 1}</v>
      </c>
      <c r="D1832" s="407"/>
      <c r="E1832" s="407"/>
      <c r="F1832" s="407"/>
      <c r="G1832" s="408" t="s">
        <v>17999</v>
      </c>
      <c r="H1832" s="409" t="s">
        <v>18000</v>
      </c>
      <c r="I1832" s="10"/>
      <c r="J1832" s="10"/>
    </row>
    <row r="1833" spans="1:10">
      <c r="A1833" s="405">
        <v>557</v>
      </c>
      <c r="B1833" s="406" t="s">
        <v>17987</v>
      </c>
      <c r="C1833" s="407" t="str">
        <f t="shared" si="29"/>
        <v>effect add_modifier={modifier= divine_will days = -1 multiplier = 1}</v>
      </c>
      <c r="D1833" s="407"/>
      <c r="E1833" s="407"/>
      <c r="F1833" s="407"/>
      <c r="G1833" s="408" t="s">
        <v>17988</v>
      </c>
      <c r="H1833" s="409" t="s">
        <v>17989</v>
      </c>
      <c r="I1833" s="10"/>
      <c r="J1833" s="10"/>
    </row>
    <row r="1834" spans="1:10">
      <c r="A1834" s="405">
        <v>558</v>
      </c>
      <c r="B1834" s="406" t="s">
        <v>18001</v>
      </c>
      <c r="C1834" s="407" t="str">
        <f t="shared" si="29"/>
        <v>effect add_modifier={modifier= power_flip days = -1 multiplier = 1}</v>
      </c>
      <c r="D1834" s="407"/>
      <c r="E1834" s="407"/>
      <c r="F1834" s="407"/>
      <c r="G1834" s="408" t="s">
        <v>18002</v>
      </c>
      <c r="H1834" s="409" t="s">
        <v>18003</v>
      </c>
      <c r="I1834" s="10"/>
      <c r="J1834" s="10"/>
    </row>
    <row r="1835" spans="1:10">
      <c r="A1835" s="405">
        <v>559</v>
      </c>
      <c r="B1835" s="406" t="s">
        <v>18004</v>
      </c>
      <c r="C1835" s="407" t="str">
        <f t="shared" si="29"/>
        <v>effect add_modifier={modifier= stand_your_ground days = -1 multiplier = 1}</v>
      </c>
      <c r="D1835" s="407"/>
      <c r="E1835" s="407"/>
      <c r="F1835" s="407"/>
      <c r="G1835" s="408" t="s">
        <v>18005</v>
      </c>
      <c r="H1835" s="409" t="s">
        <v>18006</v>
      </c>
      <c r="I1835" s="10"/>
      <c r="J1835" s="10"/>
    </row>
    <row r="1836" spans="1:10">
      <c r="A1836" s="405">
        <v>560</v>
      </c>
      <c r="B1836" s="406" t="s">
        <v>18007</v>
      </c>
      <c r="C1836" s="407" t="str">
        <f t="shared" si="29"/>
        <v>effect add_modifier={modifier= freeport_smuggling days = -1 multiplier = 1}</v>
      </c>
      <c r="D1836" s="407"/>
      <c r="E1836" s="407"/>
      <c r="F1836" s="407"/>
      <c r="G1836" s="408" t="s">
        <v>18008</v>
      </c>
      <c r="H1836" s="409" t="s">
        <v>18009</v>
      </c>
      <c r="I1836" s="10"/>
      <c r="J1836" s="10"/>
    </row>
    <row r="1837" spans="1:10">
      <c r="A1837" s="405">
        <v>561</v>
      </c>
      <c r="B1837" s="406" t="s">
        <v>18010</v>
      </c>
      <c r="C1837" s="407" t="str">
        <f t="shared" si="29"/>
        <v>effect add_modifier={modifier= fruitful_coop_planet_mod days = -1 multiplier = 1}</v>
      </c>
      <c r="D1837" s="407"/>
      <c r="E1837" s="407"/>
      <c r="F1837" s="407"/>
      <c r="G1837" s="408" t="s">
        <v>13908</v>
      </c>
      <c r="H1837" s="409" t="s">
        <v>18011</v>
      </c>
      <c r="I1837" s="10"/>
      <c r="J1837" s="10"/>
    </row>
    <row r="1838" spans="1:10">
      <c r="A1838" s="405">
        <v>562</v>
      </c>
      <c r="B1838" s="406" t="s">
        <v>18012</v>
      </c>
      <c r="C1838" s="407" t="str">
        <f t="shared" si="29"/>
        <v>effect add_modifier={modifier= fruitful_coop_country_mod days = -1 multiplier = 1}</v>
      </c>
      <c r="D1838" s="407"/>
      <c r="E1838" s="407"/>
      <c r="F1838" s="407"/>
      <c r="G1838" s="408" t="s">
        <v>13905</v>
      </c>
      <c r="H1838" s="409" t="s">
        <v>18013</v>
      </c>
      <c r="I1838" s="10"/>
      <c r="J1838" s="10"/>
    </row>
    <row r="1839" spans="1:10">
      <c r="A1839" s="405">
        <v>563</v>
      </c>
      <c r="B1839" s="406" t="s">
        <v>18014</v>
      </c>
      <c r="C1839" s="407" t="str">
        <f t="shared" si="29"/>
        <v>effect add_modifier={modifier= preftl_hagglers_mod days = -1 multiplier = 1}</v>
      </c>
      <c r="D1839" s="407"/>
      <c r="E1839" s="407"/>
      <c r="F1839" s="407"/>
      <c r="G1839" s="408" t="s">
        <v>13908</v>
      </c>
      <c r="H1839" s="409" t="s">
        <v>18015</v>
      </c>
      <c r="I1839" s="10"/>
      <c r="J1839" s="10"/>
    </row>
    <row r="1840" spans="1:10">
      <c r="A1840" s="405">
        <v>564</v>
      </c>
      <c r="B1840" s="406" t="s">
        <v>18016</v>
      </c>
      <c r="C1840" s="407" t="str">
        <f t="shared" si="29"/>
        <v>effect add_modifier={modifier= plague_01_spiritualist days = -1 multiplier = 1}</v>
      </c>
      <c r="D1840" s="407"/>
      <c r="E1840" s="407"/>
      <c r="F1840" s="407"/>
      <c r="G1840" s="408" t="s">
        <v>18017</v>
      </c>
      <c r="H1840" s="409" t="s">
        <v>18018</v>
      </c>
      <c r="I1840" s="10"/>
      <c r="J1840" s="10"/>
    </row>
    <row r="1841" spans="1:10">
      <c r="A1841" s="405">
        <v>565</v>
      </c>
      <c r="B1841" s="406" t="s">
        <v>18016</v>
      </c>
      <c r="C1841" s="407" t="str">
        <f t="shared" si="29"/>
        <v>effect add_modifier={modifier= plague_01_militarist days = -1 multiplier = 1}</v>
      </c>
      <c r="D1841" s="407"/>
      <c r="E1841" s="407"/>
      <c r="F1841" s="407"/>
      <c r="G1841" s="408" t="s">
        <v>18019</v>
      </c>
      <c r="H1841" s="409" t="s">
        <v>18020</v>
      </c>
      <c r="I1841" s="10"/>
      <c r="J1841" s="10"/>
    </row>
    <row r="1842" spans="1:10">
      <c r="A1842" s="405">
        <v>566</v>
      </c>
      <c r="B1842" s="406" t="s">
        <v>18021</v>
      </c>
      <c r="C1842" s="407" t="str">
        <f t="shared" si="29"/>
        <v>effect add_modifier={modifier= plague_05 days = -1 multiplier = 1}</v>
      </c>
      <c r="D1842" s="407"/>
      <c r="E1842" s="407"/>
      <c r="F1842" s="407"/>
      <c r="G1842" s="408" t="s">
        <v>18022</v>
      </c>
      <c r="H1842" s="409" t="s">
        <v>18023</v>
      </c>
      <c r="I1842" s="10"/>
      <c r="J1842" s="10"/>
    </row>
    <row r="1843" spans="1:10">
      <c r="A1843" s="405">
        <v>567</v>
      </c>
      <c r="B1843" s="406" t="s">
        <v>18024</v>
      </c>
      <c r="C1843" s="407" t="str">
        <f t="shared" si="29"/>
        <v>effect add_modifier={modifier= paradisiacal_habitat_science days = -1 multiplier = 1}</v>
      </c>
      <c r="D1843" s="407"/>
      <c r="E1843" s="407"/>
      <c r="F1843" s="407"/>
      <c r="G1843" s="408" t="s">
        <v>18025</v>
      </c>
      <c r="H1843" s="409" t="s">
        <v>18026</v>
      </c>
      <c r="I1843" s="10"/>
      <c r="J1843" s="10"/>
    </row>
    <row r="1844" spans="1:10">
      <c r="A1844" s="405">
        <v>568</v>
      </c>
      <c r="B1844" s="406" t="s">
        <v>18024</v>
      </c>
      <c r="C1844" s="407" t="str">
        <f t="shared" si="29"/>
        <v>effect add_modifier={modifier= paradisiacal_habitat_energy days = -1 multiplier = 1}</v>
      </c>
      <c r="D1844" s="407"/>
      <c r="E1844" s="407"/>
      <c r="F1844" s="407"/>
      <c r="G1844" s="408" t="s">
        <v>18027</v>
      </c>
      <c r="H1844" s="409" t="s">
        <v>18028</v>
      </c>
      <c r="I1844" s="10"/>
      <c r="J1844" s="10"/>
    </row>
    <row r="1845" spans="1:10">
      <c r="A1845" s="405">
        <v>569</v>
      </c>
      <c r="B1845" s="406" t="s">
        <v>18024</v>
      </c>
      <c r="C1845" s="407" t="str">
        <f t="shared" si="29"/>
        <v>effect add_modifier={modifier= paradisiacal_habitat_mining days = -1 multiplier = 1}</v>
      </c>
      <c r="D1845" s="407"/>
      <c r="E1845" s="407"/>
      <c r="F1845" s="407"/>
      <c r="G1845" s="408" t="s">
        <v>18029</v>
      </c>
      <c r="H1845" s="409" t="s">
        <v>18030</v>
      </c>
      <c r="I1845" s="10"/>
      <c r="J1845" s="10"/>
    </row>
    <row r="1846" spans="1:10">
      <c r="A1846" s="405">
        <v>570</v>
      </c>
      <c r="B1846" s="406" t="s">
        <v>18031</v>
      </c>
      <c r="C1846" s="407" t="str">
        <f t="shared" si="29"/>
        <v>effect add_modifier={modifier= singularity_situation_01 days = -1 multiplier = 1}</v>
      </c>
      <c r="D1846" s="407"/>
      <c r="E1846" s="407"/>
      <c r="F1846" s="407"/>
      <c r="G1846" s="408" t="s">
        <v>18032</v>
      </c>
      <c r="H1846" s="409" t="s">
        <v>18033</v>
      </c>
      <c r="I1846" s="10"/>
      <c r="J1846" s="10"/>
    </row>
    <row r="1847" spans="1:10">
      <c r="A1847" s="405">
        <v>571</v>
      </c>
      <c r="B1847" s="406" t="s">
        <v>18031</v>
      </c>
      <c r="C1847" s="407" t="str">
        <f t="shared" si="29"/>
        <v>effect add_modifier={modifier= singularity_situation_02 days = -1 multiplier = 1}</v>
      </c>
      <c r="D1847" s="407"/>
      <c r="E1847" s="407"/>
      <c r="F1847" s="407"/>
      <c r="G1847" s="408" t="s">
        <v>18034</v>
      </c>
      <c r="H1847" s="409" t="s">
        <v>18035</v>
      </c>
      <c r="I1847" s="10"/>
      <c r="J1847" s="10"/>
    </row>
    <row r="1848" spans="1:10">
      <c r="A1848" s="405">
        <v>572</v>
      </c>
      <c r="B1848" s="406" t="s">
        <v>18036</v>
      </c>
      <c r="C1848" s="407" t="str">
        <f t="shared" si="29"/>
        <v>effect add_modifier={modifier= singularity_situation_03 days = -1 multiplier = 1}</v>
      </c>
      <c r="D1848" s="407"/>
      <c r="E1848" s="407"/>
      <c r="F1848" s="407"/>
      <c r="G1848" s="408" t="s">
        <v>16397</v>
      </c>
      <c r="H1848" s="409" t="s">
        <v>18037</v>
      </c>
      <c r="I1848" s="10"/>
      <c r="J1848" s="10"/>
    </row>
    <row r="1849" spans="1:10">
      <c r="A1849" s="405">
        <v>573</v>
      </c>
      <c r="B1849" s="406" t="s">
        <v>18036</v>
      </c>
      <c r="C1849" s="407" t="str">
        <f t="shared" si="29"/>
        <v>effect add_modifier={modifier= singularity_situation_04 days = -1 multiplier = 1}</v>
      </c>
      <c r="D1849" s="407"/>
      <c r="E1849" s="407"/>
      <c r="F1849" s="407"/>
      <c r="G1849" s="408" t="s">
        <v>18038</v>
      </c>
      <c r="H1849" s="409" t="s">
        <v>18039</v>
      </c>
      <c r="I1849" s="10"/>
      <c r="J1849" s="10"/>
    </row>
    <row r="1850" spans="1:10">
      <c r="A1850" s="405">
        <v>574</v>
      </c>
      <c r="B1850" s="406" t="s">
        <v>18040</v>
      </c>
      <c r="C1850" s="407" t="str">
        <f t="shared" si="29"/>
        <v>effect add_modifier={modifier= singularity_situation_05 days = -1 multiplier = 1}</v>
      </c>
      <c r="D1850" s="407"/>
      <c r="E1850" s="407"/>
      <c r="F1850" s="407"/>
      <c r="G1850" s="408" t="s">
        <v>18041</v>
      </c>
      <c r="H1850" s="409" t="s">
        <v>18042</v>
      </c>
      <c r="I1850" s="10"/>
      <c r="J1850" s="10"/>
    </row>
    <row r="1851" spans="1:10">
      <c r="A1851" s="405">
        <v>575</v>
      </c>
      <c r="B1851" s="406" t="s">
        <v>18043</v>
      </c>
      <c r="C1851" s="407" t="str">
        <f t="shared" si="29"/>
        <v>effect add_modifier={modifier= singularity_situation_06 days = -1 multiplier = 1}</v>
      </c>
      <c r="D1851" s="407"/>
      <c r="E1851" s="407"/>
      <c r="F1851" s="407"/>
      <c r="G1851" s="408" t="s">
        <v>18044</v>
      </c>
      <c r="H1851" s="409" t="s">
        <v>18045</v>
      </c>
      <c r="I1851" s="10"/>
      <c r="J1851" s="10"/>
    </row>
    <row r="1852" spans="1:10">
      <c r="A1852" s="405">
        <v>576</v>
      </c>
      <c r="B1852" s="406" t="s">
        <v>18046</v>
      </c>
      <c r="C1852" s="407" t="str">
        <f t="shared" si="29"/>
        <v>effect add_modifier={modifier= singularity_situation_07 days = -1 multiplier = 1}</v>
      </c>
      <c r="D1852" s="407"/>
      <c r="E1852" s="407"/>
      <c r="F1852" s="407"/>
      <c r="G1852" s="408" t="s">
        <v>18047</v>
      </c>
      <c r="H1852" s="409" t="s">
        <v>18048</v>
      </c>
      <c r="I1852" s="10"/>
      <c r="J1852" s="10"/>
    </row>
    <row r="1853" spans="1:10">
      <c r="A1853" s="405">
        <v>577</v>
      </c>
      <c r="B1853" s="406" t="s">
        <v>18049</v>
      </c>
      <c r="C1853" s="407" t="str">
        <f t="shared" si="29"/>
        <v>effect add_modifier={modifier= pre_ftl_diplomatic_03 days = -1 multiplier = 1}</v>
      </c>
      <c r="D1853" s="407"/>
      <c r="E1853" s="407"/>
      <c r="F1853" s="407"/>
      <c r="G1853" s="408" t="s">
        <v>18050</v>
      </c>
      <c r="H1853" s="409" t="s">
        <v>18051</v>
      </c>
      <c r="I1853" s="10"/>
      <c r="J1853" s="10"/>
    </row>
    <row r="1854" spans="1:10">
      <c r="A1854" s="405">
        <v>578</v>
      </c>
      <c r="B1854" s="406" t="s">
        <v>18052</v>
      </c>
      <c r="C1854" s="407" t="str">
        <f t="shared" ref="C1854:C1917" si="30">_xlfn.CONCAT($C$4," ",H1854," ","days = ",$E$4," ","multiplier = ",$G$4,"}")</f>
        <v>effect add_modifier={modifier= pre_ftl_diplomatic_04 days = -1 multiplier = 1}</v>
      </c>
      <c r="D1854" s="407"/>
      <c r="E1854" s="407"/>
      <c r="F1854" s="407"/>
      <c r="G1854" s="408" t="s">
        <v>18053</v>
      </c>
      <c r="H1854" s="409" t="s">
        <v>18054</v>
      </c>
      <c r="I1854" s="10"/>
      <c r="J1854" s="10"/>
    </row>
    <row r="1855" spans="1:10">
      <c r="A1855" s="405">
        <v>579</v>
      </c>
      <c r="B1855" s="406" t="s">
        <v>18055</v>
      </c>
      <c r="C1855" s="407" t="str">
        <f t="shared" si="30"/>
        <v>effect add_modifier={modifier= pre_ftl_diplomatic_05 days = -1 multiplier = 1}</v>
      </c>
      <c r="D1855" s="407"/>
      <c r="E1855" s="407"/>
      <c r="F1855" s="407"/>
      <c r="G1855" s="408" t="s">
        <v>18056</v>
      </c>
      <c r="H1855" s="409" t="s">
        <v>18057</v>
      </c>
      <c r="I1855" s="10"/>
      <c r="J1855" s="10"/>
    </row>
    <row r="1856" spans="1:10">
      <c r="A1856" s="405">
        <v>580</v>
      </c>
      <c r="B1856" s="406" t="s">
        <v>18058</v>
      </c>
      <c r="C1856" s="407" t="str">
        <f t="shared" si="30"/>
        <v>effect add_modifier={modifier= pre_ftl_diplomacy_01 days = -1 multiplier = 1}</v>
      </c>
      <c r="D1856" s="407"/>
      <c r="E1856" s="407"/>
      <c r="F1856" s="407"/>
      <c r="G1856" s="408" t="s">
        <v>18059</v>
      </c>
      <c r="H1856" s="409" t="s">
        <v>18060</v>
      </c>
      <c r="I1856" s="10"/>
      <c r="J1856" s="10"/>
    </row>
    <row r="1857" spans="1:10">
      <c r="A1857" s="405">
        <v>581</v>
      </c>
      <c r="B1857" s="406" t="s">
        <v>18061</v>
      </c>
      <c r="C1857" s="407" t="str">
        <f t="shared" si="30"/>
        <v>effect add_modifier={modifier= pre_ftl_diplomacy_02 days = -1 multiplier = 1}</v>
      </c>
      <c r="D1857" s="407"/>
      <c r="E1857" s="407"/>
      <c r="F1857" s="407"/>
      <c r="G1857" s="408" t="s">
        <v>18062</v>
      </c>
      <c r="H1857" s="409" t="s">
        <v>18063</v>
      </c>
      <c r="I1857" s="10"/>
      <c r="J1857" s="10"/>
    </row>
    <row r="1858" spans="1:10">
      <c r="A1858" s="405">
        <v>582</v>
      </c>
      <c r="B1858" s="406" t="s">
        <v>18064</v>
      </c>
      <c r="C1858" s="407" t="str">
        <f t="shared" si="30"/>
        <v>effect add_modifier={modifier= observation_distraction_insights days = -1 multiplier = 1}</v>
      </c>
      <c r="D1858" s="407"/>
      <c r="E1858" s="407"/>
      <c r="F1858" s="407"/>
      <c r="G1858" s="408" t="s">
        <v>14472</v>
      </c>
      <c r="H1858" s="409" t="s">
        <v>18065</v>
      </c>
      <c r="I1858" s="10"/>
      <c r="J1858" s="10"/>
    </row>
    <row r="1859" spans="1:10">
      <c r="A1859" s="405">
        <v>583</v>
      </c>
      <c r="B1859" s="406" t="s">
        <v>18066</v>
      </c>
      <c r="C1859" s="407" t="str">
        <f t="shared" si="30"/>
        <v>effect add_modifier={modifier= espionage_pre_ftl_indoctrination_authoritarian days = -1 multiplier = 1}</v>
      </c>
      <c r="D1859" s="407"/>
      <c r="E1859" s="407"/>
      <c r="F1859" s="407"/>
      <c r="G1859" s="408" t="s">
        <v>18067</v>
      </c>
      <c r="H1859" s="409" t="s">
        <v>18068</v>
      </c>
      <c r="I1859" s="10"/>
      <c r="J1859" s="10"/>
    </row>
    <row r="1860" spans="1:10">
      <c r="A1860" s="405">
        <v>584</v>
      </c>
      <c r="B1860" s="406" t="s">
        <v>18066</v>
      </c>
      <c r="C1860" s="407" t="str">
        <f t="shared" si="30"/>
        <v>effect add_modifier={modifier= espionage_pre_ftl_indoctrination_egalitarian days = -1 multiplier = 1}</v>
      </c>
      <c r="D1860" s="407"/>
      <c r="E1860" s="407"/>
      <c r="F1860" s="407"/>
      <c r="G1860" s="408" t="s">
        <v>18069</v>
      </c>
      <c r="H1860" s="409" t="s">
        <v>18070</v>
      </c>
      <c r="I1860" s="10"/>
      <c r="J1860" s="10"/>
    </row>
    <row r="1861" spans="1:10">
      <c r="A1861" s="405">
        <v>585</v>
      </c>
      <c r="B1861" s="406" t="s">
        <v>18066</v>
      </c>
      <c r="C1861" s="407" t="str">
        <f t="shared" si="30"/>
        <v>effect add_modifier={modifier= espionage_pre_ftl_indoctrination_materialist days = -1 multiplier = 1}</v>
      </c>
      <c r="D1861" s="407"/>
      <c r="E1861" s="407"/>
      <c r="F1861" s="407"/>
      <c r="G1861" s="408" t="s">
        <v>18071</v>
      </c>
      <c r="H1861" s="409" t="s">
        <v>18072</v>
      </c>
      <c r="I1861" s="10"/>
      <c r="J1861" s="10"/>
    </row>
    <row r="1862" spans="1:10">
      <c r="A1862" s="405">
        <v>586</v>
      </c>
      <c r="B1862" s="406" t="s">
        <v>18066</v>
      </c>
      <c r="C1862" s="407" t="str">
        <f t="shared" si="30"/>
        <v>effect add_modifier={modifier= espionage_pre_ftl_indoctrination_militarist days = -1 multiplier = 1}</v>
      </c>
      <c r="D1862" s="407"/>
      <c r="E1862" s="407"/>
      <c r="F1862" s="407"/>
      <c r="G1862" s="408" t="s">
        <v>18073</v>
      </c>
      <c r="H1862" s="409" t="s">
        <v>18074</v>
      </c>
      <c r="I1862" s="10"/>
      <c r="J1862" s="10"/>
    </row>
    <row r="1863" spans="1:10">
      <c r="A1863" s="405">
        <v>587</v>
      </c>
      <c r="B1863" s="406" t="s">
        <v>18066</v>
      </c>
      <c r="C1863" s="407" t="str">
        <f t="shared" si="30"/>
        <v>effect add_modifier={modifier= espionage_pre_ftl_indoctrination_pacifist days = -1 multiplier = 1}</v>
      </c>
      <c r="D1863" s="407"/>
      <c r="E1863" s="407"/>
      <c r="F1863" s="407"/>
      <c r="G1863" s="408" t="s">
        <v>18075</v>
      </c>
      <c r="H1863" s="409" t="s">
        <v>18076</v>
      </c>
      <c r="I1863" s="10"/>
      <c r="J1863" s="10"/>
    </row>
    <row r="1864" spans="1:10">
      <c r="A1864" s="405">
        <v>588</v>
      </c>
      <c r="B1864" s="406" t="s">
        <v>18066</v>
      </c>
      <c r="C1864" s="407" t="str">
        <f t="shared" si="30"/>
        <v>effect add_modifier={modifier= espionage_pre_ftl_indoctrination_spiritualist days = -1 multiplier = 1}</v>
      </c>
      <c r="D1864" s="407"/>
      <c r="E1864" s="407"/>
      <c r="F1864" s="407"/>
      <c r="G1864" s="408" t="s">
        <v>18077</v>
      </c>
      <c r="H1864" s="409" t="s">
        <v>18078</v>
      </c>
      <c r="I1864" s="10"/>
      <c r="J1864" s="10"/>
    </row>
    <row r="1865" spans="1:10">
      <c r="A1865" s="405">
        <v>589</v>
      </c>
      <c r="B1865" s="406" t="s">
        <v>18066</v>
      </c>
      <c r="C1865" s="407" t="str">
        <f t="shared" si="30"/>
        <v>effect add_modifier={modifier= espionage_pre_ftl_indoctrination_xenophile days = -1 multiplier = 1}</v>
      </c>
      <c r="D1865" s="407"/>
      <c r="E1865" s="407"/>
      <c r="F1865" s="407"/>
      <c r="G1865" s="408" t="s">
        <v>18079</v>
      </c>
      <c r="H1865" s="409" t="s">
        <v>18080</v>
      </c>
      <c r="I1865" s="10"/>
      <c r="J1865" s="10"/>
    </row>
    <row r="1866" spans="1:10">
      <c r="A1866" s="405">
        <v>590</v>
      </c>
      <c r="B1866" s="406" t="s">
        <v>18066</v>
      </c>
      <c r="C1866" s="407" t="str">
        <f t="shared" si="30"/>
        <v>effect add_modifier={modifier= espionage_pre_ftl_indoctrination_xenophobe days = -1 multiplier = 1}</v>
      </c>
      <c r="D1866" s="407"/>
      <c r="E1866" s="407"/>
      <c r="F1866" s="407"/>
      <c r="G1866" s="408" t="s">
        <v>18081</v>
      </c>
      <c r="H1866" s="409" t="s">
        <v>18082</v>
      </c>
      <c r="I1866" s="10"/>
      <c r="J1866" s="10"/>
    </row>
    <row r="1867" spans="1:10">
      <c r="A1867" s="405">
        <v>591</v>
      </c>
      <c r="B1867" s="406" t="s">
        <v>17571</v>
      </c>
      <c r="C1867" s="407" t="str">
        <f t="shared" si="30"/>
        <v>effect add_modifier={modifier= culture_shock_diplomacy days = -1 multiplier = 1}</v>
      </c>
      <c r="D1867" s="407"/>
      <c r="E1867" s="407"/>
      <c r="F1867" s="407"/>
      <c r="G1867" s="408" t="s">
        <v>18083</v>
      </c>
      <c r="H1867" s="409" t="s">
        <v>18084</v>
      </c>
      <c r="I1867" s="10"/>
      <c r="J1867" s="10"/>
    </row>
    <row r="1868" spans="1:10">
      <c r="A1868" s="405">
        <v>592</v>
      </c>
      <c r="B1868" s="406" t="s">
        <v>5461</v>
      </c>
      <c r="C1868" s="407" t="str">
        <f t="shared" si="30"/>
        <v>effect add_modifier={modifier= obelisks_curse_modifier days = -1 multiplier = 1}</v>
      </c>
      <c r="D1868" s="407"/>
      <c r="E1868" s="407"/>
      <c r="F1868" s="407"/>
      <c r="G1868" s="408" t="s">
        <v>18085</v>
      </c>
      <c r="H1868" s="409" t="s">
        <v>18086</v>
      </c>
      <c r="I1868" s="10"/>
      <c r="J1868" s="10"/>
    </row>
    <row r="1869" spans="1:10">
      <c r="A1869" s="405">
        <v>593</v>
      </c>
      <c r="B1869" s="406" t="s">
        <v>5461</v>
      </c>
      <c r="C1869" s="407" t="str">
        <f t="shared" si="30"/>
        <v>effect add_modifier={modifier= obelisks_curse_machine_modifier days = -1 multiplier = 1}</v>
      </c>
      <c r="D1869" s="407"/>
      <c r="E1869" s="407"/>
      <c r="F1869" s="407"/>
      <c r="G1869" s="408" t="s">
        <v>18087</v>
      </c>
      <c r="H1869" s="409" t="s">
        <v>18088</v>
      </c>
      <c r="I1869" s="10"/>
      <c r="J1869" s="10"/>
    </row>
    <row r="1870" spans="1:10">
      <c r="A1870" s="405">
        <v>594</v>
      </c>
      <c r="B1870" s="406" t="s">
        <v>18089</v>
      </c>
      <c r="C1870" s="407" t="str">
        <f t="shared" si="30"/>
        <v>effect add_modifier={modifier= pm_formless_haven days = -1 multiplier = 1}</v>
      </c>
      <c r="D1870" s="407"/>
      <c r="E1870" s="407"/>
      <c r="F1870" s="407"/>
      <c r="G1870" s="408" t="s">
        <v>18090</v>
      </c>
      <c r="H1870" s="409" t="s">
        <v>18091</v>
      </c>
      <c r="I1870" s="10"/>
      <c r="J1870" s="10"/>
    </row>
    <row r="1871" spans="1:10">
      <c r="A1871" s="405">
        <v>595</v>
      </c>
      <c r="B1871" s="406" t="s">
        <v>18092</v>
      </c>
      <c r="C1871" s="407" t="str">
        <f t="shared" si="30"/>
        <v>effect add_modifier={modifier= conflicting_visions days = -1 multiplier = 1}</v>
      </c>
      <c r="D1871" s="407"/>
      <c r="E1871" s="407"/>
      <c r="F1871" s="407"/>
      <c r="G1871" s="408" t="s">
        <v>15109</v>
      </c>
      <c r="H1871" s="409" t="s">
        <v>18093</v>
      </c>
      <c r="I1871" s="10"/>
      <c r="J1871" s="10"/>
    </row>
    <row r="1872" spans="1:10">
      <c r="A1872" s="405">
        <v>596</v>
      </c>
      <c r="B1872" s="406" t="s">
        <v>18094</v>
      </c>
      <c r="C1872" s="407" t="str">
        <f t="shared" si="30"/>
        <v>effect add_modifier={modifier= widening_divide_1 days = -1 multiplier = 1}</v>
      </c>
      <c r="D1872" s="407"/>
      <c r="E1872" s="407"/>
      <c r="F1872" s="407"/>
      <c r="G1872" s="408" t="s">
        <v>15109</v>
      </c>
      <c r="H1872" s="409" t="s">
        <v>18095</v>
      </c>
      <c r="I1872" s="10"/>
      <c r="J1872" s="10"/>
    </row>
    <row r="1873" spans="1:10">
      <c r="A1873" s="405">
        <v>597</v>
      </c>
      <c r="B1873" s="406" t="s">
        <v>18094</v>
      </c>
      <c r="C1873" s="407" t="str">
        <f t="shared" si="30"/>
        <v>effect add_modifier={modifier= widening_divide_2 days = -1 multiplier = 1}</v>
      </c>
      <c r="D1873" s="407"/>
      <c r="E1873" s="407"/>
      <c r="F1873" s="407"/>
      <c r="G1873" s="408" t="s">
        <v>18096</v>
      </c>
      <c r="H1873" s="409" t="s">
        <v>18097</v>
      </c>
      <c r="I1873" s="10"/>
      <c r="J1873" s="10"/>
    </row>
    <row r="1874" spans="1:10">
      <c r="A1874" s="405">
        <v>598</v>
      </c>
      <c r="B1874" s="406" t="s">
        <v>18094</v>
      </c>
      <c r="C1874" s="407" t="str">
        <f t="shared" si="30"/>
        <v>effect add_modifier={modifier= widening_divide_3 days = -1 multiplier = 1}</v>
      </c>
      <c r="D1874" s="407"/>
      <c r="E1874" s="407"/>
      <c r="F1874" s="407"/>
      <c r="G1874" s="408" t="s">
        <v>18098</v>
      </c>
      <c r="H1874" s="409" t="s">
        <v>18099</v>
      </c>
      <c r="I1874" s="10"/>
      <c r="J1874" s="10"/>
    </row>
    <row r="1875" spans="1:10">
      <c r="A1875" s="405">
        <v>599</v>
      </c>
      <c r="B1875" s="406" t="s">
        <v>18094</v>
      </c>
      <c r="C1875" s="407" t="str">
        <f t="shared" si="30"/>
        <v>effect add_modifier={modifier= widening_divide_4 days = -1 multiplier = 1}</v>
      </c>
      <c r="D1875" s="407"/>
      <c r="E1875" s="407"/>
      <c r="F1875" s="407"/>
      <c r="G1875" s="408" t="s">
        <v>18100</v>
      </c>
      <c r="H1875" s="409" t="s">
        <v>18101</v>
      </c>
      <c r="I1875" s="10"/>
      <c r="J1875" s="10"/>
    </row>
    <row r="1876" spans="1:10">
      <c r="A1876" s="405">
        <v>600</v>
      </c>
      <c r="B1876" s="406" t="s">
        <v>18094</v>
      </c>
      <c r="C1876" s="407" t="str">
        <f t="shared" si="30"/>
        <v>effect add_modifier={modifier= widening_divide_5 days = -1 multiplier = 1}</v>
      </c>
      <c r="D1876" s="407"/>
      <c r="E1876" s="407"/>
      <c r="F1876" s="407"/>
      <c r="G1876" s="408" t="s">
        <v>18102</v>
      </c>
      <c r="H1876" s="409" t="s">
        <v>18103</v>
      </c>
      <c r="I1876" s="10"/>
      <c r="J1876" s="10"/>
    </row>
    <row r="1877" spans="1:10">
      <c r="A1877" s="405">
        <v>601</v>
      </c>
      <c r="B1877" s="406" t="s">
        <v>18094</v>
      </c>
      <c r="C1877" s="407" t="str">
        <f t="shared" si="30"/>
        <v>effect add_modifier={modifier= widening_divide_6 days = -1 multiplier = 1}</v>
      </c>
      <c r="D1877" s="407"/>
      <c r="E1877" s="407"/>
      <c r="F1877" s="407"/>
      <c r="G1877" s="408" t="s">
        <v>15064</v>
      </c>
      <c r="H1877" s="409" t="s">
        <v>18104</v>
      </c>
      <c r="I1877" s="10"/>
      <c r="J1877" s="10"/>
    </row>
    <row r="1878" spans="1:10">
      <c r="A1878" s="405">
        <v>602</v>
      </c>
      <c r="B1878" s="406" t="s">
        <v>18105</v>
      </c>
      <c r="C1878" s="407" t="str">
        <f t="shared" si="30"/>
        <v>effect add_modifier={modifier= seeded_planet_0_modifier days = -1 multiplier = 1}</v>
      </c>
      <c r="D1878" s="407"/>
      <c r="E1878" s="407"/>
      <c r="F1878" s="407"/>
      <c r="G1878" s="408" t="s">
        <v>18106</v>
      </c>
      <c r="H1878" s="409" t="s">
        <v>18107</v>
      </c>
      <c r="I1878" s="10"/>
      <c r="J1878" s="10"/>
    </row>
    <row r="1879" ht="34.5" spans="1:10">
      <c r="A1879" s="405">
        <v>603</v>
      </c>
      <c r="B1879" s="406" t="s">
        <v>18108</v>
      </c>
      <c r="C1879" s="407" t="str">
        <f t="shared" si="30"/>
        <v>effect add_modifier={modifier= seeded_planet_1_modifier days = -1 multiplier = 1}</v>
      </c>
      <c r="D1879" s="407"/>
      <c r="E1879" s="407"/>
      <c r="F1879" s="407"/>
      <c r="G1879" s="408" t="s">
        <v>18109</v>
      </c>
      <c r="H1879" s="409" t="s">
        <v>18110</v>
      </c>
      <c r="I1879" s="10"/>
      <c r="J1879" s="10"/>
    </row>
    <row r="1880" ht="34.5" spans="1:10">
      <c r="A1880" s="405">
        <v>604</v>
      </c>
      <c r="B1880" s="406" t="s">
        <v>18111</v>
      </c>
      <c r="C1880" s="407" t="str">
        <f t="shared" si="30"/>
        <v>effect add_modifier={modifier= seeded_planet_2_modifier days = -1 multiplier = 1}</v>
      </c>
      <c r="D1880" s="407"/>
      <c r="E1880" s="407"/>
      <c r="F1880" s="407"/>
      <c r="G1880" s="408" t="s">
        <v>18112</v>
      </c>
      <c r="H1880" s="409" t="s">
        <v>18113</v>
      </c>
      <c r="I1880" s="10"/>
      <c r="J1880" s="10"/>
    </row>
    <row r="1881" ht="34.5" spans="1:10">
      <c r="A1881" s="405">
        <v>605</v>
      </c>
      <c r="B1881" s="406" t="s">
        <v>18114</v>
      </c>
      <c r="C1881" s="407" t="str">
        <f t="shared" si="30"/>
        <v>effect add_modifier={modifier= seeded_planet_3_modifier days = -1 multiplier = 1}</v>
      </c>
      <c r="D1881" s="407"/>
      <c r="E1881" s="407"/>
      <c r="F1881" s="407"/>
      <c r="G1881" s="408" t="s">
        <v>18115</v>
      </c>
      <c r="H1881" s="409" t="s">
        <v>18116</v>
      </c>
      <c r="I1881" s="10"/>
      <c r="J1881" s="10"/>
    </row>
    <row r="1882" ht="34.5" spans="1:10">
      <c r="A1882" s="405">
        <v>606</v>
      </c>
      <c r="B1882" s="406" t="s">
        <v>18117</v>
      </c>
      <c r="C1882" s="407" t="str">
        <f t="shared" si="30"/>
        <v>effect add_modifier={modifier= hyper_ecosystem days = -1 multiplier = 1}</v>
      </c>
      <c r="D1882" s="407"/>
      <c r="E1882" s="407"/>
      <c r="F1882" s="407"/>
      <c r="G1882" s="408" t="s">
        <v>18118</v>
      </c>
      <c r="H1882" s="409" t="s">
        <v>18119</v>
      </c>
      <c r="I1882" s="10"/>
      <c r="J1882" s="10"/>
    </row>
    <row r="1883" spans="1:10">
      <c r="A1883" s="405">
        <v>607</v>
      </c>
      <c r="B1883" s="406" t="s">
        <v>18120</v>
      </c>
      <c r="C1883" s="407" t="str">
        <f t="shared" si="30"/>
        <v>effect add_modifier={modifier= docile_fauna days = -1 multiplier = 1}</v>
      </c>
      <c r="D1883" s="407"/>
      <c r="E1883" s="407"/>
      <c r="F1883" s="407"/>
      <c r="G1883" s="408" t="s">
        <v>18121</v>
      </c>
      <c r="H1883" s="409" t="s">
        <v>18122</v>
      </c>
      <c r="I1883" s="10"/>
      <c r="J1883" s="10"/>
    </row>
    <row r="1884" spans="1:10">
      <c r="A1884" s="405">
        <v>608</v>
      </c>
      <c r="B1884" s="406" t="s">
        <v>18123</v>
      </c>
      <c r="C1884" s="407" t="str">
        <f t="shared" si="30"/>
        <v>effect add_modifier={modifier= obsidian_lakes days = -1 multiplier = 1}</v>
      </c>
      <c r="D1884" s="407"/>
      <c r="E1884" s="407"/>
      <c r="F1884" s="407"/>
      <c r="G1884" s="408" t="s">
        <v>18124</v>
      </c>
      <c r="H1884" s="409" t="s">
        <v>18125</v>
      </c>
      <c r="I1884" s="10"/>
      <c r="J1884" s="10"/>
    </row>
    <row r="1885" spans="1:10">
      <c r="A1885" s="405">
        <v>609</v>
      </c>
      <c r="B1885" s="406" t="s">
        <v>18126</v>
      </c>
      <c r="C1885" s="407" t="str">
        <f t="shared" si="30"/>
        <v>effect add_modifier={modifier= crimson_crawlers days = -1 multiplier = 1}</v>
      </c>
      <c r="D1885" s="407"/>
      <c r="E1885" s="407"/>
      <c r="F1885" s="407"/>
      <c r="G1885" s="408" t="s">
        <v>18127</v>
      </c>
      <c r="H1885" s="409" t="s">
        <v>18128</v>
      </c>
      <c r="I1885" s="10"/>
      <c r="J1885" s="10"/>
    </row>
    <row r="1886" spans="1:10">
      <c r="A1886" s="405">
        <v>610</v>
      </c>
      <c r="B1886" s="406" t="s">
        <v>18129</v>
      </c>
      <c r="C1886" s="407" t="str">
        <f t="shared" si="30"/>
        <v>effect add_modifier={modifier= crimson_crawlers_sashimi_style days = -1 multiplier = 1}</v>
      </c>
      <c r="D1886" s="407"/>
      <c r="E1886" s="407"/>
      <c r="F1886" s="407"/>
      <c r="G1886" s="408" t="s">
        <v>18130</v>
      </c>
      <c r="H1886" s="409" t="s">
        <v>18131</v>
      </c>
      <c r="I1886" s="10"/>
      <c r="J1886" s="10"/>
    </row>
    <row r="1887" spans="1:10">
      <c r="A1887" s="405">
        <v>611</v>
      </c>
      <c r="B1887" s="406" t="s">
        <v>18132</v>
      </c>
      <c r="C1887" s="407" t="str">
        <f t="shared" si="30"/>
        <v>effect add_modifier={modifier= crimson_crawlers_bbq_them days = -1 multiplier = 1}</v>
      </c>
      <c r="D1887" s="407"/>
      <c r="E1887" s="407"/>
      <c r="F1887" s="407"/>
      <c r="G1887" s="408" t="s">
        <v>18133</v>
      </c>
      <c r="H1887" s="409" t="s">
        <v>18134</v>
      </c>
      <c r="I1887" s="10"/>
      <c r="J1887" s="10"/>
    </row>
    <row r="1888" ht="34.5" spans="1:10">
      <c r="A1888" s="405">
        <v>612</v>
      </c>
      <c r="B1888" s="406" t="s">
        <v>18135</v>
      </c>
      <c r="C1888" s="407" t="str">
        <f t="shared" si="30"/>
        <v>effect add_modifier={modifier= metal_planet days = -1 multiplier = 1}</v>
      </c>
      <c r="D1888" s="407"/>
      <c r="E1888" s="407"/>
      <c r="F1888" s="407"/>
      <c r="G1888" s="408" t="s">
        <v>18136</v>
      </c>
      <c r="H1888" s="409" t="s">
        <v>18137</v>
      </c>
      <c r="I1888" s="10"/>
      <c r="J1888" s="10"/>
    </row>
    <row r="1889" ht="34.5" spans="1:10">
      <c r="A1889" s="405">
        <v>613</v>
      </c>
      <c r="B1889" s="406" t="s">
        <v>18138</v>
      </c>
      <c r="C1889" s="407" t="str">
        <f t="shared" si="30"/>
        <v>effect add_modifier={modifier= previously_terraformed_planet days = -1 multiplier = 1}</v>
      </c>
      <c r="D1889" s="407"/>
      <c r="E1889" s="407"/>
      <c r="F1889" s="407"/>
      <c r="G1889" s="408" t="s">
        <v>18139</v>
      </c>
      <c r="H1889" s="409" t="s">
        <v>18140</v>
      </c>
      <c r="I1889" s="10"/>
      <c r="J1889" s="10"/>
    </row>
    <row r="1890" spans="1:10">
      <c r="A1890" s="405">
        <v>614</v>
      </c>
      <c r="B1890" s="406" t="s">
        <v>7394</v>
      </c>
      <c r="C1890" s="407" t="str">
        <f t="shared" si="30"/>
        <v>effect add_modifier={modifier= has_patriotic_institute days = -1 multiplier = 1}</v>
      </c>
      <c r="D1890" s="407"/>
      <c r="E1890" s="407"/>
      <c r="F1890" s="407"/>
      <c r="G1890" s="408" t="s">
        <v>18141</v>
      </c>
      <c r="H1890" s="409" t="s">
        <v>18142</v>
      </c>
      <c r="I1890" s="10"/>
      <c r="J1890" s="10"/>
    </row>
    <row r="1891" spans="1:10">
      <c r="A1891" s="405">
        <v>615</v>
      </c>
      <c r="B1891" s="406" t="s">
        <v>18143</v>
      </c>
      <c r="C1891" s="407" t="str">
        <f t="shared" si="30"/>
        <v>effect add_modifier={modifier= recent_eruption days = -1 multiplier = 1}</v>
      </c>
      <c r="D1891" s="407"/>
      <c r="E1891" s="407"/>
      <c r="F1891" s="407"/>
      <c r="G1891" s="408" t="s">
        <v>13388</v>
      </c>
      <c r="H1891" s="409" t="s">
        <v>18144</v>
      </c>
      <c r="I1891" s="10"/>
      <c r="J1891" s="10"/>
    </row>
    <row r="1892" spans="1:10">
      <c r="A1892" s="405">
        <v>616</v>
      </c>
      <c r="B1892" s="406" t="s">
        <v>18145</v>
      </c>
      <c r="C1892" s="407" t="str">
        <f t="shared" si="30"/>
        <v>effect add_modifier={modifier= collided_planet days = -1 multiplier = 1}</v>
      </c>
      <c r="D1892" s="407"/>
      <c r="E1892" s="407"/>
      <c r="F1892" s="407"/>
      <c r="G1892" s="408" t="s">
        <v>18146</v>
      </c>
      <c r="H1892" s="409" t="s">
        <v>18147</v>
      </c>
      <c r="I1892" s="10"/>
      <c r="J1892" s="10"/>
    </row>
    <row r="1893" spans="1:10">
      <c r="A1893" s="405">
        <v>617</v>
      </c>
      <c r="B1893" s="406" t="s">
        <v>18148</v>
      </c>
      <c r="C1893" s="407" t="str">
        <f t="shared" si="30"/>
        <v>effect add_modifier={modifier= collided_planet_collapsing days = -1 multiplier = 1}</v>
      </c>
      <c r="D1893" s="407"/>
      <c r="E1893" s="407"/>
      <c r="F1893" s="407"/>
      <c r="G1893" s="408" t="s">
        <v>18149</v>
      </c>
      <c r="H1893" s="409" t="s">
        <v>18150</v>
      </c>
      <c r="I1893" s="10"/>
      <c r="J1893" s="10"/>
    </row>
    <row r="1894" spans="1:10">
      <c r="A1894" s="405">
        <v>618</v>
      </c>
      <c r="B1894" s="406" t="s">
        <v>18151</v>
      </c>
      <c r="C1894" s="407" t="str">
        <f t="shared" si="30"/>
        <v>effect add_modifier={modifier= wooden_planet days = -1 multiplier = 1}</v>
      </c>
      <c r="D1894" s="407"/>
      <c r="E1894" s="407"/>
      <c r="F1894" s="407"/>
      <c r="G1894" s="408" t="s">
        <v>18152</v>
      </c>
      <c r="H1894" s="409" t="s">
        <v>18153</v>
      </c>
      <c r="I1894" s="10"/>
      <c r="J1894" s="10"/>
    </row>
    <row r="1895" spans="1:10">
      <c r="A1895" s="405">
        <v>619</v>
      </c>
      <c r="B1895" s="406" t="s">
        <v>18154</v>
      </c>
      <c r="C1895" s="407" t="str">
        <f t="shared" si="30"/>
        <v>effect add_modifier={modifier= electric_storm_aftermath_modifier_severity_1 days = -1 multiplier = 1}</v>
      </c>
      <c r="D1895" s="407"/>
      <c r="E1895" s="407"/>
      <c r="F1895" s="407"/>
      <c r="G1895" s="408" t="s">
        <v>18155</v>
      </c>
      <c r="H1895" s="409" t="s">
        <v>18156</v>
      </c>
      <c r="I1895" s="10"/>
      <c r="J1895" s="10"/>
    </row>
    <row r="1896" spans="1:10">
      <c r="A1896" s="405">
        <v>620</v>
      </c>
      <c r="B1896" s="406" t="s">
        <v>18157</v>
      </c>
      <c r="C1896" s="407" t="str">
        <f t="shared" si="30"/>
        <v>effect add_modifier={modifier= electric_storm_aftermath_modifier_severity_2 days = -1 multiplier = 1}</v>
      </c>
      <c r="D1896" s="407"/>
      <c r="E1896" s="407"/>
      <c r="F1896" s="407"/>
      <c r="G1896" s="408" t="s">
        <v>18158</v>
      </c>
      <c r="H1896" s="409" t="s">
        <v>18159</v>
      </c>
      <c r="I1896" s="10"/>
      <c r="J1896" s="10"/>
    </row>
    <row r="1897" spans="1:10">
      <c r="A1897" s="405">
        <v>621</v>
      </c>
      <c r="B1897" s="406" t="s">
        <v>18160</v>
      </c>
      <c r="C1897" s="407" t="str">
        <f t="shared" si="30"/>
        <v>effect add_modifier={modifier= electric_storm_aftermath_modifier_severity_3 days = -1 multiplier = 1}</v>
      </c>
      <c r="D1897" s="407"/>
      <c r="E1897" s="407"/>
      <c r="F1897" s="407"/>
      <c r="G1897" s="408" t="s">
        <v>18161</v>
      </c>
      <c r="H1897" s="409" t="s">
        <v>18162</v>
      </c>
      <c r="I1897" s="10"/>
      <c r="J1897" s="10"/>
    </row>
    <row r="1898" spans="1:10">
      <c r="A1898" s="405">
        <v>622</v>
      </c>
      <c r="B1898" s="406" t="s">
        <v>18163</v>
      </c>
      <c r="C1898" s="407" t="str">
        <f t="shared" si="30"/>
        <v>effect add_modifier={modifier= particle_storm_aftermath_modifier_severity_1 days = -1 multiplier = 1}</v>
      </c>
      <c r="D1898" s="407"/>
      <c r="E1898" s="407"/>
      <c r="F1898" s="407"/>
      <c r="G1898" s="408" t="s">
        <v>18164</v>
      </c>
      <c r="H1898" s="409" t="s">
        <v>18165</v>
      </c>
      <c r="I1898" s="10"/>
      <c r="J1898" s="10"/>
    </row>
    <row r="1899" spans="1:10">
      <c r="A1899" s="405">
        <v>623</v>
      </c>
      <c r="B1899" s="406" t="s">
        <v>18166</v>
      </c>
      <c r="C1899" s="407" t="str">
        <f t="shared" si="30"/>
        <v>effect add_modifier={modifier= particle_storm_aftermath_modifier_severity_2 days = -1 multiplier = 1}</v>
      </c>
      <c r="D1899" s="407"/>
      <c r="E1899" s="407"/>
      <c r="F1899" s="407"/>
      <c r="G1899" s="408" t="s">
        <v>18167</v>
      </c>
      <c r="H1899" s="409" t="s">
        <v>18168</v>
      </c>
      <c r="I1899" s="10"/>
      <c r="J1899" s="10"/>
    </row>
    <row r="1900" spans="1:10">
      <c r="A1900" s="405">
        <v>624</v>
      </c>
      <c r="B1900" s="406" t="s">
        <v>18169</v>
      </c>
      <c r="C1900" s="407" t="str">
        <f t="shared" si="30"/>
        <v>effect add_modifier={modifier= particle_storm_aftermath_modifier_severity_3 days = -1 multiplier = 1}</v>
      </c>
      <c r="D1900" s="407"/>
      <c r="E1900" s="407"/>
      <c r="F1900" s="407"/>
      <c r="G1900" s="408" t="s">
        <v>18170</v>
      </c>
      <c r="H1900" s="409" t="s">
        <v>18171</v>
      </c>
      <c r="I1900" s="10"/>
      <c r="J1900" s="10"/>
    </row>
    <row r="1901" spans="1:10">
      <c r="A1901" s="405">
        <v>625</v>
      </c>
      <c r="B1901" s="406" t="s">
        <v>18172</v>
      </c>
      <c r="C1901" s="407" t="str">
        <f t="shared" si="30"/>
        <v>effect add_modifier={modifier= gravity_storm_aftermath_modifier_severity_1 days = -1 multiplier = 1}</v>
      </c>
      <c r="D1901" s="407"/>
      <c r="E1901" s="407"/>
      <c r="F1901" s="407"/>
      <c r="G1901" s="408" t="s">
        <v>18173</v>
      </c>
      <c r="H1901" s="409" t="s">
        <v>18174</v>
      </c>
      <c r="I1901" s="10"/>
      <c r="J1901" s="10"/>
    </row>
    <row r="1902" spans="1:10">
      <c r="A1902" s="405">
        <v>626</v>
      </c>
      <c r="B1902" s="406" t="s">
        <v>18175</v>
      </c>
      <c r="C1902" s="407" t="str">
        <f t="shared" si="30"/>
        <v>effect add_modifier={modifier= gravity_storm_aftermath_modifier_severity_2 days = -1 multiplier = 1}</v>
      </c>
      <c r="D1902" s="407"/>
      <c r="E1902" s="407"/>
      <c r="F1902" s="407"/>
      <c r="G1902" s="408" t="s">
        <v>18176</v>
      </c>
      <c r="H1902" s="409" t="s">
        <v>18177</v>
      </c>
      <c r="I1902" s="10"/>
      <c r="J1902" s="10"/>
    </row>
    <row r="1903" spans="1:10">
      <c r="A1903" s="405">
        <v>627</v>
      </c>
      <c r="B1903" s="406" t="s">
        <v>18178</v>
      </c>
      <c r="C1903" s="407" t="str">
        <f t="shared" si="30"/>
        <v>effect add_modifier={modifier= gravity_storm_aftermath_modifier_severity_3 days = -1 multiplier = 1}</v>
      </c>
      <c r="D1903" s="407"/>
      <c r="E1903" s="407"/>
      <c r="F1903" s="407"/>
      <c r="G1903" s="408" t="s">
        <v>18179</v>
      </c>
      <c r="H1903" s="409" t="s">
        <v>18180</v>
      </c>
      <c r="I1903" s="10"/>
      <c r="J1903" s="10"/>
    </row>
    <row r="1904" spans="1:10">
      <c r="A1904" s="405">
        <v>628</v>
      </c>
      <c r="B1904" s="406" t="s">
        <v>18181</v>
      </c>
      <c r="C1904" s="407" t="str">
        <f t="shared" si="30"/>
        <v>effect add_modifier={modifier= magnetic_storm_aftermath_modifier_severity_1 days = -1 multiplier = 1}</v>
      </c>
      <c r="D1904" s="407"/>
      <c r="E1904" s="407"/>
      <c r="F1904" s="407"/>
      <c r="G1904" s="408" t="s">
        <v>18182</v>
      </c>
      <c r="H1904" s="409" t="s">
        <v>18183</v>
      </c>
      <c r="I1904" s="10"/>
      <c r="J1904" s="10"/>
    </row>
    <row r="1905" spans="1:10">
      <c r="A1905" s="405">
        <v>629</v>
      </c>
      <c r="B1905" s="406" t="s">
        <v>18184</v>
      </c>
      <c r="C1905" s="407" t="str">
        <f t="shared" si="30"/>
        <v>effect add_modifier={modifier= magnetic_storm_aftermath_modifier_severity_2 days = -1 multiplier = 1}</v>
      </c>
      <c r="D1905" s="407"/>
      <c r="E1905" s="407"/>
      <c r="F1905" s="407"/>
      <c r="G1905" s="408" t="s">
        <v>18185</v>
      </c>
      <c r="H1905" s="409" t="s">
        <v>18186</v>
      </c>
      <c r="I1905" s="10"/>
      <c r="J1905" s="10"/>
    </row>
    <row r="1906" spans="1:10">
      <c r="A1906" s="405">
        <v>630</v>
      </c>
      <c r="B1906" s="406" t="s">
        <v>18187</v>
      </c>
      <c r="C1906" s="407" t="str">
        <f t="shared" si="30"/>
        <v>effect add_modifier={modifier= magnetic_storm_aftermath_modifier_severity_3 days = -1 multiplier = 1}</v>
      </c>
      <c r="D1906" s="407"/>
      <c r="E1906" s="407"/>
      <c r="F1906" s="407"/>
      <c r="G1906" s="408" t="s">
        <v>18188</v>
      </c>
      <c r="H1906" s="409" t="s">
        <v>18189</v>
      </c>
      <c r="I1906" s="10"/>
      <c r="J1906" s="10"/>
    </row>
    <row r="1907" spans="1:10">
      <c r="A1907" s="405">
        <v>631</v>
      </c>
      <c r="B1907" s="406" t="s">
        <v>18190</v>
      </c>
      <c r="C1907" s="407" t="str">
        <f t="shared" si="30"/>
        <v>effect add_modifier={modifier= solar_storm_aftermath_modifier_severity_1 days = -1 multiplier = 1}</v>
      </c>
      <c r="D1907" s="407"/>
      <c r="E1907" s="407"/>
      <c r="F1907" s="407"/>
      <c r="G1907" s="408" t="s">
        <v>18191</v>
      </c>
      <c r="H1907" s="409" t="s">
        <v>18192</v>
      </c>
      <c r="I1907" s="10"/>
      <c r="J1907" s="10"/>
    </row>
    <row r="1908" spans="1:10">
      <c r="A1908" s="405">
        <v>632</v>
      </c>
      <c r="B1908" s="406" t="s">
        <v>18193</v>
      </c>
      <c r="C1908" s="407" t="str">
        <f t="shared" si="30"/>
        <v>effect add_modifier={modifier= solar_storm_aftermath_modifier_severity_2 days = -1 multiplier = 1}</v>
      </c>
      <c r="D1908" s="407"/>
      <c r="E1908" s="407"/>
      <c r="F1908" s="407"/>
      <c r="G1908" s="408" t="s">
        <v>18194</v>
      </c>
      <c r="H1908" s="409" t="s">
        <v>18195</v>
      </c>
      <c r="I1908" s="10"/>
      <c r="J1908" s="10"/>
    </row>
    <row r="1909" spans="1:10">
      <c r="A1909" s="405">
        <v>633</v>
      </c>
      <c r="B1909" s="406" t="s">
        <v>18196</v>
      </c>
      <c r="C1909" s="407" t="str">
        <f t="shared" si="30"/>
        <v>effect add_modifier={modifier= solar_storm_aftermath_modifier_severity_3 days = -1 multiplier = 1}</v>
      </c>
      <c r="D1909" s="407"/>
      <c r="E1909" s="407"/>
      <c r="F1909" s="407"/>
      <c r="G1909" s="408" t="s">
        <v>18197</v>
      </c>
      <c r="H1909" s="409" t="s">
        <v>18198</v>
      </c>
      <c r="I1909" s="10"/>
      <c r="J1909" s="10"/>
    </row>
    <row r="1910" spans="1:10">
      <c r="A1910" s="405">
        <v>634</v>
      </c>
      <c r="B1910" s="406" t="s">
        <v>18199</v>
      </c>
      <c r="C1910" s="407" t="str">
        <f t="shared" si="30"/>
        <v>effect add_modifier={modifier= celestial_storm_aftermath_modifier_severity_1 days = -1 multiplier = 1}</v>
      </c>
      <c r="D1910" s="407"/>
      <c r="E1910" s="407"/>
      <c r="F1910" s="407"/>
      <c r="G1910" s="408" t="s">
        <v>18200</v>
      </c>
      <c r="H1910" s="409" t="s">
        <v>18201</v>
      </c>
      <c r="I1910" s="10"/>
      <c r="J1910" s="10"/>
    </row>
    <row r="1911" spans="1:10">
      <c r="A1911" s="405">
        <v>635</v>
      </c>
      <c r="B1911" s="406" t="s">
        <v>18202</v>
      </c>
      <c r="C1911" s="407" t="str">
        <f t="shared" si="30"/>
        <v>effect add_modifier={modifier= celestial_storm_aftermath_modifier_severity_2 days = -1 multiplier = 1}</v>
      </c>
      <c r="D1911" s="407"/>
      <c r="E1911" s="407"/>
      <c r="F1911" s="407"/>
      <c r="G1911" s="408" t="s">
        <v>18203</v>
      </c>
      <c r="H1911" s="409" t="s">
        <v>18204</v>
      </c>
      <c r="I1911" s="10"/>
      <c r="J1911" s="10"/>
    </row>
    <row r="1912" spans="1:10">
      <c r="A1912" s="405">
        <v>636</v>
      </c>
      <c r="B1912" s="406" t="s">
        <v>18205</v>
      </c>
      <c r="C1912" s="407" t="str">
        <f t="shared" si="30"/>
        <v>effect add_modifier={modifier= celestial_storm_aftermath_modifier_severity_3 days = -1 multiplier = 1}</v>
      </c>
      <c r="D1912" s="407"/>
      <c r="E1912" s="407"/>
      <c r="F1912" s="407"/>
      <c r="G1912" s="408" t="s">
        <v>18206</v>
      </c>
      <c r="H1912" s="409" t="s">
        <v>18207</v>
      </c>
      <c r="I1912" s="10"/>
      <c r="J1912" s="10"/>
    </row>
    <row r="1913" spans="1:10">
      <c r="A1913" s="405">
        <v>637</v>
      </c>
      <c r="B1913" s="406" t="s">
        <v>18208</v>
      </c>
      <c r="C1913" s="407" t="str">
        <f t="shared" si="30"/>
        <v>effect add_modifier={modifier= shroud_storm_aftermath_modifier_severity_1 days = -1 multiplier = 1}</v>
      </c>
      <c r="D1913" s="407"/>
      <c r="E1913" s="407"/>
      <c r="F1913" s="407"/>
      <c r="G1913" s="408" t="s">
        <v>18209</v>
      </c>
      <c r="H1913" s="409" t="s">
        <v>18210</v>
      </c>
      <c r="I1913" s="10"/>
      <c r="J1913" s="10"/>
    </row>
    <row r="1914" spans="1:10">
      <c r="A1914" s="405">
        <v>638</v>
      </c>
      <c r="B1914" s="406" t="s">
        <v>18211</v>
      </c>
      <c r="C1914" s="407" t="str">
        <f t="shared" si="30"/>
        <v>effect add_modifier={modifier= shroud_storm_aftermath_modifier_severity_2 days = -1 multiplier = 1}</v>
      </c>
      <c r="D1914" s="407"/>
      <c r="E1914" s="407"/>
      <c r="F1914" s="407"/>
      <c r="G1914" s="408" t="s">
        <v>18212</v>
      </c>
      <c r="H1914" s="409" t="s">
        <v>18213</v>
      </c>
      <c r="I1914" s="10"/>
      <c r="J1914" s="10"/>
    </row>
    <row r="1915" spans="1:10">
      <c r="A1915" s="405">
        <v>639</v>
      </c>
      <c r="B1915" s="406" t="s">
        <v>18214</v>
      </c>
      <c r="C1915" s="407" t="str">
        <f t="shared" si="30"/>
        <v>effect add_modifier={modifier= shroud_storm_aftermath_modifier_severity_3 days = -1 multiplier = 1}</v>
      </c>
      <c r="D1915" s="407"/>
      <c r="E1915" s="407"/>
      <c r="F1915" s="407"/>
      <c r="G1915" s="408" t="s">
        <v>18215</v>
      </c>
      <c r="H1915" s="409" t="s">
        <v>18216</v>
      </c>
      <c r="I1915" s="10"/>
      <c r="J1915" s="10"/>
    </row>
    <row r="1916" spans="1:10">
      <c r="A1916" s="405">
        <v>640</v>
      </c>
      <c r="B1916" s="406" t="s">
        <v>18217</v>
      </c>
      <c r="C1916" s="407" t="str">
        <f t="shared" si="30"/>
        <v>effect add_modifier={modifier= cs_storm_chasers_homeworld_storm_attraction days = -1 multiplier = 1}</v>
      </c>
      <c r="D1916" s="407"/>
      <c r="E1916" s="407"/>
      <c r="F1916" s="407"/>
      <c r="G1916" s="408" t="s">
        <v>18218</v>
      </c>
      <c r="H1916" s="409" t="s">
        <v>18219</v>
      </c>
      <c r="I1916" s="10"/>
      <c r="J1916" s="10"/>
    </row>
    <row r="1917" spans="1:10">
      <c r="A1917" s="405">
        <v>641</v>
      </c>
      <c r="B1917" s="406" t="s">
        <v>18220</v>
      </c>
      <c r="C1917" s="407" t="str">
        <f t="shared" si="30"/>
        <v>effect add_modifier={modifier= storm_hunkered_down_modifier days = -1 multiplier = 1}</v>
      </c>
      <c r="D1917" s="407"/>
      <c r="E1917" s="407"/>
      <c r="F1917" s="407"/>
      <c r="G1917" s="408" t="s">
        <v>18221</v>
      </c>
      <c r="H1917" s="409" t="s">
        <v>18222</v>
      </c>
      <c r="I1917" s="10"/>
      <c r="J1917" s="10"/>
    </row>
    <row r="1918" ht="51.75" spans="1:10">
      <c r="A1918" s="405">
        <v>642</v>
      </c>
      <c r="B1918" s="406" t="s">
        <v>18223</v>
      </c>
      <c r="C1918" s="407" t="str">
        <f t="shared" ref="C1918:C1981" si="31">_xlfn.CONCAT($C$4," ",H1918," ","days = ",$E$4," ","multiplier = ",$G$4,"}")</f>
        <v>effect add_modifier={modifier= cultivated_worldscaping_modifier days = -1 multiplier = 1}</v>
      </c>
      <c r="D1918" s="407"/>
      <c r="E1918" s="407"/>
      <c r="F1918" s="407"/>
      <c r="G1918" s="408" t="s">
        <v>18224</v>
      </c>
      <c r="H1918" s="409" t="s">
        <v>18225</v>
      </c>
      <c r="I1918" s="10"/>
      <c r="J1918" s="10"/>
    </row>
    <row r="1919" spans="1:10">
      <c r="A1919" s="405">
        <v>643</v>
      </c>
      <c r="B1919" s="406" t="s">
        <v>18226</v>
      </c>
      <c r="C1919" s="407" t="str">
        <f t="shared" si="31"/>
        <v>effect add_modifier={modifier= pm_magnetized_planetary_core days = -1 multiplier = 1}</v>
      </c>
      <c r="D1919" s="407"/>
      <c r="E1919" s="407"/>
      <c r="F1919" s="407"/>
      <c r="G1919" s="408" t="s">
        <v>18227</v>
      </c>
      <c r="H1919" s="409" t="s">
        <v>18228</v>
      </c>
      <c r="I1919" s="10"/>
      <c r="J1919" s="10"/>
    </row>
    <row r="1920" ht="34.5" spans="1:10">
      <c r="A1920" s="405">
        <v>644</v>
      </c>
      <c r="B1920" s="406" t="s">
        <v>18229</v>
      </c>
      <c r="C1920" s="407" t="str">
        <f t="shared" si="31"/>
        <v>effect add_modifier={modifier= shroud_switched days = -1 multiplier = 1}</v>
      </c>
      <c r="D1920" s="407"/>
      <c r="E1920" s="407"/>
      <c r="F1920" s="407"/>
      <c r="G1920" s="408" t="s">
        <v>18230</v>
      </c>
      <c r="H1920" s="409" t="s">
        <v>18231</v>
      </c>
      <c r="I1920" s="10"/>
      <c r="J1920" s="10"/>
    </row>
    <row r="1921" spans="1:10">
      <c r="A1921" s="405">
        <v>645</v>
      </c>
      <c r="B1921" s="406" t="s">
        <v>18232</v>
      </c>
      <c r="C1921" s="407" t="str">
        <f t="shared" si="31"/>
        <v>effect add_modifier={modifier= pm_satured_filtration days = -1 multiplier = 1}</v>
      </c>
      <c r="D1921" s="407"/>
      <c r="E1921" s="407"/>
      <c r="F1921" s="407"/>
      <c r="G1921" s="408" t="s">
        <v>18233</v>
      </c>
      <c r="H1921" s="409" t="s">
        <v>18234</v>
      </c>
      <c r="I1921" s="10"/>
      <c r="J1921" s="10"/>
    </row>
    <row r="1922" spans="1:10">
      <c r="A1922" s="405">
        <v>646</v>
      </c>
      <c r="B1922" s="406" t="s">
        <v>18235</v>
      </c>
      <c r="C1922" s="407" t="str">
        <f t="shared" si="31"/>
        <v>effect add_modifier={modifier= untamed_wilds days = -1 multiplier = 1}</v>
      </c>
      <c r="D1922" s="407"/>
      <c r="E1922" s="407"/>
      <c r="F1922" s="407"/>
      <c r="G1922" s="408" t="s">
        <v>18236</v>
      </c>
      <c r="H1922" s="409" t="s">
        <v>18237</v>
      </c>
      <c r="I1922" s="10"/>
      <c r="J1922" s="10"/>
    </row>
    <row r="1923" spans="1:10">
      <c r="A1923" s="405">
        <v>647</v>
      </c>
      <c r="B1923" s="406" t="s">
        <v>18238</v>
      </c>
      <c r="C1923" s="407" t="str">
        <f t="shared" si="31"/>
        <v>effect add_modifier={modifier= cosmogenesis_superlight_planet_1 days = -1 multiplier = 1}</v>
      </c>
      <c r="D1923" s="407"/>
      <c r="E1923" s="407"/>
      <c r="F1923" s="407"/>
      <c r="G1923" s="408" t="s">
        <v>18239</v>
      </c>
      <c r="H1923" s="409" t="s">
        <v>18240</v>
      </c>
      <c r="I1923" s="10"/>
      <c r="J1923" s="10"/>
    </row>
    <row r="1924" spans="1:10">
      <c r="A1924" s="405">
        <v>648</v>
      </c>
      <c r="B1924" s="406" t="s">
        <v>18241</v>
      </c>
      <c r="C1924" s="407" t="str">
        <f t="shared" si="31"/>
        <v>effect add_modifier={modifier= cosmogenesis_superlight_planet_2 days = -1 multiplier = 1}</v>
      </c>
      <c r="D1924" s="407"/>
      <c r="E1924" s="407"/>
      <c r="F1924" s="407"/>
      <c r="G1924" s="408" t="s">
        <v>17391</v>
      </c>
      <c r="H1924" s="409" t="s">
        <v>18242</v>
      </c>
      <c r="I1924" s="10"/>
      <c r="J1924" s="10"/>
    </row>
    <row r="1925" spans="1:10">
      <c r="A1925" s="405">
        <v>649</v>
      </c>
      <c r="B1925" s="406" t="s">
        <v>18243</v>
      </c>
      <c r="C1925" s="407" t="str">
        <f t="shared" si="31"/>
        <v>effect add_modifier={modifier= leaking_atmosphere days = -1 multiplier = 1}</v>
      </c>
      <c r="D1925" s="407"/>
      <c r="E1925" s="407"/>
      <c r="F1925" s="407"/>
      <c r="G1925" s="408" t="s">
        <v>18244</v>
      </c>
      <c r="H1925" s="409" t="s">
        <v>18245</v>
      </c>
      <c r="I1925" s="10"/>
      <c r="J1925" s="10"/>
    </row>
    <row r="1926" ht="34.5" spans="1:10">
      <c r="A1926" s="405">
        <v>650</v>
      </c>
      <c r="B1926" s="406" t="s">
        <v>18246</v>
      </c>
      <c r="C1926" s="407" t="str">
        <f t="shared" si="31"/>
        <v>effect add_modifier={modifier= cosmogenesis_sped_up days = -1 multiplier = 1}</v>
      </c>
      <c r="D1926" s="407"/>
      <c r="E1926" s="407"/>
      <c r="F1926" s="407"/>
      <c r="G1926" s="408" t="s">
        <v>18247</v>
      </c>
      <c r="H1926" s="409" t="s">
        <v>18248</v>
      </c>
      <c r="I1926" s="10"/>
      <c r="J1926" s="10"/>
    </row>
    <row r="1927" ht="34.5" spans="1:10">
      <c r="A1927" s="405">
        <v>651</v>
      </c>
      <c r="B1927" s="406" t="s">
        <v>18249</v>
      </c>
      <c r="C1927" s="407" t="str">
        <f t="shared" si="31"/>
        <v>effect add_modifier={modifier= cosmogenesis_slowed_down days = -1 multiplier = 1}</v>
      </c>
      <c r="D1927" s="407"/>
      <c r="E1927" s="407"/>
      <c r="F1927" s="407"/>
      <c r="G1927" s="408" t="s">
        <v>18250</v>
      </c>
      <c r="H1927" s="409" t="s">
        <v>18251</v>
      </c>
      <c r="I1927" s="10"/>
      <c r="J1927" s="10"/>
    </row>
    <row r="1928" spans="1:10">
      <c r="A1928" s="405">
        <v>652</v>
      </c>
      <c r="B1928" s="406" t="s">
        <v>18252</v>
      </c>
      <c r="C1928" s="407" t="str">
        <f t="shared" si="31"/>
        <v>effect add_modifier={modifier= cosmogenesis_slightly_bigger days = -1 multiplier = 1}</v>
      </c>
      <c r="D1928" s="407"/>
      <c r="E1928" s="407"/>
      <c r="F1928" s="407"/>
      <c r="G1928" s="408" t="s">
        <v>18253</v>
      </c>
      <c r="H1928" s="409" t="s">
        <v>18254</v>
      </c>
      <c r="I1928" s="10"/>
      <c r="J1928" s="10"/>
    </row>
    <row r="1929" spans="1:10">
      <c r="A1929" s="405">
        <v>653</v>
      </c>
      <c r="B1929" s="406" t="s">
        <v>18255</v>
      </c>
      <c r="C1929" s="407" t="str">
        <f t="shared" si="31"/>
        <v>effect add_modifier={modifier= cosmogenesis_slightly_smaller days = -1 multiplier = 1}</v>
      </c>
      <c r="D1929" s="407"/>
      <c r="E1929" s="407"/>
      <c r="F1929" s="407"/>
      <c r="G1929" s="408" t="s">
        <v>18256</v>
      </c>
      <c r="H1929" s="409" t="s">
        <v>18257</v>
      </c>
      <c r="I1929" s="10"/>
      <c r="J1929" s="10"/>
    </row>
    <row r="1930" spans="1:10">
      <c r="A1930" s="405">
        <v>654</v>
      </c>
      <c r="B1930" s="406" t="s">
        <v>18258</v>
      </c>
      <c r="C1930" s="407" t="str">
        <f t="shared" si="31"/>
        <v>effect add_modifier={modifier= blipped_colony days = -1 multiplier = 1}</v>
      </c>
      <c r="D1930" s="407"/>
      <c r="E1930" s="407"/>
      <c r="F1930" s="407"/>
      <c r="G1930" s="408" t="s">
        <v>18259</v>
      </c>
      <c r="H1930" s="409" t="s">
        <v>18260</v>
      </c>
      <c r="I1930" s="10"/>
      <c r="J1930" s="10"/>
    </row>
    <row r="1931" spans="1:10">
      <c r="A1931" s="405">
        <v>655</v>
      </c>
      <c r="B1931" s="406" t="s">
        <v>18261</v>
      </c>
      <c r="C1931" s="407" t="str">
        <f t="shared" si="31"/>
        <v>effect add_modifier={modifier= devastated_colony days = -1 multiplier = 1}</v>
      </c>
      <c r="D1931" s="407"/>
      <c r="E1931" s="407"/>
      <c r="F1931" s="407"/>
      <c r="G1931" s="408" t="s">
        <v>18262</v>
      </c>
      <c r="H1931" s="409" t="s">
        <v>18263</v>
      </c>
      <c r="I1931" s="10"/>
      <c r="J1931" s="10"/>
    </row>
    <row r="1932" spans="1:10">
      <c r="A1932" s="405">
        <v>656</v>
      </c>
      <c r="B1932" s="406" t="s">
        <v>18264</v>
      </c>
      <c r="C1932" s="407" t="str">
        <f t="shared" si="31"/>
        <v>effect add_modifier={modifier= cybercreed_faithful_unrest days = -1 multiplier = 1}</v>
      </c>
      <c r="D1932" s="407"/>
      <c r="E1932" s="407"/>
      <c r="F1932" s="407"/>
      <c r="G1932" s="408" t="s">
        <v>18265</v>
      </c>
      <c r="H1932" s="409" t="s">
        <v>18266</v>
      </c>
      <c r="I1932" s="10"/>
      <c r="J1932" s="10"/>
    </row>
    <row r="1933" spans="1:10">
      <c r="A1933" s="405">
        <v>657</v>
      </c>
      <c r="B1933" s="406" t="s">
        <v>18267</v>
      </c>
      <c r="C1933" s="407" t="str">
        <f t="shared" si="31"/>
        <v>effect add_modifier={modifier= cybercreed_unified_faith days = -1 multiplier = 1}</v>
      </c>
      <c r="D1933" s="407"/>
      <c r="E1933" s="407"/>
      <c r="F1933" s="407"/>
      <c r="G1933" s="408" t="s">
        <v>18268</v>
      </c>
      <c r="H1933" s="409" t="s">
        <v>18269</v>
      </c>
      <c r="I1933" s="10"/>
      <c r="J1933" s="10"/>
    </row>
    <row r="1934" spans="1:10">
      <c r="A1934" s="405">
        <v>658</v>
      </c>
      <c r="B1934" s="406" t="s">
        <v>18270</v>
      </c>
      <c r="C1934" s="407" t="str">
        <f t="shared" si="31"/>
        <v>effect add_modifier={modifier= cybercreed_moderates_ignored days = -1 multiplier = 1}</v>
      </c>
      <c r="D1934" s="407"/>
      <c r="E1934" s="407"/>
      <c r="F1934" s="407"/>
      <c r="G1934" s="408" t="s">
        <v>18271</v>
      </c>
      <c r="H1934" s="409" t="s">
        <v>18272</v>
      </c>
      <c r="I1934" s="10"/>
      <c r="J1934" s="10"/>
    </row>
    <row r="1935" spans="1:10">
      <c r="A1935" s="405">
        <v>659</v>
      </c>
      <c r="B1935" s="406" t="s">
        <v>18273</v>
      </c>
      <c r="C1935" s="407" t="str">
        <f t="shared" si="31"/>
        <v>effect add_modifier={modifier= cybercreed_creeds_absorbed days = -1 multiplier = 1}</v>
      </c>
      <c r="D1935" s="407"/>
      <c r="E1935" s="407"/>
      <c r="F1935" s="407"/>
      <c r="G1935" s="408" t="s">
        <v>18274</v>
      </c>
      <c r="H1935" s="409" t="s">
        <v>18275</v>
      </c>
      <c r="I1935" s="10"/>
      <c r="J1935" s="10"/>
    </row>
    <row r="1936" spans="1:10">
      <c r="A1936" s="405">
        <v>660</v>
      </c>
      <c r="B1936" s="406" t="s">
        <v>18276</v>
      </c>
      <c r="C1936" s="407" t="str">
        <f t="shared" si="31"/>
        <v>effect add_modifier={modifier= cybercreed_forced_cyberization days = -1 multiplier = 1}</v>
      </c>
      <c r="D1936" s="407"/>
      <c r="E1936" s="407"/>
      <c r="F1936" s="407"/>
      <c r="G1936" s="408" t="s">
        <v>18277</v>
      </c>
      <c r="H1936" s="409" t="s">
        <v>18278</v>
      </c>
      <c r="I1936" s="10"/>
      <c r="J1936" s="10"/>
    </row>
    <row r="1937" spans="1:10">
      <c r="A1937" s="405">
        <v>661</v>
      </c>
      <c r="B1937" s="406" t="s">
        <v>18279</v>
      </c>
      <c r="C1937" s="407" t="str">
        <f t="shared" si="31"/>
        <v>effect add_modifier={modifier= cybercreed_allowed_non_cyborgs days = -1 multiplier = 1}</v>
      </c>
      <c r="D1937" s="407"/>
      <c r="E1937" s="407"/>
      <c r="F1937" s="407"/>
      <c r="G1937" s="408" t="s">
        <v>18280</v>
      </c>
      <c r="H1937" s="409" t="s">
        <v>18281</v>
      </c>
      <c r="I1937" s="10"/>
      <c r="J1937" s="10"/>
    </row>
    <row r="1938" spans="1:10">
      <c r="A1938" s="405">
        <v>662</v>
      </c>
      <c r="B1938" s="406" t="s">
        <v>18282</v>
      </c>
      <c r="C1938" s="407" t="str">
        <f t="shared" si="31"/>
        <v>effect add_modifier={modifier= sold_sky_2_mega days = -1 multiplier = 1}</v>
      </c>
      <c r="D1938" s="407"/>
      <c r="E1938" s="407"/>
      <c r="F1938" s="407"/>
      <c r="G1938" s="408" t="s">
        <v>18283</v>
      </c>
      <c r="H1938" s="409" t="s">
        <v>18284</v>
      </c>
      <c r="I1938" s="10"/>
      <c r="J1938" s="10"/>
    </row>
    <row r="1939" spans="1:10">
      <c r="A1939" s="405">
        <v>663</v>
      </c>
      <c r="B1939" s="406" t="s">
        <v>18285</v>
      </c>
      <c r="C1939" s="407" t="str">
        <f t="shared" si="31"/>
        <v>effect add_modifier={modifier= synth_mass_demonstrations days = -1 multiplier = 1}</v>
      </c>
      <c r="D1939" s="407"/>
      <c r="E1939" s="407"/>
      <c r="F1939" s="407"/>
      <c r="G1939" s="408" t="s">
        <v>16832</v>
      </c>
      <c r="H1939" s="409" t="s">
        <v>18286</v>
      </c>
      <c r="I1939" s="10"/>
      <c r="J1939" s="10"/>
    </row>
    <row r="1940" spans="1:10">
      <c r="A1940" s="405">
        <v>664</v>
      </c>
      <c r="B1940" s="406" t="s">
        <v>18287</v>
      </c>
      <c r="C1940" s="407" t="str">
        <f t="shared" si="31"/>
        <v>effect add_modifier={modifier= dyson_swarm_1_mod days = -1 multiplier = 1}</v>
      </c>
      <c r="D1940" s="407"/>
      <c r="E1940" s="407"/>
      <c r="F1940" s="407"/>
      <c r="G1940" s="408" t="s">
        <v>18288</v>
      </c>
      <c r="H1940" s="409" t="s">
        <v>18289</v>
      </c>
      <c r="I1940" s="10"/>
      <c r="J1940" s="10"/>
    </row>
    <row r="1941" spans="1:10">
      <c r="A1941" s="405">
        <v>665</v>
      </c>
      <c r="B1941" s="406" t="s">
        <v>18290</v>
      </c>
      <c r="C1941" s="407" t="str">
        <f t="shared" si="31"/>
        <v>effect add_modifier={modifier= dyson_swarm_2_mod days = -1 multiplier = 1}</v>
      </c>
      <c r="D1941" s="407"/>
      <c r="E1941" s="407"/>
      <c r="F1941" s="407"/>
      <c r="G1941" s="408" t="s">
        <v>18291</v>
      </c>
      <c r="H1941" s="409" t="s">
        <v>18292</v>
      </c>
      <c r="I1941" s="10"/>
      <c r="J1941" s="10"/>
    </row>
    <row r="1942" spans="1:10">
      <c r="A1942" s="405">
        <v>666</v>
      </c>
      <c r="B1942" s="406" t="s">
        <v>7788</v>
      </c>
      <c r="C1942" s="407" t="str">
        <f t="shared" si="31"/>
        <v>effect add_modifier={modifier= dyson_swarm_3_mod days = -1 multiplier = 1}</v>
      </c>
      <c r="D1942" s="407"/>
      <c r="E1942" s="407"/>
      <c r="F1942" s="407"/>
      <c r="G1942" s="408" t="s">
        <v>18293</v>
      </c>
      <c r="H1942" s="409" t="s">
        <v>18294</v>
      </c>
      <c r="I1942" s="10"/>
      <c r="J1942" s="10"/>
    </row>
    <row r="1943" spans="1:10">
      <c r="A1943" s="405">
        <v>667</v>
      </c>
      <c r="B1943" s="406" t="s">
        <v>10097</v>
      </c>
      <c r="C1943" s="407" t="str">
        <f t="shared" si="31"/>
        <v>effect add_modifier={modifier= orbital_arc_furnace_1_mod days = -1 multiplier = 1}</v>
      </c>
      <c r="D1943" s="407"/>
      <c r="E1943" s="407"/>
      <c r="F1943" s="407"/>
      <c r="G1943" s="408" t="s">
        <v>18295</v>
      </c>
      <c r="H1943" s="409" t="s">
        <v>18296</v>
      </c>
      <c r="I1943" s="10"/>
      <c r="J1943" s="10"/>
    </row>
    <row r="1944" spans="1:10">
      <c r="A1944" s="405">
        <v>668</v>
      </c>
      <c r="B1944" s="406" t="s">
        <v>10099</v>
      </c>
      <c r="C1944" s="407" t="str">
        <f t="shared" si="31"/>
        <v>effect add_modifier={modifier= orbital_arc_furnace_2_mod days = -1 multiplier = 1}</v>
      </c>
      <c r="D1944" s="407"/>
      <c r="E1944" s="407"/>
      <c r="F1944" s="407"/>
      <c r="G1944" s="408" t="s">
        <v>18297</v>
      </c>
      <c r="H1944" s="409" t="s">
        <v>18298</v>
      </c>
      <c r="I1944" s="10"/>
      <c r="J1944" s="10"/>
    </row>
    <row r="1945" spans="1:10">
      <c r="A1945" s="405">
        <v>669</v>
      </c>
      <c r="B1945" s="406" t="s">
        <v>10101</v>
      </c>
      <c r="C1945" s="407" t="str">
        <f t="shared" si="31"/>
        <v>effect add_modifier={modifier= orbital_arc_furnace_3_mod days = -1 multiplier = 1}</v>
      </c>
      <c r="D1945" s="407"/>
      <c r="E1945" s="407"/>
      <c r="F1945" s="407"/>
      <c r="G1945" s="408" t="s">
        <v>18299</v>
      </c>
      <c r="H1945" s="409" t="s">
        <v>18300</v>
      </c>
      <c r="I1945" s="10"/>
      <c r="J1945" s="10"/>
    </row>
    <row r="1946" spans="1:10">
      <c r="A1946" s="405">
        <v>670</v>
      </c>
      <c r="B1946" s="406" t="s">
        <v>9115</v>
      </c>
      <c r="C1946" s="407" t="str">
        <f t="shared" si="31"/>
        <v>effect add_modifier={modifier= orbital_arc_furnace_4_mod days = -1 multiplier = 1}</v>
      </c>
      <c r="D1946" s="407"/>
      <c r="E1946" s="407"/>
      <c r="F1946" s="407"/>
      <c r="G1946" s="408" t="s">
        <v>18301</v>
      </c>
      <c r="H1946" s="409" t="s">
        <v>18302</v>
      </c>
      <c r="I1946" s="10"/>
      <c r="J1946" s="10"/>
    </row>
    <row r="1947" spans="1:10">
      <c r="A1947" s="405">
        <v>671</v>
      </c>
      <c r="B1947" s="406" t="s">
        <v>12686</v>
      </c>
      <c r="C1947" s="407" t="str">
        <f t="shared" si="31"/>
        <v>effect add_modifier={modifier= obsessional_directive_mod days = -1 multiplier = 1}</v>
      </c>
      <c r="D1947" s="407"/>
      <c r="E1947" s="407"/>
      <c r="F1947" s="407"/>
      <c r="G1947" s="408"/>
      <c r="H1947" s="409" t="s">
        <v>18303</v>
      </c>
      <c r="I1947" s="10"/>
      <c r="J1947" s="10"/>
    </row>
    <row r="1948" spans="1:10">
      <c r="A1948" s="405">
        <v>672</v>
      </c>
      <c r="B1948" s="406" t="s">
        <v>18304</v>
      </c>
      <c r="C1948" s="407" t="str">
        <f t="shared" si="31"/>
        <v>effect add_modifier={modifier= fresh_biosphere days = -1 multiplier = 1}</v>
      </c>
      <c r="D1948" s="407"/>
      <c r="E1948" s="407"/>
      <c r="F1948" s="407"/>
      <c r="G1948" s="408" t="s">
        <v>18305</v>
      </c>
      <c r="H1948" s="409" t="s">
        <v>18306</v>
      </c>
      <c r="I1948" s="10"/>
      <c r="J1948" s="10"/>
    </row>
    <row r="1949" spans="1:10">
      <c r="A1949" s="405">
        <v>673</v>
      </c>
      <c r="B1949" s="406" t="s">
        <v>18307</v>
      </c>
      <c r="C1949" s="407" t="str">
        <f t="shared" si="31"/>
        <v>effect add_modifier={modifier= exhausted_biosphere days = -1 multiplier = 1}</v>
      </c>
      <c r="D1949" s="407"/>
      <c r="E1949" s="407"/>
      <c r="F1949" s="407"/>
      <c r="G1949" s="408" t="s">
        <v>18308</v>
      </c>
      <c r="H1949" s="409" t="s">
        <v>18309</v>
      </c>
      <c r="I1949" s="10"/>
      <c r="J1949" s="10"/>
    </row>
    <row r="1950" spans="1:10">
      <c r="A1950" s="405">
        <v>674</v>
      </c>
      <c r="B1950" s="406" t="s">
        <v>18310</v>
      </c>
      <c r="C1950" s="407" t="str">
        <f t="shared" si="31"/>
        <v>effect add_modifier={modifier= genetic_soup days = -1 multiplier = 1}</v>
      </c>
      <c r="D1950" s="407"/>
      <c r="E1950" s="407"/>
      <c r="F1950" s="407"/>
      <c r="G1950" s="408" t="s">
        <v>18311</v>
      </c>
      <c r="H1950" s="409" t="s">
        <v>18312</v>
      </c>
      <c r="I1950" s="10"/>
      <c r="J1950" s="10"/>
    </row>
    <row r="1951" spans="1:10">
      <c r="A1951" s="405">
        <v>675</v>
      </c>
      <c r="B1951" s="406" t="s">
        <v>18313</v>
      </c>
      <c r="C1951" s="407" t="str">
        <f t="shared" si="31"/>
        <v>effect add_modifier={modifier= mutant_crackdown days = -1 multiplier = 1}</v>
      </c>
      <c r="D1951" s="407"/>
      <c r="E1951" s="407"/>
      <c r="F1951" s="407"/>
      <c r="G1951" s="408" t="s">
        <v>18314</v>
      </c>
      <c r="H1951" s="409" t="s">
        <v>18315</v>
      </c>
      <c r="I1951" s="10"/>
      <c r="J1951" s="10"/>
    </row>
    <row r="1952" spans="1:10">
      <c r="A1952" s="405">
        <v>676</v>
      </c>
      <c r="B1952" s="406" t="s">
        <v>1925</v>
      </c>
      <c r="C1952" s="407" t="str">
        <f t="shared" si="31"/>
        <v>effect add_modifier={modifier= aa_ship_planet_support_1 days = -1 multiplier = 1}</v>
      </c>
      <c r="D1952" s="407"/>
      <c r="E1952" s="407"/>
      <c r="F1952" s="407"/>
      <c r="G1952" s="408" t="s">
        <v>18316</v>
      </c>
      <c r="H1952" s="409" t="s">
        <v>18317</v>
      </c>
      <c r="I1952" s="10"/>
      <c r="J1952" s="10"/>
    </row>
    <row r="1953" spans="1:10">
      <c r="A1953" s="405">
        <v>677</v>
      </c>
      <c r="B1953" s="406" t="s">
        <v>1925</v>
      </c>
      <c r="C1953" s="407" t="str">
        <f t="shared" si="31"/>
        <v>effect add_modifier={modifier= aa_ship_planet_support_2 days = -1 multiplier = 1}</v>
      </c>
      <c r="D1953" s="407"/>
      <c r="E1953" s="407"/>
      <c r="F1953" s="407"/>
      <c r="G1953" s="408" t="s">
        <v>18318</v>
      </c>
      <c r="H1953" s="409" t="s">
        <v>18319</v>
      </c>
      <c r="I1953" s="10"/>
      <c r="J1953" s="10"/>
    </row>
    <row r="1954" spans="1:10">
      <c r="A1954" s="405">
        <v>678</v>
      </c>
      <c r="B1954" s="406" t="s">
        <v>1925</v>
      </c>
      <c r="C1954" s="407" t="str">
        <f t="shared" si="31"/>
        <v>effect add_modifier={modifier= aa_ship_planet_support_3 days = -1 multiplier = 1}</v>
      </c>
      <c r="D1954" s="407"/>
      <c r="E1954" s="407"/>
      <c r="F1954" s="407"/>
      <c r="G1954" s="408" t="s">
        <v>18320</v>
      </c>
      <c r="H1954" s="409" t="s">
        <v>18321</v>
      </c>
      <c r="I1954" s="10"/>
      <c r="J1954" s="10"/>
    </row>
    <row r="1955" spans="1:10">
      <c r="A1955" s="405">
        <v>679</v>
      </c>
      <c r="B1955" s="406" t="s">
        <v>1925</v>
      </c>
      <c r="C1955" s="407" t="str">
        <f t="shared" si="31"/>
        <v>effect add_modifier={modifier= aa_ship_planet_support_4 days = -1 multiplier = 1}</v>
      </c>
      <c r="D1955" s="407"/>
      <c r="E1955" s="407"/>
      <c r="F1955" s="407"/>
      <c r="G1955" s="408" t="s">
        <v>18322</v>
      </c>
      <c r="H1955" s="409" t="s">
        <v>18323</v>
      </c>
      <c r="I1955" s="10"/>
      <c r="J1955" s="10"/>
    </row>
    <row r="1956" spans="1:10">
      <c r="A1956" s="405">
        <v>680</v>
      </c>
      <c r="B1956" s="406" t="s">
        <v>18324</v>
      </c>
      <c r="C1956" s="407" t="str">
        <f t="shared" si="31"/>
        <v>effect add_modifier={modifier= radio_bugs days = -1 multiplier = 1}</v>
      </c>
      <c r="D1956" s="407"/>
      <c r="E1956" s="407"/>
      <c r="F1956" s="407"/>
      <c r="G1956" s="408" t="s">
        <v>18325</v>
      </c>
      <c r="H1956" s="409" t="s">
        <v>18326</v>
      </c>
      <c r="I1956" s="10"/>
      <c r="J1956" s="10"/>
    </row>
    <row r="1957" spans="1:10">
      <c r="A1957" s="405">
        <v>681</v>
      </c>
      <c r="B1957" s="406" t="s">
        <v>18327</v>
      </c>
      <c r="C1957" s="407" t="str">
        <f t="shared" si="31"/>
        <v>effect add_modifier={modifier= world_alight days = -1 multiplier = 1}</v>
      </c>
      <c r="D1957" s="407"/>
      <c r="E1957" s="407"/>
      <c r="F1957" s="407"/>
      <c r="G1957" s="408" t="s">
        <v>18328</v>
      </c>
      <c r="H1957" s="409" t="s">
        <v>18329</v>
      </c>
      <c r="I1957" s="10"/>
      <c r="J1957" s="10"/>
    </row>
    <row r="1958" spans="1:10">
      <c r="A1958" s="405">
        <v>682</v>
      </c>
      <c r="B1958" s="406" t="s">
        <v>18330</v>
      </c>
      <c r="C1958" s="407" t="str">
        <f t="shared" si="31"/>
        <v>effect add_modifier={modifier= death_world days = -1 multiplier = 1}</v>
      </c>
      <c r="D1958" s="407"/>
      <c r="E1958" s="407"/>
      <c r="F1958" s="407"/>
      <c r="G1958" s="408" t="s">
        <v>18331</v>
      </c>
      <c r="H1958" s="409" t="s">
        <v>18332</v>
      </c>
      <c r="I1958" s="10"/>
      <c r="J1958" s="10"/>
    </row>
    <row r="1959" spans="1:10">
      <c r="A1959" s="405">
        <v>683</v>
      </c>
      <c r="B1959" s="406" t="s">
        <v>18333</v>
      </c>
      <c r="C1959" s="407" t="str">
        <f t="shared" si="31"/>
        <v>effect add_modifier={modifier= incubating_behemoth_modifier days = -1 multiplier = 1}</v>
      </c>
      <c r="D1959" s="407"/>
      <c r="E1959" s="407"/>
      <c r="F1959" s="407"/>
      <c r="G1959" s="408"/>
      <c r="H1959" s="409" t="s">
        <v>18334</v>
      </c>
      <c r="I1959" s="10"/>
      <c r="J1959" s="10"/>
    </row>
    <row r="1960" spans="1:10">
      <c r="A1960" s="405">
        <v>684</v>
      </c>
      <c r="B1960" s="406" t="s">
        <v>18335</v>
      </c>
      <c r="C1960" s="407" t="str">
        <f t="shared" si="31"/>
        <v>effect add_modifier={modifier= voidspawn_colony_mod days = -1 multiplier = 1}</v>
      </c>
      <c r="D1960" s="407"/>
      <c r="E1960" s="407"/>
      <c r="F1960" s="407"/>
      <c r="G1960" s="408" t="s">
        <v>18336</v>
      </c>
      <c r="H1960" s="409" t="s">
        <v>18337</v>
      </c>
      <c r="I1960" s="10"/>
      <c r="J1960" s="10"/>
    </row>
    <row r="1961" spans="1:10">
      <c r="A1961" s="405">
        <v>685</v>
      </c>
      <c r="B1961" s="406" t="s">
        <v>18338</v>
      </c>
      <c r="C1961" s="407" t="str">
        <f t="shared" si="31"/>
        <v>effect add_modifier={modifier= pm_bleeding_planet days = -1 multiplier = 1}</v>
      </c>
      <c r="D1961" s="407"/>
      <c r="E1961" s="407"/>
      <c r="F1961" s="407"/>
      <c r="G1961" s="408" t="s">
        <v>18339</v>
      </c>
      <c r="H1961" s="409" t="s">
        <v>18340</v>
      </c>
      <c r="I1961" s="10"/>
      <c r="J1961" s="10"/>
    </row>
    <row r="1962" spans="1:10">
      <c r="A1962" s="405">
        <v>686</v>
      </c>
      <c r="B1962" s="406" t="s">
        <v>18341</v>
      </c>
      <c r="C1962" s="407" t="str">
        <f t="shared" si="31"/>
        <v>effect add_modifier={modifier= pm_contruction_coagulate days = -1 multiplier = 1}</v>
      </c>
      <c r="D1962" s="407"/>
      <c r="E1962" s="407"/>
      <c r="F1962" s="407"/>
      <c r="G1962" s="408" t="s">
        <v>18342</v>
      </c>
      <c r="H1962" s="409" t="s">
        <v>18343</v>
      </c>
      <c r="I1962" s="10"/>
      <c r="J1962" s="10"/>
    </row>
    <row r="1963" spans="1:10">
      <c r="A1963" s="405">
        <v>687</v>
      </c>
      <c r="B1963" s="406" t="s">
        <v>18344</v>
      </c>
      <c r="C1963" s="407" t="str">
        <f t="shared" si="31"/>
        <v>effect add_modifier={modifier= pm_hemosymbiosis days = -1 multiplier = 1}</v>
      </c>
      <c r="D1963" s="407"/>
      <c r="E1963" s="407"/>
      <c r="F1963" s="407"/>
      <c r="G1963" s="408" t="s">
        <v>18345</v>
      </c>
      <c r="H1963" s="409" t="s">
        <v>18346</v>
      </c>
      <c r="I1963" s="10"/>
      <c r="J1963" s="10"/>
    </row>
    <row r="1964" spans="1:10">
      <c r="A1964" s="405">
        <v>688</v>
      </c>
      <c r="B1964" s="406" t="s">
        <v>18347</v>
      </c>
      <c r="C1964" s="407" t="str">
        <f t="shared" si="31"/>
        <v>effect add_modifier={modifier= pm_parasitic_production days = -1 multiplier = 1}</v>
      </c>
      <c r="D1964" s="407"/>
      <c r="E1964" s="407"/>
      <c r="F1964" s="407"/>
      <c r="G1964" s="408" t="s">
        <v>18348</v>
      </c>
      <c r="H1964" s="409" t="s">
        <v>18349</v>
      </c>
      <c r="I1964" s="10"/>
      <c r="J1964" s="10"/>
    </row>
    <row r="1965" spans="1:10">
      <c r="A1965" s="405">
        <v>689</v>
      </c>
      <c r="B1965" s="406" t="s">
        <v>18350</v>
      </c>
      <c r="C1965" s="407" t="str">
        <f t="shared" si="31"/>
        <v>effect add_modifier={modifier= pm_frying_fauna days = -1 multiplier = 1}</v>
      </c>
      <c r="D1965" s="407"/>
      <c r="E1965" s="407"/>
      <c r="F1965" s="407"/>
      <c r="G1965" s="408" t="s">
        <v>18351</v>
      </c>
      <c r="H1965" s="409" t="s">
        <v>18352</v>
      </c>
      <c r="I1965" s="10"/>
      <c r="J1965" s="10"/>
    </row>
    <row r="1966" spans="1:10">
      <c r="A1966" s="405">
        <v>690</v>
      </c>
      <c r="B1966" s="406" t="s">
        <v>18350</v>
      </c>
      <c r="C1966" s="407" t="str">
        <f t="shared" si="31"/>
        <v>effect add_modifier={modifier= pm_frying_fauna_machine days = -1 multiplier = 1}</v>
      </c>
      <c r="D1966" s="407"/>
      <c r="E1966" s="407"/>
      <c r="F1966" s="407"/>
      <c r="G1966" s="408" t="s">
        <v>18353</v>
      </c>
      <c r="H1966" s="409" t="s">
        <v>18354</v>
      </c>
      <c r="I1966" s="10"/>
      <c r="J1966" s="10"/>
    </row>
    <row r="1967" ht="34.5" spans="1:10">
      <c r="A1967" s="405">
        <v>691</v>
      </c>
      <c r="B1967" s="406" t="s">
        <v>18350</v>
      </c>
      <c r="C1967" s="407" t="str">
        <f t="shared" si="31"/>
        <v>effect add_modifier={modifier= pm_frying_fauna_2 days = -1 multiplier = 1}</v>
      </c>
      <c r="D1967" s="407"/>
      <c r="E1967" s="407"/>
      <c r="F1967" s="407"/>
      <c r="G1967" s="408" t="s">
        <v>18355</v>
      </c>
      <c r="H1967" s="409" t="s">
        <v>18356</v>
      </c>
      <c r="I1967" s="10"/>
      <c r="J1967" s="10"/>
    </row>
    <row r="1968" ht="34.5" spans="1:10">
      <c r="A1968" s="405">
        <v>692</v>
      </c>
      <c r="B1968" s="406" t="s">
        <v>18350</v>
      </c>
      <c r="C1968" s="407" t="str">
        <f t="shared" si="31"/>
        <v>effect add_modifier={modifier= pm_frying_fauna_2_machine days = -1 multiplier = 1}</v>
      </c>
      <c r="D1968" s="407"/>
      <c r="E1968" s="407"/>
      <c r="F1968" s="407"/>
      <c r="G1968" s="408" t="s">
        <v>18357</v>
      </c>
      <c r="H1968" s="409" t="s">
        <v>18358</v>
      </c>
      <c r="I1968" s="10"/>
      <c r="J1968" s="10"/>
    </row>
    <row r="1969" spans="1:10">
      <c r="A1969" s="405">
        <v>693</v>
      </c>
      <c r="B1969" s="406" t="s">
        <v>18359</v>
      </c>
      <c r="C1969" s="407" t="str">
        <f t="shared" si="31"/>
        <v>effect add_modifier={modifier= pm_catalytic_excrement days = -1 multiplier = 1}</v>
      </c>
      <c r="D1969" s="407"/>
      <c r="E1969" s="407"/>
      <c r="F1969" s="407"/>
      <c r="G1969" s="408" t="s">
        <v>18360</v>
      </c>
      <c r="H1969" s="409" t="s">
        <v>18361</v>
      </c>
      <c r="I1969" s="10"/>
      <c r="J1969" s="10"/>
    </row>
    <row r="1970" spans="1:10">
      <c r="A1970" s="405">
        <v>694</v>
      </c>
      <c r="B1970" s="406" t="s">
        <v>18362</v>
      </c>
      <c r="C1970" s="407" t="str">
        <f t="shared" si="31"/>
        <v>effect add_modifier={modifier= pm_strange_sandstorm days = -1 multiplier = 1}</v>
      </c>
      <c r="D1970" s="407"/>
      <c r="E1970" s="407"/>
      <c r="F1970" s="407"/>
      <c r="G1970" s="408" t="s">
        <v>18363</v>
      </c>
      <c r="H1970" s="409" t="s">
        <v>18364</v>
      </c>
      <c r="I1970" s="10"/>
      <c r="J1970" s="10"/>
    </row>
    <row r="1971" spans="1:10">
      <c r="A1971" s="405">
        <v>695</v>
      </c>
      <c r="B1971" s="406" t="s">
        <v>18365</v>
      </c>
      <c r="C1971" s="407" t="str">
        <f t="shared" si="31"/>
        <v>effect add_modifier={modifier= pm_perpetual_lightning days = -1 multiplier = 1}</v>
      </c>
      <c r="D1971" s="407"/>
      <c r="E1971" s="407"/>
      <c r="F1971" s="407"/>
      <c r="G1971" s="408" t="s">
        <v>18366</v>
      </c>
      <c r="H1971" s="409" t="s">
        <v>18367</v>
      </c>
      <c r="I1971" s="10"/>
      <c r="J1971" s="10"/>
    </row>
    <row r="1972" ht="34.5" spans="1:10">
      <c r="A1972" s="405">
        <v>696</v>
      </c>
      <c r="B1972" s="406" t="s">
        <v>18368</v>
      </c>
      <c r="C1972" s="407" t="str">
        <f t="shared" si="31"/>
        <v>effect add_modifier={modifier= pm_dark_matter_geyser days = -1 multiplier = 1}</v>
      </c>
      <c r="D1972" s="407"/>
      <c r="E1972" s="407"/>
      <c r="F1972" s="407"/>
      <c r="G1972" s="408" t="s">
        <v>18369</v>
      </c>
      <c r="H1972" s="409" t="s">
        <v>18370</v>
      </c>
      <c r="I1972" s="10"/>
      <c r="J1972" s="10"/>
    </row>
    <row r="1973" spans="1:10">
      <c r="A1973" s="405">
        <v>697</v>
      </c>
      <c r="B1973" s="406" t="s">
        <v>18371</v>
      </c>
      <c r="C1973" s="407" t="str">
        <f t="shared" si="31"/>
        <v>effect add_modifier={modifier= pm_population_quarantine days = -1 multiplier = 1}</v>
      </c>
      <c r="D1973" s="407"/>
      <c r="E1973" s="407"/>
      <c r="F1973" s="407"/>
      <c r="G1973" s="408" t="s">
        <v>18372</v>
      </c>
      <c r="H1973" s="409" t="s">
        <v>18373</v>
      </c>
      <c r="I1973" s="10"/>
      <c r="J1973" s="10"/>
    </row>
    <row r="1974" spans="1:10">
      <c r="A1974" s="405">
        <v>698</v>
      </c>
      <c r="B1974" s="406" t="s">
        <v>18374</v>
      </c>
      <c r="C1974" s="407" t="str">
        <f t="shared" si="31"/>
        <v>effect add_modifier={modifier= pm_dark_matter_statue days = -1 multiplier = 1}</v>
      </c>
      <c r="D1974" s="407"/>
      <c r="E1974" s="407"/>
      <c r="F1974" s="407"/>
      <c r="G1974" s="408" t="s">
        <v>18375</v>
      </c>
      <c r="H1974" s="409" t="s">
        <v>18376</v>
      </c>
      <c r="I1974" s="10"/>
      <c r="J1974" s="10"/>
    </row>
    <row r="1975" spans="1:10">
      <c r="A1975" s="405">
        <v>699</v>
      </c>
      <c r="B1975" s="406" t="s">
        <v>18377</v>
      </c>
      <c r="C1975" s="407" t="str">
        <f t="shared" si="31"/>
        <v>effect add_modifier={modifier= pm_raining_corpses days = -1 multiplier = 1}</v>
      </c>
      <c r="D1975" s="407"/>
      <c r="E1975" s="407"/>
      <c r="F1975" s="407"/>
      <c r="G1975" s="408" t="s">
        <v>18378</v>
      </c>
      <c r="H1975" s="409" t="s">
        <v>18379</v>
      </c>
      <c r="I1975" s="10"/>
      <c r="J1975" s="10"/>
    </row>
    <row r="1976" ht="34.5" spans="1:10">
      <c r="A1976" s="405">
        <v>700</v>
      </c>
      <c r="B1976" s="406" t="s">
        <v>18377</v>
      </c>
      <c r="C1976" s="407" t="str">
        <f t="shared" si="31"/>
        <v>effect add_modifier={modifier= pm_raining_corpses_no_ancrel days = -1 multiplier = 1}</v>
      </c>
      <c r="D1976" s="407"/>
      <c r="E1976" s="407"/>
      <c r="F1976" s="407"/>
      <c r="G1976" s="408" t="s">
        <v>18380</v>
      </c>
      <c r="H1976" s="409" t="s">
        <v>18381</v>
      </c>
      <c r="I1976" s="10"/>
      <c r="J1976" s="10"/>
    </row>
    <row r="1977" spans="1:10">
      <c r="A1977" s="405">
        <v>701</v>
      </c>
      <c r="B1977" s="406" t="s">
        <v>10257</v>
      </c>
      <c r="C1977" s="407" t="str">
        <f t="shared" si="31"/>
        <v>effect add_modifier={modifier= pm_revolting_pests days = -1 multiplier = 1}</v>
      </c>
      <c r="D1977" s="407"/>
      <c r="E1977" s="407"/>
      <c r="F1977" s="407"/>
      <c r="G1977" s="408" t="s">
        <v>18382</v>
      </c>
      <c r="H1977" s="409" t="s">
        <v>18383</v>
      </c>
      <c r="I1977" s="10"/>
      <c r="J1977" s="10"/>
    </row>
    <row r="1978" spans="1:10">
      <c r="A1978" s="405">
        <v>702</v>
      </c>
      <c r="B1978" s="406" t="s">
        <v>18384</v>
      </c>
      <c r="C1978" s="407" t="str">
        <f t="shared" si="31"/>
        <v>effect add_modifier={modifier= pm_gaseous_fauna days = -1 multiplier = 1}</v>
      </c>
      <c r="D1978" s="407"/>
      <c r="E1978" s="407"/>
      <c r="F1978" s="407"/>
      <c r="G1978" s="408" t="s">
        <v>18385</v>
      </c>
      <c r="H1978" s="409" t="s">
        <v>18386</v>
      </c>
      <c r="I1978" s="10"/>
      <c r="J1978" s="10"/>
    </row>
    <row r="1979" ht="34.5" spans="1:10">
      <c r="A1979" s="405">
        <v>703</v>
      </c>
      <c r="B1979" s="406" t="s">
        <v>18387</v>
      </c>
      <c r="C1979" s="407" t="str">
        <f t="shared" si="31"/>
        <v>effect add_modifier={modifier= pm_urban_privilege_regular days = -1 multiplier = 1}</v>
      </c>
      <c r="D1979" s="407"/>
      <c r="E1979" s="407"/>
      <c r="F1979" s="407"/>
      <c r="G1979" s="408" t="s">
        <v>18388</v>
      </c>
      <c r="H1979" s="409" t="s">
        <v>18389</v>
      </c>
      <c r="I1979" s="10"/>
      <c r="J1979" s="10"/>
    </row>
    <row r="1980" spans="1:10">
      <c r="A1980" s="405">
        <v>704</v>
      </c>
      <c r="B1980" s="406" t="s">
        <v>18387</v>
      </c>
      <c r="C1980" s="407" t="str">
        <f t="shared" si="31"/>
        <v>effect add_modifier={modifier= pm_urban_privilege_broken_shackles days = -1 multiplier = 1}</v>
      </c>
      <c r="D1980" s="407"/>
      <c r="E1980" s="407"/>
      <c r="F1980" s="407"/>
      <c r="G1980" s="408" t="s">
        <v>18390</v>
      </c>
      <c r="H1980" s="409" t="s">
        <v>18391</v>
      </c>
      <c r="I1980" s="10"/>
      <c r="J1980" s="10"/>
    </row>
    <row r="1981" ht="34.5" spans="1:10">
      <c r="A1981" s="405">
        <v>705</v>
      </c>
      <c r="B1981" s="406" t="s">
        <v>18392</v>
      </c>
      <c r="C1981" s="407" t="str">
        <f t="shared" si="31"/>
        <v>effect add_modifier={modifier= pm_rural_privilege_regular days = -1 multiplier = 1}</v>
      </c>
      <c r="D1981" s="407"/>
      <c r="E1981" s="407"/>
      <c r="F1981" s="407"/>
      <c r="G1981" s="408" t="s">
        <v>18393</v>
      </c>
      <c r="H1981" s="409" t="s">
        <v>18394</v>
      </c>
      <c r="I1981" s="10"/>
      <c r="J1981" s="10"/>
    </row>
    <row r="1982" spans="1:10">
      <c r="A1982" s="405">
        <v>706</v>
      </c>
      <c r="B1982" s="406" t="s">
        <v>18392</v>
      </c>
      <c r="C1982" s="407" t="str">
        <f t="shared" ref="C1982:C1987" si="32">_xlfn.CONCAT($C$4," ",H1982," ","days = ",$E$4," ","multiplier = ",$G$4,"}")</f>
        <v>effect add_modifier={modifier= pm_rural_privilege_broken_shackles days = -1 multiplier = 1}</v>
      </c>
      <c r="D1982" s="407"/>
      <c r="E1982" s="407"/>
      <c r="F1982" s="407"/>
      <c r="G1982" s="408" t="s">
        <v>18395</v>
      </c>
      <c r="H1982" s="409" t="s">
        <v>18396</v>
      </c>
      <c r="I1982" s="10"/>
      <c r="J1982" s="10"/>
    </row>
    <row r="1983" spans="1:10">
      <c r="A1983" s="405">
        <v>707</v>
      </c>
      <c r="B1983" s="406" t="s">
        <v>18397</v>
      </c>
      <c r="C1983" s="407" t="str">
        <f t="shared" si="32"/>
        <v>effect add_modifier={modifier= pm_peacekeeper_deployment days = -1 multiplier = 1}</v>
      </c>
      <c r="D1983" s="407"/>
      <c r="E1983" s="407"/>
      <c r="F1983" s="407"/>
      <c r="G1983" s="408" t="s">
        <v>18398</v>
      </c>
      <c r="H1983" s="409" t="s">
        <v>18399</v>
      </c>
      <c r="I1983" s="10"/>
      <c r="J1983" s="10"/>
    </row>
    <row r="1984" spans="1:10">
      <c r="A1984" s="405">
        <v>708</v>
      </c>
      <c r="B1984" s="406" t="s">
        <v>18400</v>
      </c>
      <c r="C1984" s="407" t="str">
        <f t="shared" si="32"/>
        <v>effect add_modifier={modifier= pm_bd_reproduction days = -1 multiplier = 1}</v>
      </c>
      <c r="D1984" s="407"/>
      <c r="E1984" s="407"/>
      <c r="F1984" s="407"/>
      <c r="G1984" s="408" t="s">
        <v>18401</v>
      </c>
      <c r="H1984" s="409" t="s">
        <v>18402</v>
      </c>
      <c r="I1984" s="10"/>
      <c r="J1984" s="10"/>
    </row>
    <row r="1985" spans="1:10">
      <c r="A1985" s="405">
        <v>709</v>
      </c>
      <c r="B1985" s="406" t="s">
        <v>18403</v>
      </c>
      <c r="C1985" s="407" t="str">
        <f t="shared" si="32"/>
        <v>effect add_modifier={modifier= pm_bd_strength days = -1 multiplier = 1}</v>
      </c>
      <c r="D1985" s="407"/>
      <c r="E1985" s="407"/>
      <c r="F1985" s="407"/>
      <c r="G1985" s="408" t="s">
        <v>18404</v>
      </c>
      <c r="H1985" s="409" t="s">
        <v>18405</v>
      </c>
      <c r="I1985" s="10"/>
      <c r="J1985" s="10"/>
    </row>
    <row r="1986" spans="1:10">
      <c r="A1986" s="405">
        <v>710</v>
      </c>
      <c r="B1986" s="406" t="s">
        <v>18406</v>
      </c>
      <c r="C1986" s="407" t="str">
        <f t="shared" si="32"/>
        <v>effect add_modifier={modifier= pm_bd_creativity days = -1 multiplier = 1}</v>
      </c>
      <c r="D1986" s="407"/>
      <c r="E1986" s="407"/>
      <c r="F1986" s="407"/>
      <c r="G1986" s="408" t="s">
        <v>18407</v>
      </c>
      <c r="H1986" s="409" t="s">
        <v>18408</v>
      </c>
      <c r="I1986" s="10"/>
      <c r="J1986" s="10"/>
    </row>
    <row r="1987" spans="1:10">
      <c r="A1987" s="405">
        <v>711</v>
      </c>
      <c r="B1987" s="406" t="s">
        <v>18409</v>
      </c>
      <c r="C1987" s="407" t="str">
        <f t="shared" si="32"/>
        <v>effect add_modifier={modifier= unplugged_battlefield days = -1 multiplier = 1}</v>
      </c>
      <c r="D1987" s="407"/>
      <c r="E1987" s="407"/>
      <c r="F1987" s="407"/>
      <c r="G1987" s="408" t="s">
        <v>3526</v>
      </c>
      <c r="H1987" s="409" t="s">
        <v>18410</v>
      </c>
      <c r="I1987" s="10"/>
      <c r="J1987" s="10"/>
    </row>
    <row r="1988" ht="40" customHeight="1" spans="1:10">
      <c r="A1988" s="402" t="s">
        <v>18411</v>
      </c>
      <c r="B1988" s="403"/>
      <c r="C1988" s="403"/>
      <c r="D1988" s="403"/>
      <c r="E1988" s="403"/>
      <c r="F1988" s="403"/>
      <c r="G1988" s="403"/>
      <c r="H1988" s="404"/>
      <c r="I1988" s="10"/>
      <c r="J1988" s="10"/>
    </row>
    <row r="1989" spans="1:10">
      <c r="A1989" s="413">
        <v>1</v>
      </c>
      <c r="B1989" s="414" t="s">
        <v>18412</v>
      </c>
      <c r="C1989" s="415" t="str">
        <f>_xlfn.CONCAT($C$4," ",H1989," ","days = ",$E$4," ","multiplier = ",$G$4,"}")</f>
        <v>effect add_modifier={modifier= army_rank_regular days = -1 multiplier = 1}</v>
      </c>
      <c r="D1989" s="415"/>
      <c r="E1989" s="415"/>
      <c r="F1989" s="415"/>
      <c r="G1989" s="416"/>
      <c r="H1989" s="417" t="s">
        <v>18413</v>
      </c>
      <c r="I1989" s="10"/>
      <c r="J1989" s="10"/>
    </row>
    <row r="1990" spans="1:10">
      <c r="A1990" s="413">
        <v>2</v>
      </c>
      <c r="B1990" s="414" t="s">
        <v>18414</v>
      </c>
      <c r="C1990" s="415" t="str">
        <f t="shared" ref="C1990:C2021" si="33">_xlfn.CONCAT($C$4," ",H1990," ","days = ",$E$4," ","multiplier = ",$G$4,"}")</f>
        <v>effect add_modifier={modifier= army_rank_experienced days = -1 multiplier = 1}</v>
      </c>
      <c r="D1990" s="415"/>
      <c r="E1990" s="415"/>
      <c r="F1990" s="415"/>
      <c r="G1990" s="416" t="s">
        <v>18415</v>
      </c>
      <c r="H1990" s="417" t="s">
        <v>18416</v>
      </c>
      <c r="I1990" s="10"/>
      <c r="J1990" s="10"/>
    </row>
    <row r="1991" spans="1:10">
      <c r="A1991" s="413">
        <v>3</v>
      </c>
      <c r="B1991" s="414" t="s">
        <v>18417</v>
      </c>
      <c r="C1991" s="415" t="str">
        <f t="shared" si="33"/>
        <v>effect add_modifier={modifier= army_rank_veteran days = -1 multiplier = 1}</v>
      </c>
      <c r="D1991" s="415"/>
      <c r="E1991" s="415"/>
      <c r="F1991" s="415"/>
      <c r="G1991" s="416" t="s">
        <v>18418</v>
      </c>
      <c r="H1991" s="417" t="s">
        <v>18419</v>
      </c>
      <c r="I1991" s="10"/>
      <c r="J1991" s="10"/>
    </row>
    <row r="1992" spans="1:10">
      <c r="A1992" s="413">
        <v>4</v>
      </c>
      <c r="B1992" s="414" t="s">
        <v>18420</v>
      </c>
      <c r="C1992" s="415" t="str">
        <f t="shared" si="33"/>
        <v>effect add_modifier={modifier= army_rank_elite days = -1 multiplier = 1}</v>
      </c>
      <c r="D1992" s="415"/>
      <c r="E1992" s="415"/>
      <c r="F1992" s="415"/>
      <c r="G1992" s="416" t="s">
        <v>18421</v>
      </c>
      <c r="H1992" s="417" t="s">
        <v>18422</v>
      </c>
      <c r="I1992" s="10"/>
      <c r="J1992" s="10"/>
    </row>
    <row r="1993" spans="1:10">
      <c r="A1993" s="413">
        <v>5</v>
      </c>
      <c r="B1993" s="414" t="s">
        <v>18423</v>
      </c>
      <c r="C1993" s="415" t="str">
        <f t="shared" si="33"/>
        <v>effect add_modifier={modifier= ship_rank_regular days = -1 multiplier = 1}</v>
      </c>
      <c r="D1993" s="415"/>
      <c r="E1993" s="415"/>
      <c r="F1993" s="415"/>
      <c r="G1993" s="416"/>
      <c r="H1993" s="417" t="s">
        <v>18424</v>
      </c>
      <c r="I1993" s="10"/>
      <c r="J1993" s="10"/>
    </row>
    <row r="1994" spans="1:10">
      <c r="A1994" s="413">
        <v>6</v>
      </c>
      <c r="B1994" s="414" t="s">
        <v>18425</v>
      </c>
      <c r="C1994" s="415" t="str">
        <f t="shared" si="33"/>
        <v>effect add_modifier={modifier= ship_rank_experienced days = -1 multiplier = 1}</v>
      </c>
      <c r="D1994" s="415"/>
      <c r="E1994" s="415"/>
      <c r="F1994" s="415"/>
      <c r="G1994" s="416" t="s">
        <v>15230</v>
      </c>
      <c r="H1994" s="417" t="s">
        <v>18426</v>
      </c>
      <c r="I1994" s="10"/>
      <c r="J1994" s="10"/>
    </row>
    <row r="1995" spans="1:10">
      <c r="A1995" s="413">
        <v>7</v>
      </c>
      <c r="B1995" s="414" t="s">
        <v>18427</v>
      </c>
      <c r="C1995" s="415" t="str">
        <f t="shared" si="33"/>
        <v>effect add_modifier={modifier= ship_rank_veteran days = -1 multiplier = 1}</v>
      </c>
      <c r="D1995" s="415"/>
      <c r="E1995" s="415"/>
      <c r="F1995" s="415"/>
      <c r="G1995" s="416" t="s">
        <v>18428</v>
      </c>
      <c r="H1995" s="417" t="s">
        <v>18429</v>
      </c>
      <c r="I1995" s="10"/>
      <c r="J1995" s="10"/>
    </row>
    <row r="1996" spans="1:10">
      <c r="A1996" s="413">
        <v>8</v>
      </c>
      <c r="B1996" s="414" t="s">
        <v>18430</v>
      </c>
      <c r="C1996" s="415" t="str">
        <f t="shared" si="33"/>
        <v>effect add_modifier={modifier= ship_rank_elite days = -1 multiplier = 1}</v>
      </c>
      <c r="D1996" s="415"/>
      <c r="E1996" s="415"/>
      <c r="F1996" s="415"/>
      <c r="G1996" s="416" t="s">
        <v>18431</v>
      </c>
      <c r="H1996" s="417" t="s">
        <v>18432</v>
      </c>
      <c r="I1996" s="10"/>
      <c r="J1996" s="10"/>
    </row>
    <row r="1997" spans="1:10">
      <c r="A1997" s="413">
        <v>9</v>
      </c>
      <c r="B1997" s="414" t="s">
        <v>18433</v>
      </c>
      <c r="C1997" s="415" t="str">
        <f t="shared" si="33"/>
        <v>effect add_modifier={modifier= ruler_ship days = -1 multiplier = 1}</v>
      </c>
      <c r="D1997" s="415"/>
      <c r="E1997" s="415"/>
      <c r="F1997" s="415"/>
      <c r="G1997" s="416" t="s">
        <v>18434</v>
      </c>
      <c r="H1997" s="417" t="s">
        <v>18435</v>
      </c>
      <c r="I1997" s="10"/>
      <c r="J1997" s="10"/>
    </row>
    <row r="1998" spans="1:10">
      <c r="A1998" s="413">
        <v>10</v>
      </c>
      <c r="B1998" s="414" t="s">
        <v>18436</v>
      </c>
      <c r="C1998" s="415" t="str">
        <f t="shared" si="33"/>
        <v>effect add_modifier={modifier= ruler_station days = -1 multiplier = 1}</v>
      </c>
      <c r="D1998" s="415"/>
      <c r="E1998" s="415"/>
      <c r="F1998" s="415"/>
      <c r="G1998" s="416" t="s">
        <v>18434</v>
      </c>
      <c r="H1998" s="417" t="s">
        <v>18437</v>
      </c>
      <c r="I1998" s="10"/>
      <c r="J1998" s="10"/>
    </row>
    <row r="1999" spans="1:10">
      <c r="A1999" s="413">
        <v>11</v>
      </c>
      <c r="B1999" s="414" t="s">
        <v>18438</v>
      </c>
      <c r="C1999" s="415" t="str">
        <f t="shared" si="33"/>
        <v>effect add_modifier={modifier= ship_ghost_signal_5 days = -1 multiplier = 1}</v>
      </c>
      <c r="D1999" s="415"/>
      <c r="E1999" s="415"/>
      <c r="F1999" s="415"/>
      <c r="G1999" s="416" t="s">
        <v>18439</v>
      </c>
      <c r="H1999" s="417" t="s">
        <v>18440</v>
      </c>
      <c r="I1999" s="10"/>
      <c r="J1999" s="10"/>
    </row>
    <row r="2000" spans="1:10">
      <c r="A2000" s="413">
        <v>12</v>
      </c>
      <c r="B2000" s="414" t="s">
        <v>18438</v>
      </c>
      <c r="C2000" s="415" t="str">
        <f t="shared" si="33"/>
        <v>effect add_modifier={modifier= ship_ghost_signal_4 days = -1 multiplier = 1}</v>
      </c>
      <c r="D2000" s="415"/>
      <c r="E2000" s="415"/>
      <c r="F2000" s="415"/>
      <c r="G2000" s="416" t="s">
        <v>18441</v>
      </c>
      <c r="H2000" s="417" t="s">
        <v>18442</v>
      </c>
      <c r="I2000" s="10"/>
      <c r="J2000" s="10"/>
    </row>
    <row r="2001" spans="1:10">
      <c r="A2001" s="413">
        <v>13</v>
      </c>
      <c r="B2001" s="414" t="s">
        <v>18438</v>
      </c>
      <c r="C2001" s="415" t="str">
        <f t="shared" si="33"/>
        <v>effect add_modifier={modifier= ship_ghost_signal_3 days = -1 multiplier = 1}</v>
      </c>
      <c r="D2001" s="415"/>
      <c r="E2001" s="415"/>
      <c r="F2001" s="415"/>
      <c r="G2001" s="416" t="s">
        <v>18443</v>
      </c>
      <c r="H2001" s="417" t="s">
        <v>18444</v>
      </c>
      <c r="I2001" s="10"/>
      <c r="J2001" s="10"/>
    </row>
    <row r="2002" spans="1:10">
      <c r="A2002" s="413">
        <v>14</v>
      </c>
      <c r="B2002" s="414" t="s">
        <v>18438</v>
      </c>
      <c r="C2002" s="415" t="str">
        <f t="shared" si="33"/>
        <v>effect add_modifier={modifier= ship_ghost_signal_2 days = -1 multiplier = 1}</v>
      </c>
      <c r="D2002" s="415"/>
      <c r="E2002" s="415"/>
      <c r="F2002" s="415"/>
      <c r="G2002" s="416" t="s">
        <v>18445</v>
      </c>
      <c r="H2002" s="417" t="s">
        <v>18446</v>
      </c>
      <c r="I2002" s="10"/>
      <c r="J2002" s="10"/>
    </row>
    <row r="2003" spans="1:10">
      <c r="A2003" s="413">
        <v>15</v>
      </c>
      <c r="B2003" s="414" t="s">
        <v>18438</v>
      </c>
      <c r="C2003" s="415" t="str">
        <f t="shared" si="33"/>
        <v>effect add_modifier={modifier= ship_ghost_signal_1 days = -1 multiplier = 1}</v>
      </c>
      <c r="D2003" s="415"/>
      <c r="E2003" s="415"/>
      <c r="F2003" s="415"/>
      <c r="G2003" s="416" t="s">
        <v>18447</v>
      </c>
      <c r="H2003" s="417" t="s">
        <v>18448</v>
      </c>
      <c r="I2003" s="10"/>
      <c r="J2003" s="10"/>
    </row>
    <row r="2004" spans="1:10">
      <c r="A2004" s="413">
        <v>16</v>
      </c>
      <c r="B2004" s="414" t="s">
        <v>18449</v>
      </c>
      <c r="C2004" s="415" t="str">
        <f t="shared" si="33"/>
        <v>effect add_modifier={modifier= dreadnought_power days = -1 multiplier = 1}</v>
      </c>
      <c r="D2004" s="415"/>
      <c r="E2004" s="415"/>
      <c r="F2004" s="415"/>
      <c r="G2004" s="416" t="s">
        <v>18450</v>
      </c>
      <c r="H2004" s="417" t="s">
        <v>18451</v>
      </c>
      <c r="I2004" s="10"/>
      <c r="J2004" s="10"/>
    </row>
    <row r="2005" spans="1:10">
      <c r="A2005" s="413">
        <v>17</v>
      </c>
      <c r="B2005" s="414" t="s">
        <v>18452</v>
      </c>
      <c r="C2005" s="415" t="str">
        <f t="shared" si="33"/>
        <v>effect add_modifier={modifier= pirate_power days = -1 multiplier = 1}</v>
      </c>
      <c r="D2005" s="415"/>
      <c r="E2005" s="415"/>
      <c r="F2005" s="415"/>
      <c r="G2005" s="416" t="s">
        <v>18453</v>
      </c>
      <c r="H2005" s="417" t="s">
        <v>18454</v>
      </c>
      <c r="I2005" s="10"/>
      <c r="J2005" s="10"/>
    </row>
    <row r="2006" spans="1:10">
      <c r="A2006" s="413">
        <v>18</v>
      </c>
      <c r="B2006" s="414" t="s">
        <v>18455</v>
      </c>
      <c r="C2006" s="415" t="str">
        <f t="shared" si="33"/>
        <v>effect add_modifier={modifier= cloud_power days = -1 multiplier = 1}</v>
      </c>
      <c r="D2006" s="415"/>
      <c r="E2006" s="415"/>
      <c r="F2006" s="415"/>
      <c r="G2006" s="416" t="s">
        <v>18456</v>
      </c>
      <c r="H2006" s="417" t="s">
        <v>18457</v>
      </c>
      <c r="I2006" s="10"/>
      <c r="J2006" s="10"/>
    </row>
    <row r="2007" spans="1:10">
      <c r="A2007" s="413">
        <v>19</v>
      </c>
      <c r="B2007" s="414" t="s">
        <v>18458</v>
      </c>
      <c r="C2007" s="415" t="str">
        <f t="shared" si="33"/>
        <v>effect add_modifier={modifier= enigmatic_power days = -1 multiplier = 1}</v>
      </c>
      <c r="D2007" s="415"/>
      <c r="E2007" s="415"/>
      <c r="F2007" s="415"/>
      <c r="G2007" s="416" t="s">
        <v>18459</v>
      </c>
      <c r="H2007" s="417" t="s">
        <v>18460</v>
      </c>
      <c r="I2007" s="10"/>
      <c r="J2007" s="10"/>
    </row>
    <row r="2008" spans="1:10">
      <c r="A2008" s="413">
        <v>20</v>
      </c>
      <c r="B2008" s="414" t="s">
        <v>18461</v>
      </c>
      <c r="C2008" s="415" t="str">
        <f t="shared" si="33"/>
        <v>effect add_modifier={modifier= sanctuary_power days = -1 multiplier = 1}</v>
      </c>
      <c r="D2008" s="415"/>
      <c r="E2008" s="415"/>
      <c r="F2008" s="415"/>
      <c r="G2008" s="416" t="s">
        <v>18453</v>
      </c>
      <c r="H2008" s="417" t="s">
        <v>18462</v>
      </c>
      <c r="I2008" s="10"/>
      <c r="J2008" s="10"/>
    </row>
    <row r="2009" spans="1:10">
      <c r="A2009" s="413">
        <v>21</v>
      </c>
      <c r="B2009" s="414" t="s">
        <v>18463</v>
      </c>
      <c r="C2009" s="415" t="str">
        <f t="shared" si="33"/>
        <v>effect add_modifier={modifier= technosphere_power days = -1 multiplier = 1}</v>
      </c>
      <c r="D2009" s="415"/>
      <c r="E2009" s="415"/>
      <c r="F2009" s="415"/>
      <c r="G2009" s="416" t="s">
        <v>18464</v>
      </c>
      <c r="H2009" s="417" t="s">
        <v>18465</v>
      </c>
      <c r="I2009" s="10"/>
      <c r="J2009" s="10"/>
    </row>
    <row r="2010" spans="1:10">
      <c r="A2010" s="413">
        <v>22</v>
      </c>
      <c r="B2010" s="414" t="s">
        <v>18466</v>
      </c>
      <c r="C2010" s="415" t="str">
        <f t="shared" si="33"/>
        <v>effect add_modifier={modifier= armistice_power days = -1 multiplier = 1}</v>
      </c>
      <c r="D2010" s="415"/>
      <c r="E2010" s="415"/>
      <c r="F2010" s="415"/>
      <c r="G2010" s="416" t="s">
        <v>18453</v>
      </c>
      <c r="H2010" s="417" t="s">
        <v>18467</v>
      </c>
      <c r="I2010" s="10"/>
      <c r="J2010" s="10"/>
    </row>
    <row r="2011" ht="34.5" spans="1:10">
      <c r="A2011" s="413">
        <v>23</v>
      </c>
      <c r="B2011" s="414" t="s">
        <v>18468</v>
      </c>
      <c r="C2011" s="415" t="str">
        <f t="shared" si="33"/>
        <v>effect add_modifier={modifier= vluur_power days = -1 multiplier = 1}</v>
      </c>
      <c r="D2011" s="415"/>
      <c r="E2011" s="415"/>
      <c r="F2011" s="415"/>
      <c r="G2011" s="416" t="s">
        <v>18469</v>
      </c>
      <c r="H2011" s="417" t="s">
        <v>18470</v>
      </c>
      <c r="I2011" s="10"/>
      <c r="J2011" s="10"/>
    </row>
    <row r="2012" spans="1:10">
      <c r="A2012" s="413">
        <v>24</v>
      </c>
      <c r="B2012" s="414" t="s">
        <v>18471</v>
      </c>
      <c r="C2012" s="415" t="str">
        <f t="shared" si="33"/>
        <v>effect add_modifier={modifier= protege_onboard days = -1 multiplier = 1}</v>
      </c>
      <c r="D2012" s="415"/>
      <c r="E2012" s="415"/>
      <c r="F2012" s="415"/>
      <c r="G2012" s="416" t="s">
        <v>18472</v>
      </c>
      <c r="H2012" s="417" t="s">
        <v>18473</v>
      </c>
      <c r="I2012" s="10"/>
      <c r="J2012" s="10"/>
    </row>
    <row r="2013" spans="1:10">
      <c r="A2013" s="413">
        <v>25</v>
      </c>
      <c r="B2013" s="414" t="s">
        <v>18474</v>
      </c>
      <c r="C2013" s="415" t="str">
        <f t="shared" si="33"/>
        <v>effect add_modifier={modifier= ship_survey_boost days = -1 multiplier = 1}</v>
      </c>
      <c r="D2013" s="415"/>
      <c r="E2013" s="415"/>
      <c r="F2013" s="415"/>
      <c r="G2013" s="416" t="s">
        <v>18475</v>
      </c>
      <c r="H2013" s="417" t="s">
        <v>18476</v>
      </c>
      <c r="I2013" s="10"/>
      <c r="J2013" s="10"/>
    </row>
    <row r="2014" spans="1:10">
      <c r="A2014" s="413">
        <v>26</v>
      </c>
      <c r="B2014" s="414" t="s">
        <v>18477</v>
      </c>
      <c r="C2014" s="415" t="str">
        <f t="shared" si="33"/>
        <v>effect add_modifier={modifier= ship_master_cruiser days = -1 multiplier = 1}</v>
      </c>
      <c r="D2014" s="415"/>
      <c r="E2014" s="415"/>
      <c r="F2014" s="415"/>
      <c r="G2014" s="416" t="s">
        <v>18478</v>
      </c>
      <c r="H2014" s="417" t="s">
        <v>18479</v>
      </c>
      <c r="I2014" s="10"/>
      <c r="J2014" s="10"/>
    </row>
    <row r="2015" spans="1:10">
      <c r="A2015" s="413">
        <v>27</v>
      </c>
      <c r="B2015" s="414" t="s">
        <v>18480</v>
      </c>
      <c r="C2015" s="415" t="str">
        <f t="shared" si="33"/>
        <v>effect add_modifier={modifier= streamlined_ship_design days = -1 multiplier = 1}</v>
      </c>
      <c r="D2015" s="415"/>
      <c r="E2015" s="415"/>
      <c r="F2015" s="415"/>
      <c r="G2015" s="416" t="s">
        <v>18481</v>
      </c>
      <c r="H2015" s="417" t="s">
        <v>18482</v>
      </c>
      <c r="I2015" s="10"/>
      <c r="J2015" s="10"/>
    </row>
    <row r="2016" spans="1:10">
      <c r="A2016" s="413">
        <v>28</v>
      </c>
      <c r="B2016" s="414" t="s">
        <v>18483</v>
      </c>
      <c r="C2016" s="415" t="str">
        <f t="shared" si="33"/>
        <v>effect add_modifier={modifier= worm_manifestation days = -1 multiplier = 1}</v>
      </c>
      <c r="D2016" s="415"/>
      <c r="E2016" s="415"/>
      <c r="F2016" s="415"/>
      <c r="G2016" s="416" t="s">
        <v>18484</v>
      </c>
      <c r="H2016" s="417" t="s">
        <v>18485</v>
      </c>
      <c r="I2016" s="10"/>
      <c r="J2016" s="10"/>
    </row>
    <row r="2017" ht="34.5" spans="1:10">
      <c r="A2017" s="413">
        <v>29</v>
      </c>
      <c r="B2017" s="414" t="s">
        <v>18486</v>
      </c>
      <c r="C2017" s="415" t="str">
        <f t="shared" si="33"/>
        <v>effect add_modifier={modifier= absorbed_consciousness_1 days = -1 multiplier = 1}</v>
      </c>
      <c r="D2017" s="415"/>
      <c r="E2017" s="415"/>
      <c r="F2017" s="415"/>
      <c r="G2017" s="416" t="s">
        <v>18487</v>
      </c>
      <c r="H2017" s="417" t="s">
        <v>18488</v>
      </c>
      <c r="I2017" s="10"/>
      <c r="J2017" s="10"/>
    </row>
    <row r="2018" ht="34.5" spans="1:10">
      <c r="A2018" s="413">
        <v>30</v>
      </c>
      <c r="B2018" s="414" t="s">
        <v>18486</v>
      </c>
      <c r="C2018" s="415" t="str">
        <f t="shared" si="33"/>
        <v>effect add_modifier={modifier= absorbed_consciousness_2 days = -1 multiplier = 1}</v>
      </c>
      <c r="D2018" s="415"/>
      <c r="E2018" s="415"/>
      <c r="F2018" s="415"/>
      <c r="G2018" s="416" t="s">
        <v>18489</v>
      </c>
      <c r="H2018" s="417" t="s">
        <v>18490</v>
      </c>
      <c r="I2018" s="10"/>
      <c r="J2018" s="10"/>
    </row>
    <row r="2019" ht="34.5" spans="1:10">
      <c r="A2019" s="413">
        <v>31</v>
      </c>
      <c r="B2019" s="414" t="s">
        <v>18486</v>
      </c>
      <c r="C2019" s="415" t="str">
        <f t="shared" si="33"/>
        <v>effect add_modifier={modifier= absorbed_consciousness_3 days = -1 multiplier = 1}</v>
      </c>
      <c r="D2019" s="415"/>
      <c r="E2019" s="415"/>
      <c r="F2019" s="415"/>
      <c r="G2019" s="416" t="s">
        <v>18491</v>
      </c>
      <c r="H2019" s="417" t="s">
        <v>18492</v>
      </c>
      <c r="I2019" s="10"/>
      <c r="J2019" s="10"/>
    </row>
    <row r="2020" ht="34.5" spans="1:10">
      <c r="A2020" s="413">
        <v>32</v>
      </c>
      <c r="B2020" s="414" t="s">
        <v>18486</v>
      </c>
      <c r="C2020" s="415" t="str">
        <f t="shared" si="33"/>
        <v>effect add_modifier={modifier= absorbed_consciousness_4 days = -1 multiplier = 1}</v>
      </c>
      <c r="D2020" s="415"/>
      <c r="E2020" s="415"/>
      <c r="F2020" s="415"/>
      <c r="G2020" s="416" t="s">
        <v>18493</v>
      </c>
      <c r="H2020" s="417" t="s">
        <v>18494</v>
      </c>
      <c r="I2020" s="10"/>
      <c r="J2020" s="10"/>
    </row>
    <row r="2021" ht="34.5" spans="1:10">
      <c r="A2021" s="413">
        <v>33</v>
      </c>
      <c r="B2021" s="414" t="s">
        <v>18486</v>
      </c>
      <c r="C2021" s="415" t="str">
        <f t="shared" si="33"/>
        <v>effect add_modifier={modifier= absorbed_consciousness_5 days = -1 multiplier = 1}</v>
      </c>
      <c r="D2021" s="415"/>
      <c r="E2021" s="415"/>
      <c r="F2021" s="415"/>
      <c r="G2021" s="416" t="s">
        <v>18495</v>
      </c>
      <c r="H2021" s="417" t="s">
        <v>18496</v>
      </c>
      <c r="I2021" s="10"/>
      <c r="J2021" s="10"/>
    </row>
    <row r="2022" spans="1:10">
      <c r="A2022" s="413">
        <v>34</v>
      </c>
      <c r="B2022" s="414" t="s">
        <v>18497</v>
      </c>
      <c r="C2022" s="415" t="str">
        <f t="shared" ref="C2022:C2053" si="34">_xlfn.CONCAT($C$4," ",H2022," ","days = ",$E$4," ","multiplier = ",$G$4,"}")</f>
        <v>effect add_modifier={modifier= jump_drive_cooldown days = -1 multiplier = 1}</v>
      </c>
      <c r="D2022" s="415"/>
      <c r="E2022" s="415"/>
      <c r="F2022" s="415"/>
      <c r="G2022" s="416" t="s">
        <v>18498</v>
      </c>
      <c r="H2022" s="417" t="s">
        <v>18499</v>
      </c>
      <c r="I2022" s="10"/>
      <c r="J2022" s="10"/>
    </row>
    <row r="2023" spans="1:10">
      <c r="A2023" s="413">
        <v>35</v>
      </c>
      <c r="B2023" s="414" t="s">
        <v>18500</v>
      </c>
      <c r="C2023" s="415" t="str">
        <f t="shared" si="34"/>
        <v>effect add_modifier={modifier= amoeba_speed_boost days = -1 multiplier = 1}</v>
      </c>
      <c r="D2023" s="415"/>
      <c r="E2023" s="415"/>
      <c r="F2023" s="415"/>
      <c r="G2023" s="416" t="s">
        <v>13754</v>
      </c>
      <c r="H2023" s="417" t="s">
        <v>18501</v>
      </c>
      <c r="I2023" s="10"/>
      <c r="J2023" s="10"/>
    </row>
    <row r="2024" spans="1:10">
      <c r="A2024" s="413">
        <v>36</v>
      </c>
      <c r="B2024" s="414" t="s">
        <v>18502</v>
      </c>
      <c r="C2024" s="415" t="str">
        <f t="shared" si="34"/>
        <v>effect add_modifier={modifier= evolved_weapon_boost days = -1 multiplier = 1}</v>
      </c>
      <c r="D2024" s="415"/>
      <c r="E2024" s="415"/>
      <c r="F2024" s="415"/>
      <c r="G2024" s="416" t="s">
        <v>13741</v>
      </c>
      <c r="H2024" s="417" t="s">
        <v>18503</v>
      </c>
      <c r="I2024" s="10"/>
      <c r="J2024" s="10"/>
    </row>
    <row r="2025" spans="1:10">
      <c r="A2025" s="413">
        <v>37</v>
      </c>
      <c r="B2025" s="414" t="s">
        <v>18502</v>
      </c>
      <c r="C2025" s="415" t="str">
        <f t="shared" si="34"/>
        <v>effect add_modifier={modifier= evolved_weapon_boost_2 days = -1 multiplier = 1}</v>
      </c>
      <c r="D2025" s="415"/>
      <c r="E2025" s="415"/>
      <c r="F2025" s="415"/>
      <c r="G2025" s="416" t="s">
        <v>18504</v>
      </c>
      <c r="H2025" s="417" t="s">
        <v>18505</v>
      </c>
      <c r="I2025" s="10"/>
      <c r="J2025" s="10"/>
    </row>
    <row r="2026" spans="1:10">
      <c r="A2026" s="413">
        <v>38</v>
      </c>
      <c r="B2026" s="414" t="s">
        <v>18506</v>
      </c>
      <c r="C2026" s="415" t="str">
        <f t="shared" si="34"/>
        <v>effect add_modifier={modifier= evolved_firing_rate days = -1 multiplier = 1}</v>
      </c>
      <c r="D2026" s="415"/>
      <c r="E2026" s="415"/>
      <c r="F2026" s="415"/>
      <c r="G2026" s="416" t="s">
        <v>13743</v>
      </c>
      <c r="H2026" s="417" t="s">
        <v>18507</v>
      </c>
      <c r="I2026" s="10"/>
      <c r="J2026" s="10"/>
    </row>
    <row r="2027" spans="1:10">
      <c r="A2027" s="413">
        <v>39</v>
      </c>
      <c r="B2027" s="414" t="s">
        <v>18508</v>
      </c>
      <c r="C2027" s="415" t="str">
        <f t="shared" si="34"/>
        <v>effect add_modifier={modifier= evolved_evasion days = -1 multiplier = 1}</v>
      </c>
      <c r="D2027" s="415"/>
      <c r="E2027" s="415"/>
      <c r="F2027" s="415"/>
      <c r="G2027" s="416" t="s">
        <v>13750</v>
      </c>
      <c r="H2027" s="417" t="s">
        <v>18509</v>
      </c>
      <c r="I2027" s="10"/>
      <c r="J2027" s="10"/>
    </row>
    <row r="2028" spans="1:10">
      <c r="A2028" s="413">
        <v>40</v>
      </c>
      <c r="B2028" s="414" t="s">
        <v>18510</v>
      </c>
      <c r="C2028" s="415" t="str">
        <f t="shared" si="34"/>
        <v>effect add_modifier={modifier= big_friendly_warform_power days = -1 multiplier = 1}</v>
      </c>
      <c r="D2028" s="415"/>
      <c r="E2028" s="415"/>
      <c r="F2028" s="415"/>
      <c r="G2028" s="416" t="s">
        <v>18511</v>
      </c>
      <c r="H2028" s="417" t="s">
        <v>18512</v>
      </c>
      <c r="I2028" s="10"/>
      <c r="J2028" s="10"/>
    </row>
    <row r="2029" spans="1:10">
      <c r="A2029" s="413">
        <v>41</v>
      </c>
      <c r="B2029" s="414" t="s">
        <v>18513</v>
      </c>
      <c r="C2029" s="415" t="str">
        <f t="shared" si="34"/>
        <v>effect add_modifier={modifier= scavenger_bot_power days = -1 multiplier = 1}</v>
      </c>
      <c r="D2029" s="415"/>
      <c r="E2029" s="415"/>
      <c r="F2029" s="415"/>
      <c r="G2029" s="416"/>
      <c r="H2029" s="417" t="s">
        <v>18514</v>
      </c>
      <c r="I2029" s="10"/>
      <c r="J2029" s="10"/>
    </row>
    <row r="2030" spans="1:10">
      <c r="A2030" s="413">
        <v>42</v>
      </c>
      <c r="B2030" s="414" t="s">
        <v>18515</v>
      </c>
      <c r="C2030" s="415" t="str">
        <f t="shared" si="34"/>
        <v>effect add_modifier={modifier= scavenger_weak_points days = -1 multiplier = 1}</v>
      </c>
      <c r="D2030" s="415"/>
      <c r="E2030" s="415"/>
      <c r="F2030" s="415"/>
      <c r="G2030" s="416" t="s">
        <v>18516</v>
      </c>
      <c r="H2030" s="417" t="s">
        <v>18517</v>
      </c>
      <c r="I2030" s="10"/>
      <c r="J2030" s="10"/>
    </row>
    <row r="2031" spans="1:10">
      <c r="A2031" s="413">
        <v>43</v>
      </c>
      <c r="B2031" s="414" t="s">
        <v>18518</v>
      </c>
      <c r="C2031" s="415" t="str">
        <f t="shared" si="34"/>
        <v>effect add_modifier={modifier= hatchling_power days = -1 multiplier = 1}</v>
      </c>
      <c r="D2031" s="415"/>
      <c r="E2031" s="415"/>
      <c r="F2031" s="415"/>
      <c r="G2031" s="416"/>
      <c r="H2031" s="417" t="s">
        <v>18519</v>
      </c>
      <c r="I2031" s="10"/>
      <c r="J2031" s="10"/>
    </row>
    <row r="2032" spans="1:10">
      <c r="A2032" s="413">
        <v>44</v>
      </c>
      <c r="B2032" s="414" t="s">
        <v>18520</v>
      </c>
      <c r="C2032" s="415" t="str">
        <f t="shared" si="34"/>
        <v>effect add_modifier={modifier= elderly_tiyanki_power days = -1 multiplier = 1}</v>
      </c>
      <c r="D2032" s="415"/>
      <c r="E2032" s="415"/>
      <c r="F2032" s="415"/>
      <c r="G2032" s="416" t="s">
        <v>18521</v>
      </c>
      <c r="H2032" s="417" t="s">
        <v>18522</v>
      </c>
      <c r="I2032" s="10"/>
      <c r="J2032" s="10"/>
    </row>
    <row r="2033" spans="1:10">
      <c r="A2033" s="413">
        <v>45</v>
      </c>
      <c r="B2033" s="414" t="s">
        <v>18523</v>
      </c>
      <c r="C2033" s="415" t="str">
        <f t="shared" si="34"/>
        <v>effect add_modifier={modifier= elderly_tiyanki_weak_points days = -1 multiplier = 1}</v>
      </c>
      <c r="D2033" s="415"/>
      <c r="E2033" s="415"/>
      <c r="F2033" s="415"/>
      <c r="G2033" s="416" t="s">
        <v>18524</v>
      </c>
      <c r="H2033" s="417" t="s">
        <v>18525</v>
      </c>
      <c r="I2033" s="10"/>
      <c r="J2033" s="10"/>
    </row>
    <row r="2034" spans="1:10">
      <c r="A2034" s="413">
        <v>46</v>
      </c>
      <c r="B2034" s="414" t="s">
        <v>18526</v>
      </c>
      <c r="C2034" s="415" t="str">
        <f t="shared" si="34"/>
        <v>effect add_modifier={modifier= ahab_power days = -1 multiplier = 1}</v>
      </c>
      <c r="D2034" s="415"/>
      <c r="E2034" s="415"/>
      <c r="F2034" s="415"/>
      <c r="G2034" s="416" t="s">
        <v>18527</v>
      </c>
      <c r="H2034" s="417" t="s">
        <v>18528</v>
      </c>
      <c r="I2034" s="10"/>
      <c r="J2034" s="10"/>
    </row>
    <row r="2035" spans="1:10">
      <c r="A2035" s="413">
        <v>47</v>
      </c>
      <c r="B2035" s="414" t="s">
        <v>18458</v>
      </c>
      <c r="C2035" s="415" t="str">
        <f t="shared" si="34"/>
        <v>effect add_modifier={modifier= enigmatic_power days = -1 multiplier = 1}</v>
      </c>
      <c r="D2035" s="415"/>
      <c r="E2035" s="415"/>
      <c r="F2035" s="415"/>
      <c r="G2035" s="416" t="s">
        <v>18450</v>
      </c>
      <c r="H2035" s="417" t="s">
        <v>18460</v>
      </c>
      <c r="I2035" s="10"/>
      <c r="J2035" s="10"/>
    </row>
    <row r="2036" ht="34.5" spans="1:10">
      <c r="A2036" s="413">
        <v>48</v>
      </c>
      <c r="B2036" s="414" t="s">
        <v>18529</v>
      </c>
      <c r="C2036" s="415" t="str">
        <f t="shared" si="34"/>
        <v>effect add_modifier={modifier= gray_warship days = -1 multiplier = 1}</v>
      </c>
      <c r="D2036" s="415"/>
      <c r="E2036" s="415"/>
      <c r="F2036" s="415"/>
      <c r="G2036" s="416" t="s">
        <v>18530</v>
      </c>
      <c r="H2036" s="417" t="s">
        <v>18531</v>
      </c>
      <c r="I2036" s="10"/>
      <c r="J2036" s="10"/>
    </row>
    <row r="2037" spans="1:10">
      <c r="A2037" s="413">
        <v>49</v>
      </c>
      <c r="B2037" s="414" t="s">
        <v>18532</v>
      </c>
      <c r="C2037" s="415" t="str">
        <f t="shared" si="34"/>
        <v>effect add_modifier={modifier= herald_75 days = -1 multiplier = 1}</v>
      </c>
      <c r="D2037" s="415"/>
      <c r="E2037" s="415"/>
      <c r="F2037" s="415"/>
      <c r="G2037" s="416" t="s">
        <v>18533</v>
      </c>
      <c r="H2037" s="417" t="s">
        <v>18534</v>
      </c>
      <c r="I2037" s="10"/>
      <c r="J2037" s="10"/>
    </row>
    <row r="2038" spans="1:10">
      <c r="A2038" s="413">
        <v>50</v>
      </c>
      <c r="B2038" s="414" t="s">
        <v>18532</v>
      </c>
      <c r="C2038" s="415" t="str">
        <f t="shared" si="34"/>
        <v>effect add_modifier={modifier= herald_50 days = -1 multiplier = 1}</v>
      </c>
      <c r="D2038" s="415"/>
      <c r="E2038" s="415"/>
      <c r="F2038" s="415"/>
      <c r="G2038" s="416" t="s">
        <v>18535</v>
      </c>
      <c r="H2038" s="417" t="s">
        <v>18536</v>
      </c>
      <c r="I2038" s="10"/>
      <c r="J2038" s="10"/>
    </row>
    <row r="2039" spans="1:10">
      <c r="A2039" s="413">
        <v>51</v>
      </c>
      <c r="B2039" s="414" t="s">
        <v>18532</v>
      </c>
      <c r="C2039" s="415" t="str">
        <f t="shared" si="34"/>
        <v>effect add_modifier={modifier= herald_25 days = -1 multiplier = 1}</v>
      </c>
      <c r="D2039" s="415"/>
      <c r="E2039" s="415"/>
      <c r="F2039" s="415"/>
      <c r="G2039" s="416" t="s">
        <v>18537</v>
      </c>
      <c r="H2039" s="417" t="s">
        <v>18538</v>
      </c>
      <c r="I2039" s="10"/>
      <c r="J2039" s="10"/>
    </row>
    <row r="2040" spans="1:10">
      <c r="A2040" s="413">
        <v>52</v>
      </c>
      <c r="B2040" s="414" t="s">
        <v>18539</v>
      </c>
      <c r="C2040" s="415" t="str">
        <f t="shared" si="34"/>
        <v>effect add_modifier={modifier= cultist_flagship_damaged days = -1 multiplier = 1}</v>
      </c>
      <c r="D2040" s="415"/>
      <c r="E2040" s="415"/>
      <c r="F2040" s="415"/>
      <c r="G2040" s="416" t="s">
        <v>18540</v>
      </c>
      <c r="H2040" s="417" t="s">
        <v>18541</v>
      </c>
      <c r="I2040" s="10"/>
      <c r="J2040" s="10"/>
    </row>
    <row r="2041" ht="28.5" spans="1:10">
      <c r="A2041" s="413">
        <v>53</v>
      </c>
      <c r="B2041" s="414" t="s">
        <v>18542</v>
      </c>
      <c r="C2041" s="415" t="str">
        <f t="shared" si="34"/>
        <v>effect add_modifier={modifier= lessenger_75 days = -1 multiplier = 1}</v>
      </c>
      <c r="D2041" s="415"/>
      <c r="E2041" s="415"/>
      <c r="F2041" s="415"/>
      <c r="G2041" s="416" t="s">
        <v>18533</v>
      </c>
      <c r="H2041" s="417" t="s">
        <v>18543</v>
      </c>
      <c r="I2041" s="10"/>
      <c r="J2041" s="10"/>
    </row>
    <row r="2042" ht="28.5" spans="1:10">
      <c r="A2042" s="413">
        <v>54</v>
      </c>
      <c r="B2042" s="414" t="s">
        <v>18542</v>
      </c>
      <c r="C2042" s="415" t="str">
        <f t="shared" si="34"/>
        <v>effect add_modifier={modifier= lessenger_50 days = -1 multiplier = 1}</v>
      </c>
      <c r="D2042" s="415"/>
      <c r="E2042" s="415"/>
      <c r="F2042" s="415"/>
      <c r="G2042" s="416" t="s">
        <v>18535</v>
      </c>
      <c r="H2042" s="417" t="s">
        <v>18544</v>
      </c>
      <c r="I2042" s="10"/>
      <c r="J2042" s="10"/>
    </row>
    <row r="2043" ht="28.5" spans="1:10">
      <c r="A2043" s="413">
        <v>55</v>
      </c>
      <c r="B2043" s="414" t="s">
        <v>18542</v>
      </c>
      <c r="C2043" s="415" t="str">
        <f t="shared" si="34"/>
        <v>effect add_modifier={modifier= lessenger_25 days = -1 multiplier = 1}</v>
      </c>
      <c r="D2043" s="415"/>
      <c r="E2043" s="415"/>
      <c r="F2043" s="415"/>
      <c r="G2043" s="416" t="s">
        <v>18537</v>
      </c>
      <c r="H2043" s="417" t="s">
        <v>18545</v>
      </c>
      <c r="I2043" s="10"/>
      <c r="J2043" s="10"/>
    </row>
    <row r="2044" ht="34.5" spans="1:10">
      <c r="A2044" s="413">
        <v>56</v>
      </c>
      <c r="B2044" s="414" t="s">
        <v>18546</v>
      </c>
      <c r="C2044" s="415" t="str">
        <f t="shared" si="34"/>
        <v>effect add_modifier={modifier= ancient_warden_boost days = -1 multiplier = 1}</v>
      </c>
      <c r="D2044" s="415"/>
      <c r="E2044" s="415"/>
      <c r="F2044" s="415"/>
      <c r="G2044" s="416" t="s">
        <v>18547</v>
      </c>
      <c r="H2044" s="417" t="s">
        <v>18548</v>
      </c>
      <c r="I2044" s="10"/>
      <c r="J2044" s="10"/>
    </row>
    <row r="2045" spans="1:10">
      <c r="A2045" s="413">
        <v>57</v>
      </c>
      <c r="B2045" s="414" t="s">
        <v>18549</v>
      </c>
      <c r="C2045" s="415" t="str">
        <f t="shared" si="34"/>
        <v>effect add_modifier={modifier= quantic_ambush days = -1 multiplier = 1}</v>
      </c>
      <c r="D2045" s="415"/>
      <c r="E2045" s="415"/>
      <c r="F2045" s="415"/>
      <c r="G2045" s="416" t="s">
        <v>18550</v>
      </c>
      <c r="H2045" s="417" t="s">
        <v>18551</v>
      </c>
      <c r="I2045" s="10"/>
      <c r="J2045" s="10"/>
    </row>
    <row r="2046" spans="1:10">
      <c r="A2046" s="413">
        <v>58</v>
      </c>
      <c r="B2046" s="414" t="s">
        <v>18552</v>
      </c>
      <c r="C2046" s="415" t="str">
        <f t="shared" si="34"/>
        <v>effect add_modifier={modifier= quantic_ambush_specialists days = -1 multiplier = 1}</v>
      </c>
      <c r="D2046" s="415"/>
      <c r="E2046" s="415"/>
      <c r="F2046" s="415"/>
      <c r="G2046" s="416" t="s">
        <v>18553</v>
      </c>
      <c r="H2046" s="417" t="s">
        <v>18554</v>
      </c>
      <c r="I2046" s="10"/>
      <c r="J2046" s="10"/>
    </row>
    <row r="2047" spans="1:10">
      <c r="A2047" s="413">
        <v>59</v>
      </c>
      <c r="B2047" s="414" t="s">
        <v>18549</v>
      </c>
      <c r="C2047" s="415" t="str">
        <f t="shared" si="34"/>
        <v>effect add_modifier={modifier= quantic_ambush_astral days = -1 multiplier = 1}</v>
      </c>
      <c r="D2047" s="415"/>
      <c r="E2047" s="415"/>
      <c r="F2047" s="415"/>
      <c r="G2047" s="416" t="s">
        <v>18555</v>
      </c>
      <c r="H2047" s="417" t="s">
        <v>18556</v>
      </c>
      <c r="I2047" s="10"/>
      <c r="J2047" s="10"/>
    </row>
    <row r="2048" spans="1:10">
      <c r="A2048" s="413">
        <v>60</v>
      </c>
      <c r="B2048" s="414" t="s">
        <v>18552</v>
      </c>
      <c r="C2048" s="415" t="str">
        <f t="shared" si="34"/>
        <v>effect add_modifier={modifier= quantic_ambush_specialists_astral days = -1 multiplier = 1}</v>
      </c>
      <c r="D2048" s="415"/>
      <c r="E2048" s="415"/>
      <c r="F2048" s="415"/>
      <c r="G2048" s="416" t="s">
        <v>18557</v>
      </c>
      <c r="H2048" s="417" t="s">
        <v>18558</v>
      </c>
      <c r="I2048" s="10"/>
      <c r="J2048" s="10"/>
    </row>
    <row r="2049" spans="1:10">
      <c r="A2049" s="413">
        <v>61</v>
      </c>
      <c r="B2049" s="414" t="s">
        <v>18559</v>
      </c>
      <c r="C2049" s="415" t="str">
        <f t="shared" si="34"/>
        <v>effect add_modifier={modifier= embrace_dreamer days = -1 multiplier = 1}</v>
      </c>
      <c r="D2049" s="415"/>
      <c r="E2049" s="415"/>
      <c r="F2049" s="415"/>
      <c r="G2049" s="416" t="s">
        <v>18560</v>
      </c>
      <c r="H2049" s="417" t="s">
        <v>18561</v>
      </c>
      <c r="I2049" s="10"/>
      <c r="J2049" s="10"/>
    </row>
    <row r="2050" spans="1:10">
      <c r="A2050" s="413">
        <v>62</v>
      </c>
      <c r="B2050" s="414" t="s">
        <v>18562</v>
      </c>
      <c r="C2050" s="415" t="str">
        <f t="shared" si="34"/>
        <v>effect add_modifier={modifier= eliminate_dreamer days = -1 multiplier = 1}</v>
      </c>
      <c r="D2050" s="415"/>
      <c r="E2050" s="415"/>
      <c r="F2050" s="415"/>
      <c r="G2050" s="416" t="s">
        <v>18563</v>
      </c>
      <c r="H2050" s="417" t="s">
        <v>18564</v>
      </c>
      <c r="I2050" s="10"/>
      <c r="J2050" s="10"/>
    </row>
    <row r="2051" spans="1:10">
      <c r="A2051" s="413">
        <v>63</v>
      </c>
      <c r="B2051" s="414" t="s">
        <v>8166</v>
      </c>
      <c r="C2051" s="415" t="str">
        <f t="shared" si="34"/>
        <v>effect add_modifier={modifier= very_low_cloaking_predator days = -1 multiplier = 1}</v>
      </c>
      <c r="D2051" s="415"/>
      <c r="E2051" s="415"/>
      <c r="F2051" s="415"/>
      <c r="G2051" s="416" t="s">
        <v>18565</v>
      </c>
      <c r="H2051" s="417" t="s">
        <v>18566</v>
      </c>
      <c r="I2051" s="10"/>
      <c r="J2051" s="10"/>
    </row>
    <row r="2052" spans="1:10">
      <c r="A2052" s="413">
        <v>64</v>
      </c>
      <c r="B2052" s="414" t="s">
        <v>8166</v>
      </c>
      <c r="C2052" s="415" t="str">
        <f t="shared" si="34"/>
        <v>effect add_modifier={modifier= low_cloaking_predator days = -1 multiplier = 1}</v>
      </c>
      <c r="D2052" s="415"/>
      <c r="E2052" s="415"/>
      <c r="F2052" s="415"/>
      <c r="G2052" s="416" t="s">
        <v>18567</v>
      </c>
      <c r="H2052" s="417" t="s">
        <v>18568</v>
      </c>
      <c r="I2052" s="10"/>
      <c r="J2052" s="10"/>
    </row>
    <row r="2053" spans="1:10">
      <c r="A2053" s="413">
        <v>65</v>
      </c>
      <c r="B2053" s="414" t="s">
        <v>8166</v>
      </c>
      <c r="C2053" s="415" t="str">
        <f t="shared" si="34"/>
        <v>effect add_modifier={modifier= medium_cloaking_predator days = -1 multiplier = 1}</v>
      </c>
      <c r="D2053" s="415"/>
      <c r="E2053" s="415"/>
      <c r="F2053" s="415"/>
      <c r="G2053" s="416" t="s">
        <v>18569</v>
      </c>
      <c r="H2053" s="417" t="s">
        <v>18570</v>
      </c>
      <c r="I2053" s="10"/>
      <c r="J2053" s="10"/>
    </row>
    <row r="2054" spans="1:10">
      <c r="A2054" s="413">
        <v>66</v>
      </c>
      <c r="B2054" s="414" t="s">
        <v>8166</v>
      </c>
      <c r="C2054" s="415" t="str">
        <f t="shared" ref="C2054:C2085" si="35">_xlfn.CONCAT($C$4," ",H2054," ","days = ",$E$4," ","multiplier = ",$G$4,"}")</f>
        <v>effect add_modifier={modifier= high_cloaking_predator days = -1 multiplier = 1}</v>
      </c>
      <c r="D2054" s="415"/>
      <c r="E2054" s="415"/>
      <c r="F2054" s="415"/>
      <c r="G2054" s="416" t="s">
        <v>18571</v>
      </c>
      <c r="H2054" s="417" t="s">
        <v>18572</v>
      </c>
      <c r="I2054" s="10"/>
      <c r="J2054" s="10"/>
    </row>
    <row r="2055" spans="1:10">
      <c r="A2055" s="413">
        <v>67</v>
      </c>
      <c r="B2055" s="414" t="s">
        <v>8166</v>
      </c>
      <c r="C2055" s="415" t="str">
        <f t="shared" si="35"/>
        <v>effect add_modifier={modifier= very_high_cloaking_predator days = -1 multiplier = 1}</v>
      </c>
      <c r="D2055" s="415"/>
      <c r="E2055" s="415"/>
      <c r="F2055" s="415"/>
      <c r="G2055" s="416" t="s">
        <v>18573</v>
      </c>
      <c r="H2055" s="417" t="s">
        <v>18574</v>
      </c>
      <c r="I2055" s="10"/>
      <c r="J2055" s="10"/>
    </row>
    <row r="2056" spans="1:10">
      <c r="A2056" s="413">
        <v>68</v>
      </c>
      <c r="B2056" s="414" t="s">
        <v>8166</v>
      </c>
      <c r="C2056" s="415" t="str">
        <f t="shared" si="35"/>
        <v>effect add_modifier={modifier= exceptional_cloaking_predator days = -1 multiplier = 1}</v>
      </c>
      <c r="D2056" s="415"/>
      <c r="E2056" s="415"/>
      <c r="F2056" s="415"/>
      <c r="G2056" s="416"/>
      <c r="H2056" s="417" t="s">
        <v>18575</v>
      </c>
      <c r="I2056" s="10"/>
      <c r="J2056" s="10"/>
    </row>
    <row r="2057" spans="1:10">
      <c r="A2057" s="413">
        <v>69</v>
      </c>
      <c r="B2057" s="414" t="s">
        <v>18576</v>
      </c>
      <c r="C2057" s="415" t="str">
        <f t="shared" si="35"/>
        <v>effect add_modifier={modifier= insight_unity_5 days = -1 multiplier = 1}</v>
      </c>
      <c r="D2057" s="415"/>
      <c r="E2057" s="415"/>
      <c r="F2057" s="415"/>
      <c r="G2057" s="416" t="s">
        <v>18577</v>
      </c>
      <c r="H2057" s="417" t="s">
        <v>18578</v>
      </c>
      <c r="I2057" s="10"/>
      <c r="J2057" s="10"/>
    </row>
    <row r="2058" spans="1:10">
      <c r="A2058" s="413">
        <v>70</v>
      </c>
      <c r="B2058" s="414" t="s">
        <v>18579</v>
      </c>
      <c r="C2058" s="415" t="str">
        <f t="shared" si="35"/>
        <v>effect add_modifier={modifier= insight_influence_01 days = -1 multiplier = 1}</v>
      </c>
      <c r="D2058" s="415"/>
      <c r="E2058" s="415"/>
      <c r="F2058" s="415"/>
      <c r="G2058" s="416" t="s">
        <v>18580</v>
      </c>
      <c r="H2058" s="417" t="s">
        <v>18581</v>
      </c>
      <c r="I2058" s="10"/>
      <c r="J2058" s="10"/>
    </row>
    <row r="2059" spans="1:10">
      <c r="A2059" s="413">
        <v>71</v>
      </c>
      <c r="B2059" s="414" t="s">
        <v>18582</v>
      </c>
      <c r="C2059" s="415" t="str">
        <f t="shared" si="35"/>
        <v>effect add_modifier={modifier= insight_physics_5 days = -1 multiplier = 1}</v>
      </c>
      <c r="D2059" s="415"/>
      <c r="E2059" s="415"/>
      <c r="F2059" s="415"/>
      <c r="G2059" s="416" t="s">
        <v>18583</v>
      </c>
      <c r="H2059" s="417" t="s">
        <v>18584</v>
      </c>
      <c r="I2059" s="10"/>
      <c r="J2059" s="10"/>
    </row>
    <row r="2060" spans="1:10">
      <c r="A2060" s="413">
        <v>72</v>
      </c>
      <c r="B2060" s="414" t="s">
        <v>18585</v>
      </c>
      <c r="C2060" s="415" t="str">
        <f t="shared" si="35"/>
        <v>effect add_modifier={modifier= insight_society_5 days = -1 multiplier = 1}</v>
      </c>
      <c r="D2060" s="415"/>
      <c r="E2060" s="415"/>
      <c r="F2060" s="415"/>
      <c r="G2060" s="416" t="s">
        <v>18586</v>
      </c>
      <c r="H2060" s="417" t="s">
        <v>18587</v>
      </c>
      <c r="I2060" s="10"/>
      <c r="J2060" s="10"/>
    </row>
    <row r="2061" spans="1:10">
      <c r="A2061" s="413">
        <v>73</v>
      </c>
      <c r="B2061" s="414" t="s">
        <v>18588</v>
      </c>
      <c r="C2061" s="415" t="str">
        <f t="shared" si="35"/>
        <v>effect add_modifier={modifier= insight_engineering_5 days = -1 multiplier = 1}</v>
      </c>
      <c r="D2061" s="415"/>
      <c r="E2061" s="415"/>
      <c r="F2061" s="415"/>
      <c r="G2061" s="416" t="s">
        <v>18589</v>
      </c>
      <c r="H2061" s="417" t="s">
        <v>18590</v>
      </c>
      <c r="I2061" s="10"/>
      <c r="J2061" s="10"/>
    </row>
    <row r="2062" spans="1:10">
      <c r="A2062" s="413">
        <v>74</v>
      </c>
      <c r="B2062" s="414" t="s">
        <v>18591</v>
      </c>
      <c r="C2062" s="415" t="str">
        <f t="shared" si="35"/>
        <v>effect add_modifier={modifier= cloaking_cooldown days = -1 multiplier = 1}</v>
      </c>
      <c r="D2062" s="415"/>
      <c r="E2062" s="415"/>
      <c r="F2062" s="415"/>
      <c r="G2062" s="416"/>
      <c r="H2062" s="417" t="s">
        <v>18592</v>
      </c>
      <c r="I2062" s="10"/>
      <c r="J2062" s="10"/>
    </row>
    <row r="2063" spans="1:10">
      <c r="A2063" s="413">
        <v>75</v>
      </c>
      <c r="B2063" s="414" t="s">
        <v>18593</v>
      </c>
      <c r="C2063" s="415" t="str">
        <f t="shared" si="35"/>
        <v>effect add_modifier={modifier= cloaking_fire_rate_bonus days = -1 multiplier = 1}</v>
      </c>
      <c r="D2063" s="415"/>
      <c r="E2063" s="415"/>
      <c r="F2063" s="415"/>
      <c r="G2063" s="416" t="s">
        <v>18594</v>
      </c>
      <c r="H2063" s="417" t="s">
        <v>18595</v>
      </c>
      <c r="I2063" s="10"/>
      <c r="J2063" s="10"/>
    </row>
    <row r="2064" spans="1:10">
      <c r="A2064" s="413">
        <v>76</v>
      </c>
      <c r="B2064" s="414" t="s">
        <v>18596</v>
      </c>
      <c r="C2064" s="415" t="str">
        <f t="shared" si="35"/>
        <v>effect add_modifier={modifier= assist_cloaking_detection days = -1 multiplier = 1}</v>
      </c>
      <c r="D2064" s="415"/>
      <c r="E2064" s="415"/>
      <c r="F2064" s="415"/>
      <c r="G2064" s="416" t="s">
        <v>18597</v>
      </c>
      <c r="H2064" s="417" t="s">
        <v>18598</v>
      </c>
      <c r="I2064" s="10"/>
      <c r="J2064" s="10"/>
    </row>
    <row r="2065" spans="1:10">
      <c r="A2065" s="413">
        <v>77</v>
      </c>
      <c r="B2065" s="414" t="s">
        <v>18599</v>
      </c>
      <c r="C2065" s="415" t="str">
        <f t="shared" si="35"/>
        <v>effect add_modifier={modifier= active_reconnaissance_speed days = -1 multiplier = 1}</v>
      </c>
      <c r="D2065" s="415"/>
      <c r="E2065" s="415"/>
      <c r="F2065" s="415"/>
      <c r="G2065" s="416" t="s">
        <v>18600</v>
      </c>
      <c r="H2065" s="417" t="s">
        <v>18601</v>
      </c>
      <c r="I2065" s="10"/>
      <c r="J2065" s="10"/>
    </row>
    <row r="2066" spans="1:10">
      <c r="A2066" s="413">
        <v>78</v>
      </c>
      <c r="B2066" s="414" t="s">
        <v>18599</v>
      </c>
      <c r="C2066" s="415" t="str">
        <f t="shared" si="35"/>
        <v>effect add_modifier={modifier= active_reconnaissance_level days = -1 multiplier = 1}</v>
      </c>
      <c r="D2066" s="415"/>
      <c r="E2066" s="415"/>
      <c r="F2066" s="415"/>
      <c r="G2066" s="416" t="s">
        <v>18602</v>
      </c>
      <c r="H2066" s="417" t="s">
        <v>18603</v>
      </c>
      <c r="I2066" s="10"/>
      <c r="J2066" s="10"/>
    </row>
    <row r="2067" spans="1:10">
      <c r="A2067" s="413">
        <v>79</v>
      </c>
      <c r="B2067" s="414" t="s">
        <v>18604</v>
      </c>
      <c r="C2067" s="415" t="str">
        <f t="shared" si="35"/>
        <v>effect add_modifier={modifier= voidworms_at_home_modifier days = -1 multiplier = 1}</v>
      </c>
      <c r="D2067" s="415"/>
      <c r="E2067" s="415"/>
      <c r="F2067" s="415"/>
      <c r="G2067" s="416" t="s">
        <v>18605</v>
      </c>
      <c r="H2067" s="417" t="s">
        <v>18606</v>
      </c>
      <c r="I2067" s="10"/>
      <c r="J2067" s="10"/>
    </row>
    <row r="2068" spans="1:10">
      <c r="A2068" s="413">
        <v>80</v>
      </c>
      <c r="B2068" s="414" t="s">
        <v>18607</v>
      </c>
      <c r="C2068" s="415" t="str">
        <f t="shared" si="35"/>
        <v>effect add_modifier={modifier= voidworms_post_crisis_modifier days = -1 multiplier = 1}</v>
      </c>
      <c r="D2068" s="415"/>
      <c r="E2068" s="415"/>
      <c r="F2068" s="415"/>
      <c r="G2068" s="416" t="s">
        <v>18608</v>
      </c>
      <c r="H2068" s="417" t="s">
        <v>18609</v>
      </c>
      <c r="I2068" s="10"/>
      <c r="J2068" s="10"/>
    </row>
    <row r="2069" spans="1:10">
      <c r="A2069" s="413">
        <v>81</v>
      </c>
      <c r="B2069" s="414" t="s">
        <v>18610</v>
      </c>
      <c r="C2069" s="415" t="str">
        <f t="shared" si="35"/>
        <v>effect add_modifier={modifier= frenzied_voidworms_at_home_modifier days = -1 multiplier = 1}</v>
      </c>
      <c r="D2069" s="415"/>
      <c r="E2069" s="415"/>
      <c r="F2069" s="415"/>
      <c r="G2069" s="416" t="s">
        <v>18611</v>
      </c>
      <c r="H2069" s="417" t="s">
        <v>18612</v>
      </c>
      <c r="I2069" s="10"/>
      <c r="J2069" s="10"/>
    </row>
    <row r="2070" spans="1:10">
      <c r="A2070" s="413">
        <v>82</v>
      </c>
      <c r="B2070" s="414" t="s">
        <v>18613</v>
      </c>
      <c r="C2070" s="415" t="str">
        <f t="shared" si="35"/>
        <v>effect add_modifier={modifier= frenzied_voidworms_enraged_modifier days = -1 multiplier = 1}</v>
      </c>
      <c r="D2070" s="415"/>
      <c r="E2070" s="415"/>
      <c r="F2070" s="415"/>
      <c r="G2070" s="416" t="s">
        <v>18614</v>
      </c>
      <c r="H2070" s="417" t="s">
        <v>18615</v>
      </c>
      <c r="I2070" s="10"/>
      <c r="J2070" s="10"/>
    </row>
    <row r="2071" spans="1:10">
      <c r="A2071" s="413">
        <v>83</v>
      </c>
      <c r="B2071" s="414" t="s">
        <v>18616</v>
      </c>
      <c r="C2071" s="415" t="str">
        <f t="shared" si="35"/>
        <v>effect add_modifier={modifier= wild_tiyanki_ox_modifier days = -1 multiplier = 1}</v>
      </c>
      <c r="D2071" s="415"/>
      <c r="E2071" s="415"/>
      <c r="F2071" s="415"/>
      <c r="G2071" s="416" t="s">
        <v>18617</v>
      </c>
      <c r="H2071" s="417" t="s">
        <v>18618</v>
      </c>
      <c r="I2071" s="10"/>
      <c r="J2071" s="10"/>
    </row>
    <row r="2072" spans="1:10">
      <c r="A2072" s="413">
        <v>84</v>
      </c>
      <c r="B2072" s="414" t="s">
        <v>18619</v>
      </c>
      <c r="C2072" s="415" t="str">
        <f t="shared" si="35"/>
        <v>effect add_modifier={modifier= space_critter_rarity_common days = -1 multiplier = 1}</v>
      </c>
      <c r="D2072" s="415"/>
      <c r="E2072" s="415"/>
      <c r="F2072" s="415"/>
      <c r="G2072" s="416"/>
      <c r="H2072" s="417" t="s">
        <v>18620</v>
      </c>
      <c r="I2072" s="10"/>
      <c r="J2072" s="10"/>
    </row>
    <row r="2073" ht="34.5" spans="1:10">
      <c r="A2073" s="413">
        <v>85</v>
      </c>
      <c r="B2073" s="414" t="s">
        <v>18621</v>
      </c>
      <c r="C2073" s="415" t="str">
        <f t="shared" si="35"/>
        <v>effect add_modifier={modifier= space_critter_rarity_rare days = -1 multiplier = 1}</v>
      </c>
      <c r="D2073" s="415"/>
      <c r="E2073" s="415"/>
      <c r="F2073" s="415"/>
      <c r="G2073" s="416" t="s">
        <v>18622</v>
      </c>
      <c r="H2073" s="417" t="s">
        <v>18623</v>
      </c>
      <c r="I2073" s="10"/>
      <c r="J2073" s="10"/>
    </row>
    <row r="2074" ht="34.5" spans="1:10">
      <c r="A2074" s="413">
        <v>86</v>
      </c>
      <c r="B2074" s="414" t="s">
        <v>18624</v>
      </c>
      <c r="C2074" s="415" t="str">
        <f t="shared" si="35"/>
        <v>effect add_modifier={modifier= space_critter_rarity_epic days = -1 multiplier = 1}</v>
      </c>
      <c r="D2074" s="415"/>
      <c r="E2074" s="415"/>
      <c r="F2074" s="415"/>
      <c r="G2074" s="416" t="s">
        <v>18625</v>
      </c>
      <c r="H2074" s="417" t="s">
        <v>18626</v>
      </c>
      <c r="I2074" s="10"/>
      <c r="J2074" s="10"/>
    </row>
    <row r="2075" ht="34.5" spans="1:10">
      <c r="A2075" s="413">
        <v>87</v>
      </c>
      <c r="B2075" s="414" t="s">
        <v>18627</v>
      </c>
      <c r="C2075" s="415" t="str">
        <f t="shared" si="35"/>
        <v>effect add_modifier={modifier= space_critter_rarity_exceptional days = -1 multiplier = 1}</v>
      </c>
      <c r="D2075" s="415"/>
      <c r="E2075" s="415"/>
      <c r="F2075" s="415"/>
      <c r="G2075" s="416" t="s">
        <v>18628</v>
      </c>
      <c r="H2075" s="417" t="s">
        <v>18629</v>
      </c>
      <c r="I2075" s="10"/>
      <c r="J2075" s="10"/>
    </row>
    <row r="2076" ht="28.5" spans="1:10">
      <c r="A2076" s="413">
        <v>88</v>
      </c>
      <c r="B2076" s="414" t="s">
        <v>18630</v>
      </c>
      <c r="C2076" s="415" t="str">
        <f t="shared" si="35"/>
        <v>effect add_modifier={modifier= berserker_glands_modifier days = -1 multiplier = 1}</v>
      </c>
      <c r="D2076" s="415"/>
      <c r="E2076" s="415"/>
      <c r="F2076" s="415"/>
      <c r="G2076" s="416" t="s">
        <v>18631</v>
      </c>
      <c r="H2076" s="417" t="s">
        <v>18632</v>
      </c>
      <c r="I2076" s="10"/>
      <c r="J2076" s="10"/>
    </row>
    <row r="2077" spans="1:10">
      <c r="A2077" s="413">
        <v>89</v>
      </c>
      <c r="B2077" s="414" t="s">
        <v>18633</v>
      </c>
      <c r="C2077" s="415" t="str">
        <f t="shared" si="35"/>
        <v>effect add_modifier={modifier= supercharged_shroud_country days = -1 multiplier = 1}</v>
      </c>
      <c r="D2077" s="415"/>
      <c r="E2077" s="415"/>
      <c r="F2077" s="415"/>
      <c r="G2077" s="416" t="s">
        <v>18634</v>
      </c>
      <c r="H2077" s="417" t="s">
        <v>18635</v>
      </c>
      <c r="I2077" s="10"/>
      <c r="J2077" s="10"/>
    </row>
    <row r="2078" spans="1:10">
      <c r="A2078" s="413">
        <v>90</v>
      </c>
      <c r="B2078" s="414" t="s">
        <v>10118</v>
      </c>
      <c r="C2078" s="415" t="str">
        <f t="shared" si="35"/>
        <v>effect add_modifier={modifier= horizon_needle_mod days = -1 multiplier = 1}</v>
      </c>
      <c r="D2078" s="415"/>
      <c r="E2078" s="415"/>
      <c r="F2078" s="415"/>
      <c r="G2078" s="416" t="s">
        <v>18636</v>
      </c>
      <c r="H2078" s="417" t="s">
        <v>18637</v>
      </c>
      <c r="I2078" s="10"/>
      <c r="J2078" s="10"/>
    </row>
    <row r="2079" spans="1:10">
      <c r="A2079" s="413">
        <v>91</v>
      </c>
      <c r="B2079" s="418" t="s">
        <v>16160</v>
      </c>
      <c r="C2079" s="415" t="str">
        <f t="shared" si="35"/>
        <v>effect add_modifier={modifier= synth_queen_convoy_slowdown days = -1 multiplier = 1}</v>
      </c>
      <c r="D2079" s="415"/>
      <c r="E2079" s="415"/>
      <c r="F2079" s="415"/>
      <c r="G2079" s="416" t="s">
        <v>18638</v>
      </c>
      <c r="H2079" s="417" t="s">
        <v>16162</v>
      </c>
      <c r="I2079" s="10"/>
      <c r="J2079" s="10"/>
    </row>
    <row r="2080" spans="1:10">
      <c r="A2080" s="413">
        <v>92</v>
      </c>
      <c r="B2080" s="414" t="s">
        <v>1925</v>
      </c>
      <c r="C2080" s="415" t="str">
        <f t="shared" si="35"/>
        <v>effect add_modifier={modifier= aa_ship_upkeep_friendly days = -1 multiplier = 1}</v>
      </c>
      <c r="D2080" s="415"/>
      <c r="E2080" s="415"/>
      <c r="F2080" s="415"/>
      <c r="G2080" s="416" t="s">
        <v>18639</v>
      </c>
      <c r="H2080" s="417" t="s">
        <v>18640</v>
      </c>
      <c r="I2080" s="10"/>
      <c r="J2080" s="10"/>
    </row>
    <row r="2081" spans="1:10">
      <c r="A2081" s="413">
        <v>93</v>
      </c>
      <c r="B2081" s="414" t="s">
        <v>1925</v>
      </c>
      <c r="C2081" s="415" t="str">
        <f t="shared" si="35"/>
        <v>effect add_modifier={modifier= aa_ship_upkeep_bombing days = -1 multiplier = 1}</v>
      </c>
      <c r="D2081" s="415"/>
      <c r="E2081" s="415"/>
      <c r="F2081" s="415"/>
      <c r="G2081" s="416" t="s">
        <v>18641</v>
      </c>
      <c r="H2081" s="417" t="s">
        <v>18642</v>
      </c>
      <c r="I2081" s="10"/>
      <c r="J2081" s="10"/>
    </row>
    <row r="2082" spans="1:10">
      <c r="A2082" s="413">
        <v>94</v>
      </c>
      <c r="B2082" s="414" t="s">
        <v>18643</v>
      </c>
      <c r="C2082" s="415" t="str">
        <f t="shared" si="35"/>
        <v>effect add_modifier={modifier= war_experimental_scaling_modifier days = -1 multiplier = 1}</v>
      </c>
      <c r="D2082" s="415"/>
      <c r="E2082" s="415"/>
      <c r="F2082" s="415"/>
      <c r="G2082" s="416" t="s">
        <v>18644</v>
      </c>
      <c r="H2082" s="417" t="s">
        <v>18645</v>
      </c>
      <c r="I2082" s="10"/>
      <c r="J2082" s="10"/>
    </row>
    <row r="2083" spans="1:10">
      <c r="A2083" s="413">
        <v>95</v>
      </c>
      <c r="B2083" s="414" t="s">
        <v>18646</v>
      </c>
      <c r="C2083" s="415" t="str">
        <f t="shared" si="35"/>
        <v>effect add_modifier={modifier= smarter_hatchery days = -1 multiplier = 1}</v>
      </c>
      <c r="D2083" s="415"/>
      <c r="E2083" s="415"/>
      <c r="F2083" s="415"/>
      <c r="G2083" s="416" t="s">
        <v>18647</v>
      </c>
      <c r="H2083" s="417" t="s">
        <v>18648</v>
      </c>
      <c r="I2083" s="10"/>
      <c r="J2083" s="10"/>
    </row>
    <row r="2084" spans="1:10">
      <c r="A2084" s="413">
        <v>96</v>
      </c>
      <c r="B2084" s="414" t="s">
        <v>8461</v>
      </c>
      <c r="C2084" s="415" t="str">
        <f t="shared" si="35"/>
        <v>effect add_modifier={modifier= bio_healing_1 days = -1 multiplier = 1}</v>
      </c>
      <c r="D2084" s="415"/>
      <c r="E2084" s="415"/>
      <c r="F2084" s="415"/>
      <c r="G2084" s="416" t="s">
        <v>792</v>
      </c>
      <c r="H2084" s="417" t="s">
        <v>18649</v>
      </c>
      <c r="I2084" s="10"/>
      <c r="J2084" s="10"/>
    </row>
    <row r="2085" spans="1:10">
      <c r="A2085" s="413">
        <v>97</v>
      </c>
      <c r="B2085" s="414" t="s">
        <v>8463</v>
      </c>
      <c r="C2085" s="415" t="str">
        <f t="shared" si="35"/>
        <v>effect add_modifier={modifier= bio_healing_2 days = -1 multiplier = 1}</v>
      </c>
      <c r="D2085" s="415"/>
      <c r="E2085" s="415"/>
      <c r="F2085" s="415"/>
      <c r="G2085" s="416" t="s">
        <v>18650</v>
      </c>
      <c r="H2085" s="417" t="s">
        <v>18651</v>
      </c>
      <c r="I2085" s="10"/>
      <c r="J2085" s="10"/>
    </row>
    <row r="2086" spans="1:10">
      <c r="A2086" s="413">
        <v>98</v>
      </c>
      <c r="B2086" s="414" t="s">
        <v>8465</v>
      </c>
      <c r="C2086" s="415" t="str">
        <f t="shared" ref="C2086:C2120" si="36">_xlfn.CONCAT($C$4," ",H2086," ","days = ",$E$4," ","multiplier = ",$G$4,"}")</f>
        <v>effect add_modifier={modifier= bio_healing_3 days = -1 multiplier = 1}</v>
      </c>
      <c r="D2086" s="415"/>
      <c r="E2086" s="415"/>
      <c r="F2086" s="415"/>
      <c r="G2086" s="416" t="s">
        <v>18652</v>
      </c>
      <c r="H2086" s="417" t="s">
        <v>18653</v>
      </c>
      <c r="I2086" s="10"/>
      <c r="J2086" s="10"/>
    </row>
    <row r="2087" spans="1:10">
      <c r="A2087" s="413">
        <v>99</v>
      </c>
      <c r="B2087" s="414" t="s">
        <v>8467</v>
      </c>
      <c r="C2087" s="415" t="str">
        <f t="shared" si="36"/>
        <v>effect add_modifier={modifier= bio_healing_4 days = -1 multiplier = 1}</v>
      </c>
      <c r="D2087" s="415"/>
      <c r="E2087" s="415"/>
      <c r="F2087" s="415"/>
      <c r="G2087" s="416" t="s">
        <v>18654</v>
      </c>
      <c r="H2087" s="417" t="s">
        <v>18655</v>
      </c>
      <c r="I2087" s="10"/>
      <c r="J2087" s="10"/>
    </row>
    <row r="2088" spans="1:10">
      <c r="A2088" s="413">
        <v>100</v>
      </c>
      <c r="B2088" s="414" t="s">
        <v>18656</v>
      </c>
      <c r="C2088" s="415" t="str">
        <f t="shared" si="36"/>
        <v>effect add_modifier={modifier= bio_healing_5 days = -1 multiplier = 1}</v>
      </c>
      <c r="D2088" s="415"/>
      <c r="E2088" s="415"/>
      <c r="F2088" s="415"/>
      <c r="G2088" s="416" t="s">
        <v>18657</v>
      </c>
      <c r="H2088" s="417" t="s">
        <v>18658</v>
      </c>
      <c r="I2088" s="10"/>
      <c r="J2088" s="10"/>
    </row>
    <row r="2089" spans="1:10">
      <c r="A2089" s="413">
        <v>101</v>
      </c>
      <c r="B2089" s="414" t="s">
        <v>8471</v>
      </c>
      <c r="C2089" s="415" t="str">
        <f t="shared" si="36"/>
        <v>effect add_modifier={modifier= bio_healing_6 days = -1 multiplier = 1}</v>
      </c>
      <c r="D2089" s="415"/>
      <c r="E2089" s="415"/>
      <c r="F2089" s="415"/>
      <c r="G2089" s="416" t="s">
        <v>18659</v>
      </c>
      <c r="H2089" s="417" t="s">
        <v>18660</v>
      </c>
      <c r="I2089" s="10"/>
      <c r="J2089" s="10"/>
    </row>
    <row r="2090" spans="1:10">
      <c r="A2090" s="413">
        <v>102</v>
      </c>
      <c r="B2090" s="414" t="s">
        <v>8509</v>
      </c>
      <c r="C2090" s="415" t="str">
        <f t="shared" si="36"/>
        <v>effect add_modifier={modifier= bio_anti_evasion_1 days = -1 multiplier = 1}</v>
      </c>
      <c r="D2090" s="415"/>
      <c r="E2090" s="415"/>
      <c r="F2090" s="415"/>
      <c r="G2090" s="416" t="s">
        <v>18661</v>
      </c>
      <c r="H2090" s="417" t="s">
        <v>18662</v>
      </c>
      <c r="I2090" s="10"/>
      <c r="J2090" s="10"/>
    </row>
    <row r="2091" spans="1:10">
      <c r="A2091" s="413">
        <v>103</v>
      </c>
      <c r="B2091" s="414" t="s">
        <v>8511</v>
      </c>
      <c r="C2091" s="415" t="str">
        <f t="shared" si="36"/>
        <v>effect add_modifier={modifier= bio_anti_evasion_2 days = -1 multiplier = 1}</v>
      </c>
      <c r="D2091" s="415"/>
      <c r="E2091" s="415"/>
      <c r="F2091" s="415"/>
      <c r="G2091" s="416" t="s">
        <v>18663</v>
      </c>
      <c r="H2091" s="417" t="s">
        <v>18664</v>
      </c>
      <c r="I2091" s="10"/>
      <c r="J2091" s="10"/>
    </row>
    <row r="2092" spans="1:10">
      <c r="A2092" s="413">
        <v>104</v>
      </c>
      <c r="B2092" s="414" t="s">
        <v>8513</v>
      </c>
      <c r="C2092" s="415" t="str">
        <f t="shared" si="36"/>
        <v>effect add_modifier={modifier= bio_anti_evasion_3 days = -1 multiplier = 1}</v>
      </c>
      <c r="D2092" s="415"/>
      <c r="E2092" s="415"/>
      <c r="F2092" s="415"/>
      <c r="G2092" s="416" t="s">
        <v>18665</v>
      </c>
      <c r="H2092" s="417" t="s">
        <v>18666</v>
      </c>
      <c r="I2092" s="10"/>
      <c r="J2092" s="10"/>
    </row>
    <row r="2093" spans="1:10">
      <c r="A2093" s="413">
        <v>105</v>
      </c>
      <c r="B2093" s="414" t="s">
        <v>8515</v>
      </c>
      <c r="C2093" s="415" t="str">
        <f t="shared" si="36"/>
        <v>effect add_modifier={modifier= bio_anti_evasion_4 days = -1 multiplier = 1}</v>
      </c>
      <c r="D2093" s="415"/>
      <c r="E2093" s="415"/>
      <c r="F2093" s="415"/>
      <c r="G2093" s="416" t="s">
        <v>18667</v>
      </c>
      <c r="H2093" s="417" t="s">
        <v>18668</v>
      </c>
      <c r="I2093" s="10"/>
      <c r="J2093" s="10"/>
    </row>
    <row r="2094" spans="1:10">
      <c r="A2094" s="413">
        <v>106</v>
      </c>
      <c r="B2094" s="414" t="s">
        <v>8517</v>
      </c>
      <c r="C2094" s="415" t="str">
        <f t="shared" si="36"/>
        <v>effect add_modifier={modifier= bio_anti_evasion_5 days = -1 multiplier = 1}</v>
      </c>
      <c r="D2094" s="415"/>
      <c r="E2094" s="415"/>
      <c r="F2094" s="415"/>
      <c r="G2094" s="416" t="s">
        <v>18669</v>
      </c>
      <c r="H2094" s="417" t="s">
        <v>18670</v>
      </c>
      <c r="I2094" s="10"/>
      <c r="J2094" s="10"/>
    </row>
    <row r="2095" spans="1:10">
      <c r="A2095" s="413">
        <v>107</v>
      </c>
      <c r="B2095" s="414" t="s">
        <v>8519</v>
      </c>
      <c r="C2095" s="415" t="str">
        <f t="shared" si="36"/>
        <v>effect add_modifier={modifier= bio_anti_evasion_6 days = -1 multiplier = 1}</v>
      </c>
      <c r="D2095" s="415"/>
      <c r="E2095" s="415"/>
      <c r="F2095" s="415"/>
      <c r="G2095" s="416" t="s">
        <v>18671</v>
      </c>
      <c r="H2095" s="417" t="s">
        <v>18672</v>
      </c>
      <c r="I2095" s="10"/>
      <c r="J2095" s="10"/>
    </row>
    <row r="2096" spans="1:10">
      <c r="A2096" s="413">
        <v>108</v>
      </c>
      <c r="B2096" s="414" t="s">
        <v>8473</v>
      </c>
      <c r="C2096" s="415" t="str">
        <f t="shared" si="36"/>
        <v>effect add_modifier={modifier= bio_evasion_1 days = -1 multiplier = 1}</v>
      </c>
      <c r="D2096" s="415"/>
      <c r="E2096" s="415"/>
      <c r="F2096" s="415"/>
      <c r="G2096" s="416" t="s">
        <v>18673</v>
      </c>
      <c r="H2096" s="417" t="s">
        <v>18674</v>
      </c>
      <c r="I2096" s="10"/>
      <c r="J2096" s="10"/>
    </row>
    <row r="2097" spans="1:10">
      <c r="A2097" s="413">
        <v>109</v>
      </c>
      <c r="B2097" s="414" t="s">
        <v>8475</v>
      </c>
      <c r="C2097" s="415" t="str">
        <f t="shared" si="36"/>
        <v>effect add_modifier={modifier= bio_evasion_2 days = -1 multiplier = 1}</v>
      </c>
      <c r="D2097" s="415"/>
      <c r="E2097" s="415"/>
      <c r="F2097" s="415"/>
      <c r="G2097" s="416" t="s">
        <v>18675</v>
      </c>
      <c r="H2097" s="417" t="s">
        <v>18676</v>
      </c>
      <c r="I2097" s="10"/>
      <c r="J2097" s="10"/>
    </row>
    <row r="2098" spans="1:10">
      <c r="A2098" s="413">
        <v>110</v>
      </c>
      <c r="B2098" s="414" t="s">
        <v>8477</v>
      </c>
      <c r="C2098" s="415" t="str">
        <f t="shared" si="36"/>
        <v>effect add_modifier={modifier= bio_evasion_3 days = -1 multiplier = 1}</v>
      </c>
      <c r="D2098" s="415"/>
      <c r="E2098" s="415"/>
      <c r="F2098" s="415"/>
      <c r="G2098" s="416" t="s">
        <v>18677</v>
      </c>
      <c r="H2098" s="417" t="s">
        <v>18678</v>
      </c>
      <c r="I2098" s="10"/>
      <c r="J2098" s="10"/>
    </row>
    <row r="2099" spans="1:10">
      <c r="A2099" s="413">
        <v>111</v>
      </c>
      <c r="B2099" s="414" t="s">
        <v>8479</v>
      </c>
      <c r="C2099" s="415" t="str">
        <f t="shared" si="36"/>
        <v>effect add_modifier={modifier= bio_evasion_4 days = -1 multiplier = 1}</v>
      </c>
      <c r="D2099" s="415"/>
      <c r="E2099" s="415"/>
      <c r="F2099" s="415"/>
      <c r="G2099" s="416" t="s">
        <v>18679</v>
      </c>
      <c r="H2099" s="417" t="s">
        <v>18680</v>
      </c>
      <c r="I2099" s="10"/>
      <c r="J2099" s="10"/>
    </row>
    <row r="2100" spans="1:10">
      <c r="A2100" s="413">
        <v>112</v>
      </c>
      <c r="B2100" s="414" t="s">
        <v>8481</v>
      </c>
      <c r="C2100" s="415" t="str">
        <f t="shared" si="36"/>
        <v>effect add_modifier={modifier= bio_evasion_5 days = -1 multiplier = 1}</v>
      </c>
      <c r="D2100" s="415"/>
      <c r="E2100" s="415"/>
      <c r="F2100" s="415"/>
      <c r="G2100" s="416" t="s">
        <v>18681</v>
      </c>
      <c r="H2100" s="417" t="s">
        <v>18682</v>
      </c>
      <c r="I2100" s="10"/>
      <c r="J2100" s="10"/>
    </row>
    <row r="2101" spans="1:10">
      <c r="A2101" s="413">
        <v>113</v>
      </c>
      <c r="B2101" s="414" t="s">
        <v>8483</v>
      </c>
      <c r="C2101" s="415" t="str">
        <f t="shared" si="36"/>
        <v>effect add_modifier={modifier= bio_evasion_6 days = -1 multiplier = 1}</v>
      </c>
      <c r="D2101" s="415"/>
      <c r="E2101" s="415"/>
      <c r="F2101" s="415"/>
      <c r="G2101" s="416" t="s">
        <v>18683</v>
      </c>
      <c r="H2101" s="417" t="s">
        <v>18684</v>
      </c>
      <c r="I2101" s="10"/>
      <c r="J2101" s="10"/>
    </row>
    <row r="2102" spans="1:10">
      <c r="A2102" s="413">
        <v>114</v>
      </c>
      <c r="B2102" s="414" t="s">
        <v>8521</v>
      </c>
      <c r="C2102" s="415" t="str">
        <f t="shared" si="36"/>
        <v>effect add_modifier={modifier= bio_anti_fire_rate_1 days = -1 multiplier = 1}</v>
      </c>
      <c r="D2102" s="415"/>
      <c r="E2102" s="415"/>
      <c r="F2102" s="415"/>
      <c r="G2102" s="416" t="s">
        <v>18685</v>
      </c>
      <c r="H2102" s="417" t="s">
        <v>18686</v>
      </c>
      <c r="I2102" s="10"/>
      <c r="J2102" s="10"/>
    </row>
    <row r="2103" spans="1:10">
      <c r="A2103" s="413">
        <v>115</v>
      </c>
      <c r="B2103" s="414" t="s">
        <v>8523</v>
      </c>
      <c r="C2103" s="415" t="str">
        <f t="shared" si="36"/>
        <v>effect add_modifier={modifier= bio_anti_fire_rate_2 days = -1 multiplier = 1}</v>
      </c>
      <c r="D2103" s="415"/>
      <c r="E2103" s="415"/>
      <c r="F2103" s="415"/>
      <c r="G2103" s="416" t="s">
        <v>18687</v>
      </c>
      <c r="H2103" s="417" t="s">
        <v>18688</v>
      </c>
      <c r="I2103" s="10"/>
      <c r="J2103" s="10"/>
    </row>
    <row r="2104" spans="1:10">
      <c r="A2104" s="413">
        <v>116</v>
      </c>
      <c r="B2104" s="414" t="s">
        <v>8525</v>
      </c>
      <c r="C2104" s="415" t="str">
        <f t="shared" si="36"/>
        <v>effect add_modifier={modifier= bio_anti_fire_rate_3 days = -1 multiplier = 1}</v>
      </c>
      <c r="D2104" s="415"/>
      <c r="E2104" s="415"/>
      <c r="F2104" s="415"/>
      <c r="G2104" s="416" t="s">
        <v>18689</v>
      </c>
      <c r="H2104" s="417" t="s">
        <v>18690</v>
      </c>
      <c r="I2104" s="10"/>
      <c r="J2104" s="10"/>
    </row>
    <row r="2105" spans="1:10">
      <c r="A2105" s="413">
        <v>117</v>
      </c>
      <c r="B2105" s="414" t="s">
        <v>8527</v>
      </c>
      <c r="C2105" s="415" t="str">
        <f t="shared" si="36"/>
        <v>effect add_modifier={modifier= bio_anti_fire_rate_4 days = -1 multiplier = 1}</v>
      </c>
      <c r="D2105" s="415"/>
      <c r="E2105" s="415"/>
      <c r="F2105" s="415"/>
      <c r="G2105" s="416" t="s">
        <v>18691</v>
      </c>
      <c r="H2105" s="417" t="s">
        <v>18692</v>
      </c>
      <c r="I2105" s="10"/>
      <c r="J2105" s="10"/>
    </row>
    <row r="2106" spans="1:10">
      <c r="A2106" s="413">
        <v>118</v>
      </c>
      <c r="B2106" s="414" t="s">
        <v>8529</v>
      </c>
      <c r="C2106" s="415" t="str">
        <f t="shared" si="36"/>
        <v>effect add_modifier={modifier= bio_anti_fire_rate_5 days = -1 multiplier = 1}</v>
      </c>
      <c r="D2106" s="415"/>
      <c r="E2106" s="415"/>
      <c r="F2106" s="415"/>
      <c r="G2106" s="416" t="s">
        <v>18693</v>
      </c>
      <c r="H2106" s="417" t="s">
        <v>18694</v>
      </c>
      <c r="I2106" s="10"/>
      <c r="J2106" s="10"/>
    </row>
    <row r="2107" spans="1:10">
      <c r="A2107" s="413">
        <v>119</v>
      </c>
      <c r="B2107" s="414" t="s">
        <v>8531</v>
      </c>
      <c r="C2107" s="415" t="str">
        <f t="shared" si="36"/>
        <v>effect add_modifier={modifier= bio_anti_fire_rate_6 days = -1 multiplier = 1}</v>
      </c>
      <c r="D2107" s="415"/>
      <c r="E2107" s="415"/>
      <c r="F2107" s="415"/>
      <c r="G2107" s="416" t="s">
        <v>18695</v>
      </c>
      <c r="H2107" s="417" t="s">
        <v>18696</v>
      </c>
      <c r="I2107" s="10"/>
      <c r="J2107" s="10"/>
    </row>
    <row r="2108" spans="1:10">
      <c r="A2108" s="413">
        <v>120</v>
      </c>
      <c r="B2108" s="414" t="s">
        <v>8485</v>
      </c>
      <c r="C2108" s="415" t="str">
        <f t="shared" si="36"/>
        <v>effect add_modifier={modifier= bio_fire_rate_1 days = -1 multiplier = 1}</v>
      </c>
      <c r="D2108" s="415"/>
      <c r="E2108" s="415"/>
      <c r="F2108" s="415"/>
      <c r="G2108" s="416" t="s">
        <v>18697</v>
      </c>
      <c r="H2108" s="417" t="s">
        <v>18698</v>
      </c>
      <c r="I2108" s="10"/>
      <c r="J2108" s="10"/>
    </row>
    <row r="2109" spans="1:10">
      <c r="A2109" s="413">
        <v>121</v>
      </c>
      <c r="B2109" s="414" t="s">
        <v>8487</v>
      </c>
      <c r="C2109" s="415" t="str">
        <f t="shared" si="36"/>
        <v>effect add_modifier={modifier= bio_fire_rate_2 days = -1 multiplier = 1}</v>
      </c>
      <c r="D2109" s="415"/>
      <c r="E2109" s="415"/>
      <c r="F2109" s="415"/>
      <c r="G2109" s="416" t="s">
        <v>18699</v>
      </c>
      <c r="H2109" s="417" t="s">
        <v>18700</v>
      </c>
      <c r="I2109" s="10"/>
      <c r="J2109" s="10"/>
    </row>
    <row r="2110" spans="1:10">
      <c r="A2110" s="413">
        <v>122</v>
      </c>
      <c r="B2110" s="414" t="s">
        <v>8489</v>
      </c>
      <c r="C2110" s="415" t="str">
        <f t="shared" si="36"/>
        <v>effect add_modifier={modifier= bio_fire_rate_3 days = -1 multiplier = 1}</v>
      </c>
      <c r="D2110" s="415"/>
      <c r="E2110" s="415"/>
      <c r="F2110" s="415"/>
      <c r="G2110" s="416" t="s">
        <v>18701</v>
      </c>
      <c r="H2110" s="417" t="s">
        <v>18702</v>
      </c>
      <c r="I2110" s="10"/>
      <c r="J2110" s="10"/>
    </row>
    <row r="2111" spans="1:10">
      <c r="A2111" s="413">
        <v>123</v>
      </c>
      <c r="B2111" s="414" t="s">
        <v>8491</v>
      </c>
      <c r="C2111" s="415" t="str">
        <f t="shared" si="36"/>
        <v>effect add_modifier={modifier= bio_fire_rate_4 days = -1 multiplier = 1}</v>
      </c>
      <c r="D2111" s="415"/>
      <c r="E2111" s="415"/>
      <c r="F2111" s="415"/>
      <c r="G2111" s="416" t="s">
        <v>18703</v>
      </c>
      <c r="H2111" s="417" t="s">
        <v>18704</v>
      </c>
      <c r="I2111" s="10"/>
      <c r="J2111" s="10"/>
    </row>
    <row r="2112" spans="1:10">
      <c r="A2112" s="413">
        <v>124</v>
      </c>
      <c r="B2112" s="414" t="s">
        <v>8493</v>
      </c>
      <c r="C2112" s="415" t="str">
        <f t="shared" si="36"/>
        <v>effect add_modifier={modifier= bio_fire_rate_5 days = -1 multiplier = 1}</v>
      </c>
      <c r="D2112" s="415"/>
      <c r="E2112" s="415"/>
      <c r="F2112" s="415"/>
      <c r="G2112" s="416" t="s">
        <v>18705</v>
      </c>
      <c r="H2112" s="417" t="s">
        <v>18706</v>
      </c>
      <c r="I2112" s="10"/>
      <c r="J2112" s="10"/>
    </row>
    <row r="2113" spans="1:10">
      <c r="A2113" s="413">
        <v>125</v>
      </c>
      <c r="B2113" s="414" t="s">
        <v>8495</v>
      </c>
      <c r="C2113" s="415" t="str">
        <f t="shared" si="36"/>
        <v>effect add_modifier={modifier= bio_fire_rate_6 days = -1 multiplier = 1}</v>
      </c>
      <c r="D2113" s="415"/>
      <c r="E2113" s="415"/>
      <c r="F2113" s="415"/>
      <c r="G2113" s="416" t="s">
        <v>18707</v>
      </c>
      <c r="H2113" s="417" t="s">
        <v>18708</v>
      </c>
      <c r="I2113" s="10"/>
      <c r="J2113" s="10"/>
    </row>
    <row r="2114" spans="1:10">
      <c r="A2114" s="413">
        <v>126</v>
      </c>
      <c r="B2114" s="414" t="s">
        <v>18709</v>
      </c>
      <c r="C2114" s="415" t="str">
        <f t="shared" si="36"/>
        <v>effect add_modifier={modifier= behemoth_rage_buffs days = -1 multiplier = 1}</v>
      </c>
      <c r="D2114" s="415"/>
      <c r="E2114" s="415"/>
      <c r="F2114" s="415"/>
      <c r="G2114" s="416" t="s">
        <v>18710</v>
      </c>
      <c r="H2114" s="417" t="s">
        <v>18711</v>
      </c>
      <c r="I2114" s="10"/>
      <c r="J2114" s="10"/>
    </row>
    <row r="2115" spans="1:10">
      <c r="A2115" s="413">
        <v>127</v>
      </c>
      <c r="B2115" s="414" t="s">
        <v>728</v>
      </c>
      <c r="C2115" s="415" t="str">
        <f t="shared" si="36"/>
        <v>effect add_modifier={modifier= behemoth_turbo_modifier days = -1 multiplier = 1}</v>
      </c>
      <c r="D2115" s="415"/>
      <c r="E2115" s="415"/>
      <c r="F2115" s="415"/>
      <c r="G2115" s="416" t="s">
        <v>18712</v>
      </c>
      <c r="H2115" s="417" t="s">
        <v>18713</v>
      </c>
      <c r="I2115" s="10"/>
      <c r="J2115" s="10"/>
    </row>
    <row r="2116" spans="1:10">
      <c r="A2116" s="413">
        <v>128</v>
      </c>
      <c r="B2116" s="414" t="s">
        <v>731</v>
      </c>
      <c r="C2116" s="415" t="str">
        <f t="shared" si="36"/>
        <v>effect add_modifier={modifier= behemoth_reflexes_modifier days = -1 multiplier = 1}</v>
      </c>
      <c r="D2116" s="415"/>
      <c r="E2116" s="415"/>
      <c r="F2116" s="415"/>
      <c r="G2116" s="416" t="s">
        <v>18714</v>
      </c>
      <c r="H2116" s="417" t="s">
        <v>18715</v>
      </c>
      <c r="I2116" s="10"/>
      <c r="J2116" s="10"/>
    </row>
    <row r="2117" spans="1:10">
      <c r="A2117" s="413">
        <v>129</v>
      </c>
      <c r="B2117" s="414" t="s">
        <v>751</v>
      </c>
      <c r="C2117" s="415" t="str">
        <f t="shared" si="36"/>
        <v>effect add_modifier={modifier= behemoth_drain_modifier days = -1 multiplier = 1}</v>
      </c>
      <c r="D2117" s="415"/>
      <c r="E2117" s="415"/>
      <c r="F2117" s="415"/>
      <c r="G2117" s="416" t="s">
        <v>18716</v>
      </c>
      <c r="H2117" s="417" t="s">
        <v>18717</v>
      </c>
      <c r="I2117" s="10"/>
      <c r="J2117" s="10"/>
    </row>
    <row r="2118" spans="1:10">
      <c r="A2118" s="413">
        <v>130</v>
      </c>
      <c r="B2118" s="414" t="s">
        <v>767</v>
      </c>
      <c r="C2118" s="415" t="str">
        <f t="shared" si="36"/>
        <v>effect add_modifier={modifier= behemoth_buff_modifier days = -1 multiplier = 1}</v>
      </c>
      <c r="D2118" s="415"/>
      <c r="E2118" s="415"/>
      <c r="F2118" s="415"/>
      <c r="G2118" s="416" t="s">
        <v>18718</v>
      </c>
      <c r="H2118" s="417" t="s">
        <v>18719</v>
      </c>
      <c r="I2118" s="10"/>
      <c r="J2118" s="10"/>
    </row>
    <row r="2119" spans="1:10">
      <c r="A2119" s="413">
        <v>131</v>
      </c>
      <c r="B2119" s="414" t="s">
        <v>18720</v>
      </c>
      <c r="C2119" s="415" t="str">
        <f t="shared" si="36"/>
        <v>effect add_modifier={modifier= behemoth_superweapon_modifier days = -1 multiplier = 1}</v>
      </c>
      <c r="D2119" s="415"/>
      <c r="E2119" s="415"/>
      <c r="F2119" s="415"/>
      <c r="G2119" s="416" t="s">
        <v>18721</v>
      </c>
      <c r="H2119" s="417" t="s">
        <v>18722</v>
      </c>
      <c r="I2119" s="10"/>
      <c r="J2119" s="10"/>
    </row>
    <row r="2120" spans="1:10">
      <c r="A2120" s="413">
        <v>132</v>
      </c>
      <c r="B2120" s="414" t="s">
        <v>18723</v>
      </c>
      <c r="C2120" s="415" t="str">
        <f t="shared" si="36"/>
        <v>effect add_modifier={modifier= unplugged_opus_sentinel days = -1 multiplier = 1}</v>
      </c>
      <c r="D2120" s="415"/>
      <c r="E2120" s="415"/>
      <c r="F2120" s="415"/>
      <c r="G2120" s="416" t="s">
        <v>18724</v>
      </c>
      <c r="H2120" s="417" t="s">
        <v>18725</v>
      </c>
      <c r="I2120" s="10"/>
      <c r="J2120" s="10"/>
    </row>
    <row r="2121" ht="40" customHeight="1" spans="1:10">
      <c r="A2121" s="402" t="s">
        <v>18726</v>
      </c>
      <c r="B2121" s="403"/>
      <c r="C2121" s="403"/>
      <c r="D2121" s="403"/>
      <c r="E2121" s="403"/>
      <c r="F2121" s="403"/>
      <c r="G2121" s="403"/>
      <c r="H2121" s="404"/>
      <c r="I2121" s="10"/>
      <c r="J2121" s="10"/>
    </row>
    <row r="2122" spans="1:10">
      <c r="A2122" s="419">
        <v>1</v>
      </c>
      <c r="B2122" s="420" t="s">
        <v>18727</v>
      </c>
      <c r="C2122" s="421" t="str">
        <f>_xlfn.CONCAT($C$4," ",H2122," ","days = ",$E$4," ","multiplier = ",$G$4,"}")</f>
        <v>effect add_modifier={modifier= community_champion_counselor days = -1 multiplier = 1}</v>
      </c>
      <c r="D2122" s="421"/>
      <c r="E2122" s="421"/>
      <c r="F2122" s="421"/>
      <c r="G2122" s="422" t="s">
        <v>15696</v>
      </c>
      <c r="H2122" s="423" t="s">
        <v>18728</v>
      </c>
      <c r="I2122" s="10"/>
      <c r="J2122" s="10"/>
    </row>
    <row r="2123" spans="1:10">
      <c r="A2123" s="419">
        <v>2</v>
      </c>
      <c r="B2123" s="420" t="s">
        <v>18727</v>
      </c>
      <c r="C2123" s="421" t="str">
        <f t="shared" ref="C2123:C2154" si="37">_xlfn.CONCAT($C$4," ",H2123," ","days = ",$E$4," ","multiplier = ",$G$4,"}")</f>
        <v>effect add_modifier={modifier= community_champion_custodian days = -1 multiplier = 1}</v>
      </c>
      <c r="D2123" s="421"/>
      <c r="E2123" s="421"/>
      <c r="F2123" s="421"/>
      <c r="G2123" s="422" t="s">
        <v>18729</v>
      </c>
      <c r="H2123" s="423" t="s">
        <v>18730</v>
      </c>
      <c r="I2123" s="10"/>
      <c r="J2123" s="10"/>
    </row>
    <row r="2124" spans="1:10">
      <c r="A2124" s="419">
        <v>3</v>
      </c>
      <c r="B2124" s="420" t="s">
        <v>18727</v>
      </c>
      <c r="C2124" s="421" t="str">
        <f t="shared" si="37"/>
        <v>effect add_modifier={modifier= community_champion_emperor days = -1 multiplier = 1}</v>
      </c>
      <c r="D2124" s="421"/>
      <c r="E2124" s="421"/>
      <c r="F2124" s="421"/>
      <c r="G2124" s="422" t="s">
        <v>18731</v>
      </c>
      <c r="H2124" s="423" t="s">
        <v>18732</v>
      </c>
      <c r="I2124" s="10"/>
      <c r="J2124" s="10"/>
    </row>
    <row r="2125" spans="1:10">
      <c r="A2125" s="419">
        <v>4</v>
      </c>
      <c r="B2125" s="420" t="s">
        <v>18727</v>
      </c>
      <c r="C2125" s="421" t="str">
        <f t="shared" si="37"/>
        <v>effect add_modifier={modifier= community_champion_regular days = -1 multiplier = 1}</v>
      </c>
      <c r="D2125" s="421"/>
      <c r="E2125" s="421"/>
      <c r="F2125" s="421"/>
      <c r="G2125" s="422" t="s">
        <v>18733</v>
      </c>
      <c r="H2125" s="423" t="s">
        <v>18734</v>
      </c>
      <c r="I2125" s="10"/>
      <c r="J2125" s="10"/>
    </row>
    <row r="2126" spans="1:10">
      <c r="A2126" s="419">
        <v>5</v>
      </c>
      <c r="B2126" s="420" t="s">
        <v>18735</v>
      </c>
      <c r="C2126" s="421" t="str">
        <f t="shared" si="37"/>
        <v>effect add_modifier={modifier= development_aides_counselor days = -1 multiplier = 1}</v>
      </c>
      <c r="D2126" s="421"/>
      <c r="E2126" s="421"/>
      <c r="F2126" s="421"/>
      <c r="G2126" s="422" t="s">
        <v>18736</v>
      </c>
      <c r="H2126" s="423" t="s">
        <v>18737</v>
      </c>
      <c r="I2126" s="10"/>
      <c r="J2126" s="10"/>
    </row>
    <row r="2127" spans="1:10">
      <c r="A2127" s="419">
        <v>6</v>
      </c>
      <c r="B2127" s="420" t="s">
        <v>18735</v>
      </c>
      <c r="C2127" s="421" t="str">
        <f t="shared" si="37"/>
        <v>effect add_modifier={modifier= development_aides_regular days = -1 multiplier = 1}</v>
      </c>
      <c r="D2127" s="421"/>
      <c r="E2127" s="421"/>
      <c r="F2127" s="421"/>
      <c r="G2127" s="422" t="s">
        <v>18738</v>
      </c>
      <c r="H2127" s="423" t="s">
        <v>18739</v>
      </c>
      <c r="I2127" s="10"/>
      <c r="J2127" s="10"/>
    </row>
    <row r="2128" spans="1:10">
      <c r="A2128" s="419">
        <v>7</v>
      </c>
      <c r="B2128" s="420" t="s">
        <v>18740</v>
      </c>
      <c r="C2128" s="421" t="str">
        <f t="shared" si="37"/>
        <v>effect add_modifier={modifier= resolution_ecology_recycling_initiatives days = -1 multiplier = 1}</v>
      </c>
      <c r="D2128" s="421"/>
      <c r="E2128" s="421"/>
      <c r="F2128" s="421"/>
      <c r="G2128" s="422" t="s">
        <v>18741</v>
      </c>
      <c r="H2128" s="423" t="s">
        <v>18742</v>
      </c>
      <c r="I2128" s="10"/>
      <c r="J2128" s="10"/>
    </row>
    <row r="2129" spans="1:10">
      <c r="A2129" s="419">
        <v>8</v>
      </c>
      <c r="B2129" s="420" t="s">
        <v>12491</v>
      </c>
      <c r="C2129" s="421" t="str">
        <f t="shared" si="37"/>
        <v>effect add_modifier={modifier= resolution_ecology_natural_sanctuaries days = -1 multiplier = 1}</v>
      </c>
      <c r="D2129" s="421"/>
      <c r="E2129" s="421"/>
      <c r="F2129" s="421"/>
      <c r="G2129" s="422" t="s">
        <v>18743</v>
      </c>
      <c r="H2129" s="423" t="s">
        <v>18744</v>
      </c>
      <c r="I2129" s="10"/>
      <c r="J2129" s="10"/>
    </row>
    <row r="2130" ht="34.5" spans="1:10">
      <c r="A2130" s="419">
        <v>9</v>
      </c>
      <c r="B2130" s="420" t="s">
        <v>18745</v>
      </c>
      <c r="C2130" s="421" t="str">
        <f t="shared" si="37"/>
        <v>effect add_modifier={modifier= resolution_ecology_integrated_gardens days = -1 multiplier = 1}</v>
      </c>
      <c r="D2130" s="421"/>
      <c r="E2130" s="421"/>
      <c r="F2130" s="421"/>
      <c r="G2130" s="422" t="s">
        <v>18746</v>
      </c>
      <c r="H2130" s="423" t="s">
        <v>18747</v>
      </c>
      <c r="I2130" s="10"/>
      <c r="J2130" s="10"/>
    </row>
    <row r="2131" ht="34.5" spans="1:10">
      <c r="A2131" s="419">
        <v>10</v>
      </c>
      <c r="B2131" s="420" t="s">
        <v>18748</v>
      </c>
      <c r="C2131" s="421" t="str">
        <f t="shared" si="37"/>
        <v>effect add_modifier={modifier= resolution_ecology_environmental_control_board days = -1 multiplier = 1}</v>
      </c>
      <c r="D2131" s="421"/>
      <c r="E2131" s="421"/>
      <c r="F2131" s="421"/>
      <c r="G2131" s="422" t="s">
        <v>18749</v>
      </c>
      <c r="H2131" s="423" t="s">
        <v>18750</v>
      </c>
      <c r="I2131" s="10"/>
      <c r="J2131" s="10"/>
    </row>
    <row r="2132" ht="34.5" spans="1:10">
      <c r="A2132" s="419">
        <v>11</v>
      </c>
      <c r="B2132" s="420" t="s">
        <v>18751</v>
      </c>
      <c r="C2132" s="421" t="str">
        <f t="shared" si="37"/>
        <v>effect add_modifier={modifier= resolution_ecology_paradise_initiative days = -1 multiplier = 1}</v>
      </c>
      <c r="D2132" s="421"/>
      <c r="E2132" s="421"/>
      <c r="F2132" s="421"/>
      <c r="G2132" s="422" t="s">
        <v>18752</v>
      </c>
      <c r="H2132" s="423" t="s">
        <v>18753</v>
      </c>
      <c r="I2132" s="10"/>
      <c r="J2132" s="10"/>
    </row>
    <row r="2133" spans="1:10">
      <c r="A2133" s="419">
        <v>12</v>
      </c>
      <c r="B2133" s="420" t="s">
        <v>18754</v>
      </c>
      <c r="C2133" s="421" t="str">
        <f t="shared" si="37"/>
        <v>effect add_modifier={modifier= resolution_commerce_buzzword_standardization days = -1 multiplier = 1}</v>
      </c>
      <c r="D2133" s="421"/>
      <c r="E2133" s="421"/>
      <c r="F2133" s="421"/>
      <c r="G2133" s="422" t="s">
        <v>18755</v>
      </c>
      <c r="H2133" s="423" t="s">
        <v>18756</v>
      </c>
      <c r="I2133" s="10"/>
      <c r="J2133" s="10"/>
    </row>
    <row r="2134" spans="1:10">
      <c r="A2134" s="419">
        <v>13</v>
      </c>
      <c r="B2134" s="420" t="s">
        <v>18757</v>
      </c>
      <c r="C2134" s="421" t="str">
        <f t="shared" si="37"/>
        <v>effect add_modifier={modifier= resolution_commerce_leveraged_privateering days = -1 multiplier = 1}</v>
      </c>
      <c r="D2134" s="421"/>
      <c r="E2134" s="421"/>
      <c r="F2134" s="421"/>
      <c r="G2134" s="422" t="s">
        <v>18758</v>
      </c>
      <c r="H2134" s="423" t="s">
        <v>18759</v>
      </c>
      <c r="I2134" s="10"/>
      <c r="J2134" s="10"/>
    </row>
    <row r="2135" ht="34.5" spans="1:10">
      <c r="A2135" s="419">
        <v>14</v>
      </c>
      <c r="B2135" s="420" t="s">
        <v>18760</v>
      </c>
      <c r="C2135" s="421" t="str">
        <f t="shared" si="37"/>
        <v>effect add_modifier={modifier= resolution_commerce_underdeveloped_system_utilization days = -1 multiplier = 1}</v>
      </c>
      <c r="D2135" s="421"/>
      <c r="E2135" s="421"/>
      <c r="F2135" s="421"/>
      <c r="G2135" s="422" t="s">
        <v>18761</v>
      </c>
      <c r="H2135" s="423" t="s">
        <v>18762</v>
      </c>
      <c r="I2135" s="10"/>
      <c r="J2135" s="10"/>
    </row>
    <row r="2136" spans="1:10">
      <c r="A2136" s="419">
        <v>15</v>
      </c>
      <c r="B2136" s="420" t="s">
        <v>18763</v>
      </c>
      <c r="C2136" s="421" t="str">
        <f t="shared" si="37"/>
        <v>effect add_modifier={modifier= resolution_commerce_holistic_asset_coordination days = -1 multiplier = 1}</v>
      </c>
      <c r="D2136" s="421"/>
      <c r="E2136" s="421"/>
      <c r="F2136" s="421"/>
      <c r="G2136" s="422" t="s">
        <v>18764</v>
      </c>
      <c r="H2136" s="423" t="s">
        <v>18765</v>
      </c>
      <c r="I2136" s="10"/>
      <c r="J2136" s="10"/>
    </row>
    <row r="2137" ht="34.5" spans="1:10">
      <c r="A2137" s="419">
        <v>16</v>
      </c>
      <c r="B2137" s="420" t="s">
        <v>18766</v>
      </c>
      <c r="C2137" s="421" t="str">
        <f t="shared" si="37"/>
        <v>effect add_modifier={modifier= resolution_commerce_profit_maximization_engines days = -1 multiplier = 1}</v>
      </c>
      <c r="D2137" s="421"/>
      <c r="E2137" s="421"/>
      <c r="F2137" s="421"/>
      <c r="G2137" s="422" t="s">
        <v>18767</v>
      </c>
      <c r="H2137" s="423" t="s">
        <v>18768</v>
      </c>
      <c r="I2137" s="10"/>
      <c r="J2137" s="10"/>
    </row>
    <row r="2138" spans="1:10">
      <c r="A2138" s="419">
        <v>17</v>
      </c>
      <c r="B2138" s="420" t="s">
        <v>18769</v>
      </c>
      <c r="C2138" s="421" t="str">
        <f t="shared" si="37"/>
        <v>effect add_modifier={modifier= resolution_industry_regulatory_facilitation days = -1 multiplier = 1}</v>
      </c>
      <c r="D2138" s="421"/>
      <c r="E2138" s="421"/>
      <c r="F2138" s="421"/>
      <c r="G2138" s="422" t="s">
        <v>18770</v>
      </c>
      <c r="H2138" s="423" t="s">
        <v>18771</v>
      </c>
      <c r="I2138" s="10"/>
      <c r="J2138" s="10"/>
    </row>
    <row r="2139" ht="34.5" spans="1:10">
      <c r="A2139" s="419">
        <v>18</v>
      </c>
      <c r="B2139" s="420" t="s">
        <v>18772</v>
      </c>
      <c r="C2139" s="421" t="str">
        <f t="shared" si="37"/>
        <v>effect add_modifier={modifier= resolution_industry_collective_waste_management days = -1 multiplier = 1}</v>
      </c>
      <c r="D2139" s="421"/>
      <c r="E2139" s="421"/>
      <c r="F2139" s="421"/>
      <c r="G2139" s="422" t="s">
        <v>18773</v>
      </c>
      <c r="H2139" s="423" t="s">
        <v>18774</v>
      </c>
      <c r="I2139" s="10"/>
      <c r="J2139" s="10"/>
    </row>
    <row r="2140" ht="34.5" spans="1:10">
      <c r="A2140" s="419">
        <v>19</v>
      </c>
      <c r="B2140" s="420" t="s">
        <v>18775</v>
      </c>
      <c r="C2140" s="421" t="str">
        <f t="shared" si="37"/>
        <v>effect add_modifier={modifier= resolution_industry_building_a_better_tomorrow days = -1 multiplier = 1}</v>
      </c>
      <c r="D2140" s="421"/>
      <c r="E2140" s="421"/>
      <c r="F2140" s="421"/>
      <c r="G2140" s="422" t="s">
        <v>18776</v>
      </c>
      <c r="H2140" s="423" t="s">
        <v>18777</v>
      </c>
      <c r="I2140" s="10"/>
      <c r="J2140" s="10"/>
    </row>
    <row r="2141" ht="34.5" spans="1:10">
      <c r="A2141" s="419">
        <v>20</v>
      </c>
      <c r="B2141" s="420" t="s">
        <v>18778</v>
      </c>
      <c r="C2141" s="421" t="str">
        <f t="shared" si="37"/>
        <v>effect add_modifier={modifier= resolution_industry_environmental_ordinance_waivers days = -1 multiplier = 1}</v>
      </c>
      <c r="D2141" s="421"/>
      <c r="E2141" s="421"/>
      <c r="F2141" s="421"/>
      <c r="G2141" s="422" t="s">
        <v>18779</v>
      </c>
      <c r="H2141" s="423" t="s">
        <v>18780</v>
      </c>
      <c r="I2141" s="10"/>
      <c r="J2141" s="10"/>
    </row>
    <row r="2142" spans="1:10">
      <c r="A2142" s="419">
        <v>21</v>
      </c>
      <c r="B2142" s="420" t="s">
        <v>12561</v>
      </c>
      <c r="C2142" s="421" t="str">
        <f t="shared" si="37"/>
        <v>effect add_modifier={modifier= resolution_industry_project_cornucopia days = -1 multiplier = 1}</v>
      </c>
      <c r="D2142" s="421"/>
      <c r="E2142" s="421"/>
      <c r="F2142" s="421"/>
      <c r="G2142" s="422" t="s">
        <v>18781</v>
      </c>
      <c r="H2142" s="423" t="s">
        <v>18782</v>
      </c>
      <c r="I2142" s="10"/>
      <c r="J2142" s="10"/>
    </row>
    <row r="2143" spans="1:10">
      <c r="A2143" s="419">
        <v>22</v>
      </c>
      <c r="B2143" s="420" t="s">
        <v>18783</v>
      </c>
      <c r="C2143" s="421" t="str">
        <f t="shared" si="37"/>
        <v>effect add_modifier={modifier= resolution_greatergood_workers_rights days = -1 multiplier = 1}</v>
      </c>
      <c r="D2143" s="421"/>
      <c r="E2143" s="421"/>
      <c r="F2143" s="421"/>
      <c r="G2143" s="422" t="s">
        <v>18784</v>
      </c>
      <c r="H2143" s="423" t="s">
        <v>18785</v>
      </c>
      <c r="I2143" s="10"/>
      <c r="J2143" s="10"/>
    </row>
    <row r="2144" ht="34.5" spans="1:10">
      <c r="A2144" s="419">
        <v>23</v>
      </c>
      <c r="B2144" s="420" t="s">
        <v>18786</v>
      </c>
      <c r="C2144" s="421" t="str">
        <f t="shared" si="37"/>
        <v>effect add_modifier={modifier= resolution_greatergood_five_year_plans days = -1 multiplier = 1}</v>
      </c>
      <c r="D2144" s="421"/>
      <c r="E2144" s="421"/>
      <c r="F2144" s="421"/>
      <c r="G2144" s="422" t="s">
        <v>18787</v>
      </c>
      <c r="H2144" s="423" t="s">
        <v>18788</v>
      </c>
      <c r="I2144" s="10"/>
      <c r="J2144" s="10"/>
    </row>
    <row r="2145" ht="51.75" spans="1:10">
      <c r="A2145" s="419">
        <v>24</v>
      </c>
      <c r="B2145" s="420" t="s">
        <v>18789</v>
      </c>
      <c r="C2145" s="421" t="str">
        <f t="shared" si="37"/>
        <v>effect add_modifier={modifier= resolution_greatergood_greater_than_ourselves days = -1 multiplier = 1}</v>
      </c>
      <c r="D2145" s="421"/>
      <c r="E2145" s="421"/>
      <c r="F2145" s="421"/>
      <c r="G2145" s="422" t="s">
        <v>18790</v>
      </c>
      <c r="H2145" s="423" t="s">
        <v>18791</v>
      </c>
      <c r="I2145" s="10"/>
      <c r="J2145" s="10"/>
    </row>
    <row r="2146" spans="1:10">
      <c r="A2146" s="419">
        <v>25</v>
      </c>
      <c r="B2146" s="420" t="s">
        <v>18792</v>
      </c>
      <c r="C2146" s="421" t="str">
        <f t="shared" si="37"/>
        <v>effect add_modifier={modifier= resolution_greatergood_balance_in_the_middle days = -1 multiplier = 1}</v>
      </c>
      <c r="D2146" s="421"/>
      <c r="E2146" s="421"/>
      <c r="F2146" s="421"/>
      <c r="G2146" s="422" t="s">
        <v>18793</v>
      </c>
      <c r="H2146" s="423" t="s">
        <v>18794</v>
      </c>
      <c r="I2146" s="10"/>
      <c r="J2146" s="10"/>
    </row>
    <row r="2147" spans="1:10">
      <c r="A2147" s="419">
        <v>26</v>
      </c>
      <c r="B2147" s="420" t="s">
        <v>18795</v>
      </c>
      <c r="C2147" s="421" t="str">
        <f t="shared" si="37"/>
        <v>effect add_modifier={modifier= resolution_greatergood_universal_prosperity_mandate days = -1 multiplier = 1}</v>
      </c>
      <c r="D2147" s="421"/>
      <c r="E2147" s="421"/>
      <c r="F2147" s="421"/>
      <c r="G2147" s="422" t="s">
        <v>18796</v>
      </c>
      <c r="H2147" s="423" t="s">
        <v>18797</v>
      </c>
      <c r="I2147" s="10"/>
      <c r="J2147" s="10"/>
    </row>
    <row r="2148" spans="1:10">
      <c r="A2148" s="419">
        <v>27</v>
      </c>
      <c r="B2148" s="420" t="s">
        <v>18798</v>
      </c>
      <c r="C2148" s="421" t="str">
        <f t="shared" si="37"/>
        <v>effect add_modifier={modifier= resolution_mutualdefense_the_readied_shield days = -1 multiplier = 1}</v>
      </c>
      <c r="D2148" s="421"/>
      <c r="E2148" s="421"/>
      <c r="F2148" s="421"/>
      <c r="G2148" s="422" t="s">
        <v>18799</v>
      </c>
      <c r="H2148" s="423" t="s">
        <v>18800</v>
      </c>
      <c r="I2148" s="10"/>
      <c r="J2148" s="10"/>
    </row>
    <row r="2149" spans="1:10">
      <c r="A2149" s="419">
        <v>28</v>
      </c>
      <c r="B2149" s="420" t="s">
        <v>18801</v>
      </c>
      <c r="C2149" s="421" t="str">
        <f t="shared" si="37"/>
        <v>effect add_modifier={modifier= resolution_mutualdefense_naval_weight days = -1 multiplier = 1}</v>
      </c>
      <c r="D2149" s="421"/>
      <c r="E2149" s="421"/>
      <c r="F2149" s="421"/>
      <c r="G2149" s="422" t="s">
        <v>18799</v>
      </c>
      <c r="H2149" s="423" t="s">
        <v>18802</v>
      </c>
      <c r="I2149" s="10"/>
      <c r="J2149" s="10"/>
    </row>
    <row r="2150" spans="1:10">
      <c r="A2150" s="419">
        <v>29</v>
      </c>
      <c r="B2150" s="420" t="s">
        <v>18803</v>
      </c>
      <c r="C2150" s="421" t="str">
        <f t="shared" si="37"/>
        <v>effect add_modifier={modifier= resolution_rulesofwar_guardian_angels days = -1 multiplier = 1}</v>
      </c>
      <c r="D2150" s="421"/>
      <c r="E2150" s="421"/>
      <c r="F2150" s="421"/>
      <c r="G2150" s="422" t="s">
        <v>18804</v>
      </c>
      <c r="H2150" s="423" t="s">
        <v>18805</v>
      </c>
      <c r="I2150" s="10"/>
      <c r="J2150" s="10"/>
    </row>
    <row r="2151" spans="1:10">
      <c r="A2151" s="419">
        <v>30</v>
      </c>
      <c r="B2151" s="420" t="s">
        <v>18806</v>
      </c>
      <c r="C2151" s="421" t="str">
        <f t="shared" si="37"/>
        <v>effect add_modifier={modifier= resolution_rulesofwar_reverence_for_life days = -1 multiplier = 1}</v>
      </c>
      <c r="D2151" s="421"/>
      <c r="E2151" s="421"/>
      <c r="F2151" s="421"/>
      <c r="G2151" s="422" t="s">
        <v>18807</v>
      </c>
      <c r="H2151" s="423" t="s">
        <v>18808</v>
      </c>
      <c r="I2151" s="10"/>
      <c r="J2151" s="10"/>
    </row>
    <row r="2152" spans="1:10">
      <c r="A2152" s="419">
        <v>31</v>
      </c>
      <c r="B2152" s="420" t="s">
        <v>18809</v>
      </c>
      <c r="C2152" s="421" t="str">
        <f t="shared" si="37"/>
        <v>effect add_modifier={modifier= resolution_rulesofwar_independent_tribunals days = -1 multiplier = 1}</v>
      </c>
      <c r="D2152" s="421"/>
      <c r="E2152" s="421"/>
      <c r="F2152" s="421"/>
      <c r="G2152" s="422" t="s">
        <v>18810</v>
      </c>
      <c r="H2152" s="423" t="s">
        <v>18811</v>
      </c>
      <c r="I2152" s="10"/>
      <c r="J2152" s="10"/>
    </row>
    <row r="2153" ht="34.5" spans="1:10">
      <c r="A2153" s="419">
        <v>32</v>
      </c>
      <c r="B2153" s="420" t="s">
        <v>18812</v>
      </c>
      <c r="C2153" s="421" t="str">
        <f t="shared" si="37"/>
        <v>effect add_modifier={modifier= resolution_rulesofwar_last_resort_doctrine days = -1 multiplier = 1}</v>
      </c>
      <c r="D2153" s="421"/>
      <c r="E2153" s="421"/>
      <c r="F2153" s="421"/>
      <c r="G2153" s="422" t="s">
        <v>18813</v>
      </c>
      <c r="H2153" s="423" t="s">
        <v>18814</v>
      </c>
      <c r="I2153" s="10"/>
      <c r="J2153" s="10"/>
    </row>
    <row r="2154" ht="34.5" spans="1:10">
      <c r="A2154" s="419">
        <v>33</v>
      </c>
      <c r="B2154" s="420" t="s">
        <v>18815</v>
      </c>
      <c r="C2154" s="421" t="str">
        <f t="shared" si="37"/>
        <v>effect add_modifier={modifier= resolution_rulesofwar_demobilization_initiative days = -1 multiplier = 1}</v>
      </c>
      <c r="D2154" s="421"/>
      <c r="E2154" s="421"/>
      <c r="F2154" s="421"/>
      <c r="G2154" s="422" t="s">
        <v>18816</v>
      </c>
      <c r="H2154" s="423" t="s">
        <v>18817</v>
      </c>
      <c r="I2154" s="10"/>
      <c r="J2154" s="10"/>
    </row>
    <row r="2155" spans="1:10">
      <c r="A2155" s="419">
        <v>34</v>
      </c>
      <c r="B2155" s="420" t="s">
        <v>18818</v>
      </c>
      <c r="C2155" s="421" t="str">
        <f t="shared" ref="C2155:C2186" si="38">_xlfn.CONCAT($C$4," ",H2155," ","days = ",$E$4," ","multiplier = ",$G$4,"}")</f>
        <v>effect add_modifier={modifier= resolution_galacticstudies_cooperative_research_channels days = -1 multiplier = 1}</v>
      </c>
      <c r="D2155" s="421"/>
      <c r="E2155" s="421"/>
      <c r="F2155" s="421"/>
      <c r="G2155" s="422" t="s">
        <v>18819</v>
      </c>
      <c r="H2155" s="423" t="s">
        <v>18820</v>
      </c>
      <c r="I2155" s="10"/>
      <c r="J2155" s="10"/>
    </row>
    <row r="2156" spans="1:10">
      <c r="A2156" s="419">
        <v>35</v>
      </c>
      <c r="B2156" s="420" t="s">
        <v>18821</v>
      </c>
      <c r="C2156" s="421" t="str">
        <f t="shared" si="38"/>
        <v>effect add_modifier={modifier= resolution_galacticstudies_astral_studies_network days = -1 multiplier = 1}</v>
      </c>
      <c r="D2156" s="421"/>
      <c r="E2156" s="421"/>
      <c r="F2156" s="421"/>
      <c r="G2156" s="422" t="s">
        <v>18822</v>
      </c>
      <c r="H2156" s="423" t="s">
        <v>18823</v>
      </c>
      <c r="I2156" s="10"/>
      <c r="J2156" s="10"/>
    </row>
    <row r="2157" spans="1:10">
      <c r="A2157" s="419">
        <v>36</v>
      </c>
      <c r="B2157" s="420" t="s">
        <v>18824</v>
      </c>
      <c r="C2157" s="421" t="str">
        <f t="shared" si="38"/>
        <v>effect add_modifier={modifier= resolution_galacticstudies_advanced_xenostudies days = -1 multiplier = 1}</v>
      </c>
      <c r="D2157" s="421"/>
      <c r="E2157" s="421"/>
      <c r="F2157" s="421"/>
      <c r="G2157" s="422" t="s">
        <v>18819</v>
      </c>
      <c r="H2157" s="423" t="s">
        <v>18825</v>
      </c>
      <c r="I2157" s="10"/>
      <c r="J2157" s="10"/>
    </row>
    <row r="2158" ht="34.5" spans="1:10">
      <c r="A2158" s="419">
        <v>37</v>
      </c>
      <c r="B2158" s="420" t="s">
        <v>18826</v>
      </c>
      <c r="C2158" s="421" t="str">
        <f t="shared" si="38"/>
        <v>effect add_modifier={modifier= resolution_galacticstudies_ethical_guideline_refactoring days = -1 multiplier = 1}</v>
      </c>
      <c r="D2158" s="421"/>
      <c r="E2158" s="421"/>
      <c r="F2158" s="421"/>
      <c r="G2158" s="422" t="s">
        <v>18827</v>
      </c>
      <c r="H2158" s="423" t="s">
        <v>18828</v>
      </c>
      <c r="I2158" s="10"/>
      <c r="J2158" s="10"/>
    </row>
    <row r="2159" spans="1:10">
      <c r="A2159" s="419">
        <v>38</v>
      </c>
      <c r="B2159" s="420" t="s">
        <v>17694</v>
      </c>
      <c r="C2159" s="421" t="str">
        <f t="shared" si="38"/>
        <v>effect add_modifier={modifier= resolution_galacticstudies_extradimensional_experimentation days = -1 multiplier = 1}</v>
      </c>
      <c r="D2159" s="421"/>
      <c r="E2159" s="421"/>
      <c r="F2159" s="421"/>
      <c r="G2159" s="422" t="s">
        <v>18829</v>
      </c>
      <c r="H2159" s="423" t="s">
        <v>18830</v>
      </c>
      <c r="I2159" s="10"/>
      <c r="J2159" s="10"/>
    </row>
    <row r="2160" spans="1:10">
      <c r="A2160" s="419">
        <v>39</v>
      </c>
      <c r="B2160" s="420" t="s">
        <v>18831</v>
      </c>
      <c r="C2160" s="421" t="str">
        <f t="shared" si="38"/>
        <v>effect add_modifier={modifier= council_member days = -1 multiplier = 1}</v>
      </c>
      <c r="D2160" s="421"/>
      <c r="E2160" s="421"/>
      <c r="F2160" s="421"/>
      <c r="G2160" s="422" t="s">
        <v>18832</v>
      </c>
      <c r="H2160" s="423" t="s">
        <v>18833</v>
      </c>
      <c r="I2160" s="10"/>
      <c r="J2160" s="10"/>
    </row>
    <row r="2161" spans="1:10">
      <c r="A2161" s="419">
        <v>40</v>
      </c>
      <c r="B2161" s="420" t="s">
        <v>18834</v>
      </c>
      <c r="C2161" s="421" t="str">
        <f t="shared" si="38"/>
        <v>effect add_modifier={modifier= galactic_community_delegate days = -1 multiplier = 1}</v>
      </c>
      <c r="D2161" s="421"/>
      <c r="E2161" s="421"/>
      <c r="F2161" s="421"/>
      <c r="G2161" s="422" t="s">
        <v>18835</v>
      </c>
      <c r="H2161" s="423" t="s">
        <v>18836</v>
      </c>
      <c r="I2161" s="10"/>
      <c r="J2161" s="10"/>
    </row>
    <row r="2162" spans="1:10">
      <c r="A2162" s="419">
        <v>41</v>
      </c>
      <c r="B2162" s="420" t="s">
        <v>18837</v>
      </c>
      <c r="C2162" s="421" t="str">
        <f t="shared" si="38"/>
        <v>effect add_modifier={modifier= left_galactic_community days = -1 multiplier = 1}</v>
      </c>
      <c r="D2162" s="421"/>
      <c r="E2162" s="421"/>
      <c r="F2162" s="421"/>
      <c r="G2162" s="422" t="s">
        <v>14141</v>
      </c>
      <c r="H2162" s="423" t="s">
        <v>18838</v>
      </c>
      <c r="I2162" s="10"/>
      <c r="J2162" s="10"/>
    </row>
    <row r="2163" spans="1:10">
      <c r="A2163" s="419">
        <v>42</v>
      </c>
      <c r="B2163" s="420" t="s">
        <v>18839</v>
      </c>
      <c r="C2163" s="421" t="str">
        <f t="shared" si="38"/>
        <v>effect add_modifier={modifier= resolution_sanctions_tech days = -1 multiplier = 1}</v>
      </c>
      <c r="D2163" s="421"/>
      <c r="E2163" s="421"/>
      <c r="F2163" s="421"/>
      <c r="G2163" s="422" t="s">
        <v>18840</v>
      </c>
      <c r="H2163" s="423" t="s">
        <v>18841</v>
      </c>
      <c r="I2163" s="10"/>
      <c r="J2163" s="10"/>
    </row>
    <row r="2164" spans="1:10">
      <c r="A2164" s="419">
        <v>43</v>
      </c>
      <c r="B2164" s="420" t="s">
        <v>18842</v>
      </c>
      <c r="C2164" s="421" t="str">
        <f t="shared" si="38"/>
        <v>effect add_modifier={modifier= resolution_sanctions_economic days = -1 multiplier = 1}</v>
      </c>
      <c r="D2164" s="421"/>
      <c r="E2164" s="421"/>
      <c r="F2164" s="421"/>
      <c r="G2164" s="422" t="s">
        <v>18843</v>
      </c>
      <c r="H2164" s="423" t="s">
        <v>18844</v>
      </c>
      <c r="I2164" s="10"/>
      <c r="J2164" s="10"/>
    </row>
    <row r="2165" spans="1:10">
      <c r="A2165" s="419">
        <v>44</v>
      </c>
      <c r="B2165" s="420" t="s">
        <v>18845</v>
      </c>
      <c r="C2165" s="421" t="str">
        <f t="shared" si="38"/>
        <v>effect add_modifier={modifier= resolution_sanctions_military days = -1 multiplier = 1}</v>
      </c>
      <c r="D2165" s="421"/>
      <c r="E2165" s="421"/>
      <c r="F2165" s="421"/>
      <c r="G2165" s="422" t="s">
        <v>18846</v>
      </c>
      <c r="H2165" s="423" t="s">
        <v>18847</v>
      </c>
      <c r="I2165" s="10"/>
      <c r="J2165" s="10"/>
    </row>
    <row r="2166" spans="1:10">
      <c r="A2166" s="419">
        <v>45</v>
      </c>
      <c r="B2166" s="420" t="s">
        <v>18848</v>
      </c>
      <c r="C2166" s="421" t="str">
        <f t="shared" si="38"/>
        <v>effect add_modifier={modifier= resolution_sanctions_administrative days = -1 multiplier = 1}</v>
      </c>
      <c r="D2166" s="421"/>
      <c r="E2166" s="421"/>
      <c r="F2166" s="421"/>
      <c r="G2166" s="422" t="s">
        <v>18849</v>
      </c>
      <c r="H2166" s="423" t="s">
        <v>18850</v>
      </c>
      <c r="I2166" s="10"/>
      <c r="J2166" s="10"/>
    </row>
    <row r="2167" spans="1:10">
      <c r="A2167" s="419">
        <v>46</v>
      </c>
      <c r="B2167" s="420" t="s">
        <v>18851</v>
      </c>
      <c r="C2167" s="421" t="str">
        <f t="shared" si="38"/>
        <v>effect add_modifier={modifier= resolution_divinity_comfort_the_fallen days = -1 multiplier = 1}</v>
      </c>
      <c r="D2167" s="421"/>
      <c r="E2167" s="421"/>
      <c r="F2167" s="421"/>
      <c r="G2167" s="422" t="s">
        <v>18852</v>
      </c>
      <c r="H2167" s="423" t="s">
        <v>18853</v>
      </c>
      <c r="I2167" s="10"/>
      <c r="J2167" s="10"/>
    </row>
    <row r="2168" ht="34.5" spans="1:10">
      <c r="A2168" s="419">
        <v>47</v>
      </c>
      <c r="B2168" s="420" t="s">
        <v>18854</v>
      </c>
      <c r="C2168" s="421" t="str">
        <f t="shared" si="38"/>
        <v>effect add_modifier={modifier= resolution_divinity_tithe_on_the_soulless days = -1 multiplier = 1}</v>
      </c>
      <c r="D2168" s="421"/>
      <c r="E2168" s="421"/>
      <c r="F2168" s="421"/>
      <c r="G2168" s="422" t="s">
        <v>18855</v>
      </c>
      <c r="H2168" s="423" t="s">
        <v>18856</v>
      </c>
      <c r="I2168" s="10"/>
      <c r="J2168" s="10"/>
    </row>
    <row r="2169" ht="34.5" spans="1:10">
      <c r="A2169" s="419">
        <v>48</v>
      </c>
      <c r="B2169" s="420" t="s">
        <v>18857</v>
      </c>
      <c r="C2169" s="421" t="str">
        <f t="shared" si="38"/>
        <v>effect add_modifier={modifier= resolution_divinity_right_to_work days = -1 multiplier = 1}</v>
      </c>
      <c r="D2169" s="421"/>
      <c r="E2169" s="421"/>
      <c r="F2169" s="421"/>
      <c r="G2169" s="422" t="s">
        <v>18858</v>
      </c>
      <c r="H2169" s="423" t="s">
        <v>18859</v>
      </c>
      <c r="I2169" s="10"/>
      <c r="J2169" s="10"/>
    </row>
    <row r="2170" ht="34.5" spans="1:10">
      <c r="A2170" s="419">
        <v>49</v>
      </c>
      <c r="B2170" s="420" t="s">
        <v>18860</v>
      </c>
      <c r="C2170" s="421" t="str">
        <f t="shared" si="38"/>
        <v>effect add_modifier={modifier= resolution_divinity_silence_the_soulless days = -1 multiplier = 1}</v>
      </c>
      <c r="D2170" s="421"/>
      <c r="E2170" s="421"/>
      <c r="F2170" s="421"/>
      <c r="G2170" s="422" t="s">
        <v>18861</v>
      </c>
      <c r="H2170" s="423" t="s">
        <v>18862</v>
      </c>
      <c r="I2170" s="10"/>
      <c r="J2170" s="10"/>
    </row>
    <row r="2171" spans="1:10">
      <c r="A2171" s="419">
        <v>50</v>
      </c>
      <c r="B2171" s="420" t="s">
        <v>18860</v>
      </c>
      <c r="C2171" s="421" t="str">
        <f t="shared" si="38"/>
        <v>effect add_modifier={modifier= resolution_divinity_silence_the_soulless_synthetic_empire_effect days = -1 multiplier = 1}</v>
      </c>
      <c r="D2171" s="421"/>
      <c r="E2171" s="421"/>
      <c r="F2171" s="421"/>
      <c r="G2171" s="422" t="s">
        <v>14141</v>
      </c>
      <c r="H2171" s="423" t="s">
        <v>18863</v>
      </c>
      <c r="I2171" s="10"/>
      <c r="J2171" s="10"/>
    </row>
    <row r="2172" ht="34.5" spans="1:10">
      <c r="A2172" s="419">
        <v>51</v>
      </c>
      <c r="B2172" s="420" t="s">
        <v>18864</v>
      </c>
      <c r="C2172" s="421" t="str">
        <f t="shared" si="38"/>
        <v>effect add_modifier={modifier= resolution_divinity_a_defined_purpose days = -1 multiplier = 1}</v>
      </c>
      <c r="D2172" s="421"/>
      <c r="E2172" s="421"/>
      <c r="F2172" s="421"/>
      <c r="G2172" s="422" t="s">
        <v>18865</v>
      </c>
      <c r="H2172" s="423" t="s">
        <v>18866</v>
      </c>
      <c r="I2172" s="10"/>
      <c r="J2172" s="10"/>
    </row>
    <row r="2173" spans="1:10">
      <c r="A2173" s="419">
        <v>52</v>
      </c>
      <c r="B2173" s="420" t="s">
        <v>18867</v>
      </c>
      <c r="C2173" s="421" t="str">
        <f t="shared" si="38"/>
        <v>effect add_modifier={modifier= resolution_passed_diplomatic_weight days = -1 multiplier = 1}</v>
      </c>
      <c r="D2173" s="421"/>
      <c r="E2173" s="421"/>
      <c r="F2173" s="421"/>
      <c r="G2173" s="422" t="s">
        <v>18868</v>
      </c>
      <c r="H2173" s="423" t="s">
        <v>18869</v>
      </c>
      <c r="I2173" s="10"/>
      <c r="J2173" s="10"/>
    </row>
    <row r="2174" spans="1:10">
      <c r="A2174" s="419">
        <v>53</v>
      </c>
      <c r="B2174" s="420" t="s">
        <v>18870</v>
      </c>
      <c r="C2174" s="421" t="str">
        <f t="shared" si="38"/>
        <v>effect add_modifier={modifier= resolution_failed_diplomatic_weight days = -1 multiplier = 1}</v>
      </c>
      <c r="D2174" s="421"/>
      <c r="E2174" s="421"/>
      <c r="F2174" s="421"/>
      <c r="G2174" s="422" t="s">
        <v>14187</v>
      </c>
      <c r="H2174" s="423" t="s">
        <v>18871</v>
      </c>
      <c r="I2174" s="10"/>
      <c r="J2174" s="10"/>
    </row>
    <row r="2175" spans="1:10">
      <c r="A2175" s="419">
        <v>54</v>
      </c>
      <c r="B2175" s="420" t="s">
        <v>2405</v>
      </c>
      <c r="C2175" s="421" t="str">
        <f t="shared" si="38"/>
        <v>effect add_modifier={modifier= persistent_petitioners days = -1 multiplier = 1}</v>
      </c>
      <c r="D2175" s="421"/>
      <c r="E2175" s="421"/>
      <c r="F2175" s="421"/>
      <c r="G2175" s="422" t="s">
        <v>18872</v>
      </c>
      <c r="H2175" s="423" t="s">
        <v>18873</v>
      </c>
      <c r="I2175" s="10"/>
      <c r="J2175" s="10"/>
    </row>
    <row r="2176" ht="51.75" spans="1:10">
      <c r="A2176" s="419">
        <v>55</v>
      </c>
      <c r="B2176" s="420" t="s">
        <v>18874</v>
      </c>
      <c r="C2176" s="421" t="str">
        <f t="shared" si="38"/>
        <v>effect add_modifier={modifier= resolution_custodian_united_front days = -1 multiplier = 1}</v>
      </c>
      <c r="D2176" s="421"/>
      <c r="E2176" s="421"/>
      <c r="F2176" s="421"/>
      <c r="G2176" s="422" t="s">
        <v>18875</v>
      </c>
      <c r="H2176" s="423" t="s">
        <v>18876</v>
      </c>
      <c r="I2176" s="10"/>
      <c r="J2176" s="10"/>
    </row>
    <row r="2177" spans="1:10">
      <c r="A2177" s="419">
        <v>56</v>
      </c>
      <c r="B2177" s="420" t="s">
        <v>18877</v>
      </c>
      <c r="C2177" s="421" t="str">
        <f t="shared" si="38"/>
        <v>effect add_modifier={modifier= resolution_custodian_galactic_mobilization days = -1 multiplier = 1}</v>
      </c>
      <c r="D2177" s="421"/>
      <c r="E2177" s="421"/>
      <c r="F2177" s="421"/>
      <c r="G2177" s="422" t="s">
        <v>18878</v>
      </c>
      <c r="H2177" s="423" t="s">
        <v>18879</v>
      </c>
      <c r="I2177" s="10"/>
      <c r="J2177" s="10"/>
    </row>
    <row r="2178" spans="1:10">
      <c r="A2178" s="419">
        <v>57</v>
      </c>
      <c r="B2178" s="420" t="s">
        <v>18877</v>
      </c>
      <c r="C2178" s="421" t="str">
        <f t="shared" si="38"/>
        <v>effect add_modifier={modifier= resolution_custodian_galactic_mobilization_gestalt days = -1 multiplier = 1}</v>
      </c>
      <c r="D2178" s="421"/>
      <c r="E2178" s="421"/>
      <c r="F2178" s="421"/>
      <c r="G2178" s="422" t="s">
        <v>18880</v>
      </c>
      <c r="H2178" s="423" t="s">
        <v>18881</v>
      </c>
      <c r="I2178" s="10"/>
      <c r="J2178" s="10"/>
    </row>
    <row r="2179" spans="1:10">
      <c r="A2179" s="419">
        <v>58</v>
      </c>
      <c r="B2179" s="420" t="s">
        <v>18882</v>
      </c>
      <c r="C2179" s="421" t="str">
        <f t="shared" si="38"/>
        <v>effect add_modifier={modifier= resolution_custodian_galactic_standard days = -1 multiplier = 1}</v>
      </c>
      <c r="D2179" s="421"/>
      <c r="E2179" s="421"/>
      <c r="F2179" s="421"/>
      <c r="G2179" s="422" t="s">
        <v>18883</v>
      </c>
      <c r="H2179" s="423" t="s">
        <v>18884</v>
      </c>
      <c r="I2179" s="10"/>
      <c r="J2179" s="10"/>
    </row>
    <row r="2180" spans="1:10">
      <c r="A2180" s="419">
        <v>59</v>
      </c>
      <c r="B2180" s="420" t="s">
        <v>18885</v>
      </c>
      <c r="C2180" s="421" t="str">
        <f t="shared" si="38"/>
        <v>effect add_modifier={modifier= resolution_custodian_anti_piracy days = -1 multiplier = 1}</v>
      </c>
      <c r="D2180" s="421"/>
      <c r="E2180" s="421"/>
      <c r="F2180" s="421"/>
      <c r="G2180" s="422" t="s">
        <v>18886</v>
      </c>
      <c r="H2180" s="423" t="s">
        <v>18887</v>
      </c>
      <c r="I2180" s="10"/>
      <c r="J2180" s="10"/>
    </row>
    <row r="2181" spans="1:10">
      <c r="A2181" s="419">
        <v>60</v>
      </c>
      <c r="B2181" s="420" t="s">
        <v>18888</v>
      </c>
      <c r="C2181" s="421" t="str">
        <f t="shared" si="38"/>
        <v>effect add_modifier={modifier= resolution_custodian_gto days = -1 multiplier = 1}</v>
      </c>
      <c r="D2181" s="421"/>
      <c r="E2181" s="421"/>
      <c r="F2181" s="421"/>
      <c r="G2181" s="422" t="s">
        <v>18889</v>
      </c>
      <c r="H2181" s="423" t="s">
        <v>18890</v>
      </c>
      <c r="I2181" s="10"/>
      <c r="J2181" s="10"/>
    </row>
    <row r="2182" spans="1:10">
      <c r="A2182" s="419">
        <v>61</v>
      </c>
      <c r="B2182" s="420" t="s">
        <v>18891</v>
      </c>
      <c r="C2182" s="421" t="str">
        <f t="shared" si="38"/>
        <v>effect add_modifier={modifier= resolution_custodian_ina days = -1 multiplier = 1}</v>
      </c>
      <c r="D2182" s="421"/>
      <c r="E2182" s="421"/>
      <c r="F2182" s="421"/>
      <c r="G2182" s="422" t="s">
        <v>18892</v>
      </c>
      <c r="H2182" s="423" t="s">
        <v>18893</v>
      </c>
      <c r="I2182" s="10"/>
      <c r="J2182" s="10"/>
    </row>
    <row r="2183" spans="1:10">
      <c r="A2183" s="419">
        <v>62</v>
      </c>
      <c r="B2183" s="420" t="s">
        <v>18894</v>
      </c>
      <c r="C2183" s="421" t="str">
        <f t="shared" si="38"/>
        <v>effect add_modifier={modifier= resolution_custodian_gdf days = -1 multiplier = 1}</v>
      </c>
      <c r="D2183" s="421"/>
      <c r="E2183" s="421"/>
      <c r="F2183" s="421"/>
      <c r="G2183" s="422" t="s">
        <v>18895</v>
      </c>
      <c r="H2183" s="423" t="s">
        <v>18896</v>
      </c>
      <c r="I2183" s="10"/>
      <c r="J2183" s="10"/>
    </row>
    <row r="2184" spans="1:10">
      <c r="A2184" s="419">
        <v>63</v>
      </c>
      <c r="B2184" s="420" t="s">
        <v>18894</v>
      </c>
      <c r="C2184" s="421" t="str">
        <f t="shared" si="38"/>
        <v>effect add_modifier={modifier= resolution_custodian_gdf_2 days = -1 multiplier = 1}</v>
      </c>
      <c r="D2184" s="421"/>
      <c r="E2184" s="421"/>
      <c r="F2184" s="421"/>
      <c r="G2184" s="422" t="s">
        <v>18897</v>
      </c>
      <c r="H2184" s="423" t="s">
        <v>18898</v>
      </c>
      <c r="I2184" s="10"/>
      <c r="J2184" s="10"/>
    </row>
    <row r="2185" spans="1:10">
      <c r="A2185" s="419">
        <v>64</v>
      </c>
      <c r="B2185" s="420" t="s">
        <v>18899</v>
      </c>
      <c r="C2185" s="421" t="str">
        <f t="shared" si="38"/>
        <v>effect add_modifier={modifier= resolution_custodian_galpol days = -1 multiplier = 1}</v>
      </c>
      <c r="D2185" s="421"/>
      <c r="E2185" s="421"/>
      <c r="F2185" s="421"/>
      <c r="G2185" s="422" t="s">
        <v>18900</v>
      </c>
      <c r="H2185" s="423" t="s">
        <v>18901</v>
      </c>
      <c r="I2185" s="10"/>
      <c r="J2185" s="10"/>
    </row>
    <row r="2186" spans="1:10">
      <c r="A2186" s="419">
        <v>65</v>
      </c>
      <c r="B2186" s="420" t="s">
        <v>18902</v>
      </c>
      <c r="C2186" s="421" t="str">
        <f t="shared" si="38"/>
        <v>effect add_modifier={modifier= resolution_emperor_isd days = -1 multiplier = 1}</v>
      </c>
      <c r="D2186" s="421"/>
      <c r="E2186" s="421"/>
      <c r="F2186" s="421"/>
      <c r="G2186" s="422" t="s">
        <v>18903</v>
      </c>
      <c r="H2186" s="423" t="s">
        <v>18904</v>
      </c>
      <c r="I2186" s="10"/>
      <c r="J2186" s="10"/>
    </row>
    <row r="2187" spans="1:10">
      <c r="A2187" s="419">
        <v>66</v>
      </c>
      <c r="B2187" s="420" t="s">
        <v>18905</v>
      </c>
      <c r="C2187" s="421" t="str">
        <f t="shared" ref="C2187:C2218" si="39">_xlfn.CONCAT($C$4," ",H2187," ","days = ",$E$4," ","multiplier = ",$G$4,"}")</f>
        <v>effect add_modifier={modifier= imperial_charter days = -1 multiplier = 1}</v>
      </c>
      <c r="D2187" s="421"/>
      <c r="E2187" s="421"/>
      <c r="F2187" s="421"/>
      <c r="G2187" s="422" t="s">
        <v>18906</v>
      </c>
      <c r="H2187" s="423" t="s">
        <v>18907</v>
      </c>
      <c r="I2187" s="10"/>
      <c r="J2187" s="10"/>
    </row>
    <row r="2188" spans="1:10">
      <c r="A2188" s="419">
        <v>67</v>
      </c>
      <c r="B2188" s="420" t="s">
        <v>1514</v>
      </c>
      <c r="C2188" s="421" t="str">
        <f t="shared" si="39"/>
        <v>effect add_modifier={modifier= galactic_emperor days = -1 multiplier = 1}</v>
      </c>
      <c r="D2188" s="421"/>
      <c r="E2188" s="421"/>
      <c r="F2188" s="421"/>
      <c r="G2188" s="422" t="s">
        <v>18908</v>
      </c>
      <c r="H2188" s="423" t="s">
        <v>18909</v>
      </c>
      <c r="I2188" s="10"/>
      <c r="J2188" s="10"/>
    </row>
    <row r="2189" spans="1:10">
      <c r="A2189" s="419">
        <v>68</v>
      </c>
      <c r="B2189" s="420" t="s">
        <v>900</v>
      </c>
      <c r="C2189" s="421" t="str">
        <f t="shared" si="39"/>
        <v>effect add_modifier={modifier= galactic_custodian days = -1 multiplier = 1}</v>
      </c>
      <c r="D2189" s="421"/>
      <c r="E2189" s="421"/>
      <c r="F2189" s="421"/>
      <c r="G2189" s="422" t="s">
        <v>18908</v>
      </c>
      <c r="H2189" s="423" t="s">
        <v>18910</v>
      </c>
      <c r="I2189" s="10"/>
      <c r="J2189" s="10"/>
    </row>
    <row r="2190" spans="1:10">
      <c r="A2190" s="419">
        <v>69</v>
      </c>
      <c r="B2190" s="420" t="s">
        <v>900</v>
      </c>
      <c r="C2190" s="421" t="str">
        <f t="shared" si="39"/>
        <v>effect add_modifier={modifier= gal_custodian days = -1 multiplier = 1}</v>
      </c>
      <c r="D2190" s="421"/>
      <c r="E2190" s="421"/>
      <c r="F2190" s="421"/>
      <c r="G2190" s="422" t="s">
        <v>18911</v>
      </c>
      <c r="H2190" s="423" t="s">
        <v>18912</v>
      </c>
      <c r="I2190" s="10"/>
      <c r="J2190" s="10"/>
    </row>
    <row r="2191" spans="1:10">
      <c r="A2191" s="419">
        <v>70</v>
      </c>
      <c r="B2191" s="420" t="s">
        <v>18894</v>
      </c>
      <c r="C2191" s="421" t="str">
        <f t="shared" si="39"/>
        <v>effect add_modifier={modifier= gdf_naval_cap days = -1 multiplier = 1}</v>
      </c>
      <c r="D2191" s="421"/>
      <c r="E2191" s="421"/>
      <c r="F2191" s="421"/>
      <c r="G2191" s="422" t="s">
        <v>18913</v>
      </c>
      <c r="H2191" s="423" t="s">
        <v>18914</v>
      </c>
      <c r="I2191" s="10"/>
      <c r="J2191" s="10"/>
    </row>
    <row r="2192" spans="1:10">
      <c r="A2192" s="419">
        <v>71</v>
      </c>
      <c r="B2192" s="420" t="s">
        <v>18894</v>
      </c>
      <c r="C2192" s="421" t="str">
        <f t="shared" si="39"/>
        <v>effect add_modifier={modifier= gdf_naval_cap_2 days = -1 multiplier = 1}</v>
      </c>
      <c r="D2192" s="421"/>
      <c r="E2192" s="421"/>
      <c r="F2192" s="421"/>
      <c r="G2192" s="422" t="s">
        <v>18915</v>
      </c>
      <c r="H2192" s="423" t="s">
        <v>18916</v>
      </c>
      <c r="I2192" s="10"/>
      <c r="J2192" s="10"/>
    </row>
    <row r="2193" spans="1:10">
      <c r="A2193" s="419">
        <v>72</v>
      </c>
      <c r="B2193" s="420" t="s">
        <v>18902</v>
      </c>
      <c r="C2193" s="421" t="str">
        <f t="shared" si="39"/>
        <v>effect add_modifier={modifier= imperial_security_directorate days = -1 multiplier = 1}</v>
      </c>
      <c r="D2193" s="421"/>
      <c r="E2193" s="421"/>
      <c r="F2193" s="421"/>
      <c r="G2193" s="422" t="s">
        <v>18917</v>
      </c>
      <c r="H2193" s="423" t="s">
        <v>18918</v>
      </c>
      <c r="I2193" s="10"/>
      <c r="J2193" s="10"/>
    </row>
    <row r="2194" spans="1:10">
      <c r="A2194" s="419">
        <v>73</v>
      </c>
      <c r="B2194" s="420" t="s">
        <v>18919</v>
      </c>
      <c r="C2194" s="421" t="str">
        <f t="shared" si="39"/>
        <v>effect add_modifier={modifier= hired_mercenary_fleet_naval_cap_usage_no_galcom days = -1 multiplier = 1}</v>
      </c>
      <c r="D2194" s="421"/>
      <c r="E2194" s="421"/>
      <c r="F2194" s="421"/>
      <c r="G2194" s="422" t="s">
        <v>18920</v>
      </c>
      <c r="H2194" s="423" t="s">
        <v>18921</v>
      </c>
      <c r="I2194" s="10"/>
      <c r="J2194" s="10"/>
    </row>
    <row r="2195" spans="1:10">
      <c r="A2195" s="419">
        <v>74</v>
      </c>
      <c r="B2195" s="420" t="s">
        <v>18919</v>
      </c>
      <c r="C2195" s="421" t="str">
        <f t="shared" si="39"/>
        <v>effect add_modifier={modifier= hired_mercenary_fleet_naval_cap_usage_galcom_1 days = -1 multiplier = 1}</v>
      </c>
      <c r="D2195" s="421"/>
      <c r="E2195" s="421"/>
      <c r="F2195" s="421"/>
      <c r="G2195" s="422" t="s">
        <v>18922</v>
      </c>
      <c r="H2195" s="423" t="s">
        <v>18923</v>
      </c>
      <c r="I2195" s="10"/>
      <c r="J2195" s="10"/>
    </row>
    <row r="2196" spans="1:10">
      <c r="A2196" s="419">
        <v>75</v>
      </c>
      <c r="B2196" s="420" t="s">
        <v>18919</v>
      </c>
      <c r="C2196" s="421" t="str">
        <f t="shared" si="39"/>
        <v>effect add_modifier={modifier= hired_mercenary_fleet_naval_cap_usage_galcom_2 days = -1 multiplier = 1}</v>
      </c>
      <c r="D2196" s="421"/>
      <c r="E2196" s="421"/>
      <c r="F2196" s="421"/>
      <c r="G2196" s="422" t="s">
        <v>18924</v>
      </c>
      <c r="H2196" s="423" t="s">
        <v>18925</v>
      </c>
      <c r="I2196" s="10"/>
      <c r="J2196" s="10"/>
    </row>
    <row r="2197" spans="1:10">
      <c r="A2197" s="419">
        <v>76</v>
      </c>
      <c r="B2197" s="420" t="s">
        <v>18919</v>
      </c>
      <c r="C2197" s="421" t="str">
        <f t="shared" si="39"/>
        <v>effect add_modifier={modifier= hired_mercenary_fleet_naval_cap_usage_galcom_3 days = -1 multiplier = 1}</v>
      </c>
      <c r="D2197" s="421"/>
      <c r="E2197" s="421"/>
      <c r="F2197" s="421"/>
      <c r="G2197" s="422" t="s">
        <v>18926</v>
      </c>
      <c r="H2197" s="423" t="s">
        <v>18927</v>
      </c>
      <c r="I2197" s="10"/>
      <c r="J2197" s="10"/>
    </row>
    <row r="2198" spans="1:10">
      <c r="A2198" s="419">
        <v>77</v>
      </c>
      <c r="B2198" s="420" t="s">
        <v>18919</v>
      </c>
      <c r="C2198" s="421" t="str">
        <f t="shared" si="39"/>
        <v>effect add_modifier={modifier= hired_mercenary_fleet_naval_cap_usage_galcom_4 days = -1 multiplier = 1}</v>
      </c>
      <c r="D2198" s="421"/>
      <c r="E2198" s="421"/>
      <c r="F2198" s="421"/>
      <c r="G2198" s="422" t="s">
        <v>18928</v>
      </c>
      <c r="H2198" s="423" t="s">
        <v>18929</v>
      </c>
      <c r="I2198" s="10"/>
      <c r="J2198" s="10"/>
    </row>
    <row r="2199" spans="1:10">
      <c r="A2199" s="419">
        <v>78</v>
      </c>
      <c r="B2199" s="420" t="s">
        <v>18919</v>
      </c>
      <c r="C2199" s="421" t="str">
        <f t="shared" si="39"/>
        <v>effect add_modifier={modifier= hired_mercenary_fleet_naval_cap_usage_galcom_5 days = -1 multiplier = 1}</v>
      </c>
      <c r="D2199" s="421"/>
      <c r="E2199" s="421"/>
      <c r="F2199" s="421"/>
      <c r="G2199" s="422" t="s">
        <v>18930</v>
      </c>
      <c r="H2199" s="423" t="s">
        <v>18931</v>
      </c>
      <c r="I2199" s="10"/>
      <c r="J2199" s="10"/>
    </row>
    <row r="2200" spans="1:10">
      <c r="A2200" s="419">
        <v>79</v>
      </c>
      <c r="B2200" s="420" t="s">
        <v>18932</v>
      </c>
      <c r="C2200" s="421" t="str">
        <f t="shared" si="39"/>
        <v>effect add_modifier={modifier= resolution_defenseprivatization_defense_contracts days = -1 multiplier = 1}</v>
      </c>
      <c r="D2200" s="421"/>
      <c r="E2200" s="421"/>
      <c r="F2200" s="421"/>
      <c r="G2200" s="422" t="s">
        <v>18933</v>
      </c>
      <c r="H2200" s="423" t="s">
        <v>18934</v>
      </c>
      <c r="I2200" s="10"/>
      <c r="J2200" s="10"/>
    </row>
    <row r="2201" spans="1:10">
      <c r="A2201" s="419">
        <v>80</v>
      </c>
      <c r="B2201" s="420" t="s">
        <v>18935</v>
      </c>
      <c r="C2201" s="421" t="str">
        <f t="shared" si="39"/>
        <v>effect add_modifier={modifier= resolution_defenseprivatization_defense_contracts_merc_naval_cap days = -1 multiplier = 1}</v>
      </c>
      <c r="D2201" s="421"/>
      <c r="E2201" s="421"/>
      <c r="F2201" s="421"/>
      <c r="G2201" s="422" t="s">
        <v>13948</v>
      </c>
      <c r="H2201" s="423" t="s">
        <v>18936</v>
      </c>
      <c r="I2201" s="10"/>
      <c r="J2201" s="10"/>
    </row>
    <row r="2202" spans="1:10">
      <c r="A2202" s="419">
        <v>81</v>
      </c>
      <c r="B2202" s="420" t="s">
        <v>18937</v>
      </c>
      <c r="C2202" s="421" t="str">
        <f t="shared" si="39"/>
        <v>effect add_modifier={modifier= resolution_defenseprivatization_private_support_troops days = -1 multiplier = 1}</v>
      </c>
      <c r="D2202" s="421"/>
      <c r="E2202" s="421"/>
      <c r="F2202" s="421"/>
      <c r="G2202" s="422" t="s">
        <v>18938</v>
      </c>
      <c r="H2202" s="423" t="s">
        <v>18939</v>
      </c>
      <c r="I2202" s="10"/>
      <c r="J2202" s="10"/>
    </row>
    <row r="2203" ht="24" spans="1:10">
      <c r="A2203" s="419">
        <v>82</v>
      </c>
      <c r="B2203" s="420" t="s">
        <v>18935</v>
      </c>
      <c r="C2203" s="421" t="str">
        <f t="shared" si="39"/>
        <v>effect add_modifier={modifier= resolution_defenseprivatization_private_support_troops_merc_naval_cap days = -1 multiplier = 1}</v>
      </c>
      <c r="D2203" s="421"/>
      <c r="E2203" s="421"/>
      <c r="F2203" s="421"/>
      <c r="G2203" s="422" t="s">
        <v>13948</v>
      </c>
      <c r="H2203" s="423" t="s">
        <v>18940</v>
      </c>
      <c r="I2203" s="10"/>
      <c r="J2203" s="10"/>
    </row>
    <row r="2204" spans="1:10">
      <c r="A2204" s="419">
        <v>83</v>
      </c>
      <c r="B2204" s="420" t="s">
        <v>18941</v>
      </c>
      <c r="C2204" s="421" t="str">
        <f t="shared" si="39"/>
        <v>effect add_modifier={modifier= resolution_defenseprivatization_condottieri days = -1 multiplier = 1}</v>
      </c>
      <c r="D2204" s="421"/>
      <c r="E2204" s="421"/>
      <c r="F2204" s="421"/>
      <c r="G2204" s="422" t="s">
        <v>18938</v>
      </c>
      <c r="H2204" s="423" t="s">
        <v>18942</v>
      </c>
      <c r="I2204" s="10"/>
      <c r="J2204" s="10"/>
    </row>
    <row r="2205" spans="1:10">
      <c r="A2205" s="419">
        <v>84</v>
      </c>
      <c r="B2205" s="420" t="s">
        <v>18935</v>
      </c>
      <c r="C2205" s="421" t="str">
        <f t="shared" si="39"/>
        <v>effect add_modifier={modifier= resolution_defenseprivatization_condottieri_merc_naval_cap days = -1 multiplier = 1}</v>
      </c>
      <c r="D2205" s="421"/>
      <c r="E2205" s="421"/>
      <c r="F2205" s="421"/>
      <c r="G2205" s="422" t="s">
        <v>13948</v>
      </c>
      <c r="H2205" s="423" t="s">
        <v>18943</v>
      </c>
      <c r="I2205" s="10"/>
      <c r="J2205" s="10"/>
    </row>
    <row r="2206" spans="1:10">
      <c r="A2206" s="419">
        <v>85</v>
      </c>
      <c r="B2206" s="420" t="s">
        <v>18944</v>
      </c>
      <c r="C2206" s="421" t="str">
        <f t="shared" si="39"/>
        <v>effect add_modifier={modifier= resolution_defenseprivatization_security_business days = -1 multiplier = 1}</v>
      </c>
      <c r="D2206" s="421"/>
      <c r="E2206" s="421"/>
      <c r="F2206" s="421"/>
      <c r="G2206" s="422" t="s">
        <v>18945</v>
      </c>
      <c r="H2206" s="423" t="s">
        <v>18946</v>
      </c>
      <c r="I2206" s="10"/>
      <c r="J2206" s="10"/>
    </row>
    <row r="2207" spans="1:10">
      <c r="A2207" s="419">
        <v>86</v>
      </c>
      <c r="B2207" s="420" t="s">
        <v>18935</v>
      </c>
      <c r="C2207" s="421" t="str">
        <f t="shared" si="39"/>
        <v>effect add_modifier={modifier= resolution_defenseprivatization_security_business_merc_naval_cap days = -1 multiplier = 1}</v>
      </c>
      <c r="D2207" s="421"/>
      <c r="E2207" s="421"/>
      <c r="F2207" s="421"/>
      <c r="G2207" s="422" t="s">
        <v>13948</v>
      </c>
      <c r="H2207" s="423" t="s">
        <v>18947</v>
      </c>
      <c r="I2207" s="10"/>
      <c r="J2207" s="10"/>
    </row>
    <row r="2208" spans="1:10">
      <c r="A2208" s="419">
        <v>87</v>
      </c>
      <c r="B2208" s="420" t="s">
        <v>18944</v>
      </c>
      <c r="C2208" s="421" t="str">
        <f t="shared" si="39"/>
        <v>effect add_modifier={modifier= resolution_defenseprivatization_security_business_merc_hired days = -1 multiplier = 1}</v>
      </c>
      <c r="D2208" s="421"/>
      <c r="E2208" s="421"/>
      <c r="F2208" s="421"/>
      <c r="G2208" s="422" t="s">
        <v>18948</v>
      </c>
      <c r="H2208" s="423" t="s">
        <v>18949</v>
      </c>
      <c r="I2208" s="10"/>
      <c r="J2208" s="10"/>
    </row>
    <row r="2209" spans="1:10">
      <c r="A2209" s="419">
        <v>88</v>
      </c>
      <c r="B2209" s="420" t="s">
        <v>18950</v>
      </c>
      <c r="C2209" s="421" t="str">
        <f t="shared" si="39"/>
        <v>effect add_modifier={modifier= resolution_defenseprivatization_corporate_warlords days = -1 multiplier = 1}</v>
      </c>
      <c r="D2209" s="421"/>
      <c r="E2209" s="421"/>
      <c r="F2209" s="421"/>
      <c r="G2209" s="422" t="s">
        <v>18951</v>
      </c>
      <c r="H2209" s="423" t="s">
        <v>18952</v>
      </c>
      <c r="I2209" s="10"/>
      <c r="J2209" s="10"/>
    </row>
    <row r="2210" ht="24" spans="1:10">
      <c r="A2210" s="419">
        <v>89</v>
      </c>
      <c r="B2210" s="420" t="s">
        <v>18935</v>
      </c>
      <c r="C2210" s="421" t="str">
        <f t="shared" si="39"/>
        <v>effect add_modifier={modifier= resolution_defenseprivatization_corporate_warlords_merc_naval_cap days = -1 multiplier = 1}</v>
      </c>
      <c r="D2210" s="421"/>
      <c r="E2210" s="421"/>
      <c r="F2210" s="421"/>
      <c r="G2210" s="422" t="s">
        <v>13948</v>
      </c>
      <c r="H2210" s="423" t="s">
        <v>18953</v>
      </c>
      <c r="I2210" s="10"/>
      <c r="J2210" s="10"/>
    </row>
    <row r="2211" spans="1:10">
      <c r="A2211" s="419">
        <v>90</v>
      </c>
      <c r="B2211" s="420" t="s">
        <v>18950</v>
      </c>
      <c r="C2211" s="421" t="str">
        <f t="shared" si="39"/>
        <v>effect add_modifier={modifier= resolution_defenseprivatization_corporate_warlords_merc_hired days = -1 multiplier = 1}</v>
      </c>
      <c r="D2211" s="421"/>
      <c r="E2211" s="421"/>
      <c r="F2211" s="421"/>
      <c r="G2211" s="422" t="s">
        <v>18948</v>
      </c>
      <c r="H2211" s="423" t="s">
        <v>18954</v>
      </c>
      <c r="I2211" s="10"/>
      <c r="J2211" s="10"/>
    </row>
    <row r="2212" spans="1:10">
      <c r="A2212" s="419">
        <v>91</v>
      </c>
      <c r="B2212" s="420" t="s">
        <v>18955</v>
      </c>
      <c r="C2212" s="421" t="str">
        <f t="shared" si="39"/>
        <v>effect add_modifier={modifier= resolution_intergalacticdirective_regulated_growth days = -1 multiplier = 1}</v>
      </c>
      <c r="D2212" s="421"/>
      <c r="E2212" s="421"/>
      <c r="F2212" s="421"/>
      <c r="G2212" s="422" t="s">
        <v>18956</v>
      </c>
      <c r="H2212" s="423" t="s">
        <v>18957</v>
      </c>
      <c r="I2212" s="10"/>
      <c r="J2212" s="10"/>
    </row>
    <row r="2213" spans="1:10">
      <c r="A2213" s="419">
        <v>92</v>
      </c>
      <c r="B2213" s="420" t="s">
        <v>18958</v>
      </c>
      <c r="C2213" s="421" t="str">
        <f t="shared" si="39"/>
        <v>effect add_modifier={modifier= resolution_intergalacticdirective_ensured_sovereignty days = -1 multiplier = 1}</v>
      </c>
      <c r="D2213" s="421"/>
      <c r="E2213" s="421"/>
      <c r="F2213" s="421"/>
      <c r="G2213" s="422" t="s">
        <v>18959</v>
      </c>
      <c r="H2213" s="423" t="s">
        <v>18960</v>
      </c>
      <c r="I2213" s="10"/>
      <c r="J2213" s="10"/>
    </row>
    <row r="2214" spans="1:10">
      <c r="A2214" s="419">
        <v>93</v>
      </c>
      <c r="B2214" s="420" t="s">
        <v>18961</v>
      </c>
      <c r="C2214" s="421" t="str">
        <f t="shared" si="39"/>
        <v>effect add_modifier={modifier= resolution_intergalacticdirective_a_voice_for_all days = -1 multiplier = 1}</v>
      </c>
      <c r="D2214" s="421"/>
      <c r="E2214" s="421"/>
      <c r="F2214" s="421"/>
      <c r="G2214" s="422" t="s">
        <v>18962</v>
      </c>
      <c r="H2214" s="423" t="s">
        <v>18963</v>
      </c>
      <c r="I2214" s="10"/>
      <c r="J2214" s="10"/>
    </row>
    <row r="2215" spans="1:10">
      <c r="A2215" s="419">
        <v>94</v>
      </c>
      <c r="B2215" s="420" t="s">
        <v>18964</v>
      </c>
      <c r="C2215" s="421" t="str">
        <f t="shared" si="39"/>
        <v>effect add_modifier={modifier= resolution_bureaucraticsurveillance_administrative_insight days = -1 multiplier = 1}</v>
      </c>
      <c r="D2215" s="421"/>
      <c r="E2215" s="421"/>
      <c r="F2215" s="421"/>
      <c r="G2215" s="422" t="s">
        <v>14577</v>
      </c>
      <c r="H2215" s="423" t="s">
        <v>18965</v>
      </c>
      <c r="I2215" s="10"/>
      <c r="J2215" s="10"/>
    </row>
    <row r="2216" spans="1:10">
      <c r="A2216" s="419">
        <v>95</v>
      </c>
      <c r="B2216" s="420" t="s">
        <v>18966</v>
      </c>
      <c r="C2216" s="421" t="str">
        <f t="shared" si="39"/>
        <v>effect add_modifier={modifier= resolution_bureaucraticsurveillance_borderless_authority days = -1 multiplier = 1}</v>
      </c>
      <c r="D2216" s="421"/>
      <c r="E2216" s="421"/>
      <c r="F2216" s="421"/>
      <c r="G2216" s="422" t="s">
        <v>18967</v>
      </c>
      <c r="H2216" s="423" t="s">
        <v>18968</v>
      </c>
      <c r="I2216" s="10"/>
      <c r="J2216" s="10"/>
    </row>
    <row r="2217" spans="1:10">
      <c r="A2217" s="419">
        <v>96</v>
      </c>
      <c r="B2217" s="420" t="s">
        <v>18969</v>
      </c>
      <c r="C2217" s="421" t="str">
        <f t="shared" si="39"/>
        <v>effect add_modifier={modifier= resolution_bureaucraticsurveillance_personal_oversight days = -1 multiplier = 1}</v>
      </c>
      <c r="D2217" s="421"/>
      <c r="E2217" s="421"/>
      <c r="F2217" s="421"/>
      <c r="G2217" s="422" t="s">
        <v>18970</v>
      </c>
      <c r="H2217" s="423" t="s">
        <v>18971</v>
      </c>
      <c r="I2217" s="10"/>
      <c r="J2217" s="10"/>
    </row>
    <row r="2218" spans="1:10">
      <c r="A2218" s="419">
        <v>97</v>
      </c>
      <c r="B2218" s="420" t="s">
        <v>18972</v>
      </c>
      <c r="C2218" s="421" t="str">
        <f t="shared" si="39"/>
        <v>effect add_modifier={modifier= resolution_galcom_spiritualist_ethic_modifier_tier_1 days = -1 multiplier = 1}</v>
      </c>
      <c r="D2218" s="421"/>
      <c r="E2218" s="421"/>
      <c r="F2218" s="421"/>
      <c r="G2218" s="422" t="s">
        <v>14311</v>
      </c>
      <c r="H2218" s="423" t="s">
        <v>18973</v>
      </c>
      <c r="I2218" s="10"/>
      <c r="J2218" s="10"/>
    </row>
    <row r="2219" spans="1:10">
      <c r="A2219" s="419">
        <v>98</v>
      </c>
      <c r="B2219" s="420" t="s">
        <v>18972</v>
      </c>
      <c r="C2219" s="421" t="str">
        <f t="shared" ref="C2219:C2242" si="40">_xlfn.CONCAT($C$4," ",H2219," ","days = ",$E$4," ","multiplier = ",$G$4,"}")</f>
        <v>effect add_modifier={modifier= resolution_galcom_spiritualist_ethic_modifier_tier_2 days = -1 multiplier = 1}</v>
      </c>
      <c r="D2219" s="421"/>
      <c r="E2219" s="421"/>
      <c r="F2219" s="421"/>
      <c r="G2219" s="422" t="s">
        <v>13991</v>
      </c>
      <c r="H2219" s="423" t="s">
        <v>18974</v>
      </c>
      <c r="I2219" s="10"/>
      <c r="J2219" s="10"/>
    </row>
    <row r="2220" spans="1:10">
      <c r="A2220" s="419">
        <v>99</v>
      </c>
      <c r="B2220" s="420" t="s">
        <v>18972</v>
      </c>
      <c r="C2220" s="421" t="str">
        <f t="shared" si="40"/>
        <v>effect add_modifier={modifier= resolution_galcom_spiritualist_ethic_modifier_tier_3 days = -1 multiplier = 1}</v>
      </c>
      <c r="D2220" s="421"/>
      <c r="E2220" s="421"/>
      <c r="F2220" s="421"/>
      <c r="G2220" s="422" t="s">
        <v>13986</v>
      </c>
      <c r="H2220" s="423" t="s">
        <v>18975</v>
      </c>
      <c r="I2220" s="10"/>
      <c r="J2220" s="10"/>
    </row>
    <row r="2221" spans="1:10">
      <c r="A2221" s="419">
        <v>100</v>
      </c>
      <c r="B2221" s="420" t="s">
        <v>18972</v>
      </c>
      <c r="C2221" s="421" t="str">
        <f t="shared" si="40"/>
        <v>effect add_modifier={modifier= resolution_galcom_materialist_ethic_modifier_tier_1 days = -1 multiplier = 1}</v>
      </c>
      <c r="D2221" s="421"/>
      <c r="E2221" s="421"/>
      <c r="F2221" s="421"/>
      <c r="G2221" s="422" t="s">
        <v>14305</v>
      </c>
      <c r="H2221" s="423" t="s">
        <v>18976</v>
      </c>
      <c r="I2221" s="10"/>
      <c r="J2221" s="10"/>
    </row>
    <row r="2222" spans="1:10">
      <c r="A2222" s="419">
        <v>101</v>
      </c>
      <c r="B2222" s="420" t="s">
        <v>18972</v>
      </c>
      <c r="C2222" s="421" t="str">
        <f t="shared" si="40"/>
        <v>effect add_modifier={modifier= resolution_galcom_materialist_ethic_modifier_tier_2 days = -1 multiplier = 1}</v>
      </c>
      <c r="D2222" s="421"/>
      <c r="E2222" s="421"/>
      <c r="F2222" s="421"/>
      <c r="G2222" s="422" t="s">
        <v>18977</v>
      </c>
      <c r="H2222" s="423" t="s">
        <v>18978</v>
      </c>
      <c r="I2222" s="10"/>
      <c r="J2222" s="10"/>
    </row>
    <row r="2223" spans="1:10">
      <c r="A2223" s="419">
        <v>102</v>
      </c>
      <c r="B2223" s="420" t="s">
        <v>18972</v>
      </c>
      <c r="C2223" s="421" t="str">
        <f t="shared" si="40"/>
        <v>effect add_modifier={modifier= resolution_galcom_materialist_ethic_modifier_tier_3 days = -1 multiplier = 1}</v>
      </c>
      <c r="D2223" s="421"/>
      <c r="E2223" s="421"/>
      <c r="F2223" s="421"/>
      <c r="G2223" s="422" t="s">
        <v>18979</v>
      </c>
      <c r="H2223" s="423" t="s">
        <v>18980</v>
      </c>
      <c r="I2223" s="10"/>
      <c r="J2223" s="10"/>
    </row>
    <row r="2224" spans="1:10">
      <c r="A2224" s="419">
        <v>103</v>
      </c>
      <c r="B2224" s="420" t="s">
        <v>18972</v>
      </c>
      <c r="C2224" s="421" t="str">
        <f t="shared" si="40"/>
        <v>effect add_modifier={modifier= resolution_galcom_authoritarian_ethic_modifier_tier_1 days = -1 multiplier = 1}</v>
      </c>
      <c r="D2224" s="421"/>
      <c r="E2224" s="421"/>
      <c r="F2224" s="421"/>
      <c r="G2224" s="422" t="s">
        <v>18981</v>
      </c>
      <c r="H2224" s="423" t="s">
        <v>18982</v>
      </c>
      <c r="I2224" s="10"/>
      <c r="J2224" s="10"/>
    </row>
    <row r="2225" spans="1:10">
      <c r="A2225" s="419">
        <v>104</v>
      </c>
      <c r="B2225" s="420" t="s">
        <v>18972</v>
      </c>
      <c r="C2225" s="421" t="str">
        <f t="shared" si="40"/>
        <v>effect add_modifier={modifier= resolution_galcom_authoritarian_ethic_modifier_tier_2 days = -1 multiplier = 1}</v>
      </c>
      <c r="D2225" s="421"/>
      <c r="E2225" s="421"/>
      <c r="F2225" s="421"/>
      <c r="G2225" s="422" t="s">
        <v>14252</v>
      </c>
      <c r="H2225" s="423" t="s">
        <v>18983</v>
      </c>
      <c r="I2225" s="10"/>
      <c r="J2225" s="10"/>
    </row>
    <row r="2226" spans="1:10">
      <c r="A2226" s="419">
        <v>105</v>
      </c>
      <c r="B2226" s="420" t="s">
        <v>18972</v>
      </c>
      <c r="C2226" s="421" t="str">
        <f t="shared" si="40"/>
        <v>effect add_modifier={modifier= resolution_galcom_authoritarian_ethic_modifier_tier_3 days = -1 multiplier = 1}</v>
      </c>
      <c r="D2226" s="421"/>
      <c r="E2226" s="421"/>
      <c r="F2226" s="421"/>
      <c r="G2226" s="422" t="s">
        <v>18984</v>
      </c>
      <c r="H2226" s="423" t="s">
        <v>18985</v>
      </c>
      <c r="I2226" s="10"/>
      <c r="J2226" s="10"/>
    </row>
    <row r="2227" spans="1:10">
      <c r="A2227" s="419">
        <v>106</v>
      </c>
      <c r="B2227" s="420" t="s">
        <v>18972</v>
      </c>
      <c r="C2227" s="421" t="str">
        <f t="shared" si="40"/>
        <v>effect add_modifier={modifier= resolution_galcom_egalitarian_ethic_modifier_tier_1 days = -1 multiplier = 1}</v>
      </c>
      <c r="D2227" s="421"/>
      <c r="E2227" s="421"/>
      <c r="F2227" s="421"/>
      <c r="G2227" s="422" t="s">
        <v>18986</v>
      </c>
      <c r="H2227" s="423" t="s">
        <v>18987</v>
      </c>
      <c r="I2227" s="10"/>
      <c r="J2227" s="10"/>
    </row>
    <row r="2228" spans="1:10">
      <c r="A2228" s="419">
        <v>107</v>
      </c>
      <c r="B2228" s="420" t="s">
        <v>18972</v>
      </c>
      <c r="C2228" s="421" t="str">
        <f t="shared" si="40"/>
        <v>effect add_modifier={modifier= resolution_galcom_egalitarian_ethic_modifier_tier_2 days = -1 multiplier = 1}</v>
      </c>
      <c r="D2228" s="421"/>
      <c r="E2228" s="421"/>
      <c r="F2228" s="421"/>
      <c r="G2228" s="422" t="s">
        <v>17764</v>
      </c>
      <c r="H2228" s="423" t="s">
        <v>18988</v>
      </c>
      <c r="I2228" s="10"/>
      <c r="J2228" s="10"/>
    </row>
    <row r="2229" spans="1:10">
      <c r="A2229" s="419">
        <v>108</v>
      </c>
      <c r="B2229" s="420" t="s">
        <v>18972</v>
      </c>
      <c r="C2229" s="421" t="str">
        <f t="shared" si="40"/>
        <v>effect add_modifier={modifier= resolution_galcom_egalitarian_ethic_modifier_tier_3 days = -1 multiplier = 1}</v>
      </c>
      <c r="D2229" s="421"/>
      <c r="E2229" s="421"/>
      <c r="F2229" s="421"/>
      <c r="G2229" s="422" t="s">
        <v>18989</v>
      </c>
      <c r="H2229" s="423" t="s">
        <v>18990</v>
      </c>
      <c r="I2229" s="10"/>
      <c r="J2229" s="10"/>
    </row>
    <row r="2230" spans="1:10">
      <c r="A2230" s="419">
        <v>109</v>
      </c>
      <c r="B2230" s="420" t="s">
        <v>18972</v>
      </c>
      <c r="C2230" s="421" t="str">
        <f t="shared" si="40"/>
        <v>effect add_modifier={modifier= resolution_galcom_xenophile_ethic_modifier_tier_1 days = -1 multiplier = 1}</v>
      </c>
      <c r="D2230" s="421"/>
      <c r="E2230" s="421"/>
      <c r="F2230" s="421"/>
      <c r="G2230" s="422" t="s">
        <v>14308</v>
      </c>
      <c r="H2230" s="423" t="s">
        <v>18991</v>
      </c>
      <c r="I2230" s="10"/>
      <c r="J2230" s="10"/>
    </row>
    <row r="2231" spans="1:10">
      <c r="A2231" s="419">
        <v>110</v>
      </c>
      <c r="B2231" s="420" t="s">
        <v>18972</v>
      </c>
      <c r="C2231" s="421" t="str">
        <f t="shared" si="40"/>
        <v>effect add_modifier={modifier= resolution_galcom_xenophile_ethic_modifier_tier_2 days = -1 multiplier = 1}</v>
      </c>
      <c r="D2231" s="421"/>
      <c r="E2231" s="421"/>
      <c r="F2231" s="421"/>
      <c r="G2231" s="422" t="s">
        <v>13997</v>
      </c>
      <c r="H2231" s="423" t="s">
        <v>18992</v>
      </c>
      <c r="I2231" s="10"/>
      <c r="J2231" s="10"/>
    </row>
    <row r="2232" spans="1:10">
      <c r="A2232" s="419">
        <v>111</v>
      </c>
      <c r="B2232" s="420" t="s">
        <v>18972</v>
      </c>
      <c r="C2232" s="421" t="str">
        <f t="shared" si="40"/>
        <v>effect add_modifier={modifier= resolution_galcom_xenophile_ethic_modifier_tier_3 days = -1 multiplier = 1}</v>
      </c>
      <c r="D2232" s="421"/>
      <c r="E2232" s="421"/>
      <c r="F2232" s="421"/>
      <c r="G2232" s="422" t="s">
        <v>18993</v>
      </c>
      <c r="H2232" s="423" t="s">
        <v>18994</v>
      </c>
      <c r="I2232" s="10"/>
      <c r="J2232" s="10"/>
    </row>
    <row r="2233" spans="1:10">
      <c r="A2233" s="419">
        <v>112</v>
      </c>
      <c r="B2233" s="420" t="s">
        <v>18972</v>
      </c>
      <c r="C2233" s="421" t="str">
        <f t="shared" si="40"/>
        <v>effect add_modifier={modifier= resolution_galcom_xenophobe_ethic_modifier_tier_1 days = -1 multiplier = 1}</v>
      </c>
      <c r="D2233" s="421"/>
      <c r="E2233" s="421"/>
      <c r="F2233" s="421"/>
      <c r="G2233" s="422" t="s">
        <v>14314</v>
      </c>
      <c r="H2233" s="423" t="s">
        <v>18995</v>
      </c>
      <c r="I2233" s="10"/>
      <c r="J2233" s="10"/>
    </row>
    <row r="2234" spans="1:10">
      <c r="A2234" s="419">
        <v>113</v>
      </c>
      <c r="B2234" s="420" t="s">
        <v>18972</v>
      </c>
      <c r="C2234" s="421" t="str">
        <f t="shared" si="40"/>
        <v>effect add_modifier={modifier= resolution_galcom_xenophobe_ethic_modifier_tier_2 days = -1 multiplier = 1}</v>
      </c>
      <c r="D2234" s="421"/>
      <c r="E2234" s="421"/>
      <c r="F2234" s="421"/>
      <c r="G2234" s="422" t="s">
        <v>13994</v>
      </c>
      <c r="H2234" s="423" t="s">
        <v>18996</v>
      </c>
      <c r="I2234" s="10"/>
      <c r="J2234" s="10"/>
    </row>
    <row r="2235" spans="1:10">
      <c r="A2235" s="419">
        <v>114</v>
      </c>
      <c r="B2235" s="420" t="s">
        <v>18972</v>
      </c>
      <c r="C2235" s="421" t="str">
        <f t="shared" si="40"/>
        <v>effect add_modifier={modifier= resolution_galcom_xenophobe_ethic_modifier_tier_3 days = -1 multiplier = 1}</v>
      </c>
      <c r="D2235" s="421"/>
      <c r="E2235" s="421"/>
      <c r="F2235" s="421"/>
      <c r="G2235" s="422" t="s">
        <v>18997</v>
      </c>
      <c r="H2235" s="423" t="s">
        <v>18998</v>
      </c>
      <c r="I2235" s="10"/>
      <c r="J2235" s="10"/>
    </row>
    <row r="2236" spans="1:10">
      <c r="A2236" s="419">
        <v>115</v>
      </c>
      <c r="B2236" s="420" t="s">
        <v>18972</v>
      </c>
      <c r="C2236" s="421" t="str">
        <f t="shared" si="40"/>
        <v>effect add_modifier={modifier= resolution_galcom_militarist_ethic_modifier_tier_1 days = -1 multiplier = 1}</v>
      </c>
      <c r="D2236" s="421"/>
      <c r="E2236" s="421"/>
      <c r="F2236" s="421"/>
      <c r="G2236" s="422" t="s">
        <v>16340</v>
      </c>
      <c r="H2236" s="423" t="s">
        <v>18999</v>
      </c>
      <c r="I2236" s="10"/>
      <c r="J2236" s="10"/>
    </row>
    <row r="2237" spans="1:10">
      <c r="A2237" s="419">
        <v>116</v>
      </c>
      <c r="B2237" s="420" t="s">
        <v>18972</v>
      </c>
      <c r="C2237" s="421" t="str">
        <f t="shared" si="40"/>
        <v>effect add_modifier={modifier= resolution_galcom_militarist_ethic_modifier_tier_2 days = -1 multiplier = 1}</v>
      </c>
      <c r="D2237" s="421"/>
      <c r="E2237" s="421"/>
      <c r="F2237" s="421"/>
      <c r="G2237" s="422" t="s">
        <v>16623</v>
      </c>
      <c r="H2237" s="423" t="s">
        <v>19000</v>
      </c>
      <c r="I2237" s="10"/>
      <c r="J2237" s="10"/>
    </row>
    <row r="2238" spans="1:10">
      <c r="A2238" s="419">
        <v>117</v>
      </c>
      <c r="B2238" s="420" t="s">
        <v>18972</v>
      </c>
      <c r="C2238" s="421" t="str">
        <f t="shared" si="40"/>
        <v>effect add_modifier={modifier= resolution_galcom_militarist_ethic_modifier_tier_3 days = -1 multiplier = 1}</v>
      </c>
      <c r="D2238" s="421"/>
      <c r="E2238" s="421"/>
      <c r="F2238" s="421"/>
      <c r="G2238" s="422" t="s">
        <v>19001</v>
      </c>
      <c r="H2238" s="423" t="s">
        <v>19002</v>
      </c>
      <c r="I2238" s="10"/>
      <c r="J2238" s="10"/>
    </row>
    <row r="2239" spans="1:10">
      <c r="A2239" s="419">
        <v>118</v>
      </c>
      <c r="B2239" s="420" t="s">
        <v>18972</v>
      </c>
      <c r="C2239" s="421" t="str">
        <f t="shared" si="40"/>
        <v>effect add_modifier={modifier= resolution_galcom_pacifist_ethic_modifier_tier_1 days = -1 multiplier = 1}</v>
      </c>
      <c r="D2239" s="421"/>
      <c r="E2239" s="421"/>
      <c r="F2239" s="421"/>
      <c r="G2239" s="422" t="s">
        <v>19003</v>
      </c>
      <c r="H2239" s="423" t="s">
        <v>19004</v>
      </c>
      <c r="I2239" s="10"/>
      <c r="J2239" s="10"/>
    </row>
    <row r="2240" spans="1:10">
      <c r="A2240" s="419">
        <v>119</v>
      </c>
      <c r="B2240" s="420" t="s">
        <v>18972</v>
      </c>
      <c r="C2240" s="421" t="str">
        <f t="shared" si="40"/>
        <v>effect add_modifier={modifier= resolution_galcom_pacifist_ethic_modifier_tier_2 days = -1 multiplier = 1}</v>
      </c>
      <c r="D2240" s="421"/>
      <c r="E2240" s="421"/>
      <c r="F2240" s="421"/>
      <c r="G2240" s="422" t="s">
        <v>17767</v>
      </c>
      <c r="H2240" s="423" t="s">
        <v>19005</v>
      </c>
      <c r="I2240" s="10"/>
      <c r="J2240" s="10"/>
    </row>
    <row r="2241" spans="1:10">
      <c r="A2241" s="419">
        <v>120</v>
      </c>
      <c r="B2241" s="420" t="s">
        <v>18972</v>
      </c>
      <c r="C2241" s="421" t="str">
        <f t="shared" si="40"/>
        <v>effect add_modifier={modifier= resolution_galcom_pacifist_ethic_modifier_tier_3 days = -1 multiplier = 1}</v>
      </c>
      <c r="D2241" s="421"/>
      <c r="E2241" s="421"/>
      <c r="F2241" s="421"/>
      <c r="G2241" s="422" t="s">
        <v>19006</v>
      </c>
      <c r="H2241" s="423" t="s">
        <v>19007</v>
      </c>
      <c r="I2241" s="10"/>
      <c r="J2241" s="10"/>
    </row>
    <row r="2242" spans="1:10">
      <c r="A2242" s="419">
        <v>121</v>
      </c>
      <c r="B2242" s="420" t="s">
        <v>18961</v>
      </c>
      <c r="C2242" s="421" t="str">
        <f t="shared" si="40"/>
        <v>effect add_modifier={modifier= resolution_galcom_bulwark_modifier days = -1 multiplier = 1}</v>
      </c>
      <c r="D2242" s="421"/>
      <c r="E2242" s="421"/>
      <c r="F2242" s="421"/>
      <c r="G2242" s="422" t="s">
        <v>19008</v>
      </c>
      <c r="H2242" s="423" t="s">
        <v>19009</v>
      </c>
      <c r="I2242" s="10"/>
      <c r="J2242" s="10"/>
    </row>
    <row r="2243" ht="40" customHeight="1" spans="1:11">
      <c r="A2243" s="402" t="s">
        <v>19010</v>
      </c>
      <c r="B2243" s="403"/>
      <c r="C2243" s="403"/>
      <c r="D2243" s="403"/>
      <c r="E2243" s="403"/>
      <c r="F2243" s="403"/>
      <c r="G2243" s="403"/>
      <c r="H2243" s="404"/>
      <c r="I2243" s="10"/>
      <c r="J2243" s="10"/>
      <c r="K2243" s="10"/>
    </row>
    <row r="2244" spans="1:11">
      <c r="A2244" s="393">
        <v>1</v>
      </c>
      <c r="B2244" s="394" t="s">
        <v>19011</v>
      </c>
      <c r="C2244" s="395" t="str">
        <f>_xlfn.CONCAT($C$4," ",H2244," ","days = ",$E$4," ","multiplier = ",$G$4,"}")</f>
        <v>effect add_modifier={modifier= war_in_heaven_is_over days = -1 multiplier = 1}</v>
      </c>
      <c r="D2244" s="395"/>
      <c r="E2244" s="395"/>
      <c r="F2244" s="395"/>
      <c r="G2244" s="397" t="s">
        <v>19012</v>
      </c>
      <c r="H2244" s="398" t="s">
        <v>19013</v>
      </c>
      <c r="I2244" s="10"/>
      <c r="J2244" s="10"/>
      <c r="K2244" s="10"/>
    </row>
    <row r="2245" spans="1:11">
      <c r="A2245" s="393">
        <v>2</v>
      </c>
      <c r="B2245" s="394" t="s">
        <v>19014</v>
      </c>
      <c r="C2245" s="395" t="str">
        <f t="shared" ref="C2245:C2275" si="41">_xlfn.CONCAT($C$4," ",H2245," ","days = ",$E$4," ","multiplier = ",$G$4,"}")</f>
        <v>effect add_modifier={modifier= federation_leader_scaled_modifier days = -1 multiplier = 1}</v>
      </c>
      <c r="D2245" s="395"/>
      <c r="E2245" s="395"/>
      <c r="F2245" s="395"/>
      <c r="G2245" s="397" t="s">
        <v>19015</v>
      </c>
      <c r="H2245" s="398" t="s">
        <v>19016</v>
      </c>
      <c r="I2245" s="10"/>
      <c r="J2245" s="10"/>
      <c r="K2245" s="10"/>
    </row>
    <row r="2246" spans="1:11">
      <c r="A2246" s="393">
        <v>3</v>
      </c>
      <c r="B2246" s="394" t="s">
        <v>19017</v>
      </c>
      <c r="C2246" s="395" t="str">
        <f t="shared" si="41"/>
        <v>effect add_modifier={modifier= federation_law_category_centralization_cooldown days = -1 multiplier = 1}</v>
      </c>
      <c r="D2246" s="395"/>
      <c r="E2246" s="395"/>
      <c r="F2246" s="395"/>
      <c r="G2246" s="397"/>
      <c r="H2246" s="398" t="s">
        <v>19018</v>
      </c>
      <c r="I2246" s="10"/>
      <c r="J2246" s="10"/>
      <c r="K2246" s="10"/>
    </row>
    <row r="2247" spans="1:11">
      <c r="A2247" s="393">
        <v>4</v>
      </c>
      <c r="B2247" s="394" t="s">
        <v>19019</v>
      </c>
      <c r="C2247" s="395" t="str">
        <f t="shared" si="41"/>
        <v>effect add_modifier={modifier= federation_law_category_fleet_contribution_cooldown days = -1 multiplier = 1}</v>
      </c>
      <c r="D2247" s="395"/>
      <c r="E2247" s="395"/>
      <c r="F2247" s="395"/>
      <c r="G2247" s="397"/>
      <c r="H2247" s="398" t="s">
        <v>19020</v>
      </c>
      <c r="I2247" s="10"/>
      <c r="J2247" s="10"/>
      <c r="K2247" s="10"/>
    </row>
    <row r="2248" spans="1:11">
      <c r="A2248" s="393">
        <v>5</v>
      </c>
      <c r="B2248" s="394" t="s">
        <v>19021</v>
      </c>
      <c r="C2248" s="395" t="str">
        <f t="shared" si="41"/>
        <v>effect add_modifier={modifier= federation_law_category_succession_type_cooldown days = -1 multiplier = 1}</v>
      </c>
      <c r="D2248" s="395"/>
      <c r="E2248" s="395"/>
      <c r="F2248" s="395"/>
      <c r="G2248" s="397"/>
      <c r="H2248" s="398" t="s">
        <v>19022</v>
      </c>
      <c r="I2248" s="10"/>
      <c r="J2248" s="10"/>
      <c r="K2248" s="10"/>
    </row>
    <row r="2249" spans="1:11">
      <c r="A2249" s="393">
        <v>6</v>
      </c>
      <c r="B2249" s="394" t="s">
        <v>19023</v>
      </c>
      <c r="C2249" s="395" t="str">
        <f t="shared" si="41"/>
        <v>effect add_modifier={modifier= federation_law_category_succession_power_cooldown days = -1 multiplier = 1}</v>
      </c>
      <c r="D2249" s="395"/>
      <c r="E2249" s="395"/>
      <c r="F2249" s="395"/>
      <c r="G2249" s="397"/>
      <c r="H2249" s="398" t="s">
        <v>19024</v>
      </c>
      <c r="I2249" s="10"/>
      <c r="J2249" s="10"/>
      <c r="K2249" s="10"/>
    </row>
    <row r="2250" spans="1:11">
      <c r="A2250" s="393">
        <v>7</v>
      </c>
      <c r="B2250" s="394" t="s">
        <v>19025</v>
      </c>
      <c r="C2250" s="395" t="str">
        <f t="shared" si="41"/>
        <v>effect add_modifier={modifier= federation_law_category_succession_term_cooldown days = -1 multiplier = 1}</v>
      </c>
      <c r="D2250" s="395"/>
      <c r="E2250" s="395"/>
      <c r="F2250" s="395"/>
      <c r="G2250" s="397"/>
      <c r="H2250" s="398" t="s">
        <v>19026</v>
      </c>
      <c r="I2250" s="10"/>
      <c r="J2250" s="10"/>
      <c r="K2250" s="10"/>
    </row>
    <row r="2251" spans="1:11">
      <c r="A2251" s="393">
        <v>8</v>
      </c>
      <c r="B2251" s="394" t="s">
        <v>19027</v>
      </c>
      <c r="C2251" s="395" t="str">
        <f t="shared" si="41"/>
        <v>effect add_modifier={modifier= federation_law_category_challenge_cooldown days = -1 multiplier = 1}</v>
      </c>
      <c r="D2251" s="395"/>
      <c r="E2251" s="395"/>
      <c r="F2251" s="395"/>
      <c r="G2251" s="397"/>
      <c r="H2251" s="398" t="s">
        <v>19028</v>
      </c>
      <c r="I2251" s="10"/>
      <c r="J2251" s="10"/>
      <c r="K2251" s="10"/>
    </row>
    <row r="2252" ht="28.5" spans="1:11">
      <c r="A2252" s="393">
        <v>9</v>
      </c>
      <c r="B2252" s="394" t="s">
        <v>19029</v>
      </c>
      <c r="C2252" s="395" t="str">
        <f t="shared" si="41"/>
        <v>effect add_modifier={modifier= federation_law_category_build_fleets_cooldown days = -1 multiplier = 1}</v>
      </c>
      <c r="D2252" s="395"/>
      <c r="E2252" s="395"/>
      <c r="F2252" s="395"/>
      <c r="G2252" s="397"/>
      <c r="H2252" s="398" t="s">
        <v>19030</v>
      </c>
      <c r="I2252" s="10"/>
      <c r="J2252" s="10"/>
      <c r="K2252" s="10"/>
    </row>
    <row r="2253" ht="28.5" spans="1:11">
      <c r="A2253" s="393">
        <v>10</v>
      </c>
      <c r="B2253" s="394" t="s">
        <v>19031</v>
      </c>
      <c r="C2253" s="395" t="str">
        <f t="shared" si="41"/>
        <v>effect add_modifier={modifier= federation_law_category_allow_subjects_to_join_cooldown days = -1 multiplier = 1}</v>
      </c>
      <c r="D2253" s="395"/>
      <c r="E2253" s="395"/>
      <c r="F2253" s="395"/>
      <c r="G2253" s="397"/>
      <c r="H2253" s="398" t="s">
        <v>19032</v>
      </c>
      <c r="I2253" s="10"/>
      <c r="J2253" s="10"/>
      <c r="K2253" s="10"/>
    </row>
    <row r="2254" spans="1:11">
      <c r="A2254" s="393">
        <v>11</v>
      </c>
      <c r="B2254" s="394" t="s">
        <v>19033</v>
      </c>
      <c r="C2254" s="395" t="str">
        <f t="shared" si="41"/>
        <v>effect add_modifier={modifier= federation_law_category_voting_weight_cooldown days = -1 multiplier = 1}</v>
      </c>
      <c r="D2254" s="395"/>
      <c r="E2254" s="395"/>
      <c r="F2254" s="395"/>
      <c r="G2254" s="397"/>
      <c r="H2254" s="398" t="s">
        <v>19034</v>
      </c>
      <c r="I2254" s="10"/>
      <c r="J2254" s="10"/>
      <c r="K2254" s="10"/>
    </row>
    <row r="2255" spans="1:11">
      <c r="A2255" s="393">
        <v>12</v>
      </c>
      <c r="B2255" s="394" t="s">
        <v>19035</v>
      </c>
      <c r="C2255" s="395" t="str">
        <f t="shared" si="41"/>
        <v>effect add_modifier={modifier= federation_law_category_war_declaration_vote_cooldown days = -1 multiplier = 1}</v>
      </c>
      <c r="D2255" s="395"/>
      <c r="E2255" s="395"/>
      <c r="F2255" s="395"/>
      <c r="G2255" s="397"/>
      <c r="H2255" s="398" t="s">
        <v>19036</v>
      </c>
      <c r="I2255" s="10"/>
      <c r="J2255" s="10"/>
      <c r="K2255" s="10"/>
    </row>
    <row r="2256" ht="28.5" spans="1:11">
      <c r="A2256" s="393">
        <v>13</v>
      </c>
      <c r="B2256" s="394" t="s">
        <v>19037</v>
      </c>
      <c r="C2256" s="395" t="str">
        <f t="shared" si="41"/>
        <v>effect add_modifier={modifier= federation_law_category_invite_members_vote_cooldown days = -1 multiplier = 1}</v>
      </c>
      <c r="D2256" s="395"/>
      <c r="E2256" s="395"/>
      <c r="F2256" s="395"/>
      <c r="G2256" s="397"/>
      <c r="H2256" s="398" t="s">
        <v>19038</v>
      </c>
      <c r="I2256" s="10"/>
      <c r="J2256" s="10"/>
      <c r="K2256" s="10"/>
    </row>
    <row r="2257" spans="1:11">
      <c r="A2257" s="393">
        <v>14</v>
      </c>
      <c r="B2257" s="394" t="s">
        <v>19039</v>
      </c>
      <c r="C2257" s="395" t="str">
        <f t="shared" si="41"/>
        <v>effect add_modifier={modifier= federation_law_category_kick_members_vote_cooldown days = -1 multiplier = 1}</v>
      </c>
      <c r="D2257" s="395"/>
      <c r="E2257" s="395"/>
      <c r="F2257" s="395"/>
      <c r="G2257" s="397"/>
      <c r="H2257" s="398" t="s">
        <v>19040</v>
      </c>
      <c r="I2257" s="10"/>
      <c r="J2257" s="10"/>
      <c r="K2257" s="10"/>
    </row>
    <row r="2258" spans="1:11">
      <c r="A2258" s="393">
        <v>15</v>
      </c>
      <c r="B2258" s="394" t="s">
        <v>19041</v>
      </c>
      <c r="C2258" s="395" t="str">
        <f t="shared" si="41"/>
        <v>effect add_modifier={modifier= federation_law_category_free_migration_cooldown days = -1 multiplier = 1}</v>
      </c>
      <c r="D2258" s="395"/>
      <c r="E2258" s="395"/>
      <c r="F2258" s="395"/>
      <c r="G2258" s="397"/>
      <c r="H2258" s="398" t="s">
        <v>19042</v>
      </c>
      <c r="I2258" s="10"/>
      <c r="J2258" s="10"/>
      <c r="K2258" s="10"/>
    </row>
    <row r="2259" spans="1:11">
      <c r="A2259" s="393">
        <v>16</v>
      </c>
      <c r="B2259" s="394" t="s">
        <v>19043</v>
      </c>
      <c r="C2259" s="395" t="str">
        <f t="shared" si="41"/>
        <v>effect add_modifier={modifier= federation_law_category_separate_treaties_cooldown days = -1 multiplier = 1}</v>
      </c>
      <c r="D2259" s="395"/>
      <c r="E2259" s="395"/>
      <c r="F2259" s="395"/>
      <c r="G2259" s="397"/>
      <c r="H2259" s="398" t="s">
        <v>19044</v>
      </c>
      <c r="I2259" s="10"/>
      <c r="J2259" s="10"/>
      <c r="K2259" s="10"/>
    </row>
    <row r="2260" spans="1:11">
      <c r="A2260" s="393">
        <v>17</v>
      </c>
      <c r="B2260" s="394" t="s">
        <v>19045</v>
      </c>
      <c r="C2260" s="395" t="str">
        <f t="shared" si="41"/>
        <v>effect add_modifier={modifier= hegemony_propaganda_militarist days = -1 multiplier = 1}</v>
      </c>
      <c r="D2260" s="395"/>
      <c r="E2260" s="395"/>
      <c r="F2260" s="395"/>
      <c r="G2260" s="397" t="s">
        <v>19046</v>
      </c>
      <c r="H2260" s="398" t="s">
        <v>19047</v>
      </c>
      <c r="I2260" s="10"/>
      <c r="J2260" s="10"/>
      <c r="K2260" s="10"/>
    </row>
    <row r="2261" spans="1:11">
      <c r="A2261" s="393">
        <v>18</v>
      </c>
      <c r="B2261" s="394" t="s">
        <v>19045</v>
      </c>
      <c r="C2261" s="395" t="str">
        <f t="shared" si="41"/>
        <v>effect add_modifier={modifier= hegemony_propaganda_pacifist days = -1 multiplier = 1}</v>
      </c>
      <c r="D2261" s="395"/>
      <c r="E2261" s="395"/>
      <c r="F2261" s="395"/>
      <c r="G2261" s="397" t="s">
        <v>19048</v>
      </c>
      <c r="H2261" s="398" t="s">
        <v>19049</v>
      </c>
      <c r="I2261" s="10"/>
      <c r="J2261" s="10"/>
      <c r="K2261" s="10"/>
    </row>
    <row r="2262" spans="1:11">
      <c r="A2262" s="393">
        <v>19</v>
      </c>
      <c r="B2262" s="394" t="s">
        <v>19045</v>
      </c>
      <c r="C2262" s="395" t="str">
        <f t="shared" si="41"/>
        <v>effect add_modifier={modifier= hegemony_propaganda_xenophobe days = -1 multiplier = 1}</v>
      </c>
      <c r="D2262" s="395"/>
      <c r="E2262" s="395"/>
      <c r="F2262" s="395"/>
      <c r="G2262" s="397" t="s">
        <v>19050</v>
      </c>
      <c r="H2262" s="398" t="s">
        <v>19051</v>
      </c>
      <c r="I2262" s="10"/>
      <c r="J2262" s="10"/>
      <c r="K2262" s="10"/>
    </row>
    <row r="2263" spans="1:11">
      <c r="A2263" s="393">
        <v>20</v>
      </c>
      <c r="B2263" s="394" t="s">
        <v>19045</v>
      </c>
      <c r="C2263" s="395" t="str">
        <f t="shared" si="41"/>
        <v>effect add_modifier={modifier= hegemony_propaganda_xenophile days = -1 multiplier = 1}</v>
      </c>
      <c r="D2263" s="395"/>
      <c r="E2263" s="395"/>
      <c r="F2263" s="395"/>
      <c r="G2263" s="397" t="s">
        <v>19052</v>
      </c>
      <c r="H2263" s="398" t="s">
        <v>19053</v>
      </c>
      <c r="I2263" s="10"/>
      <c r="J2263" s="10"/>
      <c r="K2263" s="10"/>
    </row>
    <row r="2264" spans="1:11">
      <c r="A2264" s="393">
        <v>21</v>
      </c>
      <c r="B2264" s="394" t="s">
        <v>19045</v>
      </c>
      <c r="C2264" s="395" t="str">
        <f t="shared" si="41"/>
        <v>effect add_modifier={modifier= hegemony_propaganda_materialist days = -1 multiplier = 1}</v>
      </c>
      <c r="D2264" s="395"/>
      <c r="E2264" s="395"/>
      <c r="F2264" s="395"/>
      <c r="G2264" s="397" t="s">
        <v>19054</v>
      </c>
      <c r="H2264" s="398" t="s">
        <v>19055</v>
      </c>
      <c r="I2264" s="10"/>
      <c r="J2264" s="10"/>
      <c r="K2264" s="10"/>
    </row>
    <row r="2265" spans="1:11">
      <c r="A2265" s="393">
        <v>22</v>
      </c>
      <c r="B2265" s="394" t="s">
        <v>19045</v>
      </c>
      <c r="C2265" s="395" t="str">
        <f t="shared" si="41"/>
        <v>effect add_modifier={modifier= hegemony_propaganda_spiritualist days = -1 multiplier = 1}</v>
      </c>
      <c r="D2265" s="395"/>
      <c r="E2265" s="395"/>
      <c r="F2265" s="395"/>
      <c r="G2265" s="397" t="s">
        <v>19056</v>
      </c>
      <c r="H2265" s="398" t="s">
        <v>19057</v>
      </c>
      <c r="I2265" s="10"/>
      <c r="J2265" s="10"/>
      <c r="K2265" s="10"/>
    </row>
    <row r="2266" spans="1:11">
      <c r="A2266" s="393">
        <v>23</v>
      </c>
      <c r="B2266" s="394" t="s">
        <v>19045</v>
      </c>
      <c r="C2266" s="395" t="str">
        <f t="shared" si="41"/>
        <v>effect add_modifier={modifier= hegemony_propaganda_egalitarian days = -1 multiplier = 1}</v>
      </c>
      <c r="D2266" s="395"/>
      <c r="E2266" s="395"/>
      <c r="F2266" s="395"/>
      <c r="G2266" s="397" t="s">
        <v>19058</v>
      </c>
      <c r="H2266" s="398" t="s">
        <v>19059</v>
      </c>
      <c r="I2266" s="10"/>
      <c r="J2266" s="10"/>
      <c r="K2266" s="10"/>
    </row>
    <row r="2267" spans="1:11">
      <c r="A2267" s="393">
        <v>24</v>
      </c>
      <c r="B2267" s="394" t="s">
        <v>19045</v>
      </c>
      <c r="C2267" s="395" t="str">
        <f t="shared" si="41"/>
        <v>effect add_modifier={modifier= hegemony_propaganda_authoritarian days = -1 multiplier = 1}</v>
      </c>
      <c r="D2267" s="395"/>
      <c r="E2267" s="395"/>
      <c r="F2267" s="395"/>
      <c r="G2267" s="397" t="s">
        <v>19060</v>
      </c>
      <c r="H2267" s="398" t="s">
        <v>19061</v>
      </c>
      <c r="I2267" s="10"/>
      <c r="J2267" s="10"/>
      <c r="K2267" s="10"/>
    </row>
    <row r="2268" spans="1:11">
      <c r="A2268" s="393">
        <v>25</v>
      </c>
      <c r="B2268" s="394" t="s">
        <v>19062</v>
      </c>
      <c r="C2268" s="395" t="str">
        <f t="shared" si="41"/>
        <v>effect add_modifier={modifier= federation_militarist_ideology days = -1 multiplier = 1}</v>
      </c>
      <c r="D2268" s="395"/>
      <c r="E2268" s="395"/>
      <c r="F2268" s="395"/>
      <c r="G2268" s="397" t="s">
        <v>19046</v>
      </c>
      <c r="H2268" s="398" t="s">
        <v>19063</v>
      </c>
      <c r="I2268" s="10"/>
      <c r="J2268" s="10"/>
      <c r="K2268" s="10"/>
    </row>
    <row r="2269" spans="1:11">
      <c r="A2269" s="393">
        <v>26</v>
      </c>
      <c r="B2269" s="394" t="s">
        <v>19062</v>
      </c>
      <c r="C2269" s="395" t="str">
        <f t="shared" si="41"/>
        <v>effect add_modifier={modifier= federation_pacifist_ideology days = -1 multiplier = 1}</v>
      </c>
      <c r="D2269" s="395"/>
      <c r="E2269" s="395"/>
      <c r="F2269" s="395"/>
      <c r="G2269" s="397" t="s">
        <v>19048</v>
      </c>
      <c r="H2269" s="398" t="s">
        <v>19064</v>
      </c>
      <c r="I2269" s="10"/>
      <c r="J2269" s="10"/>
      <c r="K2269" s="10"/>
    </row>
    <row r="2270" spans="1:11">
      <c r="A2270" s="393">
        <v>27</v>
      </c>
      <c r="B2270" s="394" t="s">
        <v>19062</v>
      </c>
      <c r="C2270" s="395" t="str">
        <f t="shared" si="41"/>
        <v>effect add_modifier={modifier= federation_materialist_ideology days = -1 multiplier = 1}</v>
      </c>
      <c r="D2270" s="395"/>
      <c r="E2270" s="395"/>
      <c r="F2270" s="395"/>
      <c r="G2270" s="397" t="s">
        <v>19054</v>
      </c>
      <c r="H2270" s="398" t="s">
        <v>19065</v>
      </c>
      <c r="I2270" s="10"/>
      <c r="J2270" s="10"/>
      <c r="K2270" s="10"/>
    </row>
    <row r="2271" spans="1:11">
      <c r="A2271" s="393">
        <v>28</v>
      </c>
      <c r="B2271" s="394" t="s">
        <v>19062</v>
      </c>
      <c r="C2271" s="395" t="str">
        <f t="shared" si="41"/>
        <v>effect add_modifier={modifier= federation_spiritualist_ideology days = -1 multiplier = 1}</v>
      </c>
      <c r="D2271" s="395"/>
      <c r="E2271" s="395"/>
      <c r="F2271" s="395"/>
      <c r="G2271" s="397" t="s">
        <v>19056</v>
      </c>
      <c r="H2271" s="398" t="s">
        <v>19066</v>
      </c>
      <c r="I2271" s="10"/>
      <c r="J2271" s="10"/>
      <c r="K2271" s="10"/>
    </row>
    <row r="2272" spans="1:11">
      <c r="A2272" s="393">
        <v>29</v>
      </c>
      <c r="B2272" s="394" t="s">
        <v>19062</v>
      </c>
      <c r="C2272" s="395" t="str">
        <f t="shared" si="41"/>
        <v>effect add_modifier={modifier= federation_xenophobe_ideology days = -1 multiplier = 1}</v>
      </c>
      <c r="D2272" s="395"/>
      <c r="E2272" s="395"/>
      <c r="F2272" s="395"/>
      <c r="G2272" s="397" t="s">
        <v>19050</v>
      </c>
      <c r="H2272" s="398" t="s">
        <v>19067</v>
      </c>
      <c r="I2272" s="10"/>
      <c r="J2272" s="10"/>
      <c r="K2272" s="10"/>
    </row>
    <row r="2273" spans="1:11">
      <c r="A2273" s="393">
        <v>30</v>
      </c>
      <c r="B2273" s="394" t="s">
        <v>19062</v>
      </c>
      <c r="C2273" s="395" t="str">
        <f t="shared" si="41"/>
        <v>effect add_modifier={modifier= federation_xenophile_ideology days = -1 multiplier = 1}</v>
      </c>
      <c r="D2273" s="395"/>
      <c r="E2273" s="395"/>
      <c r="F2273" s="395"/>
      <c r="G2273" s="397" t="s">
        <v>19052</v>
      </c>
      <c r="H2273" s="398" t="s">
        <v>19068</v>
      </c>
      <c r="I2273" s="10"/>
      <c r="J2273" s="10"/>
      <c r="K2273" s="10"/>
    </row>
    <row r="2274" spans="1:11">
      <c r="A2274" s="393">
        <v>31</v>
      </c>
      <c r="B2274" s="394" t="s">
        <v>19062</v>
      </c>
      <c r="C2274" s="395" t="str">
        <f t="shared" si="41"/>
        <v>effect add_modifier={modifier= federation_authoritarian_ideology days = -1 multiplier = 1}</v>
      </c>
      <c r="D2274" s="395"/>
      <c r="E2274" s="395"/>
      <c r="F2274" s="395"/>
      <c r="G2274" s="397" t="s">
        <v>19060</v>
      </c>
      <c r="H2274" s="398" t="s">
        <v>19069</v>
      </c>
      <c r="I2274" s="10"/>
      <c r="J2274" s="10"/>
      <c r="K2274" s="10"/>
    </row>
    <row r="2275" spans="1:11">
      <c r="A2275" s="393">
        <v>32</v>
      </c>
      <c r="B2275" s="394" t="s">
        <v>19062</v>
      </c>
      <c r="C2275" s="395" t="str">
        <f t="shared" si="41"/>
        <v>effect add_modifier={modifier= federation_egalitarian_ideology days = -1 multiplier = 1}</v>
      </c>
      <c r="D2275" s="395"/>
      <c r="E2275" s="395"/>
      <c r="F2275" s="395"/>
      <c r="G2275" s="397" t="s">
        <v>19058</v>
      </c>
      <c r="H2275" s="398" t="s">
        <v>19070</v>
      </c>
      <c r="I2275" s="10"/>
      <c r="J2275" s="10"/>
      <c r="K2275" s="10"/>
    </row>
    <row r="2276" ht="40" customHeight="1" spans="1:11">
      <c r="A2276" s="402" t="s">
        <v>19071</v>
      </c>
      <c r="B2276" s="403"/>
      <c r="C2276" s="403"/>
      <c r="D2276" s="403"/>
      <c r="E2276" s="403"/>
      <c r="F2276" s="403"/>
      <c r="G2276" s="403"/>
      <c r="H2276" s="404"/>
      <c r="I2276" s="10"/>
      <c r="J2276" s="10"/>
      <c r="K2276" s="10"/>
    </row>
    <row r="2277" spans="1:11">
      <c r="A2277" s="405">
        <v>1</v>
      </c>
      <c r="B2277" s="406" t="s">
        <v>19072</v>
      </c>
      <c r="C2277" s="407" t="str">
        <f>_xlfn.CONCAT($C$4," ",H2277," ","days = ",$E$4," ","multiplier = ",$G$4,"}")</f>
        <v>effect add_modifier={modifier= pop_drought days = -1 multiplier = 1}</v>
      </c>
      <c r="D2277" s="407"/>
      <c r="E2277" s="407"/>
      <c r="F2277" s="407"/>
      <c r="G2277" s="408" t="s">
        <v>13390</v>
      </c>
      <c r="H2277" s="409" t="s">
        <v>19073</v>
      </c>
      <c r="I2277" s="10"/>
      <c r="J2277" s="10"/>
      <c r="K2277" s="10"/>
    </row>
    <row r="2278" spans="1:11">
      <c r="A2278" s="405">
        <v>2</v>
      </c>
      <c r="B2278" s="406" t="s">
        <v>19074</v>
      </c>
      <c r="C2278" s="407" t="str">
        <f t="shared" ref="C2278:C2322" si="42">_xlfn.CONCAT($C$4," ",H2278," ","days = ",$E$4," ","multiplier = ",$G$4,"}")</f>
        <v>effect add_modifier={modifier= pop_did_not_kill_stalker days = -1 multiplier = 1}</v>
      </c>
      <c r="D2278" s="407"/>
      <c r="E2278" s="407"/>
      <c r="F2278" s="407"/>
      <c r="G2278" s="408" t="s">
        <v>13390</v>
      </c>
      <c r="H2278" s="409" t="s">
        <v>19075</v>
      </c>
      <c r="I2278" s="10"/>
      <c r="J2278" s="10"/>
      <c r="K2278" s="10"/>
    </row>
    <row r="2279" spans="1:10">
      <c r="A2279" s="405">
        <v>3</v>
      </c>
      <c r="B2279" s="406" t="s">
        <v>16892</v>
      </c>
      <c r="C2279" s="407" t="str">
        <f t="shared" si="42"/>
        <v>effect add_modifier={modifier= pop_synth_paranoia days = -1 multiplier = 1}</v>
      </c>
      <c r="D2279" s="407"/>
      <c r="E2279" s="407"/>
      <c r="F2279" s="407"/>
      <c r="G2279" s="408" t="s">
        <v>13390</v>
      </c>
      <c r="H2279" s="409" t="s">
        <v>19076</v>
      </c>
      <c r="I2279" s="10"/>
      <c r="J2279" s="10"/>
    </row>
    <row r="2280" spans="1:10">
      <c r="A2280" s="405">
        <v>4</v>
      </c>
      <c r="B2280" s="406" t="s">
        <v>19077</v>
      </c>
      <c r="C2280" s="407" t="str">
        <f t="shared" si="42"/>
        <v>effect add_modifier={modifier= pop_liberation_fever days = -1 multiplier = 1}</v>
      </c>
      <c r="D2280" s="407"/>
      <c r="E2280" s="407"/>
      <c r="F2280" s="407"/>
      <c r="G2280" s="408" t="s">
        <v>17713</v>
      </c>
      <c r="H2280" s="409" t="s">
        <v>19078</v>
      </c>
      <c r="I2280" s="10"/>
      <c r="J2280" s="10"/>
    </row>
    <row r="2281" spans="1:10">
      <c r="A2281" s="405">
        <v>5</v>
      </c>
      <c r="B2281" s="406" t="s">
        <v>19079</v>
      </c>
      <c r="C2281" s="407" t="str">
        <f t="shared" si="42"/>
        <v>effect add_modifier={modifier= lost_owned_pop_lesser days = -1 multiplier = 1}</v>
      </c>
      <c r="D2281" s="407"/>
      <c r="E2281" s="407"/>
      <c r="F2281" s="407"/>
      <c r="G2281" s="408" t="s">
        <v>3417</v>
      </c>
      <c r="H2281" s="409" t="s">
        <v>19080</v>
      </c>
      <c r="I2281" s="10"/>
      <c r="J2281" s="10"/>
    </row>
    <row r="2282" spans="1:10">
      <c r="A2282" s="405">
        <v>6</v>
      </c>
      <c r="B2282" s="406" t="s">
        <v>19079</v>
      </c>
      <c r="C2282" s="407" t="str">
        <f t="shared" si="42"/>
        <v>effect add_modifier={modifier= lost_owned_pop days = -1 multiplier = 1}</v>
      </c>
      <c r="D2282" s="407"/>
      <c r="E2282" s="407"/>
      <c r="F2282" s="407"/>
      <c r="G2282" s="408" t="s">
        <v>13390</v>
      </c>
      <c r="H2282" s="409" t="s">
        <v>19081</v>
      </c>
      <c r="I2282" s="10"/>
      <c r="J2282" s="10"/>
    </row>
    <row r="2283" ht="34.5" spans="1:10">
      <c r="A2283" s="405">
        <v>7</v>
      </c>
      <c r="B2283" s="406" t="s">
        <v>18438</v>
      </c>
      <c r="C2283" s="407" t="str">
        <f t="shared" si="42"/>
        <v>effect add_modifier={modifier= pop_ghost_signal_5 days = -1 multiplier = 1}</v>
      </c>
      <c r="D2283" s="407"/>
      <c r="E2283" s="407"/>
      <c r="F2283" s="407"/>
      <c r="G2283" s="408" t="s">
        <v>19082</v>
      </c>
      <c r="H2283" s="409" t="s">
        <v>19083</v>
      </c>
      <c r="I2283" s="10"/>
      <c r="J2283" s="10"/>
    </row>
    <row r="2284" ht="34.5" spans="1:10">
      <c r="A2284" s="405">
        <v>8</v>
      </c>
      <c r="B2284" s="406" t="s">
        <v>18438</v>
      </c>
      <c r="C2284" s="407" t="str">
        <f t="shared" si="42"/>
        <v>effect add_modifier={modifier= pop_ghost_signal_4 days = -1 multiplier = 1}</v>
      </c>
      <c r="D2284" s="407"/>
      <c r="E2284" s="407"/>
      <c r="F2284" s="407"/>
      <c r="G2284" s="408" t="s">
        <v>19084</v>
      </c>
      <c r="H2284" s="409" t="s">
        <v>19085</v>
      </c>
      <c r="I2284" s="10"/>
      <c r="J2284" s="10"/>
    </row>
    <row r="2285" ht="34.5" spans="1:10">
      <c r="A2285" s="405">
        <v>9</v>
      </c>
      <c r="B2285" s="406" t="s">
        <v>18438</v>
      </c>
      <c r="C2285" s="407" t="str">
        <f t="shared" si="42"/>
        <v>effect add_modifier={modifier= pop_ghost_signal_3 days = -1 multiplier = 1}</v>
      </c>
      <c r="D2285" s="407"/>
      <c r="E2285" s="407"/>
      <c r="F2285" s="407"/>
      <c r="G2285" s="408" t="s">
        <v>19086</v>
      </c>
      <c r="H2285" s="409" t="s">
        <v>19087</v>
      </c>
      <c r="I2285" s="10"/>
      <c r="J2285" s="10"/>
    </row>
    <row r="2286" ht="34.5" spans="1:10">
      <c r="A2286" s="405">
        <v>10</v>
      </c>
      <c r="B2286" s="406" t="s">
        <v>18438</v>
      </c>
      <c r="C2286" s="407" t="str">
        <f t="shared" si="42"/>
        <v>effect add_modifier={modifier= pop_ghost_signal_2 days = -1 multiplier = 1}</v>
      </c>
      <c r="D2286" s="407"/>
      <c r="E2286" s="407"/>
      <c r="F2286" s="407"/>
      <c r="G2286" s="408" t="s">
        <v>19088</v>
      </c>
      <c r="H2286" s="409" t="s">
        <v>19089</v>
      </c>
      <c r="I2286" s="10"/>
      <c r="J2286" s="10"/>
    </row>
    <row r="2287" ht="34.5" spans="1:10">
      <c r="A2287" s="405">
        <v>11</v>
      </c>
      <c r="B2287" s="406" t="s">
        <v>18438</v>
      </c>
      <c r="C2287" s="407" t="str">
        <f t="shared" si="42"/>
        <v>effect add_modifier={modifier= pop_ghost_signal_1 days = -1 multiplier = 1}</v>
      </c>
      <c r="D2287" s="407"/>
      <c r="E2287" s="407"/>
      <c r="F2287" s="407"/>
      <c r="G2287" s="408" t="s">
        <v>19090</v>
      </c>
      <c r="H2287" s="409" t="s">
        <v>19091</v>
      </c>
      <c r="I2287" s="10"/>
      <c r="J2287" s="10"/>
    </row>
    <row r="2288" ht="34.5" spans="1:10">
      <c r="A2288" s="405">
        <v>12</v>
      </c>
      <c r="B2288" s="406" t="s">
        <v>18438</v>
      </c>
      <c r="C2288" s="407" t="str">
        <f t="shared" si="42"/>
        <v>effect add_modifier={modifier= pop_ghost_signal_5_machine days = -1 multiplier = 1}</v>
      </c>
      <c r="D2288" s="407"/>
      <c r="E2288" s="407"/>
      <c r="F2288" s="407"/>
      <c r="G2288" s="408" t="s">
        <v>19092</v>
      </c>
      <c r="H2288" s="409" t="s">
        <v>19093</v>
      </c>
      <c r="I2288" s="10"/>
      <c r="J2288" s="10"/>
    </row>
    <row r="2289" ht="34.5" spans="1:10">
      <c r="A2289" s="405">
        <v>13</v>
      </c>
      <c r="B2289" s="406" t="s">
        <v>18438</v>
      </c>
      <c r="C2289" s="407" t="str">
        <f t="shared" si="42"/>
        <v>effect add_modifier={modifier= pop_ghost_signal_4_machine days = -1 multiplier = 1}</v>
      </c>
      <c r="D2289" s="407"/>
      <c r="E2289" s="407"/>
      <c r="F2289" s="407"/>
      <c r="G2289" s="408" t="s">
        <v>19094</v>
      </c>
      <c r="H2289" s="409" t="s">
        <v>19095</v>
      </c>
      <c r="I2289" s="10"/>
      <c r="J2289" s="10"/>
    </row>
    <row r="2290" spans="1:10">
      <c r="A2290" s="405">
        <v>14</v>
      </c>
      <c r="B2290" s="406" t="s">
        <v>19096</v>
      </c>
      <c r="C2290" s="407" t="str">
        <f t="shared" si="42"/>
        <v>effect add_modifier={modifier= mandate_fulfilled_mod days = -1 multiplier = 1}</v>
      </c>
      <c r="D2290" s="407"/>
      <c r="E2290" s="407"/>
      <c r="F2290" s="407"/>
      <c r="G2290" s="408" t="s">
        <v>14929</v>
      </c>
      <c r="H2290" s="409" t="s">
        <v>19097</v>
      </c>
      <c r="I2290" s="10"/>
      <c r="J2290" s="10"/>
    </row>
    <row r="2291" spans="1:10">
      <c r="A2291" s="405">
        <v>15</v>
      </c>
      <c r="B2291" s="406" t="s">
        <v>19098</v>
      </c>
      <c r="C2291" s="407" t="str">
        <f t="shared" si="42"/>
        <v>effect add_modifier={modifier= 6_hour_workday days = -1 multiplier = 1}</v>
      </c>
      <c r="D2291" s="407"/>
      <c r="E2291" s="407"/>
      <c r="F2291" s="407"/>
      <c r="G2291" s="408" t="s">
        <v>19099</v>
      </c>
      <c r="H2291" s="409" t="s">
        <v>19100</v>
      </c>
      <c r="I2291" s="10"/>
      <c r="J2291" s="10"/>
    </row>
    <row r="2292" spans="1:10">
      <c r="A2292" s="405">
        <v>16</v>
      </c>
      <c r="B2292" s="406" t="s">
        <v>19101</v>
      </c>
      <c r="C2292" s="407" t="str">
        <f t="shared" si="42"/>
        <v>effect add_modifier={modifier= hunger_strike days = -1 multiplier = 1}</v>
      </c>
      <c r="D2292" s="407"/>
      <c r="E2292" s="407"/>
      <c r="F2292" s="407"/>
      <c r="G2292" s="408" t="s">
        <v>19102</v>
      </c>
      <c r="H2292" s="409" t="s">
        <v>19103</v>
      </c>
      <c r="I2292" s="10"/>
      <c r="J2292" s="10"/>
    </row>
    <row r="2293" ht="34.5" spans="1:10">
      <c r="A2293" s="405">
        <v>17</v>
      </c>
      <c r="B2293" s="406" t="s">
        <v>19104</v>
      </c>
      <c r="C2293" s="407" t="str">
        <f t="shared" si="42"/>
        <v>effect add_modifier={modifier= peace_strike days = -1 multiplier = 1}</v>
      </c>
      <c r="D2293" s="407"/>
      <c r="E2293" s="407"/>
      <c r="F2293" s="407"/>
      <c r="G2293" s="408" t="s">
        <v>19105</v>
      </c>
      <c r="H2293" s="409" t="s">
        <v>19106</v>
      </c>
      <c r="I2293" s="10"/>
      <c r="J2293" s="10"/>
    </row>
    <row r="2294" ht="34.5" spans="1:10">
      <c r="A2294" s="405">
        <v>18</v>
      </c>
      <c r="B2294" s="406" t="s">
        <v>17571</v>
      </c>
      <c r="C2294" s="407" t="str">
        <f t="shared" si="42"/>
        <v>effect add_modifier={modifier= culture_shock_stone_age days = -1 multiplier = 1}</v>
      </c>
      <c r="D2294" s="407"/>
      <c r="E2294" s="407"/>
      <c r="F2294" s="407"/>
      <c r="G2294" s="408" t="s">
        <v>19107</v>
      </c>
      <c r="H2294" s="409" t="s">
        <v>19108</v>
      </c>
      <c r="I2294" s="10"/>
      <c r="J2294" s="10"/>
    </row>
    <row r="2295" ht="34.5" spans="1:10">
      <c r="A2295" s="405">
        <v>19</v>
      </c>
      <c r="B2295" s="406" t="s">
        <v>17571</v>
      </c>
      <c r="C2295" s="407" t="str">
        <f t="shared" si="42"/>
        <v>effect add_modifier={modifier= culture_shock_bronze_age days = -1 multiplier = 1}</v>
      </c>
      <c r="D2295" s="407"/>
      <c r="E2295" s="407"/>
      <c r="F2295" s="407"/>
      <c r="G2295" s="408" t="s">
        <v>19109</v>
      </c>
      <c r="H2295" s="409" t="s">
        <v>19110</v>
      </c>
      <c r="I2295" s="10"/>
      <c r="J2295" s="10"/>
    </row>
    <row r="2296" ht="34.5" spans="1:10">
      <c r="A2296" s="405">
        <v>20</v>
      </c>
      <c r="B2296" s="406" t="s">
        <v>17571</v>
      </c>
      <c r="C2296" s="407" t="str">
        <f t="shared" si="42"/>
        <v>effect add_modifier={modifier= culture_shock_iron_age days = -1 multiplier = 1}</v>
      </c>
      <c r="D2296" s="407"/>
      <c r="E2296" s="407"/>
      <c r="F2296" s="407"/>
      <c r="G2296" s="408" t="s">
        <v>19111</v>
      </c>
      <c r="H2296" s="409" t="s">
        <v>19112</v>
      </c>
      <c r="I2296" s="10"/>
      <c r="J2296" s="10"/>
    </row>
    <row r="2297" ht="34.5" spans="1:10">
      <c r="A2297" s="405">
        <v>21</v>
      </c>
      <c r="B2297" s="406" t="s">
        <v>17571</v>
      </c>
      <c r="C2297" s="407" t="str">
        <f t="shared" si="42"/>
        <v>effect add_modifier={modifier= culture_shock_late_medieval_age days = -1 multiplier = 1}</v>
      </c>
      <c r="D2297" s="407"/>
      <c r="E2297" s="407"/>
      <c r="F2297" s="407"/>
      <c r="G2297" s="408" t="s">
        <v>19113</v>
      </c>
      <c r="H2297" s="409" t="s">
        <v>19114</v>
      </c>
      <c r="I2297" s="10"/>
      <c r="J2297" s="10"/>
    </row>
    <row r="2298" ht="34.5" spans="1:10">
      <c r="A2298" s="405">
        <v>22</v>
      </c>
      <c r="B2298" s="406" t="s">
        <v>17571</v>
      </c>
      <c r="C2298" s="407" t="str">
        <f t="shared" si="42"/>
        <v>effect add_modifier={modifier= culture_shock_renaissance_age days = -1 multiplier = 1}</v>
      </c>
      <c r="D2298" s="407"/>
      <c r="E2298" s="407"/>
      <c r="F2298" s="407"/>
      <c r="G2298" s="408" t="s">
        <v>19115</v>
      </c>
      <c r="H2298" s="409" t="s">
        <v>19116</v>
      </c>
      <c r="I2298" s="10"/>
      <c r="J2298" s="10"/>
    </row>
    <row r="2299" ht="34.5" spans="1:10">
      <c r="A2299" s="405">
        <v>23</v>
      </c>
      <c r="B2299" s="406" t="s">
        <v>17571</v>
      </c>
      <c r="C2299" s="407" t="str">
        <f t="shared" si="42"/>
        <v>effect add_modifier={modifier= culture_shock_steam_age days = -1 multiplier = 1}</v>
      </c>
      <c r="D2299" s="407"/>
      <c r="E2299" s="407"/>
      <c r="F2299" s="407"/>
      <c r="G2299" s="408" t="s">
        <v>19117</v>
      </c>
      <c r="H2299" s="409" t="s">
        <v>19118</v>
      </c>
      <c r="I2299" s="10"/>
      <c r="J2299" s="10"/>
    </row>
    <row r="2300" ht="34.5" spans="1:10">
      <c r="A2300" s="405">
        <v>24</v>
      </c>
      <c r="B2300" s="406" t="s">
        <v>17571</v>
      </c>
      <c r="C2300" s="407" t="str">
        <f t="shared" si="42"/>
        <v>effect add_modifier={modifier= culture_shock_industrial_age days = -1 multiplier = 1}</v>
      </c>
      <c r="D2300" s="407"/>
      <c r="E2300" s="407"/>
      <c r="F2300" s="407"/>
      <c r="G2300" s="408" t="s">
        <v>19119</v>
      </c>
      <c r="H2300" s="409" t="s">
        <v>19120</v>
      </c>
      <c r="I2300" s="10"/>
      <c r="J2300" s="10"/>
    </row>
    <row r="2301" ht="34.5" spans="1:10">
      <c r="A2301" s="405">
        <v>25</v>
      </c>
      <c r="B2301" s="406" t="s">
        <v>17571</v>
      </c>
      <c r="C2301" s="407" t="str">
        <f t="shared" si="42"/>
        <v>effect add_modifier={modifier= culture_shock_machine_age days = -1 multiplier = 1}</v>
      </c>
      <c r="D2301" s="407"/>
      <c r="E2301" s="407"/>
      <c r="F2301" s="407"/>
      <c r="G2301" s="408" t="s">
        <v>19121</v>
      </c>
      <c r="H2301" s="409" t="s">
        <v>19122</v>
      </c>
      <c r="I2301" s="10"/>
      <c r="J2301" s="10"/>
    </row>
    <row r="2302" ht="34.5" spans="1:10">
      <c r="A2302" s="405">
        <v>26</v>
      </c>
      <c r="B2302" s="406" t="s">
        <v>17571</v>
      </c>
      <c r="C2302" s="407" t="str">
        <f t="shared" si="42"/>
        <v>effect add_modifier={modifier= culture_shock_atomic_age days = -1 multiplier = 1}</v>
      </c>
      <c r="D2302" s="407"/>
      <c r="E2302" s="407"/>
      <c r="F2302" s="407"/>
      <c r="G2302" s="408" t="s">
        <v>19123</v>
      </c>
      <c r="H2302" s="409" t="s">
        <v>19124</v>
      </c>
      <c r="I2302" s="10"/>
      <c r="J2302" s="10"/>
    </row>
    <row r="2303" ht="34.5" spans="1:10">
      <c r="A2303" s="405">
        <v>27</v>
      </c>
      <c r="B2303" s="406" t="s">
        <v>17571</v>
      </c>
      <c r="C2303" s="407" t="str">
        <f t="shared" si="42"/>
        <v>effect add_modifier={modifier= culture_shock_early_space_age days = -1 multiplier = 1}</v>
      </c>
      <c r="D2303" s="407"/>
      <c r="E2303" s="407"/>
      <c r="F2303" s="407"/>
      <c r="G2303" s="408" t="s">
        <v>19125</v>
      </c>
      <c r="H2303" s="409" t="s">
        <v>19126</v>
      </c>
      <c r="I2303" s="10"/>
      <c r="J2303" s="10"/>
    </row>
    <row r="2304" spans="1:10">
      <c r="A2304" s="405">
        <v>28</v>
      </c>
      <c r="B2304" s="406" t="s">
        <v>19127</v>
      </c>
      <c r="C2304" s="407" t="str">
        <f t="shared" si="42"/>
        <v>effect add_modifier={modifier= opinion_respected days = -1 multiplier = 1}</v>
      </c>
      <c r="D2304" s="407"/>
      <c r="E2304" s="407"/>
      <c r="F2304" s="407"/>
      <c r="G2304" s="408" t="s">
        <v>14929</v>
      </c>
      <c r="H2304" s="409" t="s">
        <v>19128</v>
      </c>
      <c r="I2304" s="10"/>
      <c r="J2304" s="10"/>
    </row>
    <row r="2305" spans="1:10">
      <c r="A2305" s="405">
        <v>29</v>
      </c>
      <c r="B2305" s="406" t="s">
        <v>19129</v>
      </c>
      <c r="C2305" s="407" t="str">
        <f t="shared" si="42"/>
        <v>effect add_modifier={modifier= opinion_disrespected days = -1 multiplier = 1}</v>
      </c>
      <c r="D2305" s="407"/>
      <c r="E2305" s="407"/>
      <c r="F2305" s="407"/>
      <c r="G2305" s="408" t="s">
        <v>13390</v>
      </c>
      <c r="H2305" s="409" t="s">
        <v>19130</v>
      </c>
      <c r="I2305" s="10"/>
      <c r="J2305" s="10"/>
    </row>
    <row r="2306" spans="1:10">
      <c r="A2306" s="405">
        <v>30</v>
      </c>
      <c r="B2306" s="406" t="s">
        <v>19131</v>
      </c>
      <c r="C2306" s="407" t="str">
        <f t="shared" si="42"/>
        <v>effect add_modifier={modifier= pop_angered days = -1 multiplier = 1}</v>
      </c>
      <c r="D2306" s="407"/>
      <c r="E2306" s="407"/>
      <c r="F2306" s="407"/>
      <c r="G2306" s="408" t="s">
        <v>19132</v>
      </c>
      <c r="H2306" s="409" t="s">
        <v>19133</v>
      </c>
      <c r="I2306" s="10"/>
      <c r="J2306" s="10"/>
    </row>
    <row r="2307" spans="1:10">
      <c r="A2307" s="405">
        <v>31</v>
      </c>
      <c r="B2307" s="406" t="s">
        <v>19134</v>
      </c>
      <c r="C2307" s="407" t="str">
        <f t="shared" si="42"/>
        <v>effect add_modifier={modifier= pop_pleased days = -1 multiplier = 1}</v>
      </c>
      <c r="D2307" s="407"/>
      <c r="E2307" s="407"/>
      <c r="F2307" s="407"/>
      <c r="G2307" s="408" t="s">
        <v>19135</v>
      </c>
      <c r="H2307" s="409" t="s">
        <v>19136</v>
      </c>
      <c r="I2307" s="10"/>
      <c r="J2307" s="10"/>
    </row>
    <row r="2308" spans="1:10">
      <c r="A2308" s="405">
        <v>32</v>
      </c>
      <c r="B2308" s="406" t="s">
        <v>16941</v>
      </c>
      <c r="C2308" s="407" t="str">
        <f t="shared" si="42"/>
        <v>effect add_modifier={modifier= alien_infection days = -1 multiplier = 1}</v>
      </c>
      <c r="D2308" s="407"/>
      <c r="E2308" s="407"/>
      <c r="F2308" s="407"/>
      <c r="G2308" s="408" t="s">
        <v>19137</v>
      </c>
      <c r="H2308" s="409" t="s">
        <v>19138</v>
      </c>
      <c r="I2308" s="10"/>
      <c r="J2308" s="10"/>
    </row>
    <row r="2309" spans="1:10">
      <c r="A2309" s="405">
        <v>33</v>
      </c>
      <c r="B2309" s="406" t="s">
        <v>19139</v>
      </c>
      <c r="C2309" s="407" t="str">
        <f t="shared" si="42"/>
        <v>effect add_modifier={modifier= alien_music days = -1 multiplier = 1}</v>
      </c>
      <c r="D2309" s="407"/>
      <c r="E2309" s="407"/>
      <c r="F2309" s="407"/>
      <c r="G2309" s="408" t="s">
        <v>13296</v>
      </c>
      <c r="H2309" s="409" t="s">
        <v>19140</v>
      </c>
      <c r="I2309" s="10"/>
      <c r="J2309" s="10"/>
    </row>
    <row r="2310" spans="1:10">
      <c r="A2310" s="405">
        <v>34</v>
      </c>
      <c r="B2310" s="406" t="s">
        <v>19141</v>
      </c>
      <c r="C2310" s="407" t="str">
        <f t="shared" si="42"/>
        <v>effect add_modifier={modifier= megastructure_demands_rejected days = -1 multiplier = 1}</v>
      </c>
      <c r="D2310" s="407"/>
      <c r="E2310" s="407"/>
      <c r="F2310" s="407"/>
      <c r="G2310" s="408" t="s">
        <v>13390</v>
      </c>
      <c r="H2310" s="409" t="s">
        <v>19142</v>
      </c>
      <c r="I2310" s="10"/>
      <c r="J2310" s="10"/>
    </row>
    <row r="2311" spans="1:10">
      <c r="A2311" s="405">
        <v>35</v>
      </c>
      <c r="B2311" s="406" t="s">
        <v>2336</v>
      </c>
      <c r="C2311" s="407" t="str">
        <f t="shared" si="42"/>
        <v>effect add_modifier={modifier= colonization_fever days = -1 multiplier = 1}</v>
      </c>
      <c r="D2311" s="407"/>
      <c r="E2311" s="407"/>
      <c r="F2311" s="407"/>
      <c r="G2311" s="408" t="s">
        <v>3468</v>
      </c>
      <c r="H2311" s="409" t="s">
        <v>19143</v>
      </c>
      <c r="I2311" s="10"/>
      <c r="J2311" s="10"/>
    </row>
    <row r="2312" ht="34.5" spans="1:10">
      <c r="A2312" s="405">
        <v>36</v>
      </c>
      <c r="B2312" s="406" t="s">
        <v>19144</v>
      </c>
      <c r="C2312" s="407" t="str">
        <f t="shared" si="42"/>
        <v>effect add_modifier={modifier= withdrawal_symptoms days = -1 multiplier = 1}</v>
      </c>
      <c r="D2312" s="407"/>
      <c r="E2312" s="407"/>
      <c r="F2312" s="407"/>
      <c r="G2312" s="408" t="s">
        <v>19145</v>
      </c>
      <c r="H2312" s="409" t="s">
        <v>19146</v>
      </c>
      <c r="I2312" s="10"/>
      <c r="J2312" s="10"/>
    </row>
    <row r="2313" spans="1:10">
      <c r="A2313" s="405">
        <v>37</v>
      </c>
      <c r="B2313" s="406" t="s">
        <v>19147</v>
      </c>
      <c r="C2313" s="407" t="str">
        <f t="shared" si="42"/>
        <v>effect add_modifier={modifier= erratic_behavior days = -1 multiplier = 1}</v>
      </c>
      <c r="D2313" s="407"/>
      <c r="E2313" s="407"/>
      <c r="F2313" s="407"/>
      <c r="G2313" s="408" t="s">
        <v>19148</v>
      </c>
      <c r="H2313" s="409" t="s">
        <v>19149</v>
      </c>
      <c r="I2313" s="10"/>
      <c r="J2313" s="10"/>
    </row>
    <row r="2314" spans="1:10">
      <c r="A2314" s="405">
        <v>38</v>
      </c>
      <c r="B2314" s="406" t="s">
        <v>19150</v>
      </c>
      <c r="C2314" s="407" t="str">
        <f t="shared" si="42"/>
        <v>effect add_modifier={modifier= conviction days = -1 multiplier = 1}</v>
      </c>
      <c r="D2314" s="407"/>
      <c r="E2314" s="407"/>
      <c r="F2314" s="407"/>
      <c r="G2314" s="408" t="s">
        <v>19151</v>
      </c>
      <c r="H2314" s="409" t="s">
        <v>19152</v>
      </c>
      <c r="I2314" s="10"/>
      <c r="J2314" s="10"/>
    </row>
    <row r="2315" spans="1:10">
      <c r="A2315" s="405">
        <v>39</v>
      </c>
      <c r="B2315" s="406" t="s">
        <v>19153</v>
      </c>
      <c r="C2315" s="407" t="str">
        <f t="shared" si="42"/>
        <v>effect add_modifier={modifier= enigmatic_cache_in_orbit_phobe days = -1 multiplier = 1}</v>
      </c>
      <c r="D2315" s="407"/>
      <c r="E2315" s="407"/>
      <c r="F2315" s="407"/>
      <c r="G2315" s="408" t="s">
        <v>3417</v>
      </c>
      <c r="H2315" s="409" t="s">
        <v>19154</v>
      </c>
      <c r="I2315" s="10"/>
      <c r="J2315" s="10"/>
    </row>
    <row r="2316" spans="1:10">
      <c r="A2316" s="405">
        <v>40</v>
      </c>
      <c r="B2316" s="406" t="s">
        <v>19155</v>
      </c>
      <c r="C2316" s="407" t="str">
        <f t="shared" si="42"/>
        <v>effect add_modifier={modifier= enigmatic_fatigue days = -1 multiplier = 1}</v>
      </c>
      <c r="D2316" s="407"/>
      <c r="E2316" s="407"/>
      <c r="F2316" s="407"/>
      <c r="G2316" s="408" t="s">
        <v>19156</v>
      </c>
      <c r="H2316" s="409" t="s">
        <v>19157</v>
      </c>
      <c r="I2316" s="10"/>
      <c r="J2316" s="10"/>
    </row>
    <row r="2317" spans="1:10">
      <c r="A2317" s="405">
        <v>41</v>
      </c>
      <c r="B2317" s="406" t="s">
        <v>19158</v>
      </c>
      <c r="C2317" s="407" t="str">
        <f t="shared" si="42"/>
        <v>effect add_modifier={modifier= enigmatic_sadness days = -1 multiplier = 1}</v>
      </c>
      <c r="D2317" s="407"/>
      <c r="E2317" s="407"/>
      <c r="F2317" s="407"/>
      <c r="G2317" s="408" t="s">
        <v>3417</v>
      </c>
      <c r="H2317" s="409" t="s">
        <v>19159</v>
      </c>
      <c r="I2317" s="10"/>
      <c r="J2317" s="10"/>
    </row>
    <row r="2318" spans="1:10">
      <c r="A2318" s="405">
        <v>42</v>
      </c>
      <c r="B2318" s="406" t="s">
        <v>19160</v>
      </c>
      <c r="C2318" s="407" t="str">
        <f t="shared" si="42"/>
        <v>effect add_modifier={modifier= enigmatic_madness days = -1 multiplier = 1}</v>
      </c>
      <c r="D2318" s="407"/>
      <c r="E2318" s="407"/>
      <c r="F2318" s="407"/>
      <c r="G2318" s="408" t="s">
        <v>13390</v>
      </c>
      <c r="H2318" s="409" t="s">
        <v>19161</v>
      </c>
      <c r="I2318" s="10"/>
      <c r="J2318" s="10"/>
    </row>
    <row r="2319" spans="1:10">
      <c r="A2319" s="405">
        <v>43</v>
      </c>
      <c r="B2319" s="406" t="s">
        <v>19162</v>
      </c>
      <c r="C2319" s="407" t="str">
        <f t="shared" si="42"/>
        <v>effect add_modifier={modifier= enigmatic_slumber days = -1 multiplier = 1}</v>
      </c>
      <c r="D2319" s="407"/>
      <c r="E2319" s="407"/>
      <c r="F2319" s="407"/>
      <c r="G2319" s="408" t="s">
        <v>19163</v>
      </c>
      <c r="H2319" s="409" t="s">
        <v>19164</v>
      </c>
      <c r="I2319" s="10"/>
      <c r="J2319" s="10"/>
    </row>
    <row r="2320" spans="1:11">
      <c r="A2320" s="405">
        <v>44</v>
      </c>
      <c r="B2320" s="406" t="s">
        <v>19165</v>
      </c>
      <c r="C2320" s="407" t="str">
        <f t="shared" si="42"/>
        <v>effect add_modifier={modifier= pop_outcast_happy days = -1 multiplier = 1}</v>
      </c>
      <c r="D2320" s="407"/>
      <c r="E2320" s="407"/>
      <c r="F2320" s="407"/>
      <c r="G2320" s="408" t="s">
        <v>13655</v>
      </c>
      <c r="H2320" s="409" t="s">
        <v>19166</v>
      </c>
      <c r="I2320" s="10"/>
      <c r="J2320" s="10"/>
      <c r="K2320" s="10"/>
    </row>
    <row r="2321" spans="1:11">
      <c r="A2321" s="405">
        <v>45</v>
      </c>
      <c r="B2321" s="406" t="s">
        <v>19167</v>
      </c>
      <c r="C2321" s="407" t="str">
        <f t="shared" si="42"/>
        <v>effect add_modifier={modifier= pop_outcast_unhappy days = -1 multiplier = 1}</v>
      </c>
      <c r="D2321" s="407"/>
      <c r="E2321" s="407"/>
      <c r="F2321" s="407"/>
      <c r="G2321" s="408" t="s">
        <v>17927</v>
      </c>
      <c r="H2321" s="409" t="s">
        <v>19168</v>
      </c>
      <c r="I2321" s="10"/>
      <c r="J2321" s="10"/>
      <c r="K2321" s="10"/>
    </row>
    <row r="2322" spans="1:11">
      <c r="A2322" s="405">
        <v>46</v>
      </c>
      <c r="B2322" s="406" t="s">
        <v>19169</v>
      </c>
      <c r="C2322" s="407" t="str">
        <f t="shared" si="42"/>
        <v>effect add_modifier={modifier= pop_outcast_crime days = -1 multiplier = 1}</v>
      </c>
      <c r="D2322" s="407"/>
      <c r="E2322" s="407"/>
      <c r="F2322" s="407"/>
      <c r="G2322" s="408" t="s">
        <v>19170</v>
      </c>
      <c r="H2322" s="409" t="s">
        <v>19171</v>
      </c>
      <c r="I2322" s="10"/>
      <c r="J2322" s="10"/>
      <c r="K2322" s="10"/>
    </row>
    <row r="2323" ht="40" customHeight="1" spans="1:11">
      <c r="A2323" s="402" t="s">
        <v>19172</v>
      </c>
      <c r="B2323" s="403"/>
      <c r="C2323" s="403"/>
      <c r="D2323" s="403"/>
      <c r="E2323" s="403"/>
      <c r="F2323" s="403"/>
      <c r="G2323" s="403"/>
      <c r="H2323" s="404"/>
      <c r="I2323" s="10"/>
      <c r="J2323" s="10"/>
      <c r="K2323" s="10"/>
    </row>
    <row r="2324" spans="1:11">
      <c r="A2324" s="413">
        <v>1</v>
      </c>
      <c r="B2324" s="414" t="s">
        <v>19173</v>
      </c>
      <c r="C2324" s="415" t="str">
        <f>_xlfn.CONCAT($C$4," ",H2324," ","days = ",$E$4," ","multiplier = ",$G$4,"}")</f>
        <v>effect add_modifier={modifier= spynetwork_vividsight days = -1 multiplier = 1}</v>
      </c>
      <c r="D2324" s="415"/>
      <c r="E2324" s="415"/>
      <c r="F2324" s="415"/>
      <c r="G2324" s="416" t="s">
        <v>19174</v>
      </c>
      <c r="H2324" s="417" t="s">
        <v>19175</v>
      </c>
      <c r="I2324" s="10"/>
      <c r="J2324" s="10"/>
      <c r="K2324" s="10"/>
    </row>
    <row r="2325" spans="1:11">
      <c r="A2325" s="413">
        <v>2</v>
      </c>
      <c r="B2325" s="414" t="s">
        <v>19176</v>
      </c>
      <c r="C2325" s="415" t="str">
        <f t="shared" ref="C2325:C2357" si="43">_xlfn.CONCAT($C$4," ",H2325," ","days = ",$E$4," ","multiplier = ",$G$4,"}")</f>
        <v>effect add_modifier={modifier= spynetwork_drones_hunted days = -1 multiplier = 1}</v>
      </c>
      <c r="D2325" s="415"/>
      <c r="E2325" s="415"/>
      <c r="F2325" s="415"/>
      <c r="G2325" s="416" t="s">
        <v>19177</v>
      </c>
      <c r="H2325" s="417" t="s">
        <v>19178</v>
      </c>
      <c r="I2325" s="10"/>
      <c r="J2325" s="10"/>
      <c r="K2325" s="10"/>
    </row>
    <row r="2326" spans="1:11">
      <c r="A2326" s="413">
        <v>3</v>
      </c>
      <c r="B2326" s="414" t="s">
        <v>19179</v>
      </c>
      <c r="C2326" s="415" t="str">
        <f t="shared" si="43"/>
        <v>effect add_modifier={modifier= spynetwork_toxic_field days = -1 multiplier = 1}</v>
      </c>
      <c r="D2326" s="415"/>
      <c r="E2326" s="415"/>
      <c r="F2326" s="415"/>
      <c r="G2326" s="416" t="s">
        <v>19180</v>
      </c>
      <c r="H2326" s="417" t="s">
        <v>19181</v>
      </c>
      <c r="I2326" s="10"/>
      <c r="J2326" s="10"/>
      <c r="K2326" s="10"/>
    </row>
    <row r="2327" spans="1:11">
      <c r="A2327" s="413">
        <v>4</v>
      </c>
      <c r="B2327" s="414" t="s">
        <v>19182</v>
      </c>
      <c r="C2327" s="415" t="str">
        <f t="shared" si="43"/>
        <v>effect add_modifier={modifier= spynetwork_excess_noise days = -1 multiplier = 1}</v>
      </c>
      <c r="D2327" s="415"/>
      <c r="E2327" s="415"/>
      <c r="F2327" s="415"/>
      <c r="G2327" s="416" t="s">
        <v>19180</v>
      </c>
      <c r="H2327" s="417" t="s">
        <v>19183</v>
      </c>
      <c r="I2327" s="10"/>
      <c r="J2327" s="10"/>
      <c r="K2327" s="10"/>
    </row>
    <row r="2328" ht="28.5" spans="1:11">
      <c r="A2328" s="413">
        <v>5</v>
      </c>
      <c r="B2328" s="414" t="s">
        <v>19184</v>
      </c>
      <c r="C2328" s="415" t="str">
        <f t="shared" si="43"/>
        <v>effect add_modifier={modifier= spynetwork_drain_resources_cutties days = -1 multiplier = 1}</v>
      </c>
      <c r="D2328" s="415"/>
      <c r="E2328" s="415"/>
      <c r="F2328" s="415"/>
      <c r="G2328" s="416" t="s">
        <v>19185</v>
      </c>
      <c r="H2328" s="417" t="s">
        <v>19186</v>
      </c>
      <c r="I2328" s="10"/>
      <c r="J2328" s="10"/>
      <c r="K2328" s="10"/>
    </row>
    <row r="2329" spans="1:11">
      <c r="A2329" s="413">
        <v>6</v>
      </c>
      <c r="B2329" s="414" t="s">
        <v>19187</v>
      </c>
      <c r="C2329" s="415" t="str">
        <f t="shared" si="43"/>
        <v>effect add_modifier={modifier= spynetwork_rigorous_screening days = -1 multiplier = 1}</v>
      </c>
      <c r="D2329" s="415"/>
      <c r="E2329" s="415"/>
      <c r="F2329" s="415"/>
      <c r="G2329" s="416" t="s">
        <v>19188</v>
      </c>
      <c r="H2329" s="417" t="s">
        <v>19189</v>
      </c>
      <c r="I2329" s="10"/>
      <c r="J2329" s="10"/>
      <c r="K2329" s="10"/>
    </row>
    <row r="2330" spans="1:11">
      <c r="A2330" s="413">
        <v>7</v>
      </c>
      <c r="B2330" s="414" t="s">
        <v>19190</v>
      </c>
      <c r="C2330" s="415" t="str">
        <f t="shared" si="43"/>
        <v>effect add_modifier={modifier= spynetwork_grisly_countermeasures days = -1 multiplier = 1}</v>
      </c>
      <c r="D2330" s="415"/>
      <c r="E2330" s="415"/>
      <c r="F2330" s="415"/>
      <c r="G2330" s="416" t="s">
        <v>19188</v>
      </c>
      <c r="H2330" s="417" t="s">
        <v>19191</v>
      </c>
      <c r="I2330" s="10"/>
      <c r="J2330" s="10"/>
      <c r="K2330" s="10"/>
    </row>
    <row r="2331" spans="1:11">
      <c r="A2331" s="413">
        <v>8</v>
      </c>
      <c r="B2331" s="414" t="s">
        <v>19192</v>
      </c>
      <c r="C2331" s="415" t="str">
        <f t="shared" si="43"/>
        <v>effect add_modifier={modifier= spynetwork_auxiliaries_lost days = -1 multiplier = 1}</v>
      </c>
      <c r="D2331" s="415"/>
      <c r="E2331" s="415"/>
      <c r="F2331" s="415"/>
      <c r="G2331" s="416" t="s">
        <v>19193</v>
      </c>
      <c r="H2331" s="417" t="s">
        <v>19194</v>
      </c>
      <c r="I2331" s="10"/>
      <c r="J2331" s="10"/>
      <c r="K2331" s="10"/>
    </row>
    <row r="2332" spans="1:11">
      <c r="A2332" s="413">
        <v>9</v>
      </c>
      <c r="B2332" s="414" t="s">
        <v>19195</v>
      </c>
      <c r="C2332" s="415" t="str">
        <f t="shared" si="43"/>
        <v>effect add_modifier={modifier= spynetwork_auxiliaries_insight days = -1 multiplier = 1}</v>
      </c>
      <c r="D2332" s="415"/>
      <c r="E2332" s="415"/>
      <c r="F2332" s="415"/>
      <c r="G2332" s="416" t="s">
        <v>19196</v>
      </c>
      <c r="H2332" s="417" t="s">
        <v>19197</v>
      </c>
      <c r="I2332" s="10"/>
      <c r="J2332" s="10"/>
      <c r="K2332" s="10"/>
    </row>
    <row r="2333" spans="1:11">
      <c r="A2333" s="413">
        <v>10</v>
      </c>
      <c r="B2333" s="414" t="s">
        <v>19198</v>
      </c>
      <c r="C2333" s="415" t="str">
        <f t="shared" si="43"/>
        <v>effect add_modifier={modifier= spynetwork_auxiliaries_leak days = -1 multiplier = 1}</v>
      </c>
      <c r="D2333" s="415"/>
      <c r="E2333" s="415"/>
      <c r="F2333" s="415"/>
      <c r="G2333" s="416" t="s">
        <v>19199</v>
      </c>
      <c r="H2333" s="417" t="s">
        <v>19200</v>
      </c>
      <c r="I2333" s="10"/>
      <c r="J2333" s="10"/>
      <c r="K2333" s="10"/>
    </row>
    <row r="2334" spans="1:11">
      <c r="A2334" s="413">
        <v>11</v>
      </c>
      <c r="B2334" s="414" t="s">
        <v>19201</v>
      </c>
      <c r="C2334" s="415" t="str">
        <f t="shared" si="43"/>
        <v>effect add_modifier={modifier= operation_contact_lost days = -1 multiplier = 1}</v>
      </c>
      <c r="D2334" s="415"/>
      <c r="E2334" s="415"/>
      <c r="F2334" s="415"/>
      <c r="G2334" s="416" t="s">
        <v>19193</v>
      </c>
      <c r="H2334" s="417" t="s">
        <v>19202</v>
      </c>
      <c r="I2334" s="10"/>
      <c r="J2334" s="10"/>
      <c r="K2334" s="10"/>
    </row>
    <row r="2335" spans="1:11">
      <c r="A2335" s="413">
        <v>12</v>
      </c>
      <c r="B2335" s="414" t="s">
        <v>19203</v>
      </c>
      <c r="C2335" s="415" t="str">
        <f t="shared" si="43"/>
        <v>effect add_modifier={modifier= operation_multiphasic_interference days = -1 multiplier = 1}</v>
      </c>
      <c r="D2335" s="415"/>
      <c r="E2335" s="415"/>
      <c r="F2335" s="415"/>
      <c r="G2335" s="416" t="s">
        <v>19193</v>
      </c>
      <c r="H2335" s="417" t="s">
        <v>19204</v>
      </c>
      <c r="I2335" s="10"/>
      <c r="J2335" s="10"/>
      <c r="K2335" s="10"/>
    </row>
    <row r="2336" spans="1:11">
      <c r="A2336" s="413">
        <v>13</v>
      </c>
      <c r="B2336" s="414" t="s">
        <v>19205</v>
      </c>
      <c r="C2336" s="415" t="str">
        <f t="shared" si="43"/>
        <v>effect add_modifier={modifier= operation_grisly_countermeasures days = -1 multiplier = 1}</v>
      </c>
      <c r="D2336" s="415"/>
      <c r="E2336" s="415"/>
      <c r="F2336" s="415"/>
      <c r="G2336" s="416" t="s">
        <v>19193</v>
      </c>
      <c r="H2336" s="417" t="s">
        <v>19206</v>
      </c>
      <c r="I2336" s="10"/>
      <c r="J2336" s="10"/>
      <c r="K2336" s="10"/>
    </row>
    <row r="2337" spans="1:11">
      <c r="A2337" s="413">
        <v>14</v>
      </c>
      <c r="B2337" s="414" t="s">
        <v>19207</v>
      </c>
      <c r="C2337" s="415" t="str">
        <f t="shared" si="43"/>
        <v>effect add_modifier={modifier= sleeper_cell_operation_success days = -1 multiplier = 1}</v>
      </c>
      <c r="D2337" s="415"/>
      <c r="E2337" s="415"/>
      <c r="F2337" s="415"/>
      <c r="G2337" s="416" t="s">
        <v>19208</v>
      </c>
      <c r="H2337" s="417" t="s">
        <v>19209</v>
      </c>
      <c r="I2337" s="10"/>
      <c r="J2337" s="10"/>
      <c r="K2337" s="10"/>
    </row>
    <row r="2338" spans="1:11">
      <c r="A2338" s="413">
        <v>15</v>
      </c>
      <c r="B2338" s="414" t="s">
        <v>19210</v>
      </c>
      <c r="C2338" s="415" t="str">
        <f t="shared" si="43"/>
        <v>effect add_modifier={modifier= gather_information_infiltration_5 days = -1 multiplier = 1}</v>
      </c>
      <c r="D2338" s="415"/>
      <c r="E2338" s="415"/>
      <c r="F2338" s="415"/>
      <c r="G2338" s="416" t="s">
        <v>19211</v>
      </c>
      <c r="H2338" s="417" t="s">
        <v>19212</v>
      </c>
      <c r="I2338" s="10"/>
      <c r="J2338" s="10"/>
      <c r="K2338" s="10"/>
    </row>
    <row r="2339" spans="1:11">
      <c r="A2339" s="413">
        <v>16</v>
      </c>
      <c r="B2339" s="414" t="s">
        <v>19210</v>
      </c>
      <c r="C2339" s="415" t="str">
        <f t="shared" si="43"/>
        <v>effect add_modifier={modifier= gather_information_infiltration_10 days = -1 multiplier = 1}</v>
      </c>
      <c r="D2339" s="415"/>
      <c r="E2339" s="415"/>
      <c r="F2339" s="415"/>
      <c r="G2339" s="416" t="s">
        <v>19213</v>
      </c>
      <c r="H2339" s="417" t="s">
        <v>19214</v>
      </c>
      <c r="I2339" s="10"/>
      <c r="J2339" s="10"/>
      <c r="K2339" s="10"/>
    </row>
    <row r="2340" spans="1:11">
      <c r="A2340" s="413">
        <v>17</v>
      </c>
      <c r="B2340" s="414" t="s">
        <v>19210</v>
      </c>
      <c r="C2340" s="415" t="str">
        <f t="shared" si="43"/>
        <v>effect add_modifier={modifier= gather_information_infiltration_15 days = -1 multiplier = 1}</v>
      </c>
      <c r="D2340" s="415"/>
      <c r="E2340" s="415"/>
      <c r="F2340" s="415"/>
      <c r="G2340" s="416" t="s">
        <v>19215</v>
      </c>
      <c r="H2340" s="417" t="s">
        <v>19216</v>
      </c>
      <c r="I2340" s="10"/>
      <c r="J2340" s="10"/>
      <c r="K2340" s="10"/>
    </row>
    <row r="2341" spans="1:11">
      <c r="A2341" s="413">
        <v>18</v>
      </c>
      <c r="B2341" s="414" t="s">
        <v>19210</v>
      </c>
      <c r="C2341" s="415" t="str">
        <f t="shared" si="43"/>
        <v>effect add_modifier={modifier= gather_information_infiltration_20 days = -1 multiplier = 1}</v>
      </c>
      <c r="D2341" s="415"/>
      <c r="E2341" s="415"/>
      <c r="F2341" s="415"/>
      <c r="G2341" s="416" t="s">
        <v>19217</v>
      </c>
      <c r="H2341" s="417" t="s">
        <v>19218</v>
      </c>
      <c r="I2341" s="10"/>
      <c r="J2341" s="10"/>
      <c r="K2341" s="10"/>
    </row>
    <row r="2342" spans="1:11">
      <c r="A2342" s="413">
        <v>19</v>
      </c>
      <c r="B2342" s="414" t="s">
        <v>19219</v>
      </c>
      <c r="C2342" s="415" t="str">
        <f t="shared" si="43"/>
        <v>effect add_modifier={modifier= domestic_intelligence days = -1 multiplier = 1}</v>
      </c>
      <c r="D2342" s="415"/>
      <c r="E2342" s="415"/>
      <c r="F2342" s="415"/>
      <c r="G2342" s="416" t="s">
        <v>19220</v>
      </c>
      <c r="H2342" s="417" t="s">
        <v>19221</v>
      </c>
      <c r="I2342" s="10"/>
      <c r="J2342" s="10"/>
      <c r="K2342" s="10"/>
    </row>
    <row r="2343" spans="1:11">
      <c r="A2343" s="413">
        <v>20</v>
      </c>
      <c r="B2343" s="414" t="s">
        <v>19222</v>
      </c>
      <c r="C2343" s="415" t="str">
        <f t="shared" si="43"/>
        <v>effect add_modifier={modifier= spynetwork_hive_mimicry days = -1 multiplier = 1}</v>
      </c>
      <c r="D2343" s="415"/>
      <c r="E2343" s="415"/>
      <c r="F2343" s="415"/>
      <c r="G2343" s="416" t="s">
        <v>19223</v>
      </c>
      <c r="H2343" s="417" t="s">
        <v>19224</v>
      </c>
      <c r="I2343" s="10"/>
      <c r="J2343" s="10"/>
      <c r="K2343" s="10"/>
    </row>
    <row r="2344" spans="1:11">
      <c r="A2344" s="413">
        <v>21</v>
      </c>
      <c r="B2344" s="414" t="s">
        <v>19225</v>
      </c>
      <c r="C2344" s="415" t="str">
        <f t="shared" si="43"/>
        <v>effect add_modifier={modifier= spynetwork_extra_containment days = -1 multiplier = 1}</v>
      </c>
      <c r="D2344" s="415"/>
      <c r="E2344" s="415"/>
      <c r="F2344" s="415"/>
      <c r="G2344" s="416" t="s">
        <v>19226</v>
      </c>
      <c r="H2344" s="417" t="s">
        <v>19227</v>
      </c>
      <c r="I2344" s="10"/>
      <c r="J2344" s="10"/>
      <c r="K2344" s="10"/>
    </row>
    <row r="2345" spans="1:11">
      <c r="A2345" s="413">
        <v>22</v>
      </c>
      <c r="B2345" s="414" t="s">
        <v>19228</v>
      </c>
      <c r="C2345" s="415" t="str">
        <f t="shared" si="43"/>
        <v>effect add_modifier={modifier= spynetwork_blackmailed days = -1 multiplier = 1}</v>
      </c>
      <c r="D2345" s="415"/>
      <c r="E2345" s="415"/>
      <c r="F2345" s="415"/>
      <c r="G2345" s="416" t="s">
        <v>19188</v>
      </c>
      <c r="H2345" s="417" t="s">
        <v>19229</v>
      </c>
      <c r="I2345" s="10"/>
      <c r="J2345" s="10"/>
      <c r="K2345" s="10"/>
    </row>
    <row r="2346" spans="1:11">
      <c r="A2346" s="413">
        <v>23</v>
      </c>
      <c r="B2346" s="414" t="s">
        <v>19230</v>
      </c>
      <c r="C2346" s="415" t="str">
        <f t="shared" si="43"/>
        <v>effect add_modifier={modifier= spynetwork_hive_no_pheromones days = -1 multiplier = 1}</v>
      </c>
      <c r="D2346" s="415"/>
      <c r="E2346" s="415"/>
      <c r="F2346" s="415"/>
      <c r="G2346" s="416" t="s">
        <v>19231</v>
      </c>
      <c r="H2346" s="417" t="s">
        <v>19232</v>
      </c>
      <c r="I2346" s="10"/>
      <c r="J2346" s="10"/>
      <c r="K2346" s="10"/>
    </row>
    <row r="2347" spans="1:11">
      <c r="A2347" s="413">
        <v>24</v>
      </c>
      <c r="B2347" s="414" t="s">
        <v>19233</v>
      </c>
      <c r="C2347" s="415" t="str">
        <f t="shared" si="43"/>
        <v>effect add_modifier={modifier= operation_pariahs days = -1 multiplier = 1}</v>
      </c>
      <c r="D2347" s="415"/>
      <c r="E2347" s="415"/>
      <c r="F2347" s="415"/>
      <c r="G2347" s="416" t="s">
        <v>19193</v>
      </c>
      <c r="H2347" s="417" t="s">
        <v>19234</v>
      </c>
      <c r="I2347" s="10"/>
      <c r="J2347" s="10"/>
      <c r="K2347" s="10"/>
    </row>
    <row r="2348" spans="1:11">
      <c r="A2348" s="413">
        <v>25</v>
      </c>
      <c r="B2348" s="414" t="s">
        <v>19235</v>
      </c>
      <c r="C2348" s="415" t="str">
        <f t="shared" si="43"/>
        <v>effect add_modifier={modifier= operation_no_more_distractions days = -1 multiplier = 1}</v>
      </c>
      <c r="D2348" s="415"/>
      <c r="E2348" s="415"/>
      <c r="F2348" s="415"/>
      <c r="G2348" s="416" t="s">
        <v>19231</v>
      </c>
      <c r="H2348" s="417" t="s">
        <v>19236</v>
      </c>
      <c r="I2348" s="10"/>
      <c r="J2348" s="10"/>
      <c r="K2348" s="10"/>
    </row>
    <row r="2349" spans="1:11">
      <c r="A2349" s="413">
        <v>26</v>
      </c>
      <c r="B2349" s="414" t="s">
        <v>19237</v>
      </c>
      <c r="C2349" s="415" t="str">
        <f t="shared" si="43"/>
        <v>effect add_modifier={modifier= operation_academic_bribery_caught days = -1 multiplier = 1}</v>
      </c>
      <c r="D2349" s="415"/>
      <c r="E2349" s="415"/>
      <c r="F2349" s="415"/>
      <c r="G2349" s="416" t="s">
        <v>19193</v>
      </c>
      <c r="H2349" s="417" t="s">
        <v>19238</v>
      </c>
      <c r="I2349" s="10"/>
      <c r="J2349" s="10"/>
      <c r="K2349" s="10"/>
    </row>
    <row r="2350" spans="1:11">
      <c r="A2350" s="413">
        <v>27</v>
      </c>
      <c r="B2350" s="414" t="s">
        <v>19239</v>
      </c>
      <c r="C2350" s="415" t="str">
        <f t="shared" si="43"/>
        <v>effect add_modifier={modifier= operation_academic_bribery days = -1 multiplier = 1}</v>
      </c>
      <c r="D2350" s="415"/>
      <c r="E2350" s="415"/>
      <c r="F2350" s="415"/>
      <c r="G2350" s="416" t="s">
        <v>19240</v>
      </c>
      <c r="H2350" s="417" t="s">
        <v>19241</v>
      </c>
      <c r="I2350" s="10"/>
      <c r="J2350" s="10"/>
      <c r="K2350" s="10"/>
    </row>
    <row r="2351" spans="1:11">
      <c r="A2351" s="413">
        <v>28</v>
      </c>
      <c r="B2351" s="414" t="s">
        <v>19242</v>
      </c>
      <c r="C2351" s="415" t="str">
        <f t="shared" si="43"/>
        <v>effect add_modifier={modifier= operation_stricken_operatives days = -1 multiplier = 1}</v>
      </c>
      <c r="D2351" s="415"/>
      <c r="E2351" s="415"/>
      <c r="F2351" s="415"/>
      <c r="G2351" s="416" t="s">
        <v>19180</v>
      </c>
      <c r="H2351" s="417" t="s">
        <v>19243</v>
      </c>
      <c r="I2351" s="10"/>
      <c r="J2351" s="10"/>
      <c r="K2351" s="10"/>
    </row>
    <row r="2352" spans="1:11">
      <c r="A2352" s="413">
        <v>29</v>
      </c>
      <c r="B2352" s="414" t="s">
        <v>19244</v>
      </c>
      <c r="C2352" s="415" t="str">
        <f t="shared" si="43"/>
        <v>effect add_modifier={modifier= astral_rift_difficulty_increase_2 days = -1 multiplier = 1}</v>
      </c>
      <c r="D2352" s="415"/>
      <c r="E2352" s="415"/>
      <c r="F2352" s="415"/>
      <c r="G2352" s="416" t="s">
        <v>19245</v>
      </c>
      <c r="H2352" s="417" t="s">
        <v>19246</v>
      </c>
      <c r="I2352" s="10"/>
      <c r="J2352" s="10"/>
      <c r="K2352" s="10"/>
    </row>
    <row r="2353" spans="1:11">
      <c r="A2353" s="413">
        <v>30</v>
      </c>
      <c r="B2353" s="414" t="s">
        <v>19244</v>
      </c>
      <c r="C2353" s="415" t="str">
        <f t="shared" si="43"/>
        <v>effect add_modifier={modifier= astral_rift_difficulty_increase_1 days = -1 multiplier = 1}</v>
      </c>
      <c r="D2353" s="415"/>
      <c r="E2353" s="415"/>
      <c r="F2353" s="415"/>
      <c r="G2353" s="416" t="s">
        <v>19247</v>
      </c>
      <c r="H2353" s="417" t="s">
        <v>19248</v>
      </c>
      <c r="I2353" s="10"/>
      <c r="J2353" s="10"/>
      <c r="K2353" s="10"/>
    </row>
    <row r="2354" spans="1:11">
      <c r="A2354" s="413">
        <v>31</v>
      </c>
      <c r="B2354" s="414" t="s">
        <v>19249</v>
      </c>
      <c r="C2354" s="415" t="str">
        <f t="shared" si="43"/>
        <v>effect add_modifier={modifier= astral_rift_difficulty_decrease_3 days = -1 multiplier = 1}</v>
      </c>
      <c r="D2354" s="415"/>
      <c r="E2354" s="415"/>
      <c r="F2354" s="415"/>
      <c r="G2354" s="416" t="s">
        <v>19250</v>
      </c>
      <c r="H2354" s="417" t="s">
        <v>19251</v>
      </c>
      <c r="I2354" s="10"/>
      <c r="J2354" s="10"/>
      <c r="K2354" s="10"/>
    </row>
    <row r="2355" spans="1:11">
      <c r="A2355" s="413">
        <v>32</v>
      </c>
      <c r="B2355" s="414" t="s">
        <v>19249</v>
      </c>
      <c r="C2355" s="415" t="str">
        <f t="shared" si="43"/>
        <v>effect add_modifier={modifier= astral_rift_difficulty_decrease_2 days = -1 multiplier = 1}</v>
      </c>
      <c r="D2355" s="415"/>
      <c r="E2355" s="415"/>
      <c r="F2355" s="415"/>
      <c r="G2355" s="416" t="s">
        <v>19252</v>
      </c>
      <c r="H2355" s="417" t="s">
        <v>19253</v>
      </c>
      <c r="I2355" s="10"/>
      <c r="J2355" s="10"/>
      <c r="K2355" s="10"/>
    </row>
    <row r="2356" spans="1:11">
      <c r="A2356" s="413">
        <v>33</v>
      </c>
      <c r="B2356" s="414" t="s">
        <v>19249</v>
      </c>
      <c r="C2356" s="415" t="str">
        <f t="shared" si="43"/>
        <v>effect add_modifier={modifier= astral_rift_difficulty_decrease_1 days = -1 multiplier = 1}</v>
      </c>
      <c r="D2356" s="415"/>
      <c r="E2356" s="415"/>
      <c r="F2356" s="415"/>
      <c r="G2356" s="416" t="s">
        <v>19254</v>
      </c>
      <c r="H2356" s="417" t="s">
        <v>19255</v>
      </c>
      <c r="I2356" s="10"/>
      <c r="J2356" s="10"/>
      <c r="K2356" s="10"/>
    </row>
    <row r="2357" spans="1:11">
      <c r="A2357" s="413">
        <v>34</v>
      </c>
      <c r="B2357" s="414" t="s">
        <v>19256</v>
      </c>
      <c r="C2357" s="415" t="str">
        <f t="shared" si="43"/>
        <v>effect add_modifier={modifier= espionage_planetary_roots days = -1 multiplier = 1}</v>
      </c>
      <c r="D2357" s="415"/>
      <c r="E2357" s="415"/>
      <c r="F2357" s="415"/>
      <c r="G2357" s="424" t="s">
        <v>19257</v>
      </c>
      <c r="H2357" s="417" t="s">
        <v>19258</v>
      </c>
      <c r="I2357" s="10"/>
      <c r="J2357" s="10"/>
      <c r="K2357" s="10"/>
    </row>
    <row r="2358" ht="40" customHeight="1" spans="1:11">
      <c r="A2358" s="402" t="s">
        <v>19259</v>
      </c>
      <c r="B2358" s="403"/>
      <c r="C2358" s="403"/>
      <c r="D2358" s="403"/>
      <c r="E2358" s="403"/>
      <c r="F2358" s="403"/>
      <c r="G2358" s="403"/>
      <c r="H2358" s="404"/>
      <c r="I2358" s="10"/>
      <c r="J2358" s="10"/>
      <c r="K2358" s="10"/>
    </row>
    <row r="2359" ht="34.5" spans="1:11">
      <c r="A2359" s="425">
        <v>1</v>
      </c>
      <c r="B2359" s="426" t="s">
        <v>19260</v>
      </c>
      <c r="C2359" s="427" t="str">
        <f>_xlfn.CONCAT($C$4," ",H2359," ","days = ",$E$4," ","multiplier = ",$G$4,"}")</f>
        <v>effect add_modifier={modifier= empire_base days = -1 multiplier = 1}</v>
      </c>
      <c r="D2359" s="427"/>
      <c r="E2359" s="427"/>
      <c r="F2359" s="427"/>
      <c r="G2359" s="428" t="s">
        <v>19261</v>
      </c>
      <c r="H2359" s="429" t="s">
        <v>19262</v>
      </c>
      <c r="I2359" s="10"/>
      <c r="J2359" s="10"/>
      <c r="K2359" s="10"/>
    </row>
    <row r="2360" spans="1:10">
      <c r="A2360" s="425">
        <v>2</v>
      </c>
      <c r="B2360" s="426" t="s">
        <v>19263</v>
      </c>
      <c r="C2360" s="427" t="str">
        <f t="shared" ref="C2360:C2423" si="44">_xlfn.CONCAT($C$4," ",H2360," ","days = ",$E$4," ","multiplier = ",$G$4,"}")</f>
        <v>effect add_modifier={modifier= player_empire days = -1 multiplier = 1}</v>
      </c>
      <c r="D2360" s="427"/>
      <c r="E2360" s="427"/>
      <c r="F2360" s="427"/>
      <c r="G2360" s="428"/>
      <c r="H2360" s="429" t="s">
        <v>19264</v>
      </c>
      <c r="I2360" s="10"/>
      <c r="J2360" s="10"/>
    </row>
    <row r="2361" spans="1:10">
      <c r="A2361" s="425">
        <v>3</v>
      </c>
      <c r="B2361" s="426" t="s">
        <v>19265</v>
      </c>
      <c r="C2361" s="427" t="str">
        <f t="shared" si="44"/>
        <v>effect add_modifier={modifier= playable_ai_empire days = -1 multiplier = 1}</v>
      </c>
      <c r="D2361" s="427"/>
      <c r="E2361" s="427"/>
      <c r="F2361" s="427"/>
      <c r="G2361" s="428" t="s">
        <v>19266</v>
      </c>
      <c r="H2361" s="429" t="s">
        <v>19267</v>
      </c>
      <c r="I2361" s="10"/>
      <c r="J2361" s="10"/>
    </row>
    <row r="2362" spans="1:10">
      <c r="A2362" s="425">
        <v>4</v>
      </c>
      <c r="B2362" s="426" t="s">
        <v>19265</v>
      </c>
      <c r="C2362" s="427" t="str">
        <f t="shared" si="44"/>
        <v>effect add_modifier={modifier= non_playable_ai_empire days = -1 multiplier = 1}</v>
      </c>
      <c r="D2362" s="427"/>
      <c r="E2362" s="427"/>
      <c r="F2362" s="427"/>
      <c r="G2362" s="428"/>
      <c r="H2362" s="429" t="s">
        <v>19268</v>
      </c>
      <c r="I2362" s="10"/>
      <c r="J2362" s="10"/>
    </row>
    <row r="2363" spans="1:10">
      <c r="A2363" s="425">
        <v>5</v>
      </c>
      <c r="B2363" s="426" t="s">
        <v>19269</v>
      </c>
      <c r="C2363" s="427" t="str">
        <f t="shared" si="44"/>
        <v>effect add_modifier={modifier= empire_size_over_cap days = -1 multiplier = 1}</v>
      </c>
      <c r="D2363" s="427"/>
      <c r="E2363" s="427"/>
      <c r="F2363" s="427"/>
      <c r="G2363" s="428"/>
      <c r="H2363" s="429" t="s">
        <v>19270</v>
      </c>
      <c r="I2363" s="10"/>
      <c r="J2363" s="10"/>
    </row>
    <row r="2364" spans="1:10">
      <c r="A2364" s="425">
        <v>6</v>
      </c>
      <c r="B2364" s="426" t="s">
        <v>19271</v>
      </c>
      <c r="C2364" s="427" t="str">
        <f t="shared" si="44"/>
        <v>effect add_modifier={modifier= empire_size days = -1 multiplier = 1}</v>
      </c>
      <c r="D2364" s="427"/>
      <c r="E2364" s="427"/>
      <c r="F2364" s="427"/>
      <c r="G2364" s="428"/>
      <c r="H2364" s="429" t="s">
        <v>19272</v>
      </c>
      <c r="I2364" s="10"/>
      <c r="J2364" s="10"/>
    </row>
    <row r="2365" spans="1:10">
      <c r="A2365" s="425">
        <v>7</v>
      </c>
      <c r="B2365" s="426" t="s">
        <v>19273</v>
      </c>
      <c r="C2365" s="427" t="str">
        <f t="shared" si="44"/>
        <v>effect add_modifier={modifier= navy_size days = -1 multiplier = 1}</v>
      </c>
      <c r="D2365" s="427"/>
      <c r="E2365" s="427"/>
      <c r="F2365" s="427"/>
      <c r="G2365" s="428"/>
      <c r="H2365" s="429" t="s">
        <v>19274</v>
      </c>
      <c r="I2365" s="10"/>
      <c r="J2365" s="10"/>
    </row>
    <row r="2366" spans="1:10">
      <c r="A2366" s="425">
        <v>8</v>
      </c>
      <c r="B2366" s="426" t="s">
        <v>19275</v>
      </c>
      <c r="C2366" s="427" t="str">
        <f t="shared" si="44"/>
        <v>effect add_modifier={modifier= navy_coverage_shortage days = -1 multiplier = 1}</v>
      </c>
      <c r="D2366" s="427"/>
      <c r="E2366" s="427"/>
      <c r="F2366" s="427"/>
      <c r="G2366" s="428" t="s">
        <v>19276</v>
      </c>
      <c r="H2366" s="429" t="s">
        <v>19277</v>
      </c>
      <c r="I2366" s="10"/>
      <c r="J2366" s="10"/>
    </row>
    <row r="2367" ht="34.5" spans="1:10">
      <c r="A2367" s="425">
        <v>9</v>
      </c>
      <c r="B2367" s="426" t="s">
        <v>19260</v>
      </c>
      <c r="C2367" s="427" t="str">
        <f t="shared" si="44"/>
        <v>effect add_modifier={modifier= fallen_empire_base days = -1 multiplier = 1}</v>
      </c>
      <c r="D2367" s="427"/>
      <c r="E2367" s="427"/>
      <c r="F2367" s="427"/>
      <c r="G2367" s="428" t="s">
        <v>19278</v>
      </c>
      <c r="H2367" s="429" t="s">
        <v>19279</v>
      </c>
      <c r="I2367" s="10"/>
      <c r="J2367" s="10"/>
    </row>
    <row r="2368" spans="1:10">
      <c r="A2368" s="425">
        <v>10</v>
      </c>
      <c r="B2368" s="426" t="s">
        <v>10429</v>
      </c>
      <c r="C2368" s="427" t="str">
        <f t="shared" si="44"/>
        <v>effect add_modifier={modifier= crisis_empire_base days = -1 multiplier = 1}</v>
      </c>
      <c r="D2368" s="427"/>
      <c r="E2368" s="427"/>
      <c r="F2368" s="427"/>
      <c r="G2368" s="428" t="s">
        <v>19280</v>
      </c>
      <c r="H2368" s="429" t="s">
        <v>19281</v>
      </c>
      <c r="I2368" s="10"/>
      <c r="J2368" s="10"/>
    </row>
    <row r="2369" spans="1:10">
      <c r="A2369" s="425">
        <v>11</v>
      </c>
      <c r="B2369" s="426" t="s">
        <v>19282</v>
      </c>
      <c r="C2369" s="427" t="str">
        <f t="shared" si="44"/>
        <v>effect add_modifier={modifier= in_federation days = -1 multiplier = 1}</v>
      </c>
      <c r="D2369" s="427"/>
      <c r="E2369" s="427"/>
      <c r="F2369" s="427"/>
      <c r="G2369" s="428"/>
      <c r="H2369" s="429" t="s">
        <v>19283</v>
      </c>
      <c r="I2369" s="10"/>
      <c r="J2369" s="10"/>
    </row>
    <row r="2370" spans="1:10">
      <c r="A2370" s="425">
        <v>12</v>
      </c>
      <c r="B2370" s="426" t="s">
        <v>19284</v>
      </c>
      <c r="C2370" s="427" t="str">
        <f t="shared" si="44"/>
        <v>effect add_modifier={modifier= federation_tax days = -1 multiplier = 1}</v>
      </c>
      <c r="D2370" s="427"/>
      <c r="E2370" s="427"/>
      <c r="F2370" s="427"/>
      <c r="G2370" s="428" t="s">
        <v>19285</v>
      </c>
      <c r="H2370" s="429" t="s">
        <v>19286</v>
      </c>
      <c r="I2370" s="10"/>
      <c r="J2370" s="10"/>
    </row>
    <row r="2371" spans="1:10">
      <c r="A2371" s="425">
        <v>13</v>
      </c>
      <c r="B2371" s="426" t="s">
        <v>19287</v>
      </c>
      <c r="C2371" s="427" t="str">
        <f t="shared" si="44"/>
        <v>effect add_modifier={modifier= defensive_war days = -1 multiplier = 1}</v>
      </c>
      <c r="D2371" s="427"/>
      <c r="E2371" s="427"/>
      <c r="F2371" s="427"/>
      <c r="G2371" s="428"/>
      <c r="H2371" s="429" t="s">
        <v>19288</v>
      </c>
      <c r="I2371" s="10"/>
      <c r="J2371" s="10"/>
    </row>
    <row r="2372" spans="1:10">
      <c r="A2372" s="425">
        <v>14</v>
      </c>
      <c r="B2372" s="426" t="s">
        <v>19289</v>
      </c>
      <c r="C2372" s="427" t="str">
        <f t="shared" si="44"/>
        <v>effect add_modifier={modifier= high_war_exhaustion days = -1 multiplier = 1}</v>
      </c>
      <c r="D2372" s="427"/>
      <c r="E2372" s="427"/>
      <c r="F2372" s="427"/>
      <c r="G2372" s="428"/>
      <c r="H2372" s="429" t="s">
        <v>19290</v>
      </c>
      <c r="I2372" s="10"/>
      <c r="J2372" s="10"/>
    </row>
    <row r="2373" ht="34.5" spans="1:10">
      <c r="A2373" s="425">
        <v>15</v>
      </c>
      <c r="B2373" s="426" t="s">
        <v>19291</v>
      </c>
      <c r="C2373" s="427" t="str">
        <f t="shared" si="44"/>
        <v>effect add_modifier={modifier= awakened_empire_decadence days = -1 multiplier = 1}</v>
      </c>
      <c r="D2373" s="427"/>
      <c r="E2373" s="427"/>
      <c r="F2373" s="427"/>
      <c r="G2373" s="428" t="s">
        <v>19292</v>
      </c>
      <c r="H2373" s="429" t="s">
        <v>19293</v>
      </c>
      <c r="I2373" s="10"/>
      <c r="J2373" s="10"/>
    </row>
    <row r="2374" spans="1:10">
      <c r="A2374" s="425">
        <v>16</v>
      </c>
      <c r="B2374" s="426" t="s">
        <v>19260</v>
      </c>
      <c r="C2374" s="427" t="str">
        <f t="shared" si="44"/>
        <v>effect add_modifier={modifier= pop_base days = -1 multiplier = 1}</v>
      </c>
      <c r="D2374" s="427"/>
      <c r="E2374" s="427"/>
      <c r="F2374" s="427"/>
      <c r="G2374" s="428"/>
      <c r="H2374" s="429" t="s">
        <v>19294</v>
      </c>
      <c r="I2374" s="10"/>
      <c r="J2374" s="10"/>
    </row>
    <row r="2375" spans="1:10">
      <c r="A2375" s="425">
        <v>17</v>
      </c>
      <c r="B2375" s="426" t="s">
        <v>19260</v>
      </c>
      <c r="C2375" s="427" t="str">
        <f t="shared" si="44"/>
        <v>effect add_modifier={modifier= pop_base_with_happiness days = -1 multiplier = 1}</v>
      </c>
      <c r="D2375" s="427"/>
      <c r="E2375" s="427"/>
      <c r="F2375" s="427"/>
      <c r="G2375" s="428"/>
      <c r="H2375" s="429" t="s">
        <v>19295</v>
      </c>
      <c r="I2375" s="10"/>
      <c r="J2375" s="10"/>
    </row>
    <row r="2376" spans="1:10">
      <c r="A2376" s="425">
        <v>18</v>
      </c>
      <c r="B2376" s="426" t="s">
        <v>19296</v>
      </c>
      <c r="C2376" s="427" t="str">
        <f t="shared" si="44"/>
        <v>effect add_modifier={modifier= pop_low_habitability days = -1 multiplier = 1}</v>
      </c>
      <c r="D2376" s="427"/>
      <c r="E2376" s="427"/>
      <c r="F2376" s="427"/>
      <c r="G2376" s="428" t="s">
        <v>19297</v>
      </c>
      <c r="H2376" s="429" t="s">
        <v>19298</v>
      </c>
      <c r="I2376" s="10"/>
      <c r="J2376" s="10"/>
    </row>
    <row r="2377" spans="1:10">
      <c r="A2377" s="425">
        <v>19</v>
      </c>
      <c r="B2377" s="426" t="s">
        <v>19296</v>
      </c>
      <c r="C2377" s="427" t="str">
        <f t="shared" si="44"/>
        <v>effect add_modifier={modifier= pop_high_habitability days = -1 multiplier = 1}</v>
      </c>
      <c r="D2377" s="427"/>
      <c r="E2377" s="427"/>
      <c r="F2377" s="427"/>
      <c r="G2377" s="428" t="s">
        <v>19299</v>
      </c>
      <c r="H2377" s="429" t="s">
        <v>19300</v>
      </c>
      <c r="I2377" s="10"/>
      <c r="J2377" s="10"/>
    </row>
    <row r="2378" spans="1:10">
      <c r="A2378" s="425">
        <v>20</v>
      </c>
      <c r="B2378" s="426" t="s">
        <v>19301</v>
      </c>
      <c r="C2378" s="427" t="str">
        <f t="shared" si="44"/>
        <v>effect add_modifier={modifier= pop_happiness_positive days = -1 multiplier = 1}</v>
      </c>
      <c r="D2378" s="427"/>
      <c r="E2378" s="427"/>
      <c r="F2378" s="427"/>
      <c r="G2378" s="428" t="s">
        <v>13307</v>
      </c>
      <c r="H2378" s="429" t="s">
        <v>19302</v>
      </c>
      <c r="I2378" s="10"/>
      <c r="J2378" s="10"/>
    </row>
    <row r="2379" spans="1:10">
      <c r="A2379" s="425">
        <v>21</v>
      </c>
      <c r="B2379" s="426" t="s">
        <v>19301</v>
      </c>
      <c r="C2379" s="427" t="str">
        <f t="shared" si="44"/>
        <v>effect add_modifier={modifier= pop_happiness_positive_slave days = -1 multiplier = 1}</v>
      </c>
      <c r="D2379" s="427"/>
      <c r="E2379" s="427"/>
      <c r="F2379" s="427"/>
      <c r="G2379" s="428" t="s">
        <v>17295</v>
      </c>
      <c r="H2379" s="429" t="s">
        <v>19303</v>
      </c>
      <c r="I2379" s="10"/>
      <c r="J2379" s="10"/>
    </row>
    <row r="2380" spans="1:10">
      <c r="A2380" s="425">
        <v>22</v>
      </c>
      <c r="B2380" s="426" t="s">
        <v>19301</v>
      </c>
      <c r="C2380" s="427" t="str">
        <f t="shared" si="44"/>
        <v>effect add_modifier={modifier= pop_happiness_negative days = -1 multiplier = 1}</v>
      </c>
      <c r="D2380" s="427"/>
      <c r="E2380" s="427"/>
      <c r="F2380" s="427"/>
      <c r="G2380" s="428" t="s">
        <v>13762</v>
      </c>
      <c r="H2380" s="429" t="s">
        <v>19304</v>
      </c>
      <c r="I2380" s="10"/>
      <c r="J2380" s="10"/>
    </row>
    <row r="2381" spans="1:10">
      <c r="A2381" s="425">
        <v>23</v>
      </c>
      <c r="B2381" s="426" t="s">
        <v>19301</v>
      </c>
      <c r="C2381" s="427" t="str">
        <f t="shared" si="44"/>
        <v>effect add_modifier={modifier= pop_happiness_negative_slave days = -1 multiplier = 1}</v>
      </c>
      <c r="D2381" s="427"/>
      <c r="E2381" s="427"/>
      <c r="F2381" s="427"/>
      <c r="G2381" s="428" t="s">
        <v>19305</v>
      </c>
      <c r="H2381" s="429" t="s">
        <v>19306</v>
      </c>
      <c r="I2381" s="10"/>
      <c r="J2381" s="10"/>
    </row>
    <row r="2382" spans="1:10">
      <c r="A2382" s="425">
        <v>24</v>
      </c>
      <c r="B2382" s="426" t="s">
        <v>19307</v>
      </c>
      <c r="C2382" s="427" t="str">
        <f t="shared" si="44"/>
        <v>effect add_modifier={modifier= recent_refugee days = -1 multiplier = 1}</v>
      </c>
      <c r="D2382" s="427"/>
      <c r="E2382" s="427"/>
      <c r="F2382" s="427"/>
      <c r="G2382" s="428" t="s">
        <v>3468</v>
      </c>
      <c r="H2382" s="429" t="s">
        <v>19308</v>
      </c>
      <c r="I2382" s="10"/>
      <c r="J2382" s="10"/>
    </row>
    <row r="2383" spans="1:10">
      <c r="A2383" s="425">
        <v>25</v>
      </c>
      <c r="B2383" s="426" t="s">
        <v>19309</v>
      </c>
      <c r="C2383" s="427" t="str">
        <f t="shared" si="44"/>
        <v>effect add_modifier={modifier= infiltration_happiness days = -1 multiplier = 1}</v>
      </c>
      <c r="D2383" s="427"/>
      <c r="E2383" s="427"/>
      <c r="F2383" s="427"/>
      <c r="G2383" s="428" t="s">
        <v>17713</v>
      </c>
      <c r="H2383" s="429" t="s">
        <v>19310</v>
      </c>
      <c r="I2383" s="10"/>
      <c r="J2383" s="10"/>
    </row>
    <row r="2384" spans="1:10">
      <c r="A2384" s="425">
        <v>26</v>
      </c>
      <c r="B2384" s="426" t="s">
        <v>19311</v>
      </c>
      <c r="C2384" s="427" t="str">
        <f t="shared" si="44"/>
        <v>effect add_modifier={modifier= planet_forced_growth days = -1 multiplier = 1}</v>
      </c>
      <c r="D2384" s="427"/>
      <c r="E2384" s="427"/>
      <c r="F2384" s="427"/>
      <c r="G2384" s="428" t="s">
        <v>3066</v>
      </c>
      <c r="H2384" s="429" t="s">
        <v>19312</v>
      </c>
      <c r="I2384" s="10"/>
      <c r="J2384" s="10"/>
    </row>
    <row r="2385" spans="1:10">
      <c r="A2385" s="425">
        <v>27</v>
      </c>
      <c r="B2385" s="426" t="s">
        <v>19313</v>
      </c>
      <c r="C2385" s="427" t="str">
        <f t="shared" si="44"/>
        <v>effect add_modifier={modifier= planet_forced_assembly days = -1 multiplier = 1}</v>
      </c>
      <c r="D2385" s="427"/>
      <c r="E2385" s="427"/>
      <c r="F2385" s="427"/>
      <c r="G2385" s="428"/>
      <c r="H2385" s="429" t="s">
        <v>19314</v>
      </c>
      <c r="I2385" s="10"/>
      <c r="J2385" s="10"/>
    </row>
    <row r="2386" spans="1:10">
      <c r="A2386" s="425">
        <v>28</v>
      </c>
      <c r="B2386" s="426" t="s">
        <v>19315</v>
      </c>
      <c r="C2386" s="427" t="str">
        <f t="shared" si="44"/>
        <v>effect add_modifier={modifier= planet_forced_decline days = -1 multiplier = 1}</v>
      </c>
      <c r="D2386" s="427"/>
      <c r="E2386" s="427"/>
      <c r="F2386" s="427"/>
      <c r="G2386" s="428"/>
      <c r="H2386" s="429" t="s">
        <v>19316</v>
      </c>
      <c r="I2386" s="10"/>
      <c r="J2386" s="10"/>
    </row>
    <row r="2387" spans="1:10">
      <c r="A2387" s="425">
        <v>29</v>
      </c>
      <c r="B2387" s="426" t="s">
        <v>19317</v>
      </c>
      <c r="C2387" s="427" t="str">
        <f t="shared" si="44"/>
        <v>effect add_modifier={modifier= has_branch_office days = -1 multiplier = 1}</v>
      </c>
      <c r="D2387" s="427"/>
      <c r="E2387" s="427"/>
      <c r="F2387" s="427"/>
      <c r="G2387" s="428"/>
      <c r="H2387" s="429" t="s">
        <v>19318</v>
      </c>
      <c r="I2387" s="10"/>
      <c r="J2387" s="10"/>
    </row>
    <row r="2388" spans="1:10">
      <c r="A2388" s="425">
        <v>30</v>
      </c>
      <c r="B2388" s="426" t="s">
        <v>19319</v>
      </c>
      <c r="C2388" s="427" t="str">
        <f t="shared" si="44"/>
        <v>effect add_modifier={modifier= has_criminal_branch_office days = -1 multiplier = 1}</v>
      </c>
      <c r="D2388" s="427"/>
      <c r="E2388" s="427"/>
      <c r="F2388" s="427"/>
      <c r="G2388" s="428" t="s">
        <v>19320</v>
      </c>
      <c r="H2388" s="429" t="s">
        <v>19321</v>
      </c>
      <c r="I2388" s="10"/>
      <c r="J2388" s="10"/>
    </row>
    <row r="2389" ht="34.5" spans="1:10">
      <c r="A2389" s="425">
        <v>31</v>
      </c>
      <c r="B2389" s="426" t="s">
        <v>19322</v>
      </c>
      <c r="C2389" s="427" t="str">
        <f t="shared" si="44"/>
        <v>effect add_modifier={modifier= planet_devastation days = -1 multiplier = 1}</v>
      </c>
      <c r="D2389" s="427"/>
      <c r="E2389" s="427"/>
      <c r="F2389" s="427"/>
      <c r="G2389" s="428" t="s">
        <v>19323</v>
      </c>
      <c r="H2389" s="429" t="s">
        <v>19324</v>
      </c>
      <c r="I2389" s="10"/>
      <c r="J2389" s="10"/>
    </row>
    <row r="2390" ht="34.5" spans="1:10">
      <c r="A2390" s="425">
        <v>32</v>
      </c>
      <c r="B2390" s="426" t="s">
        <v>19325</v>
      </c>
      <c r="C2390" s="427" t="str">
        <f t="shared" si="44"/>
        <v>effect add_modifier={modifier= occupation days = -1 multiplier = 1}</v>
      </c>
      <c r="D2390" s="427"/>
      <c r="E2390" s="427"/>
      <c r="F2390" s="427"/>
      <c r="G2390" s="428" t="s">
        <v>19326</v>
      </c>
      <c r="H2390" s="429" t="s">
        <v>19327</v>
      </c>
      <c r="I2390" s="10"/>
      <c r="J2390" s="10"/>
    </row>
    <row r="2391" spans="1:10">
      <c r="A2391" s="425">
        <v>33</v>
      </c>
      <c r="B2391" s="426" t="s">
        <v>3116</v>
      </c>
      <c r="C2391" s="427" t="str">
        <f t="shared" si="44"/>
        <v>effect add_modifier={modifier= pop_uplifted days = -1 multiplier = 1}</v>
      </c>
      <c r="D2391" s="427"/>
      <c r="E2391" s="427"/>
      <c r="F2391" s="427"/>
      <c r="G2391" s="428" t="s">
        <v>3468</v>
      </c>
      <c r="H2391" s="429" t="s">
        <v>19328</v>
      </c>
      <c r="I2391" s="10"/>
      <c r="J2391" s="10"/>
    </row>
    <row r="2392" spans="1:10">
      <c r="A2392" s="425">
        <v>34</v>
      </c>
      <c r="B2392" s="426" t="s">
        <v>19329</v>
      </c>
      <c r="C2392" s="427" t="str">
        <f t="shared" si="44"/>
        <v>effect add_modifier={modifier= pop_citizenry_happiness days = -1 multiplier = 1}</v>
      </c>
      <c r="D2392" s="427"/>
      <c r="E2392" s="427"/>
      <c r="F2392" s="427"/>
      <c r="G2392" s="428" t="s">
        <v>19330</v>
      </c>
      <c r="H2392" s="429" t="s">
        <v>19331</v>
      </c>
      <c r="I2392" s="10"/>
      <c r="J2392" s="10"/>
    </row>
    <row r="2393" spans="1:10">
      <c r="A2393" s="425">
        <v>35</v>
      </c>
      <c r="B2393" s="426" t="s">
        <v>19332</v>
      </c>
      <c r="C2393" s="427" t="str">
        <f t="shared" si="44"/>
        <v>effect add_modifier={modifier= pop_planet_terraforming days = -1 multiplier = 1}</v>
      </c>
      <c r="D2393" s="427"/>
      <c r="E2393" s="427"/>
      <c r="F2393" s="427"/>
      <c r="G2393" s="428" t="s">
        <v>13390</v>
      </c>
      <c r="H2393" s="429" t="s">
        <v>19333</v>
      </c>
      <c r="I2393" s="10"/>
      <c r="J2393" s="10"/>
    </row>
    <row r="2394" spans="1:10">
      <c r="A2394" s="425">
        <v>36</v>
      </c>
      <c r="B2394" s="426" t="s">
        <v>19334</v>
      </c>
      <c r="C2394" s="427" t="str">
        <f t="shared" si="44"/>
        <v>effect add_modifier={modifier= pop_saved_from_slavery days = -1 multiplier = 1}</v>
      </c>
      <c r="D2394" s="427"/>
      <c r="E2394" s="427"/>
      <c r="F2394" s="427"/>
      <c r="G2394" s="428" t="s">
        <v>3468</v>
      </c>
      <c r="H2394" s="429" t="s">
        <v>19335</v>
      </c>
      <c r="I2394" s="10"/>
      <c r="J2394" s="10"/>
    </row>
    <row r="2395" spans="1:10">
      <c r="A2395" s="425">
        <v>37</v>
      </c>
      <c r="B2395" s="426" t="s">
        <v>19336</v>
      </c>
      <c r="C2395" s="427" t="str">
        <f t="shared" si="44"/>
        <v>effect add_modifier={modifier= pop_saved_from_purge days = -1 multiplier = 1}</v>
      </c>
      <c r="D2395" s="427"/>
      <c r="E2395" s="427"/>
      <c r="F2395" s="427"/>
      <c r="G2395" s="428" t="s">
        <v>17713</v>
      </c>
      <c r="H2395" s="429" t="s">
        <v>19337</v>
      </c>
      <c r="I2395" s="10"/>
      <c r="J2395" s="10"/>
    </row>
    <row r="2396" spans="1:10">
      <c r="A2396" s="425">
        <v>38</v>
      </c>
      <c r="B2396" s="426" t="s">
        <v>19338</v>
      </c>
      <c r="C2396" s="427" t="str">
        <f t="shared" si="44"/>
        <v>effect add_modifier={modifier= pop_recently_conquered days = -1 multiplier = 1}</v>
      </c>
      <c r="D2396" s="427"/>
      <c r="E2396" s="427"/>
      <c r="F2396" s="427"/>
      <c r="G2396" s="428" t="s">
        <v>19339</v>
      </c>
      <c r="H2396" s="429" t="s">
        <v>19340</v>
      </c>
      <c r="I2396" s="10"/>
      <c r="J2396" s="10"/>
    </row>
    <row r="2397" spans="1:10">
      <c r="A2397" s="425">
        <v>39</v>
      </c>
      <c r="B2397" s="426" t="s">
        <v>951</v>
      </c>
      <c r="C2397" s="427" t="str">
        <f t="shared" si="44"/>
        <v>effect add_modifier={modifier= pop_angry_subterranean days = -1 multiplier = 1}</v>
      </c>
      <c r="D2397" s="427"/>
      <c r="E2397" s="427"/>
      <c r="F2397" s="427"/>
      <c r="G2397" s="428" t="s">
        <v>13390</v>
      </c>
      <c r="H2397" s="429" t="s">
        <v>19341</v>
      </c>
      <c r="I2397" s="10"/>
      <c r="J2397" s="10"/>
    </row>
    <row r="2398" spans="1:10">
      <c r="A2398" s="425">
        <v>40</v>
      </c>
      <c r="B2398" s="426" t="s">
        <v>19342</v>
      </c>
      <c r="C2398" s="427" t="str">
        <f t="shared" si="44"/>
        <v>effect add_modifier={modifier= pop_happiness_cheat days = -1 multiplier = 1}</v>
      </c>
      <c r="D2398" s="427"/>
      <c r="E2398" s="427"/>
      <c r="F2398" s="427"/>
      <c r="G2398" s="428" t="s">
        <v>19343</v>
      </c>
      <c r="H2398" s="429" t="s">
        <v>19344</v>
      </c>
      <c r="I2398" s="10"/>
      <c r="J2398" s="10"/>
    </row>
    <row r="2399" spans="1:10">
      <c r="A2399" s="425">
        <v>41</v>
      </c>
      <c r="B2399" s="426" t="s">
        <v>19345</v>
      </c>
      <c r="C2399" s="427" t="str">
        <f t="shared" si="44"/>
        <v>effect add_modifier={modifier= pop_troubled_succession days = -1 multiplier = 1}</v>
      </c>
      <c r="D2399" s="427"/>
      <c r="E2399" s="427"/>
      <c r="F2399" s="427"/>
      <c r="G2399" s="428" t="s">
        <v>13527</v>
      </c>
      <c r="H2399" s="429" t="s">
        <v>19346</v>
      </c>
      <c r="I2399" s="10"/>
      <c r="J2399" s="10"/>
    </row>
    <row r="2400" spans="1:10">
      <c r="A2400" s="425">
        <v>42</v>
      </c>
      <c r="B2400" s="426" t="s">
        <v>19260</v>
      </c>
      <c r="C2400" s="427" t="str">
        <f t="shared" si="44"/>
        <v>effect add_modifier={modifier= planet_base days = -1 multiplier = 1}</v>
      </c>
      <c r="D2400" s="427"/>
      <c r="E2400" s="427"/>
      <c r="F2400" s="427"/>
      <c r="G2400" s="428"/>
      <c r="H2400" s="429" t="s">
        <v>19347</v>
      </c>
      <c r="I2400" s="10"/>
      <c r="J2400" s="10"/>
    </row>
    <row r="2401" spans="1:10">
      <c r="A2401" s="425">
        <v>43</v>
      </c>
      <c r="B2401" s="426" t="s">
        <v>19348</v>
      </c>
      <c r="C2401" s="427" t="str">
        <f t="shared" si="44"/>
        <v>effect add_modifier={modifier= colony_base days = -1 multiplier = 1}</v>
      </c>
      <c r="D2401" s="427"/>
      <c r="E2401" s="427"/>
      <c r="F2401" s="427"/>
      <c r="G2401" s="428"/>
      <c r="H2401" s="429" t="s">
        <v>19349</v>
      </c>
      <c r="I2401" s="10"/>
      <c r="J2401" s="10"/>
    </row>
    <row r="2402" spans="1:10">
      <c r="A2402" s="425">
        <v>44</v>
      </c>
      <c r="B2402" s="426" t="s">
        <v>19350</v>
      </c>
      <c r="C2402" s="427" t="str">
        <f t="shared" si="44"/>
        <v>effect add_modifier={modifier= planet_num_pops days = -1 multiplier = 1}</v>
      </c>
      <c r="D2402" s="427"/>
      <c r="E2402" s="427"/>
      <c r="F2402" s="427"/>
      <c r="G2402" s="428"/>
      <c r="H2402" s="429" t="s">
        <v>19351</v>
      </c>
      <c r="I2402" s="10"/>
      <c r="J2402" s="10"/>
    </row>
    <row r="2403" spans="1:10">
      <c r="A2403" s="425">
        <v>45</v>
      </c>
      <c r="B2403" s="426" t="s">
        <v>19352</v>
      </c>
      <c r="C2403" s="427" t="str">
        <f t="shared" si="44"/>
        <v>effect add_modifier={modifier= old_colony days = -1 multiplier = 1}</v>
      </c>
      <c r="D2403" s="427"/>
      <c r="E2403" s="427"/>
      <c r="F2403" s="427"/>
      <c r="G2403" s="428" t="s">
        <v>19353</v>
      </c>
      <c r="H2403" s="429" t="s">
        <v>19354</v>
      </c>
      <c r="I2403" s="10"/>
      <c r="J2403" s="10"/>
    </row>
    <row r="2404" spans="1:10">
      <c r="A2404" s="425">
        <v>46</v>
      </c>
      <c r="B2404" s="426" t="s">
        <v>19352</v>
      </c>
      <c r="C2404" s="427" t="str">
        <f t="shared" si="44"/>
        <v>effect add_modifier={modifier= new_colony days = -1 multiplier = 1}</v>
      </c>
      <c r="D2404" s="427"/>
      <c r="E2404" s="427"/>
      <c r="F2404" s="427"/>
      <c r="G2404" s="428" t="s">
        <v>16847</v>
      </c>
      <c r="H2404" s="429" t="s">
        <v>19355</v>
      </c>
      <c r="I2404" s="10"/>
      <c r="J2404" s="10"/>
    </row>
    <row r="2405" spans="1:10">
      <c r="A2405" s="425">
        <v>47</v>
      </c>
      <c r="B2405" s="426" t="s">
        <v>19356</v>
      </c>
      <c r="C2405" s="427" t="str">
        <f t="shared" si="44"/>
        <v>effect add_modifier={modifier= planet_stability_no_happiness_low days = -1 multiplier = 1}</v>
      </c>
      <c r="D2405" s="427"/>
      <c r="E2405" s="427"/>
      <c r="F2405" s="427"/>
      <c r="G2405" s="428" t="s">
        <v>16939</v>
      </c>
      <c r="H2405" s="429" t="s">
        <v>19357</v>
      </c>
      <c r="I2405" s="10"/>
      <c r="J2405" s="10"/>
    </row>
    <row r="2406" spans="1:10">
      <c r="A2406" s="425">
        <v>48</v>
      </c>
      <c r="B2406" s="426" t="s">
        <v>19358</v>
      </c>
      <c r="C2406" s="427" t="str">
        <f t="shared" si="44"/>
        <v>effect add_modifier={modifier= planet_stability_no_happiness_high days = -1 multiplier = 1}</v>
      </c>
      <c r="D2406" s="427"/>
      <c r="E2406" s="427"/>
      <c r="F2406" s="427"/>
      <c r="G2406" s="428" t="s">
        <v>15937</v>
      </c>
      <c r="H2406" s="429" t="s">
        <v>19359</v>
      </c>
      <c r="I2406" s="10"/>
      <c r="J2406" s="10"/>
    </row>
    <row r="2407" spans="1:10">
      <c r="A2407" s="425">
        <v>49</v>
      </c>
      <c r="B2407" s="426" t="s">
        <v>19356</v>
      </c>
      <c r="C2407" s="427" t="str">
        <f t="shared" si="44"/>
        <v>effect add_modifier={modifier= planet_stability_low days = -1 multiplier = 1}</v>
      </c>
      <c r="D2407" s="427"/>
      <c r="E2407" s="427"/>
      <c r="F2407" s="427"/>
      <c r="G2407" s="428" t="s">
        <v>19360</v>
      </c>
      <c r="H2407" s="429" t="s">
        <v>19361</v>
      </c>
      <c r="I2407" s="10"/>
      <c r="J2407" s="10"/>
    </row>
    <row r="2408" spans="1:10">
      <c r="A2408" s="425">
        <v>50</v>
      </c>
      <c r="B2408" s="426" t="s">
        <v>19358</v>
      </c>
      <c r="C2408" s="427" t="str">
        <f t="shared" si="44"/>
        <v>effect add_modifier={modifier= planet_stability_high days = -1 multiplier = 1}</v>
      </c>
      <c r="D2408" s="427"/>
      <c r="E2408" s="427"/>
      <c r="F2408" s="427"/>
      <c r="G2408" s="428" t="s">
        <v>19362</v>
      </c>
      <c r="H2408" s="429" t="s">
        <v>19363</v>
      </c>
      <c r="I2408" s="10"/>
      <c r="J2408" s="10"/>
    </row>
    <row r="2409" spans="1:10">
      <c r="A2409" s="425">
        <v>51</v>
      </c>
      <c r="B2409" s="426" t="s">
        <v>19364</v>
      </c>
      <c r="C2409" s="427" t="str">
        <f t="shared" si="44"/>
        <v>effect add_modifier={modifier= planet_crime days = -1 multiplier = 1}</v>
      </c>
      <c r="D2409" s="427"/>
      <c r="E2409" s="427"/>
      <c r="F2409" s="427"/>
      <c r="G2409" s="428"/>
      <c r="H2409" s="429" t="s">
        <v>19365</v>
      </c>
      <c r="I2409" s="10"/>
      <c r="J2409" s="10"/>
    </row>
    <row r="2410" spans="1:10">
      <c r="A2410" s="425">
        <v>52</v>
      </c>
      <c r="B2410" s="426" t="s">
        <v>19366</v>
      </c>
      <c r="C2410" s="427" t="str">
        <f t="shared" si="44"/>
        <v>effect add_modifier={modifier= planet_crime_no_happiness days = -1 multiplier = 1}</v>
      </c>
      <c r="D2410" s="427"/>
      <c r="E2410" s="427"/>
      <c r="F2410" s="427"/>
      <c r="G2410" s="428"/>
      <c r="H2410" s="429" t="s">
        <v>19367</v>
      </c>
      <c r="I2410" s="10"/>
      <c r="J2410" s="10"/>
    </row>
    <row r="2411" spans="1:10">
      <c r="A2411" s="425">
        <v>53</v>
      </c>
      <c r="B2411" s="426" t="s">
        <v>19368</v>
      </c>
      <c r="C2411" s="427" t="str">
        <f t="shared" si="44"/>
        <v>effect add_modifier={modifier= planetary_ascension days = -1 multiplier = 1}</v>
      </c>
      <c r="D2411" s="427"/>
      <c r="E2411" s="427"/>
      <c r="F2411" s="427"/>
      <c r="G2411" s="428" t="s">
        <v>16847</v>
      </c>
      <c r="H2411" s="429" t="s">
        <v>19369</v>
      </c>
      <c r="I2411" s="10"/>
      <c r="J2411" s="10"/>
    </row>
    <row r="2412" spans="1:10">
      <c r="A2412" s="425">
        <v>54</v>
      </c>
      <c r="B2412" s="426" t="s">
        <v>19370</v>
      </c>
      <c r="C2412" s="427" t="str">
        <f t="shared" si="44"/>
        <v>effect add_modifier={modifier= planet_amenities_no_happiness_low days = -1 multiplier = 1}</v>
      </c>
      <c r="D2412" s="427"/>
      <c r="E2412" s="427"/>
      <c r="F2412" s="427"/>
      <c r="G2412" s="428" t="s">
        <v>17374</v>
      </c>
      <c r="H2412" s="429" t="s">
        <v>19371</v>
      </c>
      <c r="I2412" s="10"/>
      <c r="J2412" s="10"/>
    </row>
    <row r="2413" spans="1:10">
      <c r="A2413" s="425">
        <v>55</v>
      </c>
      <c r="B2413" s="426" t="s">
        <v>19372</v>
      </c>
      <c r="C2413" s="427" t="str">
        <f t="shared" si="44"/>
        <v>effect add_modifier={modifier= planet_amenities_no_happiness_high days = -1 multiplier = 1}</v>
      </c>
      <c r="D2413" s="427"/>
      <c r="E2413" s="427"/>
      <c r="F2413" s="427"/>
      <c r="G2413" s="428" t="s">
        <v>14781</v>
      </c>
      <c r="H2413" s="429" t="s">
        <v>19373</v>
      </c>
      <c r="I2413" s="10"/>
      <c r="J2413" s="10"/>
    </row>
    <row r="2414" spans="1:10">
      <c r="A2414" s="425">
        <v>56</v>
      </c>
      <c r="B2414" s="426" t="s">
        <v>19370</v>
      </c>
      <c r="C2414" s="427" t="str">
        <f t="shared" si="44"/>
        <v>effect add_modifier={modifier= planet_amenities_low days = -1 multiplier = 1}</v>
      </c>
      <c r="D2414" s="427"/>
      <c r="E2414" s="427"/>
      <c r="F2414" s="427"/>
      <c r="G2414" s="428" t="s">
        <v>19374</v>
      </c>
      <c r="H2414" s="429" t="s">
        <v>19375</v>
      </c>
      <c r="I2414" s="10"/>
      <c r="J2414" s="10"/>
    </row>
    <row r="2415" spans="1:10">
      <c r="A2415" s="425">
        <v>57</v>
      </c>
      <c r="B2415" s="426" t="s">
        <v>19372</v>
      </c>
      <c r="C2415" s="427" t="str">
        <f t="shared" si="44"/>
        <v>effect add_modifier={modifier= planet_amenities_high days = -1 multiplier = 1}</v>
      </c>
      <c r="D2415" s="427"/>
      <c r="E2415" s="427"/>
      <c r="F2415" s="427"/>
      <c r="G2415" s="428" t="s">
        <v>19376</v>
      </c>
      <c r="H2415" s="429" t="s">
        <v>19377</v>
      </c>
      <c r="I2415" s="10"/>
      <c r="J2415" s="10"/>
    </row>
    <row r="2416" spans="1:10">
      <c r="A2416" s="425">
        <v>58</v>
      </c>
      <c r="B2416" s="426" t="s">
        <v>19378</v>
      </c>
      <c r="C2416" s="427" t="str">
        <f t="shared" si="44"/>
        <v>effect add_modifier={modifier= planet_housing_no_happiness_low days = -1 multiplier = 1}</v>
      </c>
      <c r="D2416" s="427"/>
      <c r="E2416" s="427"/>
      <c r="F2416" s="427"/>
      <c r="G2416" s="428" t="s">
        <v>16890</v>
      </c>
      <c r="H2416" s="429" t="s">
        <v>19379</v>
      </c>
      <c r="I2416" s="10"/>
      <c r="J2416" s="10"/>
    </row>
    <row r="2417" spans="1:10">
      <c r="A2417" s="425">
        <v>59</v>
      </c>
      <c r="B2417" s="426" t="s">
        <v>19380</v>
      </c>
      <c r="C2417" s="427" t="str">
        <f t="shared" si="44"/>
        <v>effect add_modifier={modifier= planet_housing_no_happiness_high days = -1 multiplier = 1}</v>
      </c>
      <c r="D2417" s="427"/>
      <c r="E2417" s="427"/>
      <c r="F2417" s="427"/>
      <c r="G2417" s="428" t="s">
        <v>16847</v>
      </c>
      <c r="H2417" s="429" t="s">
        <v>19381</v>
      </c>
      <c r="I2417" s="10"/>
      <c r="J2417" s="10"/>
    </row>
    <row r="2418" spans="1:10">
      <c r="A2418" s="425">
        <v>60</v>
      </c>
      <c r="B2418" s="426" t="s">
        <v>19378</v>
      </c>
      <c r="C2418" s="427" t="str">
        <f t="shared" si="44"/>
        <v>effect add_modifier={modifier= planet_housing_low days = -1 multiplier = 1}</v>
      </c>
      <c r="D2418" s="427"/>
      <c r="E2418" s="427"/>
      <c r="F2418" s="427"/>
      <c r="G2418" s="428" t="s">
        <v>16890</v>
      </c>
      <c r="H2418" s="429" t="s">
        <v>19382</v>
      </c>
      <c r="I2418" s="10"/>
      <c r="J2418" s="10"/>
    </row>
    <row r="2419" spans="1:10">
      <c r="A2419" s="425">
        <v>61</v>
      </c>
      <c r="B2419" s="426" t="s">
        <v>19380</v>
      </c>
      <c r="C2419" s="427" t="str">
        <f t="shared" si="44"/>
        <v>effect add_modifier={modifier= planet_housing_high days = -1 multiplier = 1}</v>
      </c>
      <c r="D2419" s="427"/>
      <c r="E2419" s="427"/>
      <c r="F2419" s="427"/>
      <c r="G2419" s="428" t="s">
        <v>16847</v>
      </c>
      <c r="H2419" s="429" t="s">
        <v>19383</v>
      </c>
      <c r="I2419" s="10"/>
      <c r="J2419" s="10"/>
    </row>
    <row r="2420" spans="1:10">
      <c r="A2420" s="425">
        <v>62</v>
      </c>
      <c r="B2420" s="426" t="s">
        <v>19378</v>
      </c>
      <c r="C2420" s="427" t="str">
        <f t="shared" si="44"/>
        <v>effect add_modifier={modifier= planet_overcrowded days = -1 multiplier = 1}</v>
      </c>
      <c r="D2420" s="427"/>
      <c r="E2420" s="427"/>
      <c r="F2420" s="427"/>
      <c r="G2420" s="428" t="s">
        <v>19384</v>
      </c>
      <c r="H2420" s="429" t="s">
        <v>19385</v>
      </c>
      <c r="I2420" s="10"/>
      <c r="J2420" s="10"/>
    </row>
    <row r="2421" spans="1:10">
      <c r="A2421" s="425">
        <v>63</v>
      </c>
      <c r="B2421" s="426" t="s">
        <v>19386</v>
      </c>
      <c r="C2421" s="427" t="str">
        <f t="shared" si="44"/>
        <v>effect add_modifier={modifier= planet_employment_no_happiness_low days = -1 multiplier = 1}</v>
      </c>
      <c r="D2421" s="427"/>
      <c r="E2421" s="427"/>
      <c r="F2421" s="427"/>
      <c r="G2421" s="428" t="s">
        <v>19387</v>
      </c>
      <c r="H2421" s="429" t="s">
        <v>19388</v>
      </c>
      <c r="I2421" s="10"/>
      <c r="J2421" s="10"/>
    </row>
    <row r="2422" spans="1:10">
      <c r="A2422" s="425">
        <v>64</v>
      </c>
      <c r="B2422" s="426" t="s">
        <v>19389</v>
      </c>
      <c r="C2422" s="427" t="str">
        <f t="shared" si="44"/>
        <v>effect add_modifier={modifier= planet_employment_no_happiness_high days = -1 multiplier = 1}</v>
      </c>
      <c r="D2422" s="427"/>
      <c r="E2422" s="427"/>
      <c r="F2422" s="427"/>
      <c r="G2422" s="428" t="s">
        <v>19390</v>
      </c>
      <c r="H2422" s="429" t="s">
        <v>19391</v>
      </c>
      <c r="I2422" s="10"/>
      <c r="J2422" s="10"/>
    </row>
    <row r="2423" spans="1:10">
      <c r="A2423" s="425">
        <v>65</v>
      </c>
      <c r="B2423" s="426" t="s">
        <v>19386</v>
      </c>
      <c r="C2423" s="427" t="str">
        <f t="shared" si="44"/>
        <v>effect add_modifier={modifier= planet_employment_low days = -1 multiplier = 1}</v>
      </c>
      <c r="D2423" s="427"/>
      <c r="E2423" s="427"/>
      <c r="F2423" s="427"/>
      <c r="G2423" s="428" t="s">
        <v>19387</v>
      </c>
      <c r="H2423" s="429" t="s">
        <v>19392</v>
      </c>
      <c r="I2423" s="10"/>
      <c r="J2423" s="10"/>
    </row>
    <row r="2424" spans="1:10">
      <c r="A2424" s="425">
        <v>66</v>
      </c>
      <c r="B2424" s="426" t="s">
        <v>19389</v>
      </c>
      <c r="C2424" s="427" t="str">
        <f t="shared" ref="C2424:C2487" si="45">_xlfn.CONCAT($C$4," ",H2424," ","days = ",$E$4," ","multiplier = ",$G$4,"}")</f>
        <v>effect add_modifier={modifier= planet_employment_high days = -1 multiplier = 1}</v>
      </c>
      <c r="D2424" s="427"/>
      <c r="E2424" s="427"/>
      <c r="F2424" s="427"/>
      <c r="G2424" s="428" t="s">
        <v>19390</v>
      </c>
      <c r="H2424" s="429" t="s">
        <v>19393</v>
      </c>
      <c r="I2424" s="10"/>
      <c r="J2424" s="10"/>
    </row>
    <row r="2425" spans="1:10">
      <c r="A2425" s="425">
        <v>67</v>
      </c>
      <c r="B2425" s="426" t="s">
        <v>19394</v>
      </c>
      <c r="C2425" s="427" t="str">
        <f t="shared" si="45"/>
        <v>effect add_modifier={modifier= skill_commander_navy days = -1 multiplier = 1}</v>
      </c>
      <c r="D2425" s="427"/>
      <c r="E2425" s="427"/>
      <c r="F2425" s="427"/>
      <c r="G2425" s="428" t="s">
        <v>19395</v>
      </c>
      <c r="H2425" s="429" t="s">
        <v>19396</v>
      </c>
      <c r="I2425" s="10"/>
      <c r="J2425" s="10"/>
    </row>
    <row r="2426" spans="1:10">
      <c r="A2426" s="425">
        <v>68</v>
      </c>
      <c r="B2426" s="426" t="s">
        <v>19394</v>
      </c>
      <c r="C2426" s="427" t="str">
        <f t="shared" si="45"/>
        <v>effect add_modifier={modifier= skill_commander_army days = -1 multiplier = 1}</v>
      </c>
      <c r="D2426" s="427"/>
      <c r="E2426" s="427"/>
      <c r="F2426" s="427"/>
      <c r="G2426" s="428" t="s">
        <v>3532</v>
      </c>
      <c r="H2426" s="429" t="s">
        <v>19397</v>
      </c>
      <c r="I2426" s="10"/>
      <c r="J2426" s="10"/>
    </row>
    <row r="2427" spans="1:10">
      <c r="A2427" s="425">
        <v>69</v>
      </c>
      <c r="B2427" s="426" t="s">
        <v>19398</v>
      </c>
      <c r="C2427" s="427" t="str">
        <f t="shared" si="45"/>
        <v>effect add_modifier={modifier= skill_official days = -1 multiplier = 1}</v>
      </c>
      <c r="D2427" s="427"/>
      <c r="E2427" s="427"/>
      <c r="F2427" s="427"/>
      <c r="G2427" s="428" t="s">
        <v>19399</v>
      </c>
      <c r="H2427" s="429" t="s">
        <v>19400</v>
      </c>
      <c r="I2427" s="10"/>
      <c r="J2427" s="10"/>
    </row>
    <row r="2428" spans="1:10">
      <c r="A2428" s="425">
        <v>70</v>
      </c>
      <c r="B2428" s="426" t="s">
        <v>19394</v>
      </c>
      <c r="C2428" s="427" t="str">
        <f t="shared" si="45"/>
        <v>effect add_modifier={modifier= skill_commander days = -1 multiplier = 1}</v>
      </c>
      <c r="D2428" s="427"/>
      <c r="E2428" s="427"/>
      <c r="F2428" s="427"/>
      <c r="G2428" s="428"/>
      <c r="H2428" s="429" t="s">
        <v>19401</v>
      </c>
      <c r="I2428" s="10"/>
      <c r="J2428" s="10"/>
    </row>
    <row r="2429" spans="1:10">
      <c r="A2429" s="425">
        <v>71</v>
      </c>
      <c r="B2429" s="426" t="s">
        <v>19402</v>
      </c>
      <c r="C2429" s="427" t="str">
        <f t="shared" si="45"/>
        <v>effect add_modifier={modifier= skill_scientist days = -1 multiplier = 1}</v>
      </c>
      <c r="D2429" s="427"/>
      <c r="E2429" s="427"/>
      <c r="F2429" s="427"/>
      <c r="G2429" s="428" t="s">
        <v>19403</v>
      </c>
      <c r="H2429" s="429" t="s">
        <v>19404</v>
      </c>
      <c r="I2429" s="10"/>
      <c r="J2429" s="10"/>
    </row>
    <row r="2430" ht="34.5" spans="1:10">
      <c r="A2430" s="425">
        <v>72</v>
      </c>
      <c r="B2430" s="426" t="s">
        <v>19405</v>
      </c>
      <c r="C2430" s="427" t="str">
        <f t="shared" si="45"/>
        <v>effect add_modifier={modifier= skill_official_planet_governor days = -1 multiplier = 1}</v>
      </c>
      <c r="D2430" s="427"/>
      <c r="E2430" s="427"/>
      <c r="F2430" s="427"/>
      <c r="G2430" s="428" t="s">
        <v>19406</v>
      </c>
      <c r="H2430" s="429" t="s">
        <v>19407</v>
      </c>
      <c r="I2430" s="10"/>
      <c r="J2430" s="10"/>
    </row>
    <row r="2431" ht="34.5" spans="1:10">
      <c r="A2431" s="425">
        <v>73</v>
      </c>
      <c r="B2431" s="426" t="s">
        <v>19408</v>
      </c>
      <c r="C2431" s="427" t="str">
        <f t="shared" si="45"/>
        <v>effect add_modifier={modifier= skill_official_sector_governor days = -1 multiplier = 1}</v>
      </c>
      <c r="D2431" s="427"/>
      <c r="E2431" s="427"/>
      <c r="F2431" s="427"/>
      <c r="G2431" s="428" t="s">
        <v>19409</v>
      </c>
      <c r="H2431" s="429" t="s">
        <v>19410</v>
      </c>
      <c r="I2431" s="10"/>
      <c r="J2431" s="10"/>
    </row>
    <row r="2432" spans="1:10">
      <c r="A2432" s="425">
        <v>74</v>
      </c>
      <c r="B2432" s="426" t="s">
        <v>19411</v>
      </c>
      <c r="C2432" s="427" t="str">
        <f t="shared" si="45"/>
        <v>effect add_modifier={modifier= skill_official_background_planet_governor days = -1 multiplier = 1}</v>
      </c>
      <c r="D2432" s="427"/>
      <c r="E2432" s="427"/>
      <c r="F2432" s="427"/>
      <c r="G2432" s="428" t="s">
        <v>19412</v>
      </c>
      <c r="H2432" s="429" t="s">
        <v>19413</v>
      </c>
      <c r="I2432" s="10"/>
      <c r="J2432" s="10"/>
    </row>
    <row r="2433" ht="34.5" spans="1:10">
      <c r="A2433" s="425">
        <v>75</v>
      </c>
      <c r="B2433" s="426" t="s">
        <v>19405</v>
      </c>
      <c r="C2433" s="427" t="str">
        <f t="shared" si="45"/>
        <v>effect add_modifier={modifier= skill_commander_planet_governor days = -1 multiplier = 1}</v>
      </c>
      <c r="D2433" s="427"/>
      <c r="E2433" s="427"/>
      <c r="F2433" s="427"/>
      <c r="G2433" s="428" t="s">
        <v>19414</v>
      </c>
      <c r="H2433" s="429" t="s">
        <v>19415</v>
      </c>
      <c r="I2433" s="10"/>
      <c r="J2433" s="10"/>
    </row>
    <row r="2434" ht="34.5" spans="1:10">
      <c r="A2434" s="425">
        <v>76</v>
      </c>
      <c r="B2434" s="426" t="s">
        <v>19408</v>
      </c>
      <c r="C2434" s="427" t="str">
        <f t="shared" si="45"/>
        <v>effect add_modifier={modifier= skill_commander_sector_governor days = -1 multiplier = 1}</v>
      </c>
      <c r="D2434" s="427"/>
      <c r="E2434" s="427"/>
      <c r="F2434" s="427"/>
      <c r="G2434" s="428" t="s">
        <v>19416</v>
      </c>
      <c r="H2434" s="429" t="s">
        <v>19417</v>
      </c>
      <c r="I2434" s="10"/>
      <c r="J2434" s="10"/>
    </row>
    <row r="2435" spans="1:10">
      <c r="A2435" s="425">
        <v>77</v>
      </c>
      <c r="B2435" s="426" t="s">
        <v>19411</v>
      </c>
      <c r="C2435" s="427" t="str">
        <f t="shared" si="45"/>
        <v>effect add_modifier={modifier= skill_commander_background_planet_governor days = -1 multiplier = 1}</v>
      </c>
      <c r="D2435" s="427"/>
      <c r="E2435" s="427"/>
      <c r="F2435" s="427"/>
      <c r="G2435" s="428" t="s">
        <v>19418</v>
      </c>
      <c r="H2435" s="429" t="s">
        <v>19419</v>
      </c>
      <c r="I2435" s="10"/>
      <c r="J2435" s="10"/>
    </row>
    <row r="2436" ht="34.5" spans="1:10">
      <c r="A2436" s="425">
        <v>78</v>
      </c>
      <c r="B2436" s="426" t="s">
        <v>19405</v>
      </c>
      <c r="C2436" s="427" t="str">
        <f t="shared" si="45"/>
        <v>effect add_modifier={modifier= skill_scientist_planet_governor days = -1 multiplier = 1}</v>
      </c>
      <c r="D2436" s="427"/>
      <c r="E2436" s="427"/>
      <c r="F2436" s="427"/>
      <c r="G2436" s="428" t="s">
        <v>19420</v>
      </c>
      <c r="H2436" s="429" t="s">
        <v>19421</v>
      </c>
      <c r="I2436" s="10"/>
      <c r="J2436" s="10"/>
    </row>
    <row r="2437" ht="34.5" spans="1:10">
      <c r="A2437" s="425">
        <v>79</v>
      </c>
      <c r="B2437" s="426" t="s">
        <v>19408</v>
      </c>
      <c r="C2437" s="427" t="str">
        <f t="shared" si="45"/>
        <v>effect add_modifier={modifier= skill_scientist_sector_governor days = -1 multiplier = 1}</v>
      </c>
      <c r="D2437" s="427"/>
      <c r="E2437" s="427"/>
      <c r="F2437" s="427"/>
      <c r="G2437" s="428" t="s">
        <v>19422</v>
      </c>
      <c r="H2437" s="429" t="s">
        <v>19423</v>
      </c>
      <c r="I2437" s="10"/>
      <c r="J2437" s="10"/>
    </row>
    <row r="2438" spans="1:10">
      <c r="A2438" s="425">
        <v>80</v>
      </c>
      <c r="B2438" s="426" t="s">
        <v>19411</v>
      </c>
      <c r="C2438" s="427" t="str">
        <f t="shared" si="45"/>
        <v>effect add_modifier={modifier= skill_scientist_background_planet_governor days = -1 multiplier = 1}</v>
      </c>
      <c r="D2438" s="427"/>
      <c r="E2438" s="427"/>
      <c r="F2438" s="427"/>
      <c r="G2438" s="428" t="s">
        <v>19424</v>
      </c>
      <c r="H2438" s="429" t="s">
        <v>19425</v>
      </c>
      <c r="I2438" s="10"/>
      <c r="J2438" s="10"/>
    </row>
    <row r="2439" spans="1:10">
      <c r="A2439" s="425">
        <v>81</v>
      </c>
      <c r="B2439" s="426" t="s">
        <v>19426</v>
      </c>
      <c r="C2439" s="427" t="str">
        <f t="shared" si="45"/>
        <v>effect add_modifier={modifier= skill_ruler days = -1 multiplier = 1}</v>
      </c>
      <c r="D2439" s="427"/>
      <c r="E2439" s="427"/>
      <c r="F2439" s="427"/>
      <c r="G2439" s="428"/>
      <c r="H2439" s="429" t="s">
        <v>19427</v>
      </c>
      <c r="I2439" s="10"/>
      <c r="J2439" s="10"/>
    </row>
    <row r="2440" spans="1:10">
      <c r="A2440" s="425">
        <v>82</v>
      </c>
      <c r="B2440" s="426" t="s">
        <v>19428</v>
      </c>
      <c r="C2440" s="427" t="str">
        <f t="shared" si="45"/>
        <v>effect add_modifier={modifier= leader_skills_spawn days = -1 multiplier = 1}</v>
      </c>
      <c r="D2440" s="427"/>
      <c r="E2440" s="427"/>
      <c r="F2440" s="427"/>
      <c r="G2440" s="428"/>
      <c r="H2440" s="429" t="s">
        <v>19429</v>
      </c>
      <c r="I2440" s="10"/>
      <c r="J2440" s="10"/>
    </row>
    <row r="2441" spans="1:10">
      <c r="A2441" s="425">
        <v>83</v>
      </c>
      <c r="B2441" s="426" t="s">
        <v>19430</v>
      </c>
      <c r="C2441" s="427" t="str">
        <f t="shared" si="45"/>
        <v>effect add_modifier={modifier= over_starbase_capacity days = -1 multiplier = 1}</v>
      </c>
      <c r="D2441" s="427"/>
      <c r="E2441" s="427"/>
      <c r="F2441" s="427"/>
      <c r="G2441" s="428" t="s">
        <v>19431</v>
      </c>
      <c r="H2441" s="429" t="s">
        <v>19432</v>
      </c>
      <c r="I2441" s="10"/>
      <c r="J2441" s="10"/>
    </row>
    <row r="2442" spans="1:10">
      <c r="A2442" s="425">
        <v>84</v>
      </c>
      <c r="B2442" s="426" t="s">
        <v>19433</v>
      </c>
      <c r="C2442" s="427" t="str">
        <f t="shared" si="45"/>
        <v>effect add_modifier={modifier= per_neighbor_rival days = -1 multiplier = 1}</v>
      </c>
      <c r="D2442" s="427"/>
      <c r="E2442" s="427"/>
      <c r="F2442" s="427"/>
      <c r="G2442" s="428" t="s">
        <v>19434</v>
      </c>
      <c r="H2442" s="429" t="s">
        <v>19435</v>
      </c>
      <c r="I2442" s="10"/>
      <c r="J2442" s="10"/>
    </row>
    <row r="2443" ht="34.5" spans="1:10">
      <c r="A2443" s="425">
        <v>85</v>
      </c>
      <c r="B2443" s="426" t="s">
        <v>19436</v>
      </c>
      <c r="C2443" s="427" t="str">
        <f t="shared" si="45"/>
        <v>effect add_modifier={modifier= pop_unemployment_demotion_time_mult days = -1 multiplier = 1}</v>
      </c>
      <c r="D2443" s="427"/>
      <c r="E2443" s="427"/>
      <c r="F2443" s="427"/>
      <c r="G2443" s="428" t="s">
        <v>19437</v>
      </c>
      <c r="H2443" s="429" t="s">
        <v>19438</v>
      </c>
      <c r="I2443" s="10"/>
      <c r="J2443" s="10"/>
    </row>
    <row r="2444" spans="1:10">
      <c r="A2444" s="425">
        <v>86</v>
      </c>
      <c r="B2444" s="426" t="s">
        <v>19439</v>
      </c>
      <c r="C2444" s="427" t="str">
        <f t="shared" si="45"/>
        <v>effect add_modifier={modifier= ship_excess_power days = -1 multiplier = 1}</v>
      </c>
      <c r="D2444" s="427"/>
      <c r="E2444" s="427"/>
      <c r="F2444" s="427"/>
      <c r="G2444" s="428" t="s">
        <v>19440</v>
      </c>
      <c r="H2444" s="429" t="s">
        <v>19441</v>
      </c>
      <c r="I2444" s="10"/>
      <c r="J2444" s="10"/>
    </row>
    <row r="2445" spans="1:10">
      <c r="A2445" s="425">
        <v>87</v>
      </c>
      <c r="B2445" s="426" t="s">
        <v>19442</v>
      </c>
      <c r="C2445" s="427" t="str">
        <f t="shared" si="45"/>
        <v>effect add_modifier={modifier= ship_orbit_repair days = -1 multiplier = 1}</v>
      </c>
      <c r="D2445" s="427"/>
      <c r="E2445" s="427"/>
      <c r="F2445" s="427"/>
      <c r="G2445" s="428" t="s">
        <v>19443</v>
      </c>
      <c r="H2445" s="429" t="s">
        <v>19444</v>
      </c>
      <c r="I2445" s="10"/>
      <c r="J2445" s="10"/>
    </row>
    <row r="2446" spans="1:10">
      <c r="A2446" s="425">
        <v>88</v>
      </c>
      <c r="B2446" s="426" t="s">
        <v>19445</v>
      </c>
      <c r="C2446" s="427" t="str">
        <f t="shared" si="45"/>
        <v>effect add_modifier={modifier= ship_max_damaged_effect days = -1 multiplier = 1}</v>
      </c>
      <c r="D2446" s="427"/>
      <c r="E2446" s="427"/>
      <c r="F2446" s="427"/>
      <c r="G2446" s="428" t="s">
        <v>19446</v>
      </c>
      <c r="H2446" s="429" t="s">
        <v>19447</v>
      </c>
      <c r="I2446" s="10"/>
      <c r="J2446" s="10"/>
    </row>
    <row r="2447" spans="1:10">
      <c r="A2447" s="425">
        <v>89</v>
      </c>
      <c r="B2447" s="426" t="s">
        <v>19448</v>
      </c>
      <c r="C2447" s="427" t="str">
        <f t="shared" si="45"/>
        <v>effect add_modifier={modifier= station_self_repair days = -1 multiplier = 1}</v>
      </c>
      <c r="D2447" s="427"/>
      <c r="E2447" s="427"/>
      <c r="F2447" s="427"/>
      <c r="G2447" s="428" t="s">
        <v>19449</v>
      </c>
      <c r="H2447" s="429" t="s">
        <v>19450</v>
      </c>
      <c r="I2447" s="10"/>
      <c r="J2447" s="10"/>
    </row>
    <row r="2448" spans="1:10">
      <c r="A2448" s="425">
        <v>90</v>
      </c>
      <c r="B2448" s="426" t="s">
        <v>19451</v>
      </c>
      <c r="C2448" s="427" t="str">
        <f t="shared" si="45"/>
        <v>effect add_modifier={modifier= fleet_force_disparity_effect days = -1 multiplier = 1}</v>
      </c>
      <c r="D2448" s="427"/>
      <c r="E2448" s="427"/>
      <c r="F2448" s="427"/>
      <c r="G2448" s="428" t="s">
        <v>19452</v>
      </c>
      <c r="H2448" s="429" t="s">
        <v>19453</v>
      </c>
      <c r="I2448" s="10"/>
      <c r="J2448" s="10"/>
    </row>
    <row r="2449" spans="1:10">
      <c r="A2449" s="425">
        <v>91</v>
      </c>
      <c r="B2449" s="426" t="s">
        <v>19454</v>
      </c>
      <c r="C2449" s="427" t="str">
        <f t="shared" si="45"/>
        <v>effect add_modifier={modifier= faction_approval_very_low days = -1 multiplier = 1}</v>
      </c>
      <c r="D2449" s="427"/>
      <c r="E2449" s="427"/>
      <c r="F2449" s="427"/>
      <c r="G2449" s="428" t="s">
        <v>17090</v>
      </c>
      <c r="H2449" s="429" t="s">
        <v>19455</v>
      </c>
      <c r="I2449" s="10"/>
      <c r="J2449" s="10"/>
    </row>
    <row r="2450" spans="1:10">
      <c r="A2450" s="425">
        <v>92</v>
      </c>
      <c r="B2450" s="426" t="s">
        <v>19456</v>
      </c>
      <c r="C2450" s="427" t="str">
        <f t="shared" si="45"/>
        <v>effect add_modifier={modifier= faction_approval_low days = -1 multiplier = 1}</v>
      </c>
      <c r="D2450" s="427"/>
      <c r="E2450" s="427"/>
      <c r="F2450" s="427"/>
      <c r="G2450" s="428" t="s">
        <v>3417</v>
      </c>
      <c r="H2450" s="429" t="s">
        <v>19457</v>
      </c>
      <c r="I2450" s="10"/>
      <c r="J2450" s="10"/>
    </row>
    <row r="2451" spans="1:10">
      <c r="A2451" s="425">
        <v>93</v>
      </c>
      <c r="B2451" s="426" t="s">
        <v>19458</v>
      </c>
      <c r="C2451" s="427" t="str">
        <f t="shared" si="45"/>
        <v>effect add_modifier={modifier= faction_approval_average days = -1 multiplier = 1}</v>
      </c>
      <c r="D2451" s="427"/>
      <c r="E2451" s="427"/>
      <c r="F2451" s="427"/>
      <c r="G2451" s="428"/>
      <c r="H2451" s="429" t="s">
        <v>19459</v>
      </c>
      <c r="I2451" s="10"/>
      <c r="J2451" s="10"/>
    </row>
    <row r="2452" spans="1:10">
      <c r="A2452" s="425">
        <v>94</v>
      </c>
      <c r="B2452" s="426" t="s">
        <v>19460</v>
      </c>
      <c r="C2452" s="427" t="str">
        <f t="shared" si="45"/>
        <v>effect add_modifier={modifier= faction_approval_high days = -1 multiplier = 1}</v>
      </c>
      <c r="D2452" s="427"/>
      <c r="E2452" s="427"/>
      <c r="F2452" s="427"/>
      <c r="G2452" s="428" t="s">
        <v>13419</v>
      </c>
      <c r="H2452" s="429" t="s">
        <v>19461</v>
      </c>
      <c r="I2452" s="10"/>
      <c r="J2452" s="10"/>
    </row>
    <row r="2453" spans="1:10">
      <c r="A2453" s="425">
        <v>95</v>
      </c>
      <c r="B2453" s="426" t="s">
        <v>19462</v>
      </c>
      <c r="C2453" s="427" t="str">
        <f t="shared" si="45"/>
        <v>effect add_modifier={modifier= faction_approval_very_high days = -1 multiplier = 1}</v>
      </c>
      <c r="D2453" s="427"/>
      <c r="E2453" s="427"/>
      <c r="F2453" s="427"/>
      <c r="G2453" s="428" t="s">
        <v>3468</v>
      </c>
      <c r="H2453" s="429" t="s">
        <v>19463</v>
      </c>
      <c r="I2453" s="10"/>
      <c r="J2453" s="10"/>
    </row>
    <row r="2454" spans="1:10">
      <c r="A2454" s="425">
        <v>96</v>
      </c>
      <c r="B2454" s="426" t="s">
        <v>19464</v>
      </c>
      <c r="C2454" s="427" t="str">
        <f t="shared" si="45"/>
        <v>effect add_modifier={modifier= embraced_faction days = -1 multiplier = 1}</v>
      </c>
      <c r="D2454" s="427"/>
      <c r="E2454" s="427"/>
      <c r="F2454" s="427"/>
      <c r="G2454" s="428" t="s">
        <v>19465</v>
      </c>
      <c r="H2454" s="429" t="s">
        <v>19466</v>
      </c>
      <c r="I2454" s="10"/>
      <c r="J2454" s="10"/>
    </row>
    <row r="2455" spans="1:10">
      <c r="A2455" s="425">
        <v>97</v>
      </c>
      <c r="B2455" s="426" t="s">
        <v>19467</v>
      </c>
      <c r="C2455" s="427" t="str">
        <f t="shared" si="45"/>
        <v>effect add_modifier={modifier= suppressed_faction days = -1 multiplier = 1}</v>
      </c>
      <c r="D2455" s="427"/>
      <c r="E2455" s="427"/>
      <c r="F2455" s="427"/>
      <c r="G2455" s="428" t="s">
        <v>19468</v>
      </c>
      <c r="H2455" s="429" t="s">
        <v>19469</v>
      </c>
      <c r="I2455" s="10"/>
      <c r="J2455" s="10"/>
    </row>
    <row r="2456" spans="1:10">
      <c r="A2456" s="425">
        <v>98</v>
      </c>
      <c r="B2456" s="426" t="s">
        <v>19470</v>
      </c>
      <c r="C2456" s="427" t="str">
        <f t="shared" si="45"/>
        <v>effect add_modifier={modifier= suppressed_xenophobe days = -1 multiplier = 1}</v>
      </c>
      <c r="D2456" s="427"/>
      <c r="E2456" s="427"/>
      <c r="F2456" s="427"/>
      <c r="G2456" s="428" t="s">
        <v>19471</v>
      </c>
      <c r="H2456" s="429" t="s">
        <v>19472</v>
      </c>
      <c r="I2456" s="10"/>
      <c r="J2456" s="10"/>
    </row>
    <row r="2457" spans="1:10">
      <c r="A2457" s="425">
        <v>99</v>
      </c>
      <c r="B2457" s="426" t="s">
        <v>17303</v>
      </c>
      <c r="C2457" s="427" t="str">
        <f t="shared" si="45"/>
        <v>effect add_modifier={modifier= promoted_xenophobe days = -1 multiplier = 1}</v>
      </c>
      <c r="D2457" s="427"/>
      <c r="E2457" s="427"/>
      <c r="F2457" s="427"/>
      <c r="G2457" s="428" t="s">
        <v>17304</v>
      </c>
      <c r="H2457" s="429" t="s">
        <v>19473</v>
      </c>
      <c r="I2457" s="10"/>
      <c r="J2457" s="10"/>
    </row>
    <row r="2458" spans="1:10">
      <c r="A2458" s="425">
        <v>100</v>
      </c>
      <c r="B2458" s="426" t="s">
        <v>19474</v>
      </c>
      <c r="C2458" s="427" t="str">
        <f t="shared" si="45"/>
        <v>effect add_modifier={modifier= suppressed_xenophile days = -1 multiplier = 1}</v>
      </c>
      <c r="D2458" s="427"/>
      <c r="E2458" s="427"/>
      <c r="F2458" s="427"/>
      <c r="G2458" s="428" t="s">
        <v>19475</v>
      </c>
      <c r="H2458" s="429" t="s">
        <v>19476</v>
      </c>
      <c r="I2458" s="10"/>
      <c r="J2458" s="10"/>
    </row>
    <row r="2459" spans="1:10">
      <c r="A2459" s="425">
        <v>101</v>
      </c>
      <c r="B2459" s="426" t="s">
        <v>17300</v>
      </c>
      <c r="C2459" s="427" t="str">
        <f t="shared" si="45"/>
        <v>effect add_modifier={modifier= promoted_xenophile days = -1 multiplier = 1}</v>
      </c>
      <c r="D2459" s="427"/>
      <c r="E2459" s="427"/>
      <c r="F2459" s="427"/>
      <c r="G2459" s="428" t="s">
        <v>17301</v>
      </c>
      <c r="H2459" s="429" t="s">
        <v>19477</v>
      </c>
      <c r="I2459" s="10"/>
      <c r="J2459" s="10"/>
    </row>
    <row r="2460" spans="1:10">
      <c r="A2460" s="425">
        <v>102</v>
      </c>
      <c r="B2460" s="426" t="s">
        <v>19478</v>
      </c>
      <c r="C2460" s="427" t="str">
        <f t="shared" si="45"/>
        <v>effect add_modifier={modifier= suppressed_spiritualist days = -1 multiplier = 1}</v>
      </c>
      <c r="D2460" s="427"/>
      <c r="E2460" s="427"/>
      <c r="F2460" s="427"/>
      <c r="G2460" s="428" t="s">
        <v>19479</v>
      </c>
      <c r="H2460" s="429" t="s">
        <v>19480</v>
      </c>
      <c r="I2460" s="10"/>
      <c r="J2460" s="10"/>
    </row>
    <row r="2461" spans="1:10">
      <c r="A2461" s="425">
        <v>103</v>
      </c>
      <c r="B2461" s="426" t="s">
        <v>17283</v>
      </c>
      <c r="C2461" s="427" t="str">
        <f t="shared" si="45"/>
        <v>effect add_modifier={modifier= promoted_spiritualist days = -1 multiplier = 1}</v>
      </c>
      <c r="D2461" s="427"/>
      <c r="E2461" s="427"/>
      <c r="F2461" s="427"/>
      <c r="G2461" s="428" t="s">
        <v>17093</v>
      </c>
      <c r="H2461" s="429" t="s">
        <v>19481</v>
      </c>
      <c r="I2461" s="10"/>
      <c r="J2461" s="10"/>
    </row>
    <row r="2462" spans="1:10">
      <c r="A2462" s="425">
        <v>104</v>
      </c>
      <c r="B2462" s="426" t="s">
        <v>19482</v>
      </c>
      <c r="C2462" s="427" t="str">
        <f t="shared" si="45"/>
        <v>effect add_modifier={modifier= suppressed_materialist days = -1 multiplier = 1}</v>
      </c>
      <c r="D2462" s="427"/>
      <c r="E2462" s="427"/>
      <c r="F2462" s="427"/>
      <c r="G2462" s="428" t="s">
        <v>19483</v>
      </c>
      <c r="H2462" s="429" t="s">
        <v>19484</v>
      </c>
      <c r="I2462" s="10"/>
      <c r="J2462" s="10"/>
    </row>
    <row r="2463" spans="1:10">
      <c r="A2463" s="425">
        <v>105</v>
      </c>
      <c r="B2463" s="426" t="s">
        <v>17285</v>
      </c>
      <c r="C2463" s="427" t="str">
        <f t="shared" si="45"/>
        <v>effect add_modifier={modifier= promoted_materialist days = -1 multiplier = 1}</v>
      </c>
      <c r="D2463" s="427"/>
      <c r="E2463" s="427"/>
      <c r="F2463" s="427"/>
      <c r="G2463" s="428" t="s">
        <v>17096</v>
      </c>
      <c r="H2463" s="429" t="s">
        <v>19485</v>
      </c>
      <c r="I2463" s="10"/>
      <c r="J2463" s="10"/>
    </row>
    <row r="2464" spans="1:10">
      <c r="A2464" s="425">
        <v>106</v>
      </c>
      <c r="B2464" s="426" t="s">
        <v>19486</v>
      </c>
      <c r="C2464" s="427" t="str">
        <f t="shared" si="45"/>
        <v>effect add_modifier={modifier= suppressed_pacifist days = -1 multiplier = 1}</v>
      </c>
      <c r="D2464" s="427"/>
      <c r="E2464" s="427"/>
      <c r="F2464" s="427"/>
      <c r="G2464" s="428" t="s">
        <v>19487</v>
      </c>
      <c r="H2464" s="429" t="s">
        <v>19488</v>
      </c>
      <c r="I2464" s="10"/>
      <c r="J2464" s="10"/>
    </row>
    <row r="2465" spans="1:10">
      <c r="A2465" s="425">
        <v>107</v>
      </c>
      <c r="B2465" s="426" t="s">
        <v>17291</v>
      </c>
      <c r="C2465" s="427" t="str">
        <f t="shared" si="45"/>
        <v>effect add_modifier={modifier= promoted_pacifist days = -1 multiplier = 1}</v>
      </c>
      <c r="D2465" s="427"/>
      <c r="E2465" s="427"/>
      <c r="F2465" s="427"/>
      <c r="G2465" s="428" t="s">
        <v>17292</v>
      </c>
      <c r="H2465" s="429" t="s">
        <v>19489</v>
      </c>
      <c r="I2465" s="10"/>
      <c r="J2465" s="10"/>
    </row>
    <row r="2466" spans="1:10">
      <c r="A2466" s="425">
        <v>108</v>
      </c>
      <c r="B2466" s="426" t="s">
        <v>19490</v>
      </c>
      <c r="C2466" s="427" t="str">
        <f t="shared" si="45"/>
        <v>effect add_modifier={modifier= suppressed_militarist days = -1 multiplier = 1}</v>
      </c>
      <c r="D2466" s="427"/>
      <c r="E2466" s="427"/>
      <c r="F2466" s="427"/>
      <c r="G2466" s="428" t="s">
        <v>19491</v>
      </c>
      <c r="H2466" s="429" t="s">
        <v>19492</v>
      </c>
      <c r="I2466" s="10"/>
      <c r="J2466" s="10"/>
    </row>
    <row r="2467" spans="1:10">
      <c r="A2467" s="425">
        <v>109</v>
      </c>
      <c r="B2467" s="426" t="s">
        <v>17288</v>
      </c>
      <c r="C2467" s="427" t="str">
        <f t="shared" si="45"/>
        <v>effect add_modifier={modifier= promoted_militarist days = -1 multiplier = 1}</v>
      </c>
      <c r="D2467" s="427"/>
      <c r="E2467" s="427"/>
      <c r="F2467" s="427"/>
      <c r="G2467" s="428" t="s">
        <v>17289</v>
      </c>
      <c r="H2467" s="429" t="s">
        <v>19493</v>
      </c>
      <c r="I2467" s="10"/>
      <c r="J2467" s="10"/>
    </row>
    <row r="2468" spans="1:10">
      <c r="A2468" s="425">
        <v>110</v>
      </c>
      <c r="B2468" s="426" t="s">
        <v>19494</v>
      </c>
      <c r="C2468" s="427" t="str">
        <f t="shared" si="45"/>
        <v>effect add_modifier={modifier= suppressed_egalitarian days = -1 multiplier = 1}</v>
      </c>
      <c r="D2468" s="427"/>
      <c r="E2468" s="427"/>
      <c r="F2468" s="427"/>
      <c r="G2468" s="428" t="s">
        <v>19495</v>
      </c>
      <c r="H2468" s="429" t="s">
        <v>19496</v>
      </c>
      <c r="I2468" s="10"/>
      <c r="J2468" s="10"/>
    </row>
    <row r="2469" spans="1:10">
      <c r="A2469" s="425">
        <v>111</v>
      </c>
      <c r="B2469" s="426" t="s">
        <v>17297</v>
      </c>
      <c r="C2469" s="427" t="str">
        <f t="shared" si="45"/>
        <v>effect add_modifier={modifier= promoted_egalitarian days = -1 multiplier = 1}</v>
      </c>
      <c r="D2469" s="427"/>
      <c r="E2469" s="427"/>
      <c r="F2469" s="427"/>
      <c r="G2469" s="428" t="s">
        <v>17298</v>
      </c>
      <c r="H2469" s="429" t="s">
        <v>19497</v>
      </c>
      <c r="I2469" s="10"/>
      <c r="J2469" s="10"/>
    </row>
    <row r="2470" spans="1:10">
      <c r="A2470" s="425">
        <v>112</v>
      </c>
      <c r="B2470" s="426" t="s">
        <v>19498</v>
      </c>
      <c r="C2470" s="427" t="str">
        <f t="shared" si="45"/>
        <v>effect add_modifier={modifier= suppressed_authoritarian days = -1 multiplier = 1}</v>
      </c>
      <c r="D2470" s="427"/>
      <c r="E2470" s="427"/>
      <c r="F2470" s="427"/>
      <c r="G2470" s="428" t="s">
        <v>19499</v>
      </c>
      <c r="H2470" s="429" t="s">
        <v>19500</v>
      </c>
      <c r="I2470" s="10"/>
      <c r="J2470" s="10"/>
    </row>
    <row r="2471" spans="1:10">
      <c r="A2471" s="425">
        <v>113</v>
      </c>
      <c r="B2471" s="426" t="s">
        <v>17294</v>
      </c>
      <c r="C2471" s="427" t="str">
        <f t="shared" si="45"/>
        <v>effect add_modifier={modifier= promoted_authoritarian days = -1 multiplier = 1}</v>
      </c>
      <c r="D2471" s="427"/>
      <c r="E2471" s="427"/>
      <c r="F2471" s="427"/>
      <c r="G2471" s="428" t="s">
        <v>17295</v>
      </c>
      <c r="H2471" s="429" t="s">
        <v>19501</v>
      </c>
      <c r="I2471" s="10"/>
      <c r="J2471" s="10"/>
    </row>
    <row r="2472" spans="1:10">
      <c r="A2472" s="425">
        <v>114</v>
      </c>
      <c r="B2472" s="426" t="s">
        <v>19502</v>
      </c>
      <c r="C2472" s="427" t="str">
        <f t="shared" si="45"/>
        <v>effect add_modifier={modifier= energy_deficit days = -1 multiplier = 1}</v>
      </c>
      <c r="D2472" s="427"/>
      <c r="E2472" s="427"/>
      <c r="F2472" s="427"/>
      <c r="G2472" s="428"/>
      <c r="H2472" s="429" t="s">
        <v>19503</v>
      </c>
      <c r="I2472" s="10"/>
      <c r="J2472" s="10"/>
    </row>
    <row r="2473" ht="34.5" spans="1:10">
      <c r="A2473" s="425">
        <v>115</v>
      </c>
      <c r="B2473" s="426" t="s">
        <v>19504</v>
      </c>
      <c r="C2473" s="427" t="str">
        <f t="shared" si="45"/>
        <v>effect add_modifier={modifier= minerals_deficit days = -1 multiplier = 1}</v>
      </c>
      <c r="D2473" s="427"/>
      <c r="E2473" s="427"/>
      <c r="F2473" s="427"/>
      <c r="G2473" s="428" t="s">
        <v>19505</v>
      </c>
      <c r="H2473" s="429" t="s">
        <v>19506</v>
      </c>
      <c r="I2473" s="10"/>
      <c r="J2473" s="10"/>
    </row>
    <row r="2474" spans="1:10">
      <c r="A2474" s="425">
        <v>116</v>
      </c>
      <c r="B2474" s="426" t="s">
        <v>19507</v>
      </c>
      <c r="C2474" s="427" t="str">
        <f t="shared" si="45"/>
        <v>effect add_modifier={modifier= food_deficit days = -1 multiplier = 1}</v>
      </c>
      <c r="D2474" s="427"/>
      <c r="E2474" s="427"/>
      <c r="F2474" s="427"/>
      <c r="G2474" s="428" t="s">
        <v>19508</v>
      </c>
      <c r="H2474" s="429" t="s">
        <v>19509</v>
      </c>
      <c r="I2474" s="10"/>
      <c r="J2474" s="10"/>
    </row>
    <row r="2475" spans="1:10">
      <c r="A2475" s="425">
        <v>117</v>
      </c>
      <c r="B2475" s="426" t="s">
        <v>19510</v>
      </c>
      <c r="C2475" s="427" t="str">
        <f t="shared" si="45"/>
        <v>effect add_modifier={modifier= influence_deficit days = -1 multiplier = 1}</v>
      </c>
      <c r="D2475" s="427"/>
      <c r="E2475" s="427"/>
      <c r="F2475" s="427"/>
      <c r="G2475" s="428" t="s">
        <v>13390</v>
      </c>
      <c r="H2475" s="429" t="s">
        <v>19511</v>
      </c>
      <c r="I2475" s="10"/>
      <c r="J2475" s="10"/>
    </row>
    <row r="2476" spans="1:10">
      <c r="A2476" s="425">
        <v>118</v>
      </c>
      <c r="B2476" s="426" t="s">
        <v>19512</v>
      </c>
      <c r="C2476" s="427" t="str">
        <f t="shared" si="45"/>
        <v>effect add_modifier={modifier= alloys_deficit days = -1 multiplier = 1}</v>
      </c>
      <c r="D2476" s="427"/>
      <c r="E2476" s="427"/>
      <c r="F2476" s="427"/>
      <c r="G2476" s="428" t="s">
        <v>19513</v>
      </c>
      <c r="H2476" s="429" t="s">
        <v>19514</v>
      </c>
      <c r="I2476" s="10"/>
      <c r="J2476" s="10"/>
    </row>
    <row r="2477" ht="34.5" spans="1:10">
      <c r="A2477" s="425">
        <v>119</v>
      </c>
      <c r="B2477" s="426" t="s">
        <v>19515</v>
      </c>
      <c r="C2477" s="427" t="str">
        <f t="shared" si="45"/>
        <v>effect add_modifier={modifier= consumer_goods_deficit days = -1 multiplier = 1}</v>
      </c>
      <c r="D2477" s="427"/>
      <c r="E2477" s="427"/>
      <c r="F2477" s="427"/>
      <c r="G2477" s="428" t="s">
        <v>19516</v>
      </c>
      <c r="H2477" s="429" t="s">
        <v>19517</v>
      </c>
      <c r="I2477" s="10"/>
      <c r="J2477" s="10"/>
    </row>
    <row r="2478" spans="1:10">
      <c r="A2478" s="425">
        <v>120</v>
      </c>
      <c r="B2478" s="426" t="s">
        <v>19518</v>
      </c>
      <c r="C2478" s="427" t="str">
        <f t="shared" si="45"/>
        <v>effect add_modifier={modifier= volatile_motes_deficit days = -1 multiplier = 1}</v>
      </c>
      <c r="D2478" s="427"/>
      <c r="E2478" s="427"/>
      <c r="F2478" s="427"/>
      <c r="G2478" s="428" t="s">
        <v>16936</v>
      </c>
      <c r="H2478" s="429" t="s">
        <v>19519</v>
      </c>
      <c r="I2478" s="10"/>
      <c r="J2478" s="10"/>
    </row>
    <row r="2479" spans="1:10">
      <c r="A2479" s="425">
        <v>121</v>
      </c>
      <c r="B2479" s="426" t="s">
        <v>19520</v>
      </c>
      <c r="C2479" s="427" t="str">
        <f t="shared" si="45"/>
        <v>effect add_modifier={modifier= exotic_gases_deficit days = -1 multiplier = 1}</v>
      </c>
      <c r="D2479" s="427"/>
      <c r="E2479" s="427"/>
      <c r="F2479" s="427"/>
      <c r="G2479" s="428" t="s">
        <v>16936</v>
      </c>
      <c r="H2479" s="429" t="s">
        <v>19521</v>
      </c>
      <c r="I2479" s="10"/>
      <c r="J2479" s="10"/>
    </row>
    <row r="2480" spans="1:10">
      <c r="A2480" s="425">
        <v>122</v>
      </c>
      <c r="B2480" s="426" t="s">
        <v>19522</v>
      </c>
      <c r="C2480" s="427" t="str">
        <f t="shared" si="45"/>
        <v>effect add_modifier={modifier= rare_crystals_deficit days = -1 multiplier = 1}</v>
      </c>
      <c r="D2480" s="427"/>
      <c r="E2480" s="427"/>
      <c r="F2480" s="427"/>
      <c r="G2480" s="428" t="s">
        <v>16936</v>
      </c>
      <c r="H2480" s="429" t="s">
        <v>19523</v>
      </c>
      <c r="I2480" s="10"/>
      <c r="J2480" s="10"/>
    </row>
    <row r="2481" spans="1:10">
      <c r="A2481" s="425">
        <v>123</v>
      </c>
      <c r="B2481" s="426" t="s">
        <v>19524</v>
      </c>
      <c r="C2481" s="427" t="str">
        <f t="shared" si="45"/>
        <v>effect add_modifier={modifier= nanites_deficit days = -1 multiplier = 1}</v>
      </c>
      <c r="D2481" s="427"/>
      <c r="E2481" s="427"/>
      <c r="F2481" s="427"/>
      <c r="G2481" s="428" t="s">
        <v>19525</v>
      </c>
      <c r="H2481" s="429" t="s">
        <v>19526</v>
      </c>
      <c r="I2481" s="10"/>
      <c r="J2481" s="10"/>
    </row>
    <row r="2482" spans="1:10">
      <c r="A2482" s="425">
        <v>124</v>
      </c>
      <c r="B2482" s="426" t="s">
        <v>19527</v>
      </c>
      <c r="C2482" s="427" t="str">
        <f t="shared" si="45"/>
        <v>effect add_modifier={modifier= sr_zro_deficit days = -1 multiplier = 1}</v>
      </c>
      <c r="D2482" s="427"/>
      <c r="E2482" s="427"/>
      <c r="F2482" s="427"/>
      <c r="G2482" s="428" t="s">
        <v>19528</v>
      </c>
      <c r="H2482" s="429" t="s">
        <v>19529</v>
      </c>
      <c r="I2482" s="10"/>
      <c r="J2482" s="10"/>
    </row>
    <row r="2483" spans="1:10">
      <c r="A2483" s="425">
        <v>125</v>
      </c>
      <c r="B2483" s="426" t="s">
        <v>19530</v>
      </c>
      <c r="C2483" s="427" t="str">
        <f t="shared" si="45"/>
        <v>effect add_modifier={modifier= sr_living_metal_deficit days = -1 multiplier = 1}</v>
      </c>
      <c r="D2483" s="427"/>
      <c r="E2483" s="427"/>
      <c r="F2483" s="427"/>
      <c r="G2483" s="428" t="s">
        <v>19531</v>
      </c>
      <c r="H2483" s="429" t="s">
        <v>19532</v>
      </c>
      <c r="I2483" s="10"/>
      <c r="J2483" s="10"/>
    </row>
    <row r="2484" spans="1:10">
      <c r="A2484" s="425">
        <v>126</v>
      </c>
      <c r="B2484" s="426" t="s">
        <v>19533</v>
      </c>
      <c r="C2484" s="427" t="str">
        <f t="shared" si="45"/>
        <v>effect add_modifier={modifier= unity_deficit days = -1 multiplier = 1}</v>
      </c>
      <c r="D2484" s="427"/>
      <c r="E2484" s="427"/>
      <c r="F2484" s="427"/>
      <c r="G2484" s="428" t="s">
        <v>19534</v>
      </c>
      <c r="H2484" s="429" t="s">
        <v>19535</v>
      </c>
      <c r="I2484" s="10"/>
      <c r="J2484" s="10"/>
    </row>
    <row r="2485" spans="1:10">
      <c r="A2485" s="425">
        <v>127</v>
      </c>
      <c r="B2485" s="426" t="s">
        <v>19536</v>
      </c>
      <c r="C2485" s="427" t="str">
        <f t="shared" si="45"/>
        <v>effect add_modifier={modifier= dark_matter_deficit days = -1 multiplier = 1}</v>
      </c>
      <c r="D2485" s="427"/>
      <c r="E2485" s="427"/>
      <c r="F2485" s="427"/>
      <c r="G2485" s="428" t="s">
        <v>19537</v>
      </c>
      <c r="H2485" s="429" t="s">
        <v>19538</v>
      </c>
      <c r="I2485" s="10"/>
      <c r="J2485" s="10"/>
    </row>
    <row r="2486" spans="1:10">
      <c r="A2486" s="425">
        <v>128</v>
      </c>
      <c r="B2486" s="426" t="s">
        <v>19539</v>
      </c>
      <c r="C2486" s="427" t="str">
        <f t="shared" si="45"/>
        <v>effect add_modifier={modifier= trade_deficit days = -1 multiplier = 1}</v>
      </c>
      <c r="D2486" s="427"/>
      <c r="E2486" s="427"/>
      <c r="F2486" s="427"/>
      <c r="G2486" s="428" t="s">
        <v>19540</v>
      </c>
      <c r="H2486" s="429" t="s">
        <v>19541</v>
      </c>
      <c r="I2486" s="10"/>
      <c r="J2486" s="10"/>
    </row>
    <row r="2487" spans="1:10">
      <c r="A2487" s="425">
        <v>129</v>
      </c>
      <c r="B2487" s="426" t="s">
        <v>19542</v>
      </c>
      <c r="C2487" s="427" t="str">
        <f t="shared" si="45"/>
        <v>effect add_modifier={modifier= from_extra_federation_members days = -1 multiplier = 1}</v>
      </c>
      <c r="D2487" s="427"/>
      <c r="E2487" s="427"/>
      <c r="F2487" s="427"/>
      <c r="G2487" s="428"/>
      <c r="H2487" s="429" t="s">
        <v>19543</v>
      </c>
      <c r="I2487" s="10"/>
      <c r="J2487" s="10"/>
    </row>
    <row r="2488" ht="34.5" spans="1:10">
      <c r="A2488" s="425">
        <v>130</v>
      </c>
      <c r="B2488" s="426" t="s">
        <v>19271</v>
      </c>
      <c r="C2488" s="427" t="str">
        <f t="shared" ref="C2488:C2551" si="46">_xlfn.CONCAT($C$4," ",H2488," ","days = ",$E$4," ","multiplier = ",$G$4,"}")</f>
        <v>effect add_modifier={modifier= empire_size_mods days = -1 multiplier = 1}</v>
      </c>
      <c r="D2488" s="427"/>
      <c r="E2488" s="427"/>
      <c r="F2488" s="427"/>
      <c r="G2488" s="428" t="s">
        <v>19544</v>
      </c>
      <c r="H2488" s="429" t="s">
        <v>19545</v>
      </c>
      <c r="I2488" s="10"/>
      <c r="J2488" s="10"/>
    </row>
    <row r="2489" spans="1:10">
      <c r="A2489" s="425">
        <v>131</v>
      </c>
      <c r="B2489" s="426" t="s">
        <v>19546</v>
      </c>
      <c r="C2489" s="427" t="str">
        <f t="shared" si="46"/>
        <v>effect add_modifier={modifier= specialist_bulwark_overlord_modifier days = -1 multiplier = 1}</v>
      </c>
      <c r="D2489" s="427"/>
      <c r="E2489" s="427"/>
      <c r="F2489" s="427"/>
      <c r="G2489" s="428" t="s">
        <v>19547</v>
      </c>
      <c r="H2489" s="429" t="s">
        <v>19548</v>
      </c>
      <c r="I2489" s="10"/>
      <c r="J2489" s="10"/>
    </row>
    <row r="2490" ht="34.5" spans="1:10">
      <c r="A2490" s="425">
        <v>132</v>
      </c>
      <c r="B2490" s="426" t="s">
        <v>1055</v>
      </c>
      <c r="C2490" s="427" t="str">
        <f t="shared" si="46"/>
        <v>effect add_modifier={modifier= specialist_bulwark_subject_modifier days = -1 multiplier = 1}</v>
      </c>
      <c r="D2490" s="427"/>
      <c r="E2490" s="427"/>
      <c r="F2490" s="427"/>
      <c r="G2490" s="428" t="s">
        <v>19549</v>
      </c>
      <c r="H2490" s="429" t="s">
        <v>19550</v>
      </c>
      <c r="I2490" s="10"/>
      <c r="J2490" s="10"/>
    </row>
    <row r="2491" spans="1:10">
      <c r="A2491" s="425">
        <v>133</v>
      </c>
      <c r="B2491" s="426" t="s">
        <v>19551</v>
      </c>
      <c r="C2491" s="427" t="str">
        <f t="shared" si="46"/>
        <v>effect add_modifier={modifier= specialist_scholarium_overlord_modifier days = -1 multiplier = 1}</v>
      </c>
      <c r="D2491" s="427"/>
      <c r="E2491" s="427"/>
      <c r="F2491" s="427"/>
      <c r="G2491" s="428" t="s">
        <v>19552</v>
      </c>
      <c r="H2491" s="429" t="s">
        <v>19553</v>
      </c>
      <c r="I2491" s="10"/>
      <c r="J2491" s="10"/>
    </row>
    <row r="2492" ht="34.5" spans="1:10">
      <c r="A2492" s="425">
        <v>134</v>
      </c>
      <c r="B2492" s="426" t="s">
        <v>1059</v>
      </c>
      <c r="C2492" s="427" t="str">
        <f t="shared" si="46"/>
        <v>effect add_modifier={modifier= specialist_scholarium_subject_modifier days = -1 multiplier = 1}</v>
      </c>
      <c r="D2492" s="427"/>
      <c r="E2492" s="427"/>
      <c r="F2492" s="427"/>
      <c r="G2492" s="428" t="s">
        <v>19554</v>
      </c>
      <c r="H2492" s="429" t="s">
        <v>19555</v>
      </c>
      <c r="I2492" s="10"/>
      <c r="J2492" s="10"/>
    </row>
    <row r="2493" spans="1:10">
      <c r="A2493" s="425">
        <v>135</v>
      </c>
      <c r="B2493" s="426" t="s">
        <v>19556</v>
      </c>
      <c r="C2493" s="427" t="str">
        <f t="shared" si="46"/>
        <v>effect add_modifier={modifier= specialist_prospectorium_overlord_modifier days = -1 multiplier = 1}</v>
      </c>
      <c r="D2493" s="427"/>
      <c r="E2493" s="427"/>
      <c r="F2493" s="427"/>
      <c r="G2493" s="428" t="s">
        <v>19557</v>
      </c>
      <c r="H2493" s="429" t="s">
        <v>19558</v>
      </c>
      <c r="I2493" s="10"/>
      <c r="J2493" s="10"/>
    </row>
    <row r="2494" ht="51.75" spans="1:10">
      <c r="A2494" s="425">
        <v>136</v>
      </c>
      <c r="B2494" s="426" t="s">
        <v>1063</v>
      </c>
      <c r="C2494" s="427" t="str">
        <f t="shared" si="46"/>
        <v>effect add_modifier={modifier= specialist_prospectorium_subject_modifier days = -1 multiplier = 1}</v>
      </c>
      <c r="D2494" s="427"/>
      <c r="E2494" s="427"/>
      <c r="F2494" s="427"/>
      <c r="G2494" s="428" t="s">
        <v>19559</v>
      </c>
      <c r="H2494" s="429" t="s">
        <v>19560</v>
      </c>
      <c r="I2494" s="10"/>
      <c r="J2494" s="10"/>
    </row>
    <row r="2495" spans="1:10">
      <c r="A2495" s="425">
        <v>137</v>
      </c>
      <c r="B2495" s="426" t="s">
        <v>19561</v>
      </c>
      <c r="C2495" s="427" t="str">
        <f t="shared" si="46"/>
        <v>effect add_modifier={modifier= specialist_bulwark_neighbor days = -1 multiplier = 1}</v>
      </c>
      <c r="D2495" s="427"/>
      <c r="E2495" s="427"/>
      <c r="F2495" s="427"/>
      <c r="G2495" s="428" t="s">
        <v>19562</v>
      </c>
      <c r="H2495" s="429" t="s">
        <v>19563</v>
      </c>
      <c r="I2495" s="10"/>
      <c r="J2495" s="10"/>
    </row>
    <row r="2496" spans="1:10">
      <c r="A2496" s="425">
        <v>138</v>
      </c>
      <c r="B2496" s="426" t="s">
        <v>19564</v>
      </c>
      <c r="C2496" s="427" t="str">
        <f t="shared" si="46"/>
        <v>effect add_modifier={modifier= specialist_scholarium_neighbor days = -1 multiplier = 1}</v>
      </c>
      <c r="D2496" s="427"/>
      <c r="E2496" s="427"/>
      <c r="F2496" s="427"/>
      <c r="G2496" s="428" t="s">
        <v>17737</v>
      </c>
      <c r="H2496" s="429" t="s">
        <v>19565</v>
      </c>
      <c r="I2496" s="10"/>
      <c r="J2496" s="10"/>
    </row>
    <row r="2497" spans="1:10">
      <c r="A2497" s="425">
        <v>139</v>
      </c>
      <c r="B2497" s="426" t="s">
        <v>19566</v>
      </c>
      <c r="C2497" s="427" t="str">
        <f t="shared" si="46"/>
        <v>effect add_modifier={modifier= specialist_prospectorium_neighbor days = -1 multiplier = 1}</v>
      </c>
      <c r="D2497" s="427"/>
      <c r="E2497" s="427"/>
      <c r="F2497" s="427"/>
      <c r="G2497" s="428" t="s">
        <v>19567</v>
      </c>
      <c r="H2497" s="429" t="s">
        <v>19568</v>
      </c>
      <c r="I2497" s="10"/>
      <c r="J2497" s="10"/>
    </row>
    <row r="2498" spans="1:10">
      <c r="A2498" s="425">
        <v>140</v>
      </c>
      <c r="B2498" s="426" t="s">
        <v>19569</v>
      </c>
      <c r="C2498" s="427" t="str">
        <f t="shared" si="46"/>
        <v>effect add_modifier={modifier= divided_patronage days = -1 multiplier = 1}</v>
      </c>
      <c r="D2498" s="427"/>
      <c r="E2498" s="427"/>
      <c r="F2498" s="427"/>
      <c r="G2498" s="428" t="s">
        <v>19570</v>
      </c>
      <c r="H2498" s="429" t="s">
        <v>19571</v>
      </c>
      <c r="I2498" s="10"/>
      <c r="J2498" s="10"/>
    </row>
    <row r="2499" spans="1:10">
      <c r="A2499" s="425">
        <v>141</v>
      </c>
      <c r="B2499" s="426" t="s">
        <v>19572</v>
      </c>
      <c r="C2499" s="427" t="str">
        <f t="shared" si="46"/>
        <v>effect add_modifier={modifier= overlord_ethics_compatibility days = -1 multiplier = 1}</v>
      </c>
      <c r="D2499" s="427"/>
      <c r="E2499" s="427"/>
      <c r="F2499" s="427"/>
      <c r="G2499" s="428" t="s">
        <v>14571</v>
      </c>
      <c r="H2499" s="429" t="s">
        <v>19573</v>
      </c>
      <c r="I2499" s="10"/>
      <c r="J2499" s="10"/>
    </row>
    <row r="2500" spans="1:10">
      <c r="A2500" s="425">
        <v>142</v>
      </c>
      <c r="B2500" s="426" t="s">
        <v>19574</v>
      </c>
      <c r="C2500" s="427" t="str">
        <f t="shared" si="46"/>
        <v>effect add_modifier={modifier= newly_released_sector_loyalty days = -1 multiplier = 1}</v>
      </c>
      <c r="D2500" s="427"/>
      <c r="E2500" s="427"/>
      <c r="F2500" s="427"/>
      <c r="G2500" s="428" t="s">
        <v>14580</v>
      </c>
      <c r="H2500" s="429" t="s">
        <v>19575</v>
      </c>
      <c r="I2500" s="10"/>
      <c r="J2500" s="10"/>
    </row>
    <row r="2501" spans="1:10">
      <c r="A2501" s="425">
        <v>143</v>
      </c>
      <c r="B2501" s="426" t="s">
        <v>19576</v>
      </c>
      <c r="C2501" s="427" t="str">
        <f t="shared" si="46"/>
        <v>effect add_modifier={modifier= newly_subjugated_loyalty days = -1 multiplier = 1}</v>
      </c>
      <c r="D2501" s="427"/>
      <c r="E2501" s="427"/>
      <c r="F2501" s="427"/>
      <c r="G2501" s="428" t="s">
        <v>14568</v>
      </c>
      <c r="H2501" s="429" t="s">
        <v>19577</v>
      </c>
      <c r="I2501" s="10"/>
      <c r="J2501" s="10"/>
    </row>
    <row r="2502" spans="1:10">
      <c r="A2502" s="425">
        <v>144</v>
      </c>
      <c r="B2502" s="426" t="s">
        <v>19578</v>
      </c>
      <c r="C2502" s="427" t="str">
        <f t="shared" si="46"/>
        <v>effect add_modifier={modifier= pledged_allegiance days = -1 multiplier = 1}</v>
      </c>
      <c r="D2502" s="427"/>
      <c r="E2502" s="427"/>
      <c r="F2502" s="427"/>
      <c r="G2502" s="428" t="s">
        <v>14582</v>
      </c>
      <c r="H2502" s="429" t="s">
        <v>19579</v>
      </c>
      <c r="I2502" s="10"/>
      <c r="J2502" s="10"/>
    </row>
    <row r="2503" spans="1:10">
      <c r="A2503" s="425">
        <v>145</v>
      </c>
      <c r="B2503" s="426" t="s">
        <v>19580</v>
      </c>
      <c r="C2503" s="427" t="str">
        <f t="shared" si="46"/>
        <v>effect add_modifier={modifier= failed_betrayal days = -1 multiplier = 1}</v>
      </c>
      <c r="D2503" s="427"/>
      <c r="E2503" s="427"/>
      <c r="F2503" s="427"/>
      <c r="G2503" s="428" t="s">
        <v>19581</v>
      </c>
      <c r="H2503" s="429" t="s">
        <v>19582</v>
      </c>
      <c r="I2503" s="10"/>
      <c r="J2503" s="10"/>
    </row>
    <row r="2504" spans="1:10">
      <c r="A2504" s="425">
        <v>146</v>
      </c>
      <c r="B2504" s="426" t="s">
        <v>19583</v>
      </c>
      <c r="C2504" s="427" t="str">
        <f t="shared" si="46"/>
        <v>effect add_modifier={modifier= failed_betrayal_status_quo days = -1 multiplier = 1}</v>
      </c>
      <c r="D2504" s="427"/>
      <c r="E2504" s="427"/>
      <c r="F2504" s="427"/>
      <c r="G2504" s="428" t="s">
        <v>19584</v>
      </c>
      <c r="H2504" s="429" t="s">
        <v>19585</v>
      </c>
      <c r="I2504" s="10"/>
      <c r="J2504" s="10"/>
    </row>
    <row r="2505" spans="1:10">
      <c r="A2505" s="425">
        <v>147</v>
      </c>
      <c r="B2505" s="426" t="s">
        <v>19586</v>
      </c>
      <c r="C2505" s="427" t="str">
        <f t="shared" si="46"/>
        <v>effect add_modifier={modifier= overlord_shares_technology days = -1 multiplier = 1}</v>
      </c>
      <c r="D2505" s="427"/>
      <c r="E2505" s="427"/>
      <c r="F2505" s="427"/>
      <c r="G2505" s="428" t="s">
        <v>19587</v>
      </c>
      <c r="H2505" s="429" t="s">
        <v>19588</v>
      </c>
      <c r="I2505" s="10"/>
      <c r="J2505" s="10"/>
    </row>
    <row r="2506" spans="1:10">
      <c r="A2506" s="425">
        <v>148</v>
      </c>
      <c r="B2506" s="426" t="s">
        <v>19589</v>
      </c>
      <c r="C2506" s="427" t="str">
        <f t="shared" si="46"/>
        <v>effect add_modifier={modifier= bulwark_prefabs_overlord days = -1 multiplier = 1}</v>
      </c>
      <c r="D2506" s="427"/>
      <c r="E2506" s="427"/>
      <c r="F2506" s="427"/>
      <c r="G2506" s="428" t="s">
        <v>19590</v>
      </c>
      <c r="H2506" s="429" t="s">
        <v>19591</v>
      </c>
      <c r="I2506" s="10"/>
      <c r="J2506" s="10"/>
    </row>
    <row r="2507" spans="1:10">
      <c r="A2507" s="425">
        <v>149</v>
      </c>
      <c r="B2507" s="426" t="s">
        <v>19589</v>
      </c>
      <c r="C2507" s="427" t="str">
        <f t="shared" si="46"/>
        <v>effect add_modifier={modifier= bulwark_prefabs_subject days = -1 multiplier = 1}</v>
      </c>
      <c r="D2507" s="427"/>
      <c r="E2507" s="427"/>
      <c r="F2507" s="427"/>
      <c r="G2507" s="428" t="s">
        <v>19592</v>
      </c>
      <c r="H2507" s="429" t="s">
        <v>19593</v>
      </c>
      <c r="I2507" s="10"/>
      <c r="J2507" s="10"/>
    </row>
    <row r="2508" spans="1:10">
      <c r="A2508" s="425">
        <v>150</v>
      </c>
      <c r="B2508" s="426" t="s">
        <v>19594</v>
      </c>
      <c r="C2508" s="427" t="str">
        <f t="shared" si="46"/>
        <v>effect add_modifier={modifier= scholarium_hypotheses_overlord days = -1 multiplier = 1}</v>
      </c>
      <c r="D2508" s="427"/>
      <c r="E2508" s="427"/>
      <c r="F2508" s="427"/>
      <c r="G2508" s="428" t="s">
        <v>19595</v>
      </c>
      <c r="H2508" s="429" t="s">
        <v>19596</v>
      </c>
      <c r="I2508" s="10"/>
      <c r="J2508" s="10"/>
    </row>
    <row r="2509" spans="1:10">
      <c r="A2509" s="425">
        <v>151</v>
      </c>
      <c r="B2509" s="426" t="s">
        <v>19594</v>
      </c>
      <c r="C2509" s="427" t="str">
        <f t="shared" si="46"/>
        <v>effect add_modifier={modifier= scholarium_hypotheses_subject days = -1 multiplier = 1}</v>
      </c>
      <c r="D2509" s="427"/>
      <c r="E2509" s="427"/>
      <c r="F2509" s="427"/>
      <c r="G2509" s="428" t="s">
        <v>19597</v>
      </c>
      <c r="H2509" s="429" t="s">
        <v>19598</v>
      </c>
      <c r="I2509" s="10"/>
      <c r="J2509" s="10"/>
    </row>
    <row r="2510" spans="1:10">
      <c r="A2510" s="425">
        <v>152</v>
      </c>
      <c r="B2510" s="426" t="s">
        <v>19599</v>
      </c>
      <c r="C2510" s="427" t="str">
        <f t="shared" si="46"/>
        <v>effect add_modifier={modifier= scholarium_processors_overlord_1 days = -1 multiplier = 1}</v>
      </c>
      <c r="D2510" s="427"/>
      <c r="E2510" s="427"/>
      <c r="F2510" s="427"/>
      <c r="G2510" s="428" t="s">
        <v>19600</v>
      </c>
      <c r="H2510" s="429" t="s">
        <v>19601</v>
      </c>
      <c r="I2510" s="10"/>
      <c r="J2510" s="10"/>
    </row>
    <row r="2511" spans="1:10">
      <c r="A2511" s="425">
        <v>153</v>
      </c>
      <c r="B2511" s="426" t="s">
        <v>19599</v>
      </c>
      <c r="C2511" s="427" t="str">
        <f t="shared" si="46"/>
        <v>effect add_modifier={modifier= scholarium_processors_overlord_2 days = -1 multiplier = 1}</v>
      </c>
      <c r="D2511" s="427"/>
      <c r="E2511" s="427"/>
      <c r="F2511" s="427"/>
      <c r="G2511" s="428" t="s">
        <v>19602</v>
      </c>
      <c r="H2511" s="429" t="s">
        <v>19603</v>
      </c>
      <c r="I2511" s="10"/>
      <c r="J2511" s="10"/>
    </row>
    <row r="2512" spans="1:10">
      <c r="A2512" s="425">
        <v>154</v>
      </c>
      <c r="B2512" s="426" t="s">
        <v>19599</v>
      </c>
      <c r="C2512" s="427" t="str">
        <f t="shared" si="46"/>
        <v>effect add_modifier={modifier= scholarium_processors_overlord_3 days = -1 multiplier = 1}</v>
      </c>
      <c r="D2512" s="427"/>
      <c r="E2512" s="427"/>
      <c r="F2512" s="427"/>
      <c r="G2512" s="428" t="s">
        <v>19604</v>
      </c>
      <c r="H2512" s="429" t="s">
        <v>19605</v>
      </c>
      <c r="I2512" s="10"/>
      <c r="J2512" s="10"/>
    </row>
    <row r="2513" spans="1:10">
      <c r="A2513" s="425">
        <v>155</v>
      </c>
      <c r="B2513" s="426" t="s">
        <v>19599</v>
      </c>
      <c r="C2513" s="427" t="str">
        <f t="shared" si="46"/>
        <v>effect add_modifier={modifier= scholarium_processors_subject_1 days = -1 multiplier = 1}</v>
      </c>
      <c r="D2513" s="427"/>
      <c r="E2513" s="427"/>
      <c r="F2513" s="427"/>
      <c r="G2513" s="428" t="s">
        <v>19606</v>
      </c>
      <c r="H2513" s="429" t="s">
        <v>19607</v>
      </c>
      <c r="I2513" s="10"/>
      <c r="J2513" s="10"/>
    </row>
    <row r="2514" spans="1:10">
      <c r="A2514" s="425">
        <v>156</v>
      </c>
      <c r="B2514" s="426" t="s">
        <v>19599</v>
      </c>
      <c r="C2514" s="427" t="str">
        <f t="shared" si="46"/>
        <v>effect add_modifier={modifier= scholarium_processors_subject_2 days = -1 multiplier = 1}</v>
      </c>
      <c r="D2514" s="427"/>
      <c r="E2514" s="427"/>
      <c r="F2514" s="427"/>
      <c r="G2514" s="428" t="s">
        <v>19608</v>
      </c>
      <c r="H2514" s="429" t="s">
        <v>19609</v>
      </c>
      <c r="I2514" s="10"/>
      <c r="J2514" s="10"/>
    </row>
    <row r="2515" spans="1:10">
      <c r="A2515" s="425">
        <v>157</v>
      </c>
      <c r="B2515" s="426" t="s">
        <v>19599</v>
      </c>
      <c r="C2515" s="427" t="str">
        <f t="shared" si="46"/>
        <v>effect add_modifier={modifier= scholarium_processors_subject_3 days = -1 multiplier = 1}</v>
      </c>
      <c r="D2515" s="427"/>
      <c r="E2515" s="427"/>
      <c r="F2515" s="427"/>
      <c r="G2515" s="428" t="s">
        <v>19610</v>
      </c>
      <c r="H2515" s="429" t="s">
        <v>19611</v>
      </c>
      <c r="I2515" s="10"/>
      <c r="J2515" s="10"/>
    </row>
    <row r="2516" spans="1:10">
      <c r="A2516" s="425">
        <v>158</v>
      </c>
      <c r="B2516" s="426" t="s">
        <v>19612</v>
      </c>
      <c r="C2516" s="427" t="str">
        <f t="shared" si="46"/>
        <v>effect add_modifier={modifier= prospectorium_techniques_subject_1 days = -1 multiplier = 1}</v>
      </c>
      <c r="D2516" s="427"/>
      <c r="E2516" s="427"/>
      <c r="F2516" s="427"/>
      <c r="G2516" s="428" t="s">
        <v>19613</v>
      </c>
      <c r="H2516" s="429" t="s">
        <v>19614</v>
      </c>
      <c r="I2516" s="10"/>
      <c r="J2516" s="10"/>
    </row>
    <row r="2517" spans="1:10">
      <c r="A2517" s="425">
        <v>159</v>
      </c>
      <c r="B2517" s="426" t="s">
        <v>19612</v>
      </c>
      <c r="C2517" s="427" t="str">
        <f t="shared" si="46"/>
        <v>effect add_modifier={modifier= prospectorium_techniques_subject_2 days = -1 multiplier = 1}</v>
      </c>
      <c r="D2517" s="427"/>
      <c r="E2517" s="427"/>
      <c r="F2517" s="427"/>
      <c r="G2517" s="428" t="s">
        <v>19615</v>
      </c>
      <c r="H2517" s="429" t="s">
        <v>19616</v>
      </c>
      <c r="I2517" s="10"/>
      <c r="J2517" s="10"/>
    </row>
    <row r="2518" spans="1:10">
      <c r="A2518" s="425">
        <v>160</v>
      </c>
      <c r="B2518" s="426" t="s">
        <v>19612</v>
      </c>
      <c r="C2518" s="427" t="str">
        <f t="shared" si="46"/>
        <v>effect add_modifier={modifier= prospectorium_techniques_subject_3 days = -1 multiplier = 1}</v>
      </c>
      <c r="D2518" s="427"/>
      <c r="E2518" s="427"/>
      <c r="F2518" s="427"/>
      <c r="G2518" s="428" t="s">
        <v>19617</v>
      </c>
      <c r="H2518" s="429" t="s">
        <v>19618</v>
      </c>
      <c r="I2518" s="10"/>
      <c r="J2518" s="10"/>
    </row>
    <row r="2519" spans="1:10">
      <c r="A2519" s="425">
        <v>161</v>
      </c>
      <c r="B2519" s="426" t="s">
        <v>19612</v>
      </c>
      <c r="C2519" s="427" t="str">
        <f t="shared" si="46"/>
        <v>effect add_modifier={modifier= prospectorium_techniques_overlord_1 days = -1 multiplier = 1}</v>
      </c>
      <c r="D2519" s="427"/>
      <c r="E2519" s="427"/>
      <c r="F2519" s="427"/>
      <c r="G2519" s="428" t="s">
        <v>19619</v>
      </c>
      <c r="H2519" s="429" t="s">
        <v>19620</v>
      </c>
      <c r="I2519" s="10"/>
      <c r="J2519" s="10"/>
    </row>
    <row r="2520" spans="1:10">
      <c r="A2520" s="425">
        <v>162</v>
      </c>
      <c r="B2520" s="426" t="s">
        <v>19612</v>
      </c>
      <c r="C2520" s="427" t="str">
        <f t="shared" si="46"/>
        <v>effect add_modifier={modifier= prospectorium_techniques_overlord_2 days = -1 multiplier = 1}</v>
      </c>
      <c r="D2520" s="427"/>
      <c r="E2520" s="427"/>
      <c r="F2520" s="427"/>
      <c r="G2520" s="428" t="s">
        <v>19621</v>
      </c>
      <c r="H2520" s="429" t="s">
        <v>19622</v>
      </c>
      <c r="I2520" s="10"/>
      <c r="J2520" s="10"/>
    </row>
    <row r="2521" spans="1:10">
      <c r="A2521" s="425">
        <v>163</v>
      </c>
      <c r="B2521" s="426" t="s">
        <v>19612</v>
      </c>
      <c r="C2521" s="427" t="str">
        <f t="shared" si="46"/>
        <v>effect add_modifier={modifier= prospectorium_techniques_overlord_3 days = -1 multiplier = 1}</v>
      </c>
      <c r="D2521" s="427"/>
      <c r="E2521" s="427"/>
      <c r="F2521" s="427"/>
      <c r="G2521" s="428" t="s">
        <v>19623</v>
      </c>
      <c r="H2521" s="429" t="s">
        <v>19624</v>
      </c>
      <c r="I2521" s="10"/>
      <c r="J2521" s="10"/>
    </row>
    <row r="2522" spans="1:10">
      <c r="A2522" s="425">
        <v>164</v>
      </c>
      <c r="B2522" s="426" t="s">
        <v>19625</v>
      </c>
      <c r="C2522" s="427" t="str">
        <f t="shared" si="46"/>
        <v>effect add_modifier={modifier= commanders_cost_mod days = -1 multiplier = 1}</v>
      </c>
      <c r="D2522" s="427"/>
      <c r="E2522" s="427"/>
      <c r="F2522" s="427"/>
      <c r="G2522" s="428" t="s">
        <v>19626</v>
      </c>
      <c r="H2522" s="429" t="s">
        <v>19627</v>
      </c>
      <c r="I2522" s="10"/>
      <c r="J2522" s="10"/>
    </row>
    <row r="2523" spans="1:10">
      <c r="A2523" s="425">
        <v>165</v>
      </c>
      <c r="B2523" s="426" t="s">
        <v>19628</v>
      </c>
      <c r="C2523" s="427" t="str">
        <f t="shared" si="46"/>
        <v>effect add_modifier={modifier= scientists_cost_mod days = -1 multiplier = 1}</v>
      </c>
      <c r="D2523" s="427"/>
      <c r="E2523" s="427"/>
      <c r="F2523" s="427"/>
      <c r="G2523" s="428" t="s">
        <v>19629</v>
      </c>
      <c r="H2523" s="429" t="s">
        <v>19630</v>
      </c>
      <c r="I2523" s="10"/>
      <c r="J2523" s="10"/>
    </row>
    <row r="2524" spans="1:10">
      <c r="A2524" s="425">
        <v>166</v>
      </c>
      <c r="B2524" s="426" t="s">
        <v>19631</v>
      </c>
      <c r="C2524" s="427" t="str">
        <f t="shared" si="46"/>
        <v>effect add_modifier={modifier= officials_cost_mod days = -1 multiplier = 1}</v>
      </c>
      <c r="D2524" s="427"/>
      <c r="E2524" s="427"/>
      <c r="F2524" s="427"/>
      <c r="G2524" s="428" t="s">
        <v>19632</v>
      </c>
      <c r="H2524" s="429" t="s">
        <v>19633</v>
      </c>
      <c r="I2524" s="10"/>
      <c r="J2524" s="10"/>
    </row>
    <row r="2525" spans="1:10">
      <c r="A2525" s="425">
        <v>167</v>
      </c>
      <c r="B2525" s="426" t="s">
        <v>5319</v>
      </c>
      <c r="C2525" s="427" t="str">
        <f t="shared" si="46"/>
        <v>effect add_modifier={modifier= commanding_presence days = -1 multiplier = 1}</v>
      </c>
      <c r="D2525" s="427"/>
      <c r="E2525" s="427"/>
      <c r="F2525" s="427"/>
      <c r="G2525" s="428" t="s">
        <v>19634</v>
      </c>
      <c r="H2525" s="429" t="s">
        <v>19635</v>
      </c>
      <c r="I2525" s="10"/>
      <c r="J2525" s="10"/>
    </row>
    <row r="2526" spans="1:10">
      <c r="A2526" s="425">
        <v>168</v>
      </c>
      <c r="B2526" s="426" t="s">
        <v>19636</v>
      </c>
      <c r="C2526" s="427" t="str">
        <f t="shared" si="46"/>
        <v>effect add_modifier={modifier= overseer_from_overlord_present days = -1 multiplier = 1}</v>
      </c>
      <c r="D2526" s="427"/>
      <c r="E2526" s="427"/>
      <c r="F2526" s="427"/>
      <c r="G2526" s="428" t="s">
        <v>19634</v>
      </c>
      <c r="H2526" s="429" t="s">
        <v>19637</v>
      </c>
      <c r="I2526" s="10"/>
      <c r="J2526" s="10"/>
    </row>
    <row r="2527" spans="1:10">
      <c r="A2527" s="425">
        <v>169</v>
      </c>
      <c r="B2527" s="426" t="s">
        <v>4975</v>
      </c>
      <c r="C2527" s="427" t="str">
        <f t="shared" si="46"/>
        <v>effect add_modifier={modifier= knowledge_for_the_masses_per_pop_effect days = -1 multiplier = 1}</v>
      </c>
      <c r="D2527" s="427"/>
      <c r="E2527" s="427"/>
      <c r="F2527" s="427"/>
      <c r="G2527" s="428" t="s">
        <v>19638</v>
      </c>
      <c r="H2527" s="429" t="s">
        <v>19639</v>
      </c>
      <c r="I2527" s="10"/>
      <c r="J2527" s="10"/>
    </row>
    <row r="2528" spans="1:10">
      <c r="A2528" s="425">
        <v>170</v>
      </c>
      <c r="B2528" s="426" t="s">
        <v>2236</v>
      </c>
      <c r="C2528" s="427" t="str">
        <f t="shared" si="46"/>
        <v>effect add_modifier={modifier= champs_of_empire_mil_effect days = -1 multiplier = 1}</v>
      </c>
      <c r="D2528" s="427"/>
      <c r="E2528" s="427"/>
      <c r="F2528" s="427"/>
      <c r="G2528" s="428" t="s">
        <v>19640</v>
      </c>
      <c r="H2528" s="429" t="s">
        <v>19641</v>
      </c>
      <c r="I2528" s="10"/>
      <c r="J2528" s="10"/>
    </row>
    <row r="2529" spans="1:10">
      <c r="A2529" s="425">
        <v>171</v>
      </c>
      <c r="B2529" s="426" t="s">
        <v>2236</v>
      </c>
      <c r="C2529" s="427" t="str">
        <f t="shared" si="46"/>
        <v>effect add_modifier={modifier= champs_of_empire_gov_effect days = -1 multiplier = 1}</v>
      </c>
      <c r="D2529" s="427"/>
      <c r="E2529" s="427"/>
      <c r="F2529" s="427"/>
      <c r="G2529" s="428" t="s">
        <v>19642</v>
      </c>
      <c r="H2529" s="429" t="s">
        <v>19643</v>
      </c>
      <c r="I2529" s="10"/>
      <c r="J2529" s="10"/>
    </row>
    <row r="2530" spans="1:10">
      <c r="A2530" s="425">
        <v>172</v>
      </c>
      <c r="B2530" s="426" t="s">
        <v>2236</v>
      </c>
      <c r="C2530" s="427" t="str">
        <f t="shared" si="46"/>
        <v>effect add_modifier={modifier= champs_of_empire_sci_effect days = -1 multiplier = 1}</v>
      </c>
      <c r="D2530" s="427"/>
      <c r="E2530" s="427"/>
      <c r="F2530" s="427"/>
      <c r="G2530" s="428" t="s">
        <v>19644</v>
      </c>
      <c r="H2530" s="429" t="s">
        <v>19645</v>
      </c>
      <c r="I2530" s="10"/>
      <c r="J2530" s="10"/>
    </row>
    <row r="2531" spans="1:10">
      <c r="A2531" s="425">
        <v>173</v>
      </c>
      <c r="B2531" s="426" t="s">
        <v>19646</v>
      </c>
      <c r="C2531" s="427" t="str">
        <f t="shared" si="46"/>
        <v>effect add_modifier={modifier= preftl_action_trade_pact days = -1 multiplier = 1}</v>
      </c>
      <c r="D2531" s="427"/>
      <c r="E2531" s="427"/>
      <c r="F2531" s="427"/>
      <c r="G2531" s="428"/>
      <c r="H2531" s="429" t="s">
        <v>19647</v>
      </c>
      <c r="I2531" s="10"/>
      <c r="J2531" s="10"/>
    </row>
    <row r="2532" spans="1:10">
      <c r="A2532" s="425">
        <v>174</v>
      </c>
      <c r="B2532" s="426" t="s">
        <v>19625</v>
      </c>
      <c r="C2532" s="427" t="str">
        <f t="shared" si="46"/>
        <v>effect add_modifier={modifier= commanders_cost_mod days = -1 multiplier = 1}</v>
      </c>
      <c r="D2532" s="427"/>
      <c r="E2532" s="427"/>
      <c r="F2532" s="427"/>
      <c r="G2532" s="428" t="s">
        <v>19626</v>
      </c>
      <c r="H2532" s="429" t="s">
        <v>19627</v>
      </c>
      <c r="I2532" s="10"/>
      <c r="J2532" s="10"/>
    </row>
    <row r="2533" spans="1:10">
      <c r="A2533" s="425">
        <v>175</v>
      </c>
      <c r="B2533" s="426" t="s">
        <v>19628</v>
      </c>
      <c r="C2533" s="427" t="str">
        <f t="shared" si="46"/>
        <v>effect add_modifier={modifier= scientists_cost_mod days = -1 multiplier = 1}</v>
      </c>
      <c r="D2533" s="427"/>
      <c r="E2533" s="427"/>
      <c r="F2533" s="427"/>
      <c r="G2533" s="428" t="s">
        <v>19629</v>
      </c>
      <c r="H2533" s="429" t="s">
        <v>19630</v>
      </c>
      <c r="I2533" s="10"/>
      <c r="J2533" s="10"/>
    </row>
    <row r="2534" spans="1:10">
      <c r="A2534" s="425">
        <v>176</v>
      </c>
      <c r="B2534" s="426" t="s">
        <v>19631</v>
      </c>
      <c r="C2534" s="427" t="str">
        <f t="shared" si="46"/>
        <v>effect add_modifier={modifier= officials_cost_mod days = -1 multiplier = 1}</v>
      </c>
      <c r="D2534" s="427"/>
      <c r="E2534" s="427"/>
      <c r="F2534" s="427"/>
      <c r="G2534" s="428" t="s">
        <v>19632</v>
      </c>
      <c r="H2534" s="429" t="s">
        <v>19633</v>
      </c>
      <c r="I2534" s="10"/>
      <c r="J2534" s="10"/>
    </row>
    <row r="2535" spans="1:10">
      <c r="A2535" s="425">
        <v>177</v>
      </c>
      <c r="B2535" s="426" t="s">
        <v>19648</v>
      </c>
      <c r="C2535" s="427" t="str">
        <f t="shared" si="46"/>
        <v>effect add_modifier={modifier= copy_energy_income_modifier days = -1 multiplier = 1}</v>
      </c>
      <c r="D2535" s="427"/>
      <c r="E2535" s="427"/>
      <c r="F2535" s="427"/>
      <c r="G2535" s="428" t="s">
        <v>19648</v>
      </c>
      <c r="H2535" s="429" t="s">
        <v>19649</v>
      </c>
      <c r="I2535" s="10"/>
      <c r="J2535" s="10"/>
    </row>
    <row r="2536" spans="1:10">
      <c r="A2536" s="425">
        <v>178</v>
      </c>
      <c r="B2536" s="426" t="s">
        <v>19650</v>
      </c>
      <c r="C2536" s="427" t="str">
        <f t="shared" si="46"/>
        <v>effect add_modifier={modifier= copy_minerals_income_modifier days = -1 multiplier = 1}</v>
      </c>
      <c r="D2536" s="427"/>
      <c r="E2536" s="427"/>
      <c r="F2536" s="427"/>
      <c r="G2536" s="428" t="s">
        <v>19650</v>
      </c>
      <c r="H2536" s="429" t="s">
        <v>19651</v>
      </c>
      <c r="I2536" s="10"/>
      <c r="J2536" s="10"/>
    </row>
    <row r="2537" spans="1:10">
      <c r="A2537" s="425">
        <v>179</v>
      </c>
      <c r="B2537" s="426" t="s">
        <v>19652</v>
      </c>
      <c r="C2537" s="427" t="str">
        <f t="shared" si="46"/>
        <v>effect add_modifier={modifier= copy_food_income_modifier days = -1 multiplier = 1}</v>
      </c>
      <c r="D2537" s="427"/>
      <c r="E2537" s="427"/>
      <c r="F2537" s="427"/>
      <c r="G2537" s="428" t="s">
        <v>19652</v>
      </c>
      <c r="H2537" s="429" t="s">
        <v>19653</v>
      </c>
      <c r="I2537" s="10"/>
      <c r="J2537" s="10"/>
    </row>
    <row r="2538" spans="1:10">
      <c r="A2538" s="425">
        <v>180</v>
      </c>
      <c r="B2538" s="426" t="s">
        <v>19654</v>
      </c>
      <c r="C2538" s="427" t="str">
        <f t="shared" si="46"/>
        <v>effect add_modifier={modifier= copy_consumer_goods_income_modifier days = -1 multiplier = 1}</v>
      </c>
      <c r="D2538" s="427"/>
      <c r="E2538" s="427"/>
      <c r="F2538" s="427"/>
      <c r="G2538" s="428" t="s">
        <v>19654</v>
      </c>
      <c r="H2538" s="429" t="s">
        <v>19655</v>
      </c>
      <c r="I2538" s="10"/>
      <c r="J2538" s="10"/>
    </row>
    <row r="2539" spans="1:10">
      <c r="A2539" s="425">
        <v>181</v>
      </c>
      <c r="B2539" s="426" t="s">
        <v>19656</v>
      </c>
      <c r="C2539" s="427" t="str">
        <f t="shared" si="46"/>
        <v>effect add_modifier={modifier= copy_alloys_income_modifier days = -1 multiplier = 1}</v>
      </c>
      <c r="D2539" s="427"/>
      <c r="E2539" s="427"/>
      <c r="F2539" s="427"/>
      <c r="G2539" s="428" t="s">
        <v>19656</v>
      </c>
      <c r="H2539" s="429" t="s">
        <v>19657</v>
      </c>
      <c r="I2539" s="10"/>
      <c r="J2539" s="10"/>
    </row>
    <row r="2540" spans="1:10">
      <c r="A2540" s="425">
        <v>182</v>
      </c>
      <c r="B2540" s="426" t="s">
        <v>19658</v>
      </c>
      <c r="C2540" s="427" t="str">
        <f t="shared" si="46"/>
        <v>effect add_modifier={modifier= copy_volatile_motes_income_modifier days = -1 multiplier = 1}</v>
      </c>
      <c r="D2540" s="427"/>
      <c r="E2540" s="427"/>
      <c r="F2540" s="427"/>
      <c r="G2540" s="428" t="s">
        <v>19658</v>
      </c>
      <c r="H2540" s="429" t="s">
        <v>19659</v>
      </c>
      <c r="I2540" s="10"/>
      <c r="J2540" s="10"/>
    </row>
    <row r="2541" spans="1:10">
      <c r="A2541" s="425">
        <v>183</v>
      </c>
      <c r="B2541" s="426" t="s">
        <v>19660</v>
      </c>
      <c r="C2541" s="427" t="str">
        <f t="shared" si="46"/>
        <v>effect add_modifier={modifier= copy_exotic_gases_income_modifier days = -1 multiplier = 1}</v>
      </c>
      <c r="D2541" s="427"/>
      <c r="E2541" s="427"/>
      <c r="F2541" s="427"/>
      <c r="G2541" s="428" t="s">
        <v>19660</v>
      </c>
      <c r="H2541" s="429" t="s">
        <v>19661</v>
      </c>
      <c r="I2541" s="10"/>
      <c r="J2541" s="10"/>
    </row>
    <row r="2542" spans="1:10">
      <c r="A2542" s="425">
        <v>184</v>
      </c>
      <c r="B2542" s="426" t="s">
        <v>19662</v>
      </c>
      <c r="C2542" s="427" t="str">
        <f t="shared" si="46"/>
        <v>effect add_modifier={modifier= copy_rare_crystals_income_modifier days = -1 multiplier = 1}</v>
      </c>
      <c r="D2542" s="427"/>
      <c r="E2542" s="427"/>
      <c r="F2542" s="427"/>
      <c r="G2542" s="428" t="s">
        <v>19662</v>
      </c>
      <c r="H2542" s="429" t="s">
        <v>19663</v>
      </c>
      <c r="I2542" s="10"/>
      <c r="J2542" s="10"/>
    </row>
    <row r="2543" spans="1:10">
      <c r="A2543" s="425">
        <v>185</v>
      </c>
      <c r="B2543" s="426" t="s">
        <v>19664</v>
      </c>
      <c r="C2543" s="427" t="str">
        <f t="shared" si="46"/>
        <v>effect add_modifier={modifier= copy_sr_living_metal_income_modifier days = -1 multiplier = 1}</v>
      </c>
      <c r="D2543" s="427"/>
      <c r="E2543" s="427"/>
      <c r="F2543" s="427"/>
      <c r="G2543" s="428" t="s">
        <v>19664</v>
      </c>
      <c r="H2543" s="429" t="s">
        <v>19665</v>
      </c>
      <c r="I2543" s="10"/>
      <c r="J2543" s="10"/>
    </row>
    <row r="2544" spans="1:10">
      <c r="A2544" s="425">
        <v>186</v>
      </c>
      <c r="B2544" s="426" t="s">
        <v>19666</v>
      </c>
      <c r="C2544" s="427" t="str">
        <f t="shared" si="46"/>
        <v>effect add_modifier={modifier= copy_sr_zro_income_modifier days = -1 multiplier = 1}</v>
      </c>
      <c r="D2544" s="427"/>
      <c r="E2544" s="427"/>
      <c r="F2544" s="427"/>
      <c r="G2544" s="428" t="s">
        <v>19666</v>
      </c>
      <c r="H2544" s="429" t="s">
        <v>19667</v>
      </c>
      <c r="I2544" s="10"/>
      <c r="J2544" s="10"/>
    </row>
    <row r="2545" spans="1:10">
      <c r="A2545" s="425">
        <v>187</v>
      </c>
      <c r="B2545" s="426" t="s">
        <v>19668</v>
      </c>
      <c r="C2545" s="427" t="str">
        <f t="shared" si="46"/>
        <v>effect add_modifier={modifier= copy_sr_dark_matter_income_modifier days = -1 multiplier = 1}</v>
      </c>
      <c r="D2545" s="427"/>
      <c r="E2545" s="427"/>
      <c r="F2545" s="427"/>
      <c r="G2545" s="428" t="s">
        <v>19668</v>
      </c>
      <c r="H2545" s="429" t="s">
        <v>19669</v>
      </c>
      <c r="I2545" s="10"/>
      <c r="J2545" s="10"/>
    </row>
    <row r="2546" spans="1:10">
      <c r="A2546" s="425">
        <v>188</v>
      </c>
      <c r="B2546" s="426" t="s">
        <v>19670</v>
      </c>
      <c r="C2546" s="427" t="str">
        <f t="shared" si="46"/>
        <v>effect add_modifier={modifier= copy_nanites_income_modifier days = -1 multiplier = 1}</v>
      </c>
      <c r="D2546" s="427"/>
      <c r="E2546" s="427"/>
      <c r="F2546" s="427"/>
      <c r="G2546" s="428" t="s">
        <v>19670</v>
      </c>
      <c r="H2546" s="429" t="s">
        <v>19671</v>
      </c>
      <c r="I2546" s="10"/>
      <c r="J2546" s="10"/>
    </row>
    <row r="2547" spans="1:10">
      <c r="A2547" s="425">
        <v>189</v>
      </c>
      <c r="B2547" s="426" t="s">
        <v>19672</v>
      </c>
      <c r="C2547" s="427" t="str">
        <f t="shared" si="46"/>
        <v>effect add_modifier={modifier= storm_base_modifier days = -1 multiplier = 1}</v>
      </c>
      <c r="D2547" s="427"/>
      <c r="E2547" s="427"/>
      <c r="F2547" s="427"/>
      <c r="G2547" s="428" t="s">
        <v>19673</v>
      </c>
      <c r="H2547" s="429" t="s">
        <v>19674</v>
      </c>
      <c r="I2547" s="10"/>
      <c r="J2547" s="10"/>
    </row>
    <row r="2548" spans="1:10">
      <c r="A2548" s="425">
        <v>190</v>
      </c>
      <c r="B2548" s="426" t="s">
        <v>19672</v>
      </c>
      <c r="C2548" s="427" t="str">
        <f t="shared" si="46"/>
        <v>effect add_modifier={modifier= nexus_storm_modifier days = -1 multiplier = 1}</v>
      </c>
      <c r="D2548" s="427"/>
      <c r="E2548" s="427"/>
      <c r="F2548" s="427"/>
      <c r="G2548" s="428" t="s">
        <v>19675</v>
      </c>
      <c r="H2548" s="429" t="s">
        <v>19676</v>
      </c>
      <c r="I2548" s="10"/>
      <c r="J2548" s="10"/>
    </row>
    <row r="2549" spans="1:10">
      <c r="A2549" s="425">
        <v>191</v>
      </c>
      <c r="B2549" s="426" t="s">
        <v>19677</v>
      </c>
      <c r="C2549" s="427" t="str">
        <f t="shared" si="46"/>
        <v>effect add_modifier={modifier= storm_unity_gain_modifier days = -1 multiplier = 1}</v>
      </c>
      <c r="D2549" s="427"/>
      <c r="E2549" s="427"/>
      <c r="F2549" s="427"/>
      <c r="G2549" s="428" t="s">
        <v>19678</v>
      </c>
      <c r="H2549" s="429" t="s">
        <v>19679</v>
      </c>
      <c r="I2549" s="10"/>
      <c r="J2549" s="10"/>
    </row>
    <row r="2550" spans="1:10">
      <c r="A2550" s="425">
        <v>192</v>
      </c>
      <c r="B2550" s="426" t="s">
        <v>19680</v>
      </c>
      <c r="C2550" s="427" t="str">
        <f t="shared" si="46"/>
        <v>effect add_modifier={modifier= particle_storm_ship_unity_gain_modifier days = -1 multiplier = 1}</v>
      </c>
      <c r="D2550" s="427"/>
      <c r="E2550" s="427"/>
      <c r="F2550" s="427"/>
      <c r="G2550" s="428" t="s">
        <v>19681</v>
      </c>
      <c r="H2550" s="429" t="s">
        <v>19682</v>
      </c>
      <c r="I2550" s="10"/>
      <c r="J2550" s="10"/>
    </row>
    <row r="2551" spans="1:10">
      <c r="A2551" s="425">
        <v>193</v>
      </c>
      <c r="B2551" s="426" t="s">
        <v>19683</v>
      </c>
      <c r="C2551" s="427" t="str">
        <f t="shared" si="46"/>
        <v>effect add_modifier={modifier= storm_attraction_field_modifier days = -1 multiplier = 1}</v>
      </c>
      <c r="D2551" s="427"/>
      <c r="E2551" s="427"/>
      <c r="F2551" s="427"/>
      <c r="G2551" s="428" t="s">
        <v>19684</v>
      </c>
      <c r="H2551" s="429" t="s">
        <v>19685</v>
      </c>
      <c r="I2551" s="10"/>
      <c r="J2551" s="10"/>
    </row>
    <row r="2552" spans="1:10">
      <c r="A2552" s="425">
        <v>194</v>
      </c>
      <c r="B2552" s="426" t="s">
        <v>19686</v>
      </c>
      <c r="C2552" s="427" t="str">
        <f t="shared" ref="C2552:C2587" si="47">_xlfn.CONCAT($C$4," ",H2552," ","days = ",$E$4," ","multiplier = ",$G$4,"}")</f>
        <v>effect add_modifier={modifier= storm_repelling_field_modifier days = -1 multiplier = 1}</v>
      </c>
      <c r="D2552" s="427"/>
      <c r="E2552" s="427"/>
      <c r="F2552" s="427"/>
      <c r="G2552" s="428" t="s">
        <v>19687</v>
      </c>
      <c r="H2552" s="429" t="s">
        <v>19688</v>
      </c>
      <c r="I2552" s="10"/>
      <c r="J2552" s="10"/>
    </row>
    <row r="2553" spans="1:10">
      <c r="A2553" s="425">
        <v>195</v>
      </c>
      <c r="B2553" s="426" t="s">
        <v>1852</v>
      </c>
      <c r="C2553" s="427" t="str">
        <f t="shared" si="47"/>
        <v>effect add_modifier={modifier= storm_devotion_diplo_weight_modifier days = -1 multiplier = 1}</v>
      </c>
      <c r="D2553" s="427"/>
      <c r="E2553" s="427"/>
      <c r="F2553" s="427"/>
      <c r="G2553" s="428" t="s">
        <v>19689</v>
      </c>
      <c r="H2553" s="429" t="s">
        <v>19690</v>
      </c>
      <c r="I2553" s="10"/>
      <c r="J2553" s="10"/>
    </row>
    <row r="2554" spans="1:10">
      <c r="A2554" s="425">
        <v>196</v>
      </c>
      <c r="B2554" s="426" t="s">
        <v>2073</v>
      </c>
      <c r="C2554" s="427" t="str">
        <f t="shared" si="47"/>
        <v>effect add_modifier={modifier= storm_devotion_corporate_diplo_weight_modifier days = -1 multiplier = 1}</v>
      </c>
      <c r="D2554" s="427"/>
      <c r="E2554" s="427"/>
      <c r="F2554" s="427"/>
      <c r="G2554" s="428" t="s">
        <v>19689</v>
      </c>
      <c r="H2554" s="429" t="s">
        <v>19691</v>
      </c>
      <c r="I2554" s="10"/>
      <c r="J2554" s="10"/>
    </row>
    <row r="2555" spans="1:10">
      <c r="A2555" s="425">
        <v>197</v>
      </c>
      <c r="B2555" s="426" t="s">
        <v>19692</v>
      </c>
      <c r="C2555" s="427" t="str">
        <f t="shared" si="47"/>
        <v>effect add_modifier={modifier= storm_relic_repelling_field_modifier days = -1 multiplier = 1}</v>
      </c>
      <c r="D2555" s="427"/>
      <c r="E2555" s="427"/>
      <c r="F2555" s="427"/>
      <c r="G2555" s="428" t="s">
        <v>19693</v>
      </c>
      <c r="H2555" s="429" t="s">
        <v>19694</v>
      </c>
      <c r="I2555" s="10"/>
      <c r="J2555" s="10"/>
    </row>
    <row r="2556" spans="1:10">
      <c r="A2556" s="425">
        <v>198</v>
      </c>
      <c r="B2556" s="426" t="s">
        <v>19695</v>
      </c>
      <c r="C2556" s="427" t="str">
        <f t="shared" si="47"/>
        <v>effect add_modifier={modifier= storm_timed_repelling_field_modifier days = -1 multiplier = 1}</v>
      </c>
      <c r="D2556" s="427"/>
      <c r="E2556" s="427"/>
      <c r="F2556" s="427"/>
      <c r="G2556" s="428" t="s">
        <v>19696</v>
      </c>
      <c r="H2556" s="429" t="s">
        <v>19697</v>
      </c>
      <c r="I2556" s="10"/>
      <c r="J2556" s="10"/>
    </row>
    <row r="2557" spans="1:10">
      <c r="A2557" s="425">
        <v>199</v>
      </c>
      <c r="B2557" s="426" t="s">
        <v>19698</v>
      </c>
      <c r="C2557" s="427" t="str">
        <f t="shared" si="47"/>
        <v>effect add_modifier={modifier= tempest_invocator_active_modifier days = -1 multiplier = 1}</v>
      </c>
      <c r="D2557" s="427"/>
      <c r="E2557" s="427"/>
      <c r="F2557" s="427"/>
      <c r="G2557" s="428" t="s">
        <v>19699</v>
      </c>
      <c r="H2557" s="429" t="s">
        <v>19700</v>
      </c>
      <c r="I2557" s="10"/>
      <c r="J2557" s="10"/>
    </row>
    <row r="2558" spans="1:10">
      <c r="A2558" s="425">
        <v>200</v>
      </c>
      <c r="B2558" s="426" t="s">
        <v>2253</v>
      </c>
      <c r="C2558" s="427" t="str">
        <f t="shared" si="47"/>
        <v>effect add_modifier={modifier= archivism_finisher_collection_modifier days = -1 multiplier = 1}</v>
      </c>
      <c r="D2558" s="427"/>
      <c r="E2558" s="427"/>
      <c r="F2558" s="427"/>
      <c r="G2558" s="428" t="s">
        <v>19701</v>
      </c>
      <c r="H2558" s="429" t="s">
        <v>19702</v>
      </c>
      <c r="I2558" s="10"/>
      <c r="J2558" s="10"/>
    </row>
    <row r="2559" spans="1:10">
      <c r="A2559" s="425">
        <v>201</v>
      </c>
      <c r="B2559" s="426" t="s">
        <v>2246</v>
      </c>
      <c r="C2559" s="427" t="str">
        <f t="shared" si="47"/>
        <v>effect add_modifier={modifier= archivism_expert_negociation_modifier days = -1 multiplier = 1}</v>
      </c>
      <c r="D2559" s="427"/>
      <c r="E2559" s="427"/>
      <c r="F2559" s="427"/>
      <c r="G2559" s="428" t="s">
        <v>19703</v>
      </c>
      <c r="H2559" s="429" t="s">
        <v>19704</v>
      </c>
      <c r="I2559" s="10"/>
      <c r="J2559" s="10"/>
    </row>
    <row r="2560" spans="1:10">
      <c r="A2560" s="425">
        <v>202</v>
      </c>
      <c r="B2560" s="426" t="s">
        <v>19705</v>
      </c>
      <c r="C2560" s="427" t="str">
        <f t="shared" si="47"/>
        <v>effect add_modifier={modifier= archivism_expert_negociation_homicidal_modifier days = -1 multiplier = 1}</v>
      </c>
      <c r="D2560" s="427"/>
      <c r="E2560" s="427"/>
      <c r="F2560" s="427"/>
      <c r="G2560" s="428" t="s">
        <v>19706</v>
      </c>
      <c r="H2560" s="429" t="s">
        <v>19707</v>
      </c>
      <c r="I2560" s="10"/>
      <c r="J2560" s="10"/>
    </row>
    <row r="2561" spans="1:10">
      <c r="A2561" s="425">
        <v>203</v>
      </c>
      <c r="B2561" s="426" t="s">
        <v>19708</v>
      </c>
      <c r="C2561" s="427" t="str">
        <f t="shared" si="47"/>
        <v>effect add_modifier={modifier= archivism_flawless_display_modifier_xeno_geology days = -1 multiplier = 1}</v>
      </c>
      <c r="D2561" s="427"/>
      <c r="E2561" s="427"/>
      <c r="F2561" s="427"/>
      <c r="G2561" s="428" t="s">
        <v>19709</v>
      </c>
      <c r="H2561" s="429" t="s">
        <v>19710</v>
      </c>
      <c r="I2561" s="10"/>
      <c r="J2561" s="10"/>
    </row>
    <row r="2562" spans="1:10">
      <c r="A2562" s="425">
        <v>204</v>
      </c>
      <c r="B2562" s="426" t="s">
        <v>19708</v>
      </c>
      <c r="C2562" s="427" t="str">
        <f t="shared" si="47"/>
        <v>effect add_modifier={modifier= archivism_flawless_display_modifier_aesthetic_wonder days = -1 multiplier = 1}</v>
      </c>
      <c r="D2562" s="427"/>
      <c r="E2562" s="427"/>
      <c r="F2562" s="427"/>
      <c r="G2562" s="428" t="s">
        <v>19711</v>
      </c>
      <c r="H2562" s="429" t="s">
        <v>19712</v>
      </c>
      <c r="I2562" s="10"/>
      <c r="J2562" s="10"/>
    </row>
    <row r="2563" spans="1:10">
      <c r="A2563" s="425">
        <v>205</v>
      </c>
      <c r="B2563" s="426" t="s">
        <v>19708</v>
      </c>
      <c r="C2563" s="427" t="str">
        <f t="shared" si="47"/>
        <v>effect add_modifier={modifier= archivism_flawless_display_modifier_historical_item days = -1 multiplier = 1}</v>
      </c>
      <c r="D2563" s="427"/>
      <c r="E2563" s="427"/>
      <c r="F2563" s="427"/>
      <c r="G2563" s="428" t="s">
        <v>19713</v>
      </c>
      <c r="H2563" s="429" t="s">
        <v>19714</v>
      </c>
      <c r="I2563" s="10"/>
      <c r="J2563" s="10"/>
    </row>
    <row r="2564" spans="1:10">
      <c r="A2564" s="425">
        <v>206</v>
      </c>
      <c r="B2564" s="426" t="s">
        <v>19715</v>
      </c>
      <c r="C2564" s="427" t="str">
        <f t="shared" si="47"/>
        <v>effect add_modifier={modifier= dummy_modifier_starbase_shipyard_artificial_build_cost_mult days = -1 multiplier = 1}</v>
      </c>
      <c r="D2564" s="427"/>
      <c r="E2564" s="427"/>
      <c r="F2564" s="427"/>
      <c r="G2564" s="428" t="s">
        <v>19716</v>
      </c>
      <c r="H2564" s="429" t="s">
        <v>19717</v>
      </c>
      <c r="I2564" s="10"/>
      <c r="J2564" s="10"/>
    </row>
    <row r="2565" spans="1:10">
      <c r="A2565" s="425">
        <v>207</v>
      </c>
      <c r="B2565" s="426" t="s">
        <v>19718</v>
      </c>
      <c r="C2565" s="427" t="str">
        <f t="shared" si="47"/>
        <v>effect add_modifier={modifier= mutated_voidworms_scaling days = -1 multiplier = 1}</v>
      </c>
      <c r="D2565" s="427"/>
      <c r="E2565" s="427"/>
      <c r="F2565" s="427"/>
      <c r="G2565" s="428" t="s">
        <v>19719</v>
      </c>
      <c r="H2565" s="429" t="s">
        <v>19720</v>
      </c>
      <c r="I2565" s="10"/>
      <c r="J2565" s="10"/>
    </row>
    <row r="2566" spans="1:10">
      <c r="A2566" s="425">
        <v>208</v>
      </c>
      <c r="B2566" s="426" t="s">
        <v>19721</v>
      </c>
      <c r="C2566" s="427" t="str">
        <f t="shared" si="47"/>
        <v>effect add_modifier={modifier= shared_genetics_fire_rate days = -1 multiplier = 1}</v>
      </c>
      <c r="D2566" s="427"/>
      <c r="E2566" s="427"/>
      <c r="F2566" s="427"/>
      <c r="G2566" s="428" t="s">
        <v>19722</v>
      </c>
      <c r="H2566" s="429" t="s">
        <v>19723</v>
      </c>
      <c r="I2566" s="10"/>
      <c r="J2566" s="10"/>
    </row>
    <row r="2567" spans="1:10">
      <c r="A2567" s="425">
        <v>209</v>
      </c>
      <c r="B2567" s="426" t="s">
        <v>19724</v>
      </c>
      <c r="C2567" s="427" t="str">
        <f t="shared" si="47"/>
        <v>effect add_modifier={modifier= shared_genetics_hull days = -1 multiplier = 1}</v>
      </c>
      <c r="D2567" s="427"/>
      <c r="E2567" s="427"/>
      <c r="F2567" s="427"/>
      <c r="G2567" s="428" t="s">
        <v>19725</v>
      </c>
      <c r="H2567" s="429" t="s">
        <v>19726</v>
      </c>
      <c r="I2567" s="10"/>
      <c r="J2567" s="10"/>
    </row>
    <row r="2568" ht="51.75" spans="1:10">
      <c r="A2568" s="425">
        <v>210</v>
      </c>
      <c r="B2568" s="426" t="s">
        <v>19727</v>
      </c>
      <c r="C2568" s="427" t="str">
        <f t="shared" si="47"/>
        <v>effect add_modifier={modifier= defensive_stations_tracking_add days = -1 multiplier = 1}</v>
      </c>
      <c r="D2568" s="427"/>
      <c r="E2568" s="427"/>
      <c r="F2568" s="427"/>
      <c r="G2568" s="428" t="s">
        <v>19728</v>
      </c>
      <c r="H2568" s="429" t="s">
        <v>19729</v>
      </c>
      <c r="I2568" s="10"/>
      <c r="J2568" s="10"/>
    </row>
    <row r="2569" ht="86.25" spans="1:10">
      <c r="A2569" s="425">
        <v>211</v>
      </c>
      <c r="B2569" s="426" t="s">
        <v>19730</v>
      </c>
      <c r="C2569" s="427" t="str">
        <f t="shared" si="47"/>
        <v>effect add_modifier={modifier= defensive_stations_weapon_range_mult days = -1 multiplier = 1}</v>
      </c>
      <c r="D2569" s="427"/>
      <c r="E2569" s="427"/>
      <c r="F2569" s="427"/>
      <c r="G2569" s="428" t="s">
        <v>19731</v>
      </c>
      <c r="H2569" s="429" t="s">
        <v>19732</v>
      </c>
      <c r="I2569" s="10"/>
      <c r="J2569" s="10"/>
    </row>
    <row r="2570" spans="1:10">
      <c r="A2570" s="425">
        <v>212</v>
      </c>
      <c r="B2570" s="426" t="s">
        <v>19733</v>
      </c>
      <c r="C2570" s="427" t="str">
        <f t="shared" si="47"/>
        <v>effect add_modifier={modifier= miner_jobs_bonus_workforce_mult days = -1 multiplier = 1}</v>
      </c>
      <c r="D2570" s="427"/>
      <c r="E2570" s="427"/>
      <c r="F2570" s="427"/>
      <c r="G2570" s="428" t="s">
        <v>19734</v>
      </c>
      <c r="H2570" s="429" t="s">
        <v>19735</v>
      </c>
      <c r="I2570" s="10"/>
      <c r="J2570" s="10"/>
    </row>
    <row r="2571" spans="1:10">
      <c r="A2571" s="425">
        <v>213</v>
      </c>
      <c r="B2571" s="426" t="s">
        <v>19736</v>
      </c>
      <c r="C2571" s="427" t="str">
        <f t="shared" si="47"/>
        <v>effect add_modifier={modifier= technician_jobs_bonus_workforce_mult days = -1 multiplier = 1}</v>
      </c>
      <c r="D2571" s="427"/>
      <c r="E2571" s="427"/>
      <c r="F2571" s="427"/>
      <c r="G2571" s="428" t="s">
        <v>19737</v>
      </c>
      <c r="H2571" s="429" t="s">
        <v>19738</v>
      </c>
      <c r="I2571" s="10"/>
      <c r="J2571" s="10"/>
    </row>
    <row r="2572" spans="1:10">
      <c r="A2572" s="425">
        <v>214</v>
      </c>
      <c r="B2572" s="426" t="s">
        <v>19739</v>
      </c>
      <c r="C2572" s="427" t="str">
        <f t="shared" si="47"/>
        <v>effect add_modifier={modifier= farmer_jobs_bonus_workforce_mult days = -1 multiplier = 1}</v>
      </c>
      <c r="D2572" s="427"/>
      <c r="E2572" s="427"/>
      <c r="F2572" s="427"/>
      <c r="G2572" s="428" t="s">
        <v>19740</v>
      </c>
      <c r="H2572" s="429" t="s">
        <v>19741</v>
      </c>
      <c r="I2572" s="10"/>
      <c r="J2572" s="10"/>
    </row>
    <row r="2573" ht="69" spans="1:10">
      <c r="A2573" s="425">
        <v>215</v>
      </c>
      <c r="B2573" s="426" t="s">
        <v>19742</v>
      </c>
      <c r="C2573" s="427" t="str">
        <f t="shared" si="47"/>
        <v>effect add_modifier={modifier= researcher_jobs_bonus_workforce_mult days = -1 multiplier = 1}</v>
      </c>
      <c r="D2573" s="427"/>
      <c r="E2573" s="427"/>
      <c r="F2573" s="427"/>
      <c r="G2573" s="428" t="s">
        <v>19743</v>
      </c>
      <c r="H2573" s="429" t="s">
        <v>19744</v>
      </c>
      <c r="I2573" s="10"/>
      <c r="J2573" s="10"/>
    </row>
    <row r="2574" ht="28.5" spans="1:10">
      <c r="A2574" s="425">
        <v>216</v>
      </c>
      <c r="B2574" s="426" t="s">
        <v>19745</v>
      </c>
      <c r="C2574" s="427" t="str">
        <f t="shared" si="47"/>
        <v>effect add_modifier={modifier= physicist_jobs_bonus_workforce_mult days = -1 multiplier = 1}</v>
      </c>
      <c r="D2574" s="427"/>
      <c r="E2574" s="427"/>
      <c r="F2574" s="427"/>
      <c r="G2574" s="428" t="s">
        <v>19746</v>
      </c>
      <c r="H2574" s="429" t="s">
        <v>19747</v>
      </c>
      <c r="I2574" s="10"/>
      <c r="J2574" s="10"/>
    </row>
    <row r="2575" ht="28.5" spans="1:10">
      <c r="A2575" s="425">
        <v>217</v>
      </c>
      <c r="B2575" s="426" t="s">
        <v>19748</v>
      </c>
      <c r="C2575" s="427" t="str">
        <f t="shared" si="47"/>
        <v>effect add_modifier={modifier= biologist_jobs_bonus_workforce_mult days = -1 multiplier = 1}</v>
      </c>
      <c r="D2575" s="427"/>
      <c r="E2575" s="427"/>
      <c r="F2575" s="427"/>
      <c r="G2575" s="428" t="s">
        <v>19749</v>
      </c>
      <c r="H2575" s="429" t="s">
        <v>19750</v>
      </c>
      <c r="I2575" s="10"/>
      <c r="J2575" s="10"/>
    </row>
    <row r="2576" spans="1:10">
      <c r="A2576" s="425">
        <v>218</v>
      </c>
      <c r="B2576" s="426" t="s">
        <v>19751</v>
      </c>
      <c r="C2576" s="427" t="str">
        <f t="shared" si="47"/>
        <v>effect add_modifier={modifier= engineer_jobs_bonus_workforce_mult days = -1 multiplier = 1}</v>
      </c>
      <c r="D2576" s="427"/>
      <c r="E2576" s="427"/>
      <c r="F2576" s="427"/>
      <c r="G2576" s="428" t="s">
        <v>19752</v>
      </c>
      <c r="H2576" s="429" t="s">
        <v>19753</v>
      </c>
      <c r="I2576" s="10"/>
      <c r="J2576" s="10"/>
    </row>
    <row r="2577" ht="34.5" spans="1:10">
      <c r="A2577" s="425">
        <v>219</v>
      </c>
      <c r="B2577" s="426" t="s">
        <v>19754</v>
      </c>
      <c r="C2577" s="427" t="str">
        <f t="shared" si="47"/>
        <v>effect add_modifier={modifier= bureaucrat_jobs_bonus_workforce_mult days = -1 multiplier = 1}</v>
      </c>
      <c r="D2577" s="427"/>
      <c r="E2577" s="427"/>
      <c r="F2577" s="427"/>
      <c r="G2577" s="428" t="s">
        <v>19755</v>
      </c>
      <c r="H2577" s="429" t="s">
        <v>19756</v>
      </c>
      <c r="I2577" s="10"/>
      <c r="J2577" s="10"/>
    </row>
    <row r="2578" spans="1:10">
      <c r="A2578" s="425">
        <v>220</v>
      </c>
      <c r="B2578" s="426" t="s">
        <v>19757</v>
      </c>
      <c r="C2578" s="427" t="str">
        <f t="shared" si="47"/>
        <v>effect add_modifier={modifier= livestock_jobs_bonus_workforce_mult days = -1 multiplier = 1}</v>
      </c>
      <c r="D2578" s="427"/>
      <c r="E2578" s="427"/>
      <c r="F2578" s="427"/>
      <c r="G2578" s="428" t="s">
        <v>19758</v>
      </c>
      <c r="H2578" s="429" t="s">
        <v>19759</v>
      </c>
      <c r="I2578" s="10"/>
      <c r="J2578" s="10"/>
    </row>
    <row r="2579" spans="1:10">
      <c r="A2579" s="425">
        <v>221</v>
      </c>
      <c r="B2579" s="426" t="s">
        <v>19760</v>
      </c>
      <c r="C2579" s="427" t="str">
        <f t="shared" si="47"/>
        <v>effect add_modifier={modifier= foundry_jobs_bonus_workforce_mult days = -1 multiplier = 1}</v>
      </c>
      <c r="D2579" s="427"/>
      <c r="E2579" s="427"/>
      <c r="F2579" s="427"/>
      <c r="G2579" s="428" t="s">
        <v>19761</v>
      </c>
      <c r="H2579" s="429" t="s">
        <v>19762</v>
      </c>
      <c r="I2579" s="10"/>
      <c r="J2579" s="10"/>
    </row>
    <row r="2580" spans="1:10">
      <c r="A2580" s="425">
        <v>222</v>
      </c>
      <c r="B2580" s="426" t="s">
        <v>19763</v>
      </c>
      <c r="C2580" s="427" t="str">
        <f t="shared" si="47"/>
        <v>effect add_modifier={modifier= artisan_jobs_bonus_workforce_mult days = -1 multiplier = 1}</v>
      </c>
      <c r="D2580" s="427"/>
      <c r="E2580" s="427"/>
      <c r="F2580" s="427"/>
      <c r="G2580" s="428" t="s">
        <v>19764</v>
      </c>
      <c r="H2580" s="429" t="s">
        <v>19765</v>
      </c>
      <c r="I2580" s="10"/>
      <c r="J2580" s="10"/>
    </row>
    <row r="2581" spans="1:10">
      <c r="A2581" s="425">
        <v>223</v>
      </c>
      <c r="B2581" s="426" t="s">
        <v>19766</v>
      </c>
      <c r="C2581" s="427" t="str">
        <f t="shared" si="47"/>
        <v>effect add_modifier={modifier= trader_jobs_bonus_workforce_mult days = -1 multiplier = 1}</v>
      </c>
      <c r="D2581" s="427"/>
      <c r="E2581" s="427"/>
      <c r="F2581" s="427"/>
      <c r="G2581" s="428" t="s">
        <v>19767</v>
      </c>
      <c r="H2581" s="429" t="s">
        <v>19768</v>
      </c>
      <c r="I2581" s="10"/>
      <c r="J2581" s="10"/>
    </row>
    <row r="2582" ht="28.5" spans="1:10">
      <c r="A2582" s="425">
        <v>224</v>
      </c>
      <c r="B2582" s="426" t="s">
        <v>19769</v>
      </c>
      <c r="C2582" s="427" t="str">
        <f t="shared" si="47"/>
        <v>effect add_modifier={modifier= entertainer_jobs_bonus_workforce_mult days = -1 multiplier = 1}</v>
      </c>
      <c r="D2582" s="427"/>
      <c r="E2582" s="427"/>
      <c r="F2582" s="427"/>
      <c r="G2582" s="428" t="s">
        <v>19770</v>
      </c>
      <c r="H2582" s="429" t="s">
        <v>19771</v>
      </c>
      <c r="I2582" s="10"/>
      <c r="J2582" s="10"/>
    </row>
    <row r="2583" spans="1:10">
      <c r="A2583" s="425">
        <v>225</v>
      </c>
      <c r="B2583" s="426" t="s">
        <v>19772</v>
      </c>
      <c r="C2583" s="427" t="str">
        <f t="shared" si="47"/>
        <v>effect add_modifier={modifier= enforcer_jobs_bonus_workforce_mult days = -1 multiplier = 1}</v>
      </c>
      <c r="D2583" s="427"/>
      <c r="E2583" s="427"/>
      <c r="F2583" s="427"/>
      <c r="G2583" s="428" t="s">
        <v>19773</v>
      </c>
      <c r="H2583" s="429" t="s">
        <v>19774</v>
      </c>
      <c r="I2583" s="10"/>
      <c r="J2583" s="10"/>
    </row>
    <row r="2584" ht="28.5" spans="1:10">
      <c r="A2584" s="425">
        <v>226</v>
      </c>
      <c r="B2584" s="426" t="s">
        <v>19775</v>
      </c>
      <c r="C2584" s="427" t="str">
        <f t="shared" si="47"/>
        <v>effect add_modifier={modifier= worker_and_simple_drone_cat_bonus_workforce_mult days = -1 multiplier = 1}</v>
      </c>
      <c r="D2584" s="427"/>
      <c r="E2584" s="427"/>
      <c r="F2584" s="427"/>
      <c r="G2584" s="428" t="s">
        <v>19776</v>
      </c>
      <c r="H2584" s="429" t="s">
        <v>19777</v>
      </c>
      <c r="I2584" s="10"/>
      <c r="J2584" s="10"/>
    </row>
    <row r="2585" ht="28.5" spans="1:10">
      <c r="A2585" s="425">
        <v>227</v>
      </c>
      <c r="B2585" s="426" t="s">
        <v>19778</v>
      </c>
      <c r="C2585" s="427" t="str">
        <f t="shared" si="47"/>
        <v>effect add_modifier={modifier= specialist_and_complex_drone_cat_bonus_workforce_mult days = -1 multiplier = 1}</v>
      </c>
      <c r="D2585" s="427"/>
      <c r="E2585" s="427"/>
      <c r="F2585" s="427"/>
      <c r="G2585" s="428" t="s">
        <v>19779</v>
      </c>
      <c r="H2585" s="429" t="s">
        <v>19780</v>
      </c>
      <c r="I2585" s="10"/>
      <c r="J2585" s="10"/>
    </row>
    <row r="2586" spans="1:11">
      <c r="A2586" s="425">
        <v>228</v>
      </c>
      <c r="B2586" s="426" t="s">
        <v>19781</v>
      </c>
      <c r="C2586" s="427" t="str">
        <f t="shared" si="47"/>
        <v>effect add_modifier={modifier= roboticist_jobs_bonus_workforce_mult days = -1 multiplier = 1}</v>
      </c>
      <c r="D2586" s="427"/>
      <c r="E2586" s="427"/>
      <c r="F2586" s="427"/>
      <c r="G2586" s="428" t="s">
        <v>19782</v>
      </c>
      <c r="H2586" s="429" t="s">
        <v>19783</v>
      </c>
      <c r="I2586" s="10"/>
      <c r="J2586" s="10"/>
      <c r="K2586" s="10"/>
    </row>
    <row r="2587" spans="1:11">
      <c r="A2587" s="425">
        <v>229</v>
      </c>
      <c r="B2587" s="426" t="s">
        <v>19784</v>
      </c>
      <c r="C2587" s="427" t="str">
        <f t="shared" si="47"/>
        <v>effect add_modifier={modifier= everyone_but_dystopian_specialist_workforce_mult days = -1 multiplier = 1}</v>
      </c>
      <c r="D2587" s="427"/>
      <c r="E2587" s="427"/>
      <c r="F2587" s="427"/>
      <c r="G2587" s="428" t="s">
        <v>19785</v>
      </c>
      <c r="H2587" s="429" t="s">
        <v>19786</v>
      </c>
      <c r="I2587" s="10"/>
      <c r="J2587" s="10"/>
      <c r="K2587" s="10"/>
    </row>
    <row r="2588" ht="40" customHeight="1" spans="1:11">
      <c r="A2588" s="402" t="s">
        <v>19787</v>
      </c>
      <c r="B2588" s="403"/>
      <c r="C2588" s="403"/>
      <c r="D2588" s="403"/>
      <c r="E2588" s="403"/>
      <c r="F2588" s="403"/>
      <c r="G2588" s="403"/>
      <c r="H2588" s="404"/>
      <c r="I2588" s="10"/>
      <c r="J2588" s="10"/>
      <c r="K2588" s="10"/>
    </row>
    <row r="2589" spans="1:11">
      <c r="A2589" s="425">
        <v>1</v>
      </c>
      <c r="B2589" s="426" t="s">
        <v>19788</v>
      </c>
      <c r="C2589" s="427" t="str">
        <f>_xlfn.CONCAT($C$4," ",H2589," ","days = ",$E$4," ","multiplier = ",$G$4,"}")</f>
        <v>effect add_modifier={modifier= space_storm days = -1 multiplier = 1}</v>
      </c>
      <c r="D2589" s="427"/>
      <c r="E2589" s="427"/>
      <c r="F2589" s="427"/>
      <c r="G2589" s="428" t="s">
        <v>19789</v>
      </c>
      <c r="H2589" s="429" t="s">
        <v>19790</v>
      </c>
      <c r="I2589" s="10"/>
      <c r="J2589" s="10"/>
      <c r="K2589" s="10"/>
    </row>
    <row r="2590" spans="1:10">
      <c r="A2590" s="425">
        <v>2</v>
      </c>
      <c r="B2590" s="426" t="s">
        <v>19791</v>
      </c>
      <c r="C2590" s="427" t="str">
        <f t="shared" ref="C2590:C2616" si="48">_xlfn.CONCAT($C$4," ",H2590," ","days = ",$E$4," ","multiplier = ",$G$4,"}")</f>
        <v>effect add_modifier={modifier= vluur_storm days = -1 multiplier = 1}</v>
      </c>
      <c r="D2590" s="427"/>
      <c r="E2590" s="427"/>
      <c r="F2590" s="427"/>
      <c r="G2590" s="428" t="s">
        <v>19792</v>
      </c>
      <c r="H2590" s="429" t="s">
        <v>19793</v>
      </c>
      <c r="I2590" s="10"/>
      <c r="J2590" s="10"/>
    </row>
    <row r="2591" spans="1:10">
      <c r="A2591" s="425">
        <v>3</v>
      </c>
      <c r="B2591" s="426" t="s">
        <v>19794</v>
      </c>
      <c r="C2591" s="427" t="str">
        <f t="shared" si="48"/>
        <v>effect add_modifier={modifier= turbulent_nebula days = -1 multiplier = 1}</v>
      </c>
      <c r="D2591" s="427"/>
      <c r="E2591" s="427"/>
      <c r="F2591" s="427"/>
      <c r="G2591" s="428" t="s">
        <v>19795</v>
      </c>
      <c r="H2591" s="429" t="s">
        <v>19796</v>
      </c>
      <c r="I2591" s="10"/>
      <c r="J2591" s="10"/>
    </row>
    <row r="2592" spans="1:10">
      <c r="A2592" s="425">
        <v>4</v>
      </c>
      <c r="B2592" s="426" t="s">
        <v>19797</v>
      </c>
      <c r="C2592" s="427" t="str">
        <f t="shared" si="48"/>
        <v>effect add_modifier={modifier= reduce_gas_output days = -1 multiplier = 1}</v>
      </c>
      <c r="D2592" s="427"/>
      <c r="E2592" s="427"/>
      <c r="F2592" s="427"/>
      <c r="G2592" s="428" t="s">
        <v>19798</v>
      </c>
      <c r="H2592" s="429" t="s">
        <v>19799</v>
      </c>
      <c r="I2592" s="10"/>
      <c r="J2592" s="10"/>
    </row>
    <row r="2593" spans="1:10">
      <c r="A2593" s="425">
        <v>5</v>
      </c>
      <c r="B2593" s="426" t="s">
        <v>19800</v>
      </c>
      <c r="C2593" s="427" t="str">
        <f t="shared" si="48"/>
        <v>effect add_modifier={modifier= reduce_crystal_output days = -1 multiplier = 1}</v>
      </c>
      <c r="D2593" s="427"/>
      <c r="E2593" s="427"/>
      <c r="F2593" s="427"/>
      <c r="G2593" s="428" t="s">
        <v>19801</v>
      </c>
      <c r="H2593" s="429" t="s">
        <v>19802</v>
      </c>
      <c r="I2593" s="10"/>
      <c r="J2593" s="10"/>
    </row>
    <row r="2594" spans="1:10">
      <c r="A2594" s="425">
        <v>6</v>
      </c>
      <c r="B2594" s="426" t="s">
        <v>19803</v>
      </c>
      <c r="C2594" s="427" t="str">
        <f t="shared" si="48"/>
        <v>effect add_modifier={modifier= reduce_motes_output days = -1 multiplier = 1}</v>
      </c>
      <c r="D2594" s="427"/>
      <c r="E2594" s="427"/>
      <c r="F2594" s="427"/>
      <c r="G2594" s="428" t="s">
        <v>19804</v>
      </c>
      <c r="H2594" s="429" t="s">
        <v>19805</v>
      </c>
      <c r="I2594" s="10"/>
      <c r="J2594" s="10"/>
    </row>
    <row r="2595" spans="1:10">
      <c r="A2595" s="425">
        <v>7</v>
      </c>
      <c r="B2595" s="426" t="s">
        <v>19806</v>
      </c>
      <c r="C2595" s="427" t="str">
        <f t="shared" si="48"/>
        <v>effect add_modifier={modifier= reduce_zro_output days = -1 multiplier = 1}</v>
      </c>
      <c r="D2595" s="427"/>
      <c r="E2595" s="427"/>
      <c r="F2595" s="427"/>
      <c r="G2595" s="428" t="s">
        <v>19807</v>
      </c>
      <c r="H2595" s="429" t="s">
        <v>19808</v>
      </c>
      <c r="I2595" s="10"/>
      <c r="J2595" s="10"/>
    </row>
    <row r="2596" spans="1:10">
      <c r="A2596" s="425">
        <v>8</v>
      </c>
      <c r="B2596" s="426" t="s">
        <v>19809</v>
      </c>
      <c r="C2596" s="427" t="str">
        <f t="shared" si="48"/>
        <v>effect add_modifier={modifier= reduce_dark_matter_output days = -1 multiplier = 1}</v>
      </c>
      <c r="D2596" s="427"/>
      <c r="E2596" s="427"/>
      <c r="F2596" s="427"/>
      <c r="G2596" s="428" t="s">
        <v>19810</v>
      </c>
      <c r="H2596" s="429" t="s">
        <v>19811</v>
      </c>
      <c r="I2596" s="10"/>
      <c r="J2596" s="10"/>
    </row>
    <row r="2597" spans="1:10">
      <c r="A2597" s="425">
        <v>9</v>
      </c>
      <c r="B2597" s="426" t="s">
        <v>19812</v>
      </c>
      <c r="C2597" s="427" t="str">
        <f t="shared" si="48"/>
        <v>effect add_modifier={modifier= reduce_living_metal_output days = -1 multiplier = 1}</v>
      </c>
      <c r="D2597" s="427"/>
      <c r="E2597" s="427"/>
      <c r="F2597" s="427"/>
      <c r="G2597" s="428" t="s">
        <v>19813</v>
      </c>
      <c r="H2597" s="429" t="s">
        <v>19814</v>
      </c>
      <c r="I2597" s="10"/>
      <c r="J2597" s="10"/>
    </row>
    <row r="2598" spans="1:10">
      <c r="A2598" s="425">
        <v>10</v>
      </c>
      <c r="B2598" s="426" t="s">
        <v>19815</v>
      </c>
      <c r="C2598" s="427" t="str">
        <f t="shared" si="48"/>
        <v>effect add_modifier={modifier= being_devoured_modifier_nanotech days = -1 multiplier = 1}</v>
      </c>
      <c r="D2598" s="427"/>
      <c r="E2598" s="427"/>
      <c r="F2598" s="427"/>
      <c r="G2598" s="430"/>
      <c r="H2598" s="429" t="s">
        <v>19816</v>
      </c>
      <c r="I2598" s="10"/>
      <c r="J2598" s="10"/>
    </row>
    <row r="2599" spans="1:10">
      <c r="A2599" s="425">
        <v>11</v>
      </c>
      <c r="B2599" s="426" t="s">
        <v>19817</v>
      </c>
      <c r="C2599" s="427" t="str">
        <f t="shared" si="48"/>
        <v>effect add_modifier={modifier= zroni_storm days = -1 multiplier = 1}</v>
      </c>
      <c r="D2599" s="427"/>
      <c r="E2599" s="427"/>
      <c r="F2599" s="427"/>
      <c r="G2599" s="428" t="s">
        <v>19818</v>
      </c>
      <c r="H2599" s="429" t="s">
        <v>19819</v>
      </c>
      <c r="I2599" s="10"/>
      <c r="J2599" s="10"/>
    </row>
    <row r="2600" spans="1:10">
      <c r="A2600" s="425">
        <v>12</v>
      </c>
      <c r="B2600" s="426" t="s">
        <v>19820</v>
      </c>
      <c r="C2600" s="427" t="str">
        <f t="shared" si="48"/>
        <v>effect add_modifier={modifier= faction_upset days = -1 multiplier = 1}</v>
      </c>
      <c r="D2600" s="427"/>
      <c r="E2600" s="427"/>
      <c r="F2600" s="427"/>
      <c r="G2600" s="428" t="s">
        <v>19821</v>
      </c>
      <c r="H2600" s="429" t="s">
        <v>19822</v>
      </c>
      <c r="I2600" s="10"/>
      <c r="J2600" s="10"/>
    </row>
    <row r="2601" spans="1:10">
      <c r="A2601" s="425">
        <v>13</v>
      </c>
      <c r="B2601" s="426" t="s">
        <v>19823</v>
      </c>
      <c r="C2601" s="427" t="str">
        <f t="shared" si="48"/>
        <v>effect add_modifier={modifier= kaleidoscope_unnerving_patterns days = -1 multiplier = 1}</v>
      </c>
      <c r="D2601" s="427"/>
      <c r="E2601" s="427"/>
      <c r="F2601" s="427"/>
      <c r="G2601" s="428" t="s">
        <v>15109</v>
      </c>
      <c r="H2601" s="429" t="s">
        <v>19824</v>
      </c>
      <c r="I2601" s="10"/>
      <c r="J2601" s="10"/>
    </row>
    <row r="2602" spans="1:10">
      <c r="A2602" s="425">
        <v>14</v>
      </c>
      <c r="B2602" s="426" t="s">
        <v>19825</v>
      </c>
      <c r="C2602" s="427" t="str">
        <f t="shared" si="48"/>
        <v>effect add_modifier={modifier= kaleidoscope_ominous_patterns days = -1 multiplier = 1}</v>
      </c>
      <c r="D2602" s="427"/>
      <c r="E2602" s="427"/>
      <c r="F2602" s="427"/>
      <c r="G2602" s="428" t="s">
        <v>3417</v>
      </c>
      <c r="H2602" s="429" t="s">
        <v>19826</v>
      </c>
      <c r="I2602" s="10"/>
      <c r="J2602" s="10"/>
    </row>
    <row r="2603" spans="1:10">
      <c r="A2603" s="425">
        <v>15</v>
      </c>
      <c r="B2603" s="426" t="s">
        <v>19827</v>
      </c>
      <c r="C2603" s="427" t="str">
        <f t="shared" si="48"/>
        <v>effect add_modifier={modifier= kaleidoscope_pilfering_patterns days = -1 multiplier = 1}</v>
      </c>
      <c r="D2603" s="427"/>
      <c r="E2603" s="427"/>
      <c r="F2603" s="427"/>
      <c r="G2603" s="428" t="s">
        <v>19828</v>
      </c>
      <c r="H2603" s="429" t="s">
        <v>19829</v>
      </c>
      <c r="I2603" s="10"/>
      <c r="J2603" s="10"/>
    </row>
    <row r="2604" spans="1:10">
      <c r="A2604" s="425">
        <v>16</v>
      </c>
      <c r="B2604" s="426" t="s">
        <v>19830</v>
      </c>
      <c r="C2604" s="427" t="str">
        <f t="shared" si="48"/>
        <v>effect add_modifier={modifier= kaleidoscope_soothing_patterns days = -1 multiplier = 1}</v>
      </c>
      <c r="D2604" s="427"/>
      <c r="E2604" s="427"/>
      <c r="F2604" s="427"/>
      <c r="G2604" s="428" t="s">
        <v>10917</v>
      </c>
      <c r="H2604" s="429" t="s">
        <v>19831</v>
      </c>
      <c r="I2604" s="10"/>
      <c r="J2604" s="10"/>
    </row>
    <row r="2605" spans="1:10">
      <c r="A2605" s="425">
        <v>17</v>
      </c>
      <c r="B2605" s="426" t="s">
        <v>19832</v>
      </c>
      <c r="C2605" s="427" t="str">
        <f t="shared" si="48"/>
        <v>effect add_modifier={modifier= kaleidoscope_dazzling_patterns days = -1 multiplier = 1}</v>
      </c>
      <c r="D2605" s="427"/>
      <c r="E2605" s="427"/>
      <c r="F2605" s="427"/>
      <c r="G2605" s="428" t="s">
        <v>19833</v>
      </c>
      <c r="H2605" s="429" t="s">
        <v>19834</v>
      </c>
      <c r="I2605" s="10"/>
      <c r="J2605" s="10"/>
    </row>
    <row r="2606" spans="1:10">
      <c r="A2606" s="425">
        <v>18</v>
      </c>
      <c r="B2606" s="426" t="s">
        <v>19835</v>
      </c>
      <c r="C2606" s="427" t="str">
        <f t="shared" si="48"/>
        <v>effect add_modifier={modifier= relay_network_stability_edict_modifier days = -1 multiplier = 1}</v>
      </c>
      <c r="D2606" s="427"/>
      <c r="E2606" s="427"/>
      <c r="F2606" s="427"/>
      <c r="G2606" s="428" t="s">
        <v>10978</v>
      </c>
      <c r="H2606" s="429" t="s">
        <v>19836</v>
      </c>
      <c r="I2606" s="10"/>
      <c r="J2606" s="10"/>
    </row>
    <row r="2607" spans="1:10">
      <c r="A2607" s="425">
        <v>19</v>
      </c>
      <c r="B2607" s="426" t="s">
        <v>19837</v>
      </c>
      <c r="C2607" s="427" t="str">
        <f t="shared" si="48"/>
        <v>effect add_modifier={modifier= relay_network_movement_edict_modifier days = -1 multiplier = 1}</v>
      </c>
      <c r="D2607" s="427"/>
      <c r="E2607" s="427"/>
      <c r="F2607" s="427"/>
      <c r="G2607" s="428" t="s">
        <v>19838</v>
      </c>
      <c r="H2607" s="429" t="s">
        <v>19839</v>
      </c>
      <c r="I2607" s="10"/>
      <c r="J2607" s="10"/>
    </row>
    <row r="2608" spans="1:10">
      <c r="A2608" s="425">
        <v>20</v>
      </c>
      <c r="B2608" s="426" t="s">
        <v>19840</v>
      </c>
      <c r="C2608" s="427" t="str">
        <f t="shared" si="48"/>
        <v>effect add_modifier={modifier= relay_network_amenities_edict_modifier days = -1 multiplier = 1}</v>
      </c>
      <c r="D2608" s="427"/>
      <c r="E2608" s="427"/>
      <c r="F2608" s="427"/>
      <c r="G2608" s="428" t="s">
        <v>19841</v>
      </c>
      <c r="H2608" s="429" t="s">
        <v>19842</v>
      </c>
      <c r="I2608" s="10"/>
      <c r="J2608" s="10"/>
    </row>
    <row r="2609" spans="1:10">
      <c r="A2609" s="425">
        <v>21</v>
      </c>
      <c r="B2609" s="426" t="s">
        <v>19840</v>
      </c>
      <c r="C2609" s="427" t="str">
        <f t="shared" si="48"/>
        <v>effect add_modifier={modifier= relay_network_amenities_gestalt_edict_modifier days = -1 multiplier = 1}</v>
      </c>
      <c r="D2609" s="427"/>
      <c r="E2609" s="427"/>
      <c r="F2609" s="427"/>
      <c r="G2609" s="428" t="s">
        <v>19841</v>
      </c>
      <c r="H2609" s="429" t="s">
        <v>19843</v>
      </c>
      <c r="I2609" s="10"/>
      <c r="J2609" s="10"/>
    </row>
    <row r="2610" spans="1:10">
      <c r="A2610" s="425">
        <v>22</v>
      </c>
      <c r="B2610" s="426" t="s">
        <v>19844</v>
      </c>
      <c r="C2610" s="427" t="str">
        <f t="shared" si="48"/>
        <v>effect add_modifier={modifier= nebula_cloaking days = -1 multiplier = 1}</v>
      </c>
      <c r="D2610" s="427"/>
      <c r="E2610" s="427"/>
      <c r="F2610" s="427"/>
      <c r="G2610" s="428" t="s">
        <v>19845</v>
      </c>
      <c r="H2610" s="429" t="s">
        <v>19846</v>
      </c>
      <c r="I2610" s="10"/>
      <c r="J2610" s="10"/>
    </row>
    <row r="2611" spans="1:10">
      <c r="A2611" s="425">
        <v>23</v>
      </c>
      <c r="B2611" s="426" t="s">
        <v>19847</v>
      </c>
      <c r="C2611" s="427" t="str">
        <f t="shared" si="48"/>
        <v>effect add_modifier={modifier= instable_astral_scar_modifier days = -1 multiplier = 1}</v>
      </c>
      <c r="D2611" s="427"/>
      <c r="E2611" s="427"/>
      <c r="F2611" s="427"/>
      <c r="G2611" s="428" t="s">
        <v>19848</v>
      </c>
      <c r="H2611" s="429" t="s">
        <v>19849</v>
      </c>
      <c r="I2611" s="10"/>
      <c r="J2611" s="10"/>
    </row>
    <row r="2612" spans="1:10">
      <c r="A2612" s="425">
        <v>24</v>
      </c>
      <c r="B2612" s="426" t="s">
        <v>19850</v>
      </c>
      <c r="C2612" s="427" t="str">
        <f t="shared" si="48"/>
        <v>effect add_modifier={modifier= queen_scorn_storm days = -1 multiplier = 1}</v>
      </c>
      <c r="D2612" s="427"/>
      <c r="E2612" s="427"/>
      <c r="F2612" s="427"/>
      <c r="G2612" s="428" t="s">
        <v>19851</v>
      </c>
      <c r="H2612" s="429" t="s">
        <v>19852</v>
      </c>
      <c r="I2612" s="10"/>
      <c r="J2612" s="10"/>
    </row>
    <row r="2613" spans="1:10">
      <c r="A2613" s="425">
        <v>25</v>
      </c>
      <c r="B2613" s="426" t="s">
        <v>19853</v>
      </c>
      <c r="C2613" s="427" t="str">
        <f t="shared" si="48"/>
        <v>effect add_modifier={modifier= queen_small_scorn_storm days = -1 multiplier = 1}</v>
      </c>
      <c r="D2613" s="427"/>
      <c r="E2613" s="427"/>
      <c r="F2613" s="427"/>
      <c r="G2613" s="428" t="s">
        <v>19854</v>
      </c>
      <c r="H2613" s="429" t="s">
        <v>19855</v>
      </c>
      <c r="I2613" s="10"/>
      <c r="J2613" s="10"/>
    </row>
    <row r="2614" spans="1:10">
      <c r="A2614" s="425">
        <v>26</v>
      </c>
      <c r="B2614" s="426" t="s">
        <v>19856</v>
      </c>
      <c r="C2614" s="427" t="str">
        <f t="shared" si="48"/>
        <v>effect add_modifier={modifier= queen_big_scorn_storm days = -1 multiplier = 1}</v>
      </c>
      <c r="D2614" s="427"/>
      <c r="E2614" s="427"/>
      <c r="F2614" s="427"/>
      <c r="G2614" s="428" t="s">
        <v>19857</v>
      </c>
      <c r="H2614" s="429" t="s">
        <v>19858</v>
      </c>
      <c r="I2614" s="10"/>
      <c r="J2614" s="10"/>
    </row>
    <row r="2615" spans="1:10">
      <c r="A2615" s="425">
        <v>27</v>
      </c>
      <c r="B2615" s="426" t="s">
        <v>19859</v>
      </c>
      <c r="C2615" s="427" t="str">
        <f t="shared" si="48"/>
        <v>effect add_modifier={modifier= starlit_wormhole_modifier days = -1 multiplier = 1}</v>
      </c>
      <c r="D2615" s="427"/>
      <c r="E2615" s="427"/>
      <c r="F2615" s="427"/>
      <c r="G2615" s="428" t="s">
        <v>19860</v>
      </c>
      <c r="H2615" s="429" t="s">
        <v>19861</v>
      </c>
      <c r="I2615" s="10"/>
      <c r="J2615" s="10"/>
    </row>
    <row r="2616" spans="1:10">
      <c r="A2616" s="425">
        <v>28</v>
      </c>
      <c r="B2616" s="426" t="s">
        <v>19862</v>
      </c>
      <c r="C2616" s="427" t="str">
        <f t="shared" si="48"/>
        <v>effect add_modifier={modifier= voidspawn_system_mod days = -1 multiplier = 1}</v>
      </c>
      <c r="D2616" s="427"/>
      <c r="E2616" s="427"/>
      <c r="F2616" s="427"/>
      <c r="G2616" s="428" t="s">
        <v>19863</v>
      </c>
      <c r="H2616" s="429" t="s">
        <v>19864</v>
      </c>
      <c r="I2616" s="10"/>
      <c r="J2616" s="10"/>
    </row>
    <row r="2617" customHeight="1" spans="1:9">
      <c r="A2617" s="365"/>
      <c r="B2617" s="365"/>
      <c r="D2617" s="365"/>
      <c r="E2617" s="365"/>
      <c r="F2617" s="365"/>
      <c r="G2617" s="365"/>
      <c r="H2617" s="365"/>
      <c r="I2617" s="365"/>
    </row>
    <row r="2618" customHeight="1" spans="1:9">
      <c r="A2618" s="365"/>
      <c r="B2618" s="365"/>
      <c r="D2618" s="365"/>
      <c r="E2618" s="365"/>
      <c r="F2618" s="365"/>
      <c r="G2618" s="365"/>
      <c r="H2618" s="365"/>
      <c r="I2618" s="365"/>
    </row>
    <row r="2619" customHeight="1" spans="1:9">
      <c r="A2619" s="365"/>
      <c r="B2619" s="365"/>
      <c r="D2619" s="365"/>
      <c r="E2619" s="365"/>
      <c r="F2619" s="365"/>
      <c r="G2619" s="365"/>
      <c r="H2619" s="365"/>
      <c r="I2619" s="365"/>
    </row>
    <row r="2620" customHeight="1" spans="1:9">
      <c r="A2620" s="365"/>
      <c r="B2620" s="365"/>
      <c r="D2620" s="365"/>
      <c r="E2620" s="365"/>
      <c r="F2620" s="365"/>
      <c r="G2620" s="365"/>
      <c r="H2620" s="365"/>
      <c r="I2620" s="365"/>
    </row>
    <row r="2621" customHeight="1" spans="1:9">
      <c r="A2621" s="365"/>
      <c r="B2621" s="365"/>
      <c r="D2621" s="365"/>
      <c r="E2621" s="365"/>
      <c r="F2621" s="365"/>
      <c r="G2621" s="365"/>
      <c r="H2621" s="365"/>
      <c r="I2621" s="365"/>
    </row>
    <row r="2622" customHeight="1" spans="1:9">
      <c r="A2622" s="365"/>
      <c r="B2622" s="365"/>
      <c r="D2622" s="365"/>
      <c r="E2622" s="365"/>
      <c r="F2622" s="365"/>
      <c r="G2622" s="365"/>
      <c r="H2622" s="365"/>
      <c r="I2622" s="365"/>
    </row>
    <row r="2623" customHeight="1" spans="1:9">
      <c r="A2623" s="365"/>
      <c r="B2623" s="365"/>
      <c r="D2623" s="365"/>
      <c r="E2623" s="365"/>
      <c r="F2623" s="365"/>
      <c r="G2623" s="365"/>
      <c r="H2623" s="365"/>
      <c r="I2623" s="365"/>
    </row>
    <row r="2624" customHeight="1" spans="1:9">
      <c r="A2624" s="365"/>
      <c r="B2624" s="365"/>
      <c r="D2624" s="365"/>
      <c r="E2624" s="365"/>
      <c r="F2624" s="365"/>
      <c r="G2624" s="365"/>
      <c r="H2624" s="365"/>
      <c r="I2624" s="365"/>
    </row>
    <row r="2625" customHeight="1" spans="1:9">
      <c r="A2625" s="365"/>
      <c r="B2625" s="365"/>
      <c r="D2625" s="365"/>
      <c r="E2625" s="365"/>
      <c r="F2625" s="365"/>
      <c r="G2625" s="365"/>
      <c r="H2625" s="365"/>
      <c r="I2625" s="365"/>
    </row>
    <row r="2626" customHeight="1" spans="1:9">
      <c r="A2626" s="365"/>
      <c r="B2626" s="365"/>
      <c r="D2626" s="365"/>
      <c r="E2626" s="365"/>
      <c r="F2626" s="365"/>
      <c r="G2626" s="365"/>
      <c r="H2626" s="365"/>
      <c r="I2626" s="365"/>
    </row>
    <row r="2627" customHeight="1" spans="1:9">
      <c r="A2627" s="365"/>
      <c r="B2627" s="365"/>
      <c r="D2627" s="365"/>
      <c r="E2627" s="365"/>
      <c r="F2627" s="365"/>
      <c r="G2627" s="365"/>
      <c r="H2627" s="365"/>
      <c r="I2627" s="365"/>
    </row>
    <row r="2628" customHeight="1" spans="1:9">
      <c r="A2628" s="365"/>
      <c r="B2628" s="365"/>
      <c r="D2628" s="365"/>
      <c r="E2628" s="365"/>
      <c r="F2628" s="365"/>
      <c r="G2628" s="365"/>
      <c r="H2628" s="365"/>
      <c r="I2628" s="365"/>
    </row>
    <row r="2629" customHeight="1" spans="1:9">
      <c r="A2629" s="365"/>
      <c r="B2629" s="365"/>
      <c r="D2629" s="365"/>
      <c r="E2629" s="365"/>
      <c r="F2629" s="365"/>
      <c r="G2629" s="365"/>
      <c r="H2629" s="365"/>
      <c r="I2629" s="365"/>
    </row>
    <row r="2630" customHeight="1"/>
    <row r="2631" customHeight="1"/>
    <row r="2632" customHeight="1"/>
    <row r="2633" customHeight="1"/>
    <row r="2634" customHeight="1"/>
    <row r="2635" customHeight="1"/>
  </sheetData>
  <mergeCells count="2617">
    <mergeCell ref="A1:H1"/>
    <mergeCell ref="A2:B2"/>
    <mergeCell ref="A3:B3"/>
    <mergeCell ref="A4:B4"/>
    <mergeCell ref="C5:F5"/>
    <mergeCell ref="A6:H6"/>
    <mergeCell ref="C7:F7"/>
    <mergeCell ref="C8:F8"/>
    <mergeCell ref="C9:F9"/>
    <mergeCell ref="C10:F10"/>
    <mergeCell ref="C11:F11"/>
    <mergeCell ref="C12:F12"/>
    <mergeCell ref="C13:F13"/>
    <mergeCell ref="C14:F14"/>
    <mergeCell ref="C15:F15"/>
    <mergeCell ref="C16:F16"/>
    <mergeCell ref="C17:F17"/>
    <mergeCell ref="C18:F18"/>
    <mergeCell ref="C19:F19"/>
    <mergeCell ref="C20:F20"/>
    <mergeCell ref="C21:F21"/>
    <mergeCell ref="C22:F22"/>
    <mergeCell ref="C23:F23"/>
    <mergeCell ref="C24:F24"/>
    <mergeCell ref="C25:F25"/>
    <mergeCell ref="C26:F26"/>
    <mergeCell ref="C27:F27"/>
    <mergeCell ref="C28:F28"/>
    <mergeCell ref="C29:F29"/>
    <mergeCell ref="C30:F30"/>
    <mergeCell ref="C31:F31"/>
    <mergeCell ref="C32:F32"/>
    <mergeCell ref="C33:F33"/>
    <mergeCell ref="C34:F34"/>
    <mergeCell ref="C35:F35"/>
    <mergeCell ref="C36:F36"/>
    <mergeCell ref="C37:F37"/>
    <mergeCell ref="C38:F38"/>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1:F61"/>
    <mergeCell ref="C62:F62"/>
    <mergeCell ref="C63:F63"/>
    <mergeCell ref="C64:F64"/>
    <mergeCell ref="C65:F65"/>
    <mergeCell ref="C66:F66"/>
    <mergeCell ref="C67:F67"/>
    <mergeCell ref="C68:F68"/>
    <mergeCell ref="C69:F69"/>
    <mergeCell ref="C70:F70"/>
    <mergeCell ref="C71:F71"/>
    <mergeCell ref="C72:F72"/>
    <mergeCell ref="C73:F73"/>
    <mergeCell ref="C74:F74"/>
    <mergeCell ref="C75:F75"/>
    <mergeCell ref="C76:F76"/>
    <mergeCell ref="C77:F77"/>
    <mergeCell ref="C78:F78"/>
    <mergeCell ref="C79:F79"/>
    <mergeCell ref="C80:F80"/>
    <mergeCell ref="C81:F81"/>
    <mergeCell ref="C82:F82"/>
    <mergeCell ref="C83:F83"/>
    <mergeCell ref="C84:F84"/>
    <mergeCell ref="C85:F85"/>
    <mergeCell ref="C86:F86"/>
    <mergeCell ref="C87:F87"/>
    <mergeCell ref="C88:F88"/>
    <mergeCell ref="C89:F89"/>
    <mergeCell ref="C90:F90"/>
    <mergeCell ref="C91:F91"/>
    <mergeCell ref="C92:F92"/>
    <mergeCell ref="C93:F93"/>
    <mergeCell ref="C94:F94"/>
    <mergeCell ref="C95:F95"/>
    <mergeCell ref="C96:F96"/>
    <mergeCell ref="C97:F97"/>
    <mergeCell ref="C98:F98"/>
    <mergeCell ref="C99:F99"/>
    <mergeCell ref="C100:F100"/>
    <mergeCell ref="C101:F101"/>
    <mergeCell ref="C102:F102"/>
    <mergeCell ref="C103:F103"/>
    <mergeCell ref="C104:F104"/>
    <mergeCell ref="C105:F105"/>
    <mergeCell ref="C106:F106"/>
    <mergeCell ref="C107:F107"/>
    <mergeCell ref="C108:F108"/>
    <mergeCell ref="C109:F109"/>
    <mergeCell ref="C110:F110"/>
    <mergeCell ref="C111:F111"/>
    <mergeCell ref="C112:F112"/>
    <mergeCell ref="C113:F113"/>
    <mergeCell ref="C114:F114"/>
    <mergeCell ref="C115:F115"/>
    <mergeCell ref="C116:F116"/>
    <mergeCell ref="C117:F117"/>
    <mergeCell ref="C118:F118"/>
    <mergeCell ref="C119:F119"/>
    <mergeCell ref="C120:F120"/>
    <mergeCell ref="C121:F121"/>
    <mergeCell ref="C122:F122"/>
    <mergeCell ref="C123:F123"/>
    <mergeCell ref="C124:F124"/>
    <mergeCell ref="C125:F125"/>
    <mergeCell ref="C126:F126"/>
    <mergeCell ref="C127:F127"/>
    <mergeCell ref="C128:F128"/>
    <mergeCell ref="C129:F129"/>
    <mergeCell ref="C130:F130"/>
    <mergeCell ref="C131:F131"/>
    <mergeCell ref="C132:F132"/>
    <mergeCell ref="C133:F133"/>
    <mergeCell ref="C134:F134"/>
    <mergeCell ref="C135:F135"/>
    <mergeCell ref="C136:F136"/>
    <mergeCell ref="C137:F137"/>
    <mergeCell ref="C138:F138"/>
    <mergeCell ref="C139:F139"/>
    <mergeCell ref="C140:F140"/>
    <mergeCell ref="C141:F141"/>
    <mergeCell ref="C142:F142"/>
    <mergeCell ref="C143:F143"/>
    <mergeCell ref="C144:F144"/>
    <mergeCell ref="C145:F145"/>
    <mergeCell ref="C146:F146"/>
    <mergeCell ref="C147:F147"/>
    <mergeCell ref="C148:F148"/>
    <mergeCell ref="C149:F149"/>
    <mergeCell ref="C150:F150"/>
    <mergeCell ref="C151:F151"/>
    <mergeCell ref="C152:F152"/>
    <mergeCell ref="C153:F153"/>
    <mergeCell ref="C154:F154"/>
    <mergeCell ref="C155:F155"/>
    <mergeCell ref="C156:F156"/>
    <mergeCell ref="C157:F157"/>
    <mergeCell ref="C158:F158"/>
    <mergeCell ref="C159:F159"/>
    <mergeCell ref="C160:F160"/>
    <mergeCell ref="C161:F161"/>
    <mergeCell ref="C162:F162"/>
    <mergeCell ref="C163:F163"/>
    <mergeCell ref="C164:F164"/>
    <mergeCell ref="C165:F165"/>
    <mergeCell ref="C166:F166"/>
    <mergeCell ref="C167:F167"/>
    <mergeCell ref="C168:F168"/>
    <mergeCell ref="C169:F169"/>
    <mergeCell ref="C170:F170"/>
    <mergeCell ref="C171:F171"/>
    <mergeCell ref="C172:F172"/>
    <mergeCell ref="C173:F173"/>
    <mergeCell ref="C174:F174"/>
    <mergeCell ref="C175:F175"/>
    <mergeCell ref="C176:F176"/>
    <mergeCell ref="C177:F177"/>
    <mergeCell ref="C178:F178"/>
    <mergeCell ref="C179:F179"/>
    <mergeCell ref="C180:F180"/>
    <mergeCell ref="C181:F181"/>
    <mergeCell ref="C182:F182"/>
    <mergeCell ref="C183:F183"/>
    <mergeCell ref="C184:F184"/>
    <mergeCell ref="C185:F185"/>
    <mergeCell ref="C186:F186"/>
    <mergeCell ref="C187:F187"/>
    <mergeCell ref="C188:F188"/>
    <mergeCell ref="C189:F189"/>
    <mergeCell ref="C190:F190"/>
    <mergeCell ref="C191:F191"/>
    <mergeCell ref="C192:F192"/>
    <mergeCell ref="C193:F193"/>
    <mergeCell ref="C194:F194"/>
    <mergeCell ref="C195:F195"/>
    <mergeCell ref="C196:F196"/>
    <mergeCell ref="C197:F197"/>
    <mergeCell ref="C198:F198"/>
    <mergeCell ref="C199:F199"/>
    <mergeCell ref="C200:F200"/>
    <mergeCell ref="C201:F201"/>
    <mergeCell ref="C202:F202"/>
    <mergeCell ref="C203:F203"/>
    <mergeCell ref="C204:F204"/>
    <mergeCell ref="C205:F205"/>
    <mergeCell ref="C206:F206"/>
    <mergeCell ref="C207:F207"/>
    <mergeCell ref="C208:F208"/>
    <mergeCell ref="C209:F209"/>
    <mergeCell ref="C210:F210"/>
    <mergeCell ref="C211:F211"/>
    <mergeCell ref="C212:F212"/>
    <mergeCell ref="C213:F213"/>
    <mergeCell ref="C214:F214"/>
    <mergeCell ref="C215:F215"/>
    <mergeCell ref="C216:F216"/>
    <mergeCell ref="C217:F217"/>
    <mergeCell ref="C218:F218"/>
    <mergeCell ref="C219:F219"/>
    <mergeCell ref="C220:F220"/>
    <mergeCell ref="C221:F221"/>
    <mergeCell ref="C222:F222"/>
    <mergeCell ref="C223:F223"/>
    <mergeCell ref="C224:F224"/>
    <mergeCell ref="C225:F225"/>
    <mergeCell ref="C226:F226"/>
    <mergeCell ref="C227:F227"/>
    <mergeCell ref="C228:F228"/>
    <mergeCell ref="C229:F229"/>
    <mergeCell ref="C230:F230"/>
    <mergeCell ref="C231:F231"/>
    <mergeCell ref="C232:F232"/>
    <mergeCell ref="C233:F233"/>
    <mergeCell ref="C234:F234"/>
    <mergeCell ref="C235:F235"/>
    <mergeCell ref="C236:F236"/>
    <mergeCell ref="C237:F237"/>
    <mergeCell ref="C238:F238"/>
    <mergeCell ref="C239:F239"/>
    <mergeCell ref="C240:F240"/>
    <mergeCell ref="C241:F241"/>
    <mergeCell ref="C242:F242"/>
    <mergeCell ref="C243:F243"/>
    <mergeCell ref="C244:F244"/>
    <mergeCell ref="C245:F245"/>
    <mergeCell ref="C246:F246"/>
    <mergeCell ref="C247:F247"/>
    <mergeCell ref="C248:F248"/>
    <mergeCell ref="C249:F249"/>
    <mergeCell ref="C250:F250"/>
    <mergeCell ref="C251:F251"/>
    <mergeCell ref="C252:F252"/>
    <mergeCell ref="C253:F253"/>
    <mergeCell ref="C254:F254"/>
    <mergeCell ref="C255:F255"/>
    <mergeCell ref="C256:F256"/>
    <mergeCell ref="C257:F257"/>
    <mergeCell ref="C258:F258"/>
    <mergeCell ref="C259:F259"/>
    <mergeCell ref="C260:F260"/>
    <mergeCell ref="C261:F261"/>
    <mergeCell ref="C262:F262"/>
    <mergeCell ref="C263:F263"/>
    <mergeCell ref="C264:F264"/>
    <mergeCell ref="C265:F265"/>
    <mergeCell ref="C266:F266"/>
    <mergeCell ref="C267:F267"/>
    <mergeCell ref="C268:F268"/>
    <mergeCell ref="C269:F269"/>
    <mergeCell ref="C270:F270"/>
    <mergeCell ref="C271:F271"/>
    <mergeCell ref="C272:F272"/>
    <mergeCell ref="C273:F273"/>
    <mergeCell ref="C274:F274"/>
    <mergeCell ref="C275:F275"/>
    <mergeCell ref="C276:F276"/>
    <mergeCell ref="C277:F277"/>
    <mergeCell ref="C278:F278"/>
    <mergeCell ref="C279:F279"/>
    <mergeCell ref="C280:F280"/>
    <mergeCell ref="C281:F281"/>
    <mergeCell ref="C282:F282"/>
    <mergeCell ref="C283:F283"/>
    <mergeCell ref="C284:F284"/>
    <mergeCell ref="C285:F285"/>
    <mergeCell ref="C286:F286"/>
    <mergeCell ref="C287:F287"/>
    <mergeCell ref="C288:F288"/>
    <mergeCell ref="C289:F289"/>
    <mergeCell ref="C290:F290"/>
    <mergeCell ref="C291:F291"/>
    <mergeCell ref="C292:F292"/>
    <mergeCell ref="C293:F293"/>
    <mergeCell ref="C294:F294"/>
    <mergeCell ref="C295:F295"/>
    <mergeCell ref="C296:F296"/>
    <mergeCell ref="C297:F297"/>
    <mergeCell ref="C298:F298"/>
    <mergeCell ref="C299:F299"/>
    <mergeCell ref="C300:F300"/>
    <mergeCell ref="C301:F301"/>
    <mergeCell ref="C302:F302"/>
    <mergeCell ref="C303:F303"/>
    <mergeCell ref="C304:F304"/>
    <mergeCell ref="C305:F305"/>
    <mergeCell ref="C306:F306"/>
    <mergeCell ref="C307:F307"/>
    <mergeCell ref="C308:F308"/>
    <mergeCell ref="C309:F309"/>
    <mergeCell ref="C310:F310"/>
    <mergeCell ref="C311:F311"/>
    <mergeCell ref="C312:F312"/>
    <mergeCell ref="C313:F313"/>
    <mergeCell ref="C314:F314"/>
    <mergeCell ref="C315:F315"/>
    <mergeCell ref="C316:F316"/>
    <mergeCell ref="C317:F317"/>
    <mergeCell ref="C318:F318"/>
    <mergeCell ref="C319:F319"/>
    <mergeCell ref="C320:F320"/>
    <mergeCell ref="C321:F321"/>
    <mergeCell ref="C322:F322"/>
    <mergeCell ref="C323:F323"/>
    <mergeCell ref="C324:F324"/>
    <mergeCell ref="C325:F325"/>
    <mergeCell ref="C326:F326"/>
    <mergeCell ref="C327:F327"/>
    <mergeCell ref="C328:F328"/>
    <mergeCell ref="C329:F329"/>
    <mergeCell ref="C330:F330"/>
    <mergeCell ref="C331:F331"/>
    <mergeCell ref="C332:F332"/>
    <mergeCell ref="C333:F333"/>
    <mergeCell ref="C334:F334"/>
    <mergeCell ref="C335:F335"/>
    <mergeCell ref="C336:F336"/>
    <mergeCell ref="C337:F337"/>
    <mergeCell ref="C338:F338"/>
    <mergeCell ref="C339:F339"/>
    <mergeCell ref="C340:F340"/>
    <mergeCell ref="C341:F341"/>
    <mergeCell ref="C342:F342"/>
    <mergeCell ref="C343:F343"/>
    <mergeCell ref="C344:F344"/>
    <mergeCell ref="C345:F345"/>
    <mergeCell ref="C346:F346"/>
    <mergeCell ref="C347:F347"/>
    <mergeCell ref="C348:F348"/>
    <mergeCell ref="C349:F349"/>
    <mergeCell ref="C350:F350"/>
    <mergeCell ref="C351:F351"/>
    <mergeCell ref="C352:F352"/>
    <mergeCell ref="C353:F353"/>
    <mergeCell ref="C354:F354"/>
    <mergeCell ref="C355:F355"/>
    <mergeCell ref="C356:F356"/>
    <mergeCell ref="C357:F357"/>
    <mergeCell ref="C358:F358"/>
    <mergeCell ref="C359:F359"/>
    <mergeCell ref="C360:F360"/>
    <mergeCell ref="C361:F361"/>
    <mergeCell ref="C362:F362"/>
    <mergeCell ref="C363:F363"/>
    <mergeCell ref="C364:F364"/>
    <mergeCell ref="C365:F365"/>
    <mergeCell ref="C366:F366"/>
    <mergeCell ref="C367:F367"/>
    <mergeCell ref="C368:F368"/>
    <mergeCell ref="C369:F369"/>
    <mergeCell ref="C370:F370"/>
    <mergeCell ref="C371:F371"/>
    <mergeCell ref="C372:F372"/>
    <mergeCell ref="C373:F373"/>
    <mergeCell ref="C374:F374"/>
    <mergeCell ref="C375:F375"/>
    <mergeCell ref="C376:F376"/>
    <mergeCell ref="C377:F377"/>
    <mergeCell ref="C378:F378"/>
    <mergeCell ref="C379:F379"/>
    <mergeCell ref="C380:F380"/>
    <mergeCell ref="C381:F381"/>
    <mergeCell ref="C382:F382"/>
    <mergeCell ref="C383:F383"/>
    <mergeCell ref="C384:F384"/>
    <mergeCell ref="C385:F385"/>
    <mergeCell ref="C386:F386"/>
    <mergeCell ref="C387:F387"/>
    <mergeCell ref="C388:F388"/>
    <mergeCell ref="C389:F389"/>
    <mergeCell ref="C390:F390"/>
    <mergeCell ref="C391:F391"/>
    <mergeCell ref="C392:F392"/>
    <mergeCell ref="C393:F393"/>
    <mergeCell ref="C394:F394"/>
    <mergeCell ref="C395:F395"/>
    <mergeCell ref="C396:F396"/>
    <mergeCell ref="C397:F397"/>
    <mergeCell ref="C398:F398"/>
    <mergeCell ref="C399:F399"/>
    <mergeCell ref="C400:F400"/>
    <mergeCell ref="C401:F401"/>
    <mergeCell ref="C402:F402"/>
    <mergeCell ref="C403:F403"/>
    <mergeCell ref="C404:F404"/>
    <mergeCell ref="C405:F405"/>
    <mergeCell ref="C406:F406"/>
    <mergeCell ref="C407:F407"/>
    <mergeCell ref="C408:F408"/>
    <mergeCell ref="C409:F409"/>
    <mergeCell ref="C410:F410"/>
    <mergeCell ref="C411:F411"/>
    <mergeCell ref="C412:F412"/>
    <mergeCell ref="C413:F413"/>
    <mergeCell ref="C414:F414"/>
    <mergeCell ref="C415:F415"/>
    <mergeCell ref="C416:F416"/>
    <mergeCell ref="C417:F417"/>
    <mergeCell ref="C418:F418"/>
    <mergeCell ref="C419:F419"/>
    <mergeCell ref="C420:F420"/>
    <mergeCell ref="C421:F421"/>
    <mergeCell ref="C422:F422"/>
    <mergeCell ref="C423:F423"/>
    <mergeCell ref="C424:F424"/>
    <mergeCell ref="C425:F425"/>
    <mergeCell ref="C426:F426"/>
    <mergeCell ref="C427:F427"/>
    <mergeCell ref="C428:F428"/>
    <mergeCell ref="C429:F429"/>
    <mergeCell ref="C430:F430"/>
    <mergeCell ref="C431:F431"/>
    <mergeCell ref="C432:F432"/>
    <mergeCell ref="C433:F433"/>
    <mergeCell ref="C434:F434"/>
    <mergeCell ref="C435:F435"/>
    <mergeCell ref="C436:F436"/>
    <mergeCell ref="C437:F437"/>
    <mergeCell ref="C438:F438"/>
    <mergeCell ref="C439:F439"/>
    <mergeCell ref="C440:F440"/>
    <mergeCell ref="C441:F441"/>
    <mergeCell ref="C442:F442"/>
    <mergeCell ref="C443:F443"/>
    <mergeCell ref="C444:F444"/>
    <mergeCell ref="C445:F445"/>
    <mergeCell ref="C446:F446"/>
    <mergeCell ref="C447:F447"/>
    <mergeCell ref="C448:F448"/>
    <mergeCell ref="C449:F449"/>
    <mergeCell ref="C450:F450"/>
    <mergeCell ref="C451:F451"/>
    <mergeCell ref="C452:F452"/>
    <mergeCell ref="C453:F453"/>
    <mergeCell ref="C454:F454"/>
    <mergeCell ref="C455:F455"/>
    <mergeCell ref="C456:F456"/>
    <mergeCell ref="C457:F457"/>
    <mergeCell ref="C458:F458"/>
    <mergeCell ref="C459:F459"/>
    <mergeCell ref="C460:F460"/>
    <mergeCell ref="C461:F461"/>
    <mergeCell ref="C462:F462"/>
    <mergeCell ref="C463:F463"/>
    <mergeCell ref="C464:F464"/>
    <mergeCell ref="C465:F465"/>
    <mergeCell ref="C466:F466"/>
    <mergeCell ref="C467:F467"/>
    <mergeCell ref="C468:F468"/>
    <mergeCell ref="C469:F469"/>
    <mergeCell ref="C470:F470"/>
    <mergeCell ref="C471:F471"/>
    <mergeCell ref="C472:F472"/>
    <mergeCell ref="C473:F473"/>
    <mergeCell ref="C474:F474"/>
    <mergeCell ref="C475:F475"/>
    <mergeCell ref="C476:F476"/>
    <mergeCell ref="C477:F477"/>
    <mergeCell ref="C478:F478"/>
    <mergeCell ref="C479:F479"/>
    <mergeCell ref="C480:F480"/>
    <mergeCell ref="C481:F481"/>
    <mergeCell ref="C482:F482"/>
    <mergeCell ref="C483:F483"/>
    <mergeCell ref="C484:F484"/>
    <mergeCell ref="C485:F485"/>
    <mergeCell ref="C486:F486"/>
    <mergeCell ref="C487:F487"/>
    <mergeCell ref="C488:F488"/>
    <mergeCell ref="C489:F489"/>
    <mergeCell ref="C490:F490"/>
    <mergeCell ref="C491:F491"/>
    <mergeCell ref="C492:F492"/>
    <mergeCell ref="C493:F493"/>
    <mergeCell ref="C494:F494"/>
    <mergeCell ref="C495:F495"/>
    <mergeCell ref="C496:F496"/>
    <mergeCell ref="C497:F497"/>
    <mergeCell ref="C498:F498"/>
    <mergeCell ref="C499:F499"/>
    <mergeCell ref="C500:F500"/>
    <mergeCell ref="C501:F501"/>
    <mergeCell ref="C502:F502"/>
    <mergeCell ref="C503:F503"/>
    <mergeCell ref="C504:F504"/>
    <mergeCell ref="C505:F505"/>
    <mergeCell ref="C506:F506"/>
    <mergeCell ref="C507:F507"/>
    <mergeCell ref="C508:F508"/>
    <mergeCell ref="C509:F509"/>
    <mergeCell ref="C510:F510"/>
    <mergeCell ref="C511:F511"/>
    <mergeCell ref="C512:F512"/>
    <mergeCell ref="C513:F513"/>
    <mergeCell ref="C514:F514"/>
    <mergeCell ref="C515:F515"/>
    <mergeCell ref="C516:F516"/>
    <mergeCell ref="C517:F517"/>
    <mergeCell ref="C518:F518"/>
    <mergeCell ref="C519:F519"/>
    <mergeCell ref="C520:F520"/>
    <mergeCell ref="C521:F521"/>
    <mergeCell ref="C522:F522"/>
    <mergeCell ref="C523:F523"/>
    <mergeCell ref="C524:F524"/>
    <mergeCell ref="C525:F525"/>
    <mergeCell ref="C526:F526"/>
    <mergeCell ref="C527:F527"/>
    <mergeCell ref="C528:F528"/>
    <mergeCell ref="C529:F529"/>
    <mergeCell ref="C530:F530"/>
    <mergeCell ref="C531:F531"/>
    <mergeCell ref="C532:F532"/>
    <mergeCell ref="C533:F533"/>
    <mergeCell ref="C534:F534"/>
    <mergeCell ref="C535:F535"/>
    <mergeCell ref="C536:F536"/>
    <mergeCell ref="C537:F537"/>
    <mergeCell ref="C538:F538"/>
    <mergeCell ref="C539:F539"/>
    <mergeCell ref="C540:F540"/>
    <mergeCell ref="C541:F541"/>
    <mergeCell ref="C542:F542"/>
    <mergeCell ref="C543:F543"/>
    <mergeCell ref="C544:F544"/>
    <mergeCell ref="C545:F545"/>
    <mergeCell ref="C546:F546"/>
    <mergeCell ref="C547:F547"/>
    <mergeCell ref="C548:F548"/>
    <mergeCell ref="C549:F549"/>
    <mergeCell ref="C550:F550"/>
    <mergeCell ref="C551:F551"/>
    <mergeCell ref="C552:F552"/>
    <mergeCell ref="C553:F553"/>
    <mergeCell ref="C554:F554"/>
    <mergeCell ref="C555:F555"/>
    <mergeCell ref="C556:F556"/>
    <mergeCell ref="C557:F557"/>
    <mergeCell ref="C558:F558"/>
    <mergeCell ref="C559:F559"/>
    <mergeCell ref="C560:F560"/>
    <mergeCell ref="C561:F561"/>
    <mergeCell ref="C562:F562"/>
    <mergeCell ref="C563:F563"/>
    <mergeCell ref="C564:F564"/>
    <mergeCell ref="C565:F565"/>
    <mergeCell ref="C566:F566"/>
    <mergeCell ref="C567:F567"/>
    <mergeCell ref="C568:F568"/>
    <mergeCell ref="C569:F569"/>
    <mergeCell ref="C570:F570"/>
    <mergeCell ref="C571:F571"/>
    <mergeCell ref="C572:F572"/>
    <mergeCell ref="C573:F573"/>
    <mergeCell ref="C574:F574"/>
    <mergeCell ref="C575:F575"/>
    <mergeCell ref="C576:F576"/>
    <mergeCell ref="C577:F577"/>
    <mergeCell ref="C578:F578"/>
    <mergeCell ref="C579:F579"/>
    <mergeCell ref="C580:F580"/>
    <mergeCell ref="C581:F581"/>
    <mergeCell ref="C582:F582"/>
    <mergeCell ref="C583:F583"/>
    <mergeCell ref="C584:F584"/>
    <mergeCell ref="C585:F585"/>
    <mergeCell ref="C586:F586"/>
    <mergeCell ref="C587:F587"/>
    <mergeCell ref="C588:F588"/>
    <mergeCell ref="C589:F589"/>
    <mergeCell ref="C590:F590"/>
    <mergeCell ref="C591:F591"/>
    <mergeCell ref="C592:F592"/>
    <mergeCell ref="C593:F593"/>
    <mergeCell ref="C594:F594"/>
    <mergeCell ref="C595:F595"/>
    <mergeCell ref="C596:F596"/>
    <mergeCell ref="C597:F597"/>
    <mergeCell ref="C598:F598"/>
    <mergeCell ref="C599:F599"/>
    <mergeCell ref="C600:F600"/>
    <mergeCell ref="C601:F601"/>
    <mergeCell ref="C602:F602"/>
    <mergeCell ref="C603:F603"/>
    <mergeCell ref="C604:F604"/>
    <mergeCell ref="C605:F605"/>
    <mergeCell ref="C606:F606"/>
    <mergeCell ref="C607:F607"/>
    <mergeCell ref="C608:F608"/>
    <mergeCell ref="C609:F609"/>
    <mergeCell ref="C610:F610"/>
    <mergeCell ref="C611:F611"/>
    <mergeCell ref="C612:F612"/>
    <mergeCell ref="C613:F613"/>
    <mergeCell ref="C614:F614"/>
    <mergeCell ref="C615:F615"/>
    <mergeCell ref="C616:F616"/>
    <mergeCell ref="C617:F617"/>
    <mergeCell ref="C618:F618"/>
    <mergeCell ref="C619:F619"/>
    <mergeCell ref="C620:F620"/>
    <mergeCell ref="C621:F621"/>
    <mergeCell ref="C622:F622"/>
    <mergeCell ref="C623:F623"/>
    <mergeCell ref="C624:F624"/>
    <mergeCell ref="C625:F625"/>
    <mergeCell ref="C626:F626"/>
    <mergeCell ref="C627:F627"/>
    <mergeCell ref="C628:F628"/>
    <mergeCell ref="C629:F629"/>
    <mergeCell ref="C630:F630"/>
    <mergeCell ref="C631:F631"/>
    <mergeCell ref="C632:F632"/>
    <mergeCell ref="C633:F633"/>
    <mergeCell ref="C634:F634"/>
    <mergeCell ref="C635:F635"/>
    <mergeCell ref="C636:F636"/>
    <mergeCell ref="C637:F637"/>
    <mergeCell ref="C638:F638"/>
    <mergeCell ref="C639:F639"/>
    <mergeCell ref="C640:F640"/>
    <mergeCell ref="C641:F641"/>
    <mergeCell ref="C642:F642"/>
    <mergeCell ref="C643:F643"/>
    <mergeCell ref="C644:F644"/>
    <mergeCell ref="C645:F645"/>
    <mergeCell ref="C646:F646"/>
    <mergeCell ref="C647:F647"/>
    <mergeCell ref="C648:F648"/>
    <mergeCell ref="C649:F649"/>
    <mergeCell ref="C650:F650"/>
    <mergeCell ref="C651:F651"/>
    <mergeCell ref="C652:F652"/>
    <mergeCell ref="C653:F653"/>
    <mergeCell ref="C654:F654"/>
    <mergeCell ref="C655:F655"/>
    <mergeCell ref="C656:F656"/>
    <mergeCell ref="C657:F657"/>
    <mergeCell ref="C658:F658"/>
    <mergeCell ref="C659:F659"/>
    <mergeCell ref="C660:F660"/>
    <mergeCell ref="C661:F661"/>
    <mergeCell ref="C662:F662"/>
    <mergeCell ref="C663:F663"/>
    <mergeCell ref="C664:F664"/>
    <mergeCell ref="C665:F665"/>
    <mergeCell ref="C666:F666"/>
    <mergeCell ref="C667:F667"/>
    <mergeCell ref="C668:F668"/>
    <mergeCell ref="C669:F669"/>
    <mergeCell ref="C670:F670"/>
    <mergeCell ref="C671:F671"/>
    <mergeCell ref="C672:F672"/>
    <mergeCell ref="C673:F673"/>
    <mergeCell ref="C674:F674"/>
    <mergeCell ref="C675:F675"/>
    <mergeCell ref="C676:F676"/>
    <mergeCell ref="C677:F677"/>
    <mergeCell ref="C678:F678"/>
    <mergeCell ref="C679:F679"/>
    <mergeCell ref="C680:F680"/>
    <mergeCell ref="C681:F681"/>
    <mergeCell ref="C682:F682"/>
    <mergeCell ref="C683:F683"/>
    <mergeCell ref="C684:F684"/>
    <mergeCell ref="C685:F685"/>
    <mergeCell ref="C686:F686"/>
    <mergeCell ref="C687:F687"/>
    <mergeCell ref="C688:F688"/>
    <mergeCell ref="C689:F689"/>
    <mergeCell ref="C690:F690"/>
    <mergeCell ref="C691:F691"/>
    <mergeCell ref="C692:F692"/>
    <mergeCell ref="C693:F693"/>
    <mergeCell ref="C694:F694"/>
    <mergeCell ref="C695:F695"/>
    <mergeCell ref="C696:F696"/>
    <mergeCell ref="C697:F697"/>
    <mergeCell ref="C698:F698"/>
    <mergeCell ref="C699:F699"/>
    <mergeCell ref="C700:F700"/>
    <mergeCell ref="C701:F701"/>
    <mergeCell ref="C702:F702"/>
    <mergeCell ref="C703:F703"/>
    <mergeCell ref="C704:F704"/>
    <mergeCell ref="C705:F705"/>
    <mergeCell ref="C706:F706"/>
    <mergeCell ref="C707:F707"/>
    <mergeCell ref="C708:F708"/>
    <mergeCell ref="C709:F709"/>
    <mergeCell ref="C710:F710"/>
    <mergeCell ref="C711:F711"/>
    <mergeCell ref="C712:F712"/>
    <mergeCell ref="C713:F713"/>
    <mergeCell ref="C714:F714"/>
    <mergeCell ref="C715:F715"/>
    <mergeCell ref="C716:F716"/>
    <mergeCell ref="C717:F717"/>
    <mergeCell ref="C718:F718"/>
    <mergeCell ref="C719:F719"/>
    <mergeCell ref="C720:F720"/>
    <mergeCell ref="C721:F721"/>
    <mergeCell ref="C722:F722"/>
    <mergeCell ref="C723:F723"/>
    <mergeCell ref="C724:F724"/>
    <mergeCell ref="C725:F725"/>
    <mergeCell ref="C726:F726"/>
    <mergeCell ref="C727:F727"/>
    <mergeCell ref="C728:F728"/>
    <mergeCell ref="C729:F729"/>
    <mergeCell ref="C730:F730"/>
    <mergeCell ref="C731:F731"/>
    <mergeCell ref="C732:F732"/>
    <mergeCell ref="C733:F733"/>
    <mergeCell ref="C734:F734"/>
    <mergeCell ref="C735:F735"/>
    <mergeCell ref="C736:F736"/>
    <mergeCell ref="C737:F737"/>
    <mergeCell ref="C738:F738"/>
    <mergeCell ref="C739:F739"/>
    <mergeCell ref="C740:F740"/>
    <mergeCell ref="C741:F741"/>
    <mergeCell ref="C742:F742"/>
    <mergeCell ref="C743:F743"/>
    <mergeCell ref="C744:F744"/>
    <mergeCell ref="C745:F745"/>
    <mergeCell ref="C746:F746"/>
    <mergeCell ref="C747:F747"/>
    <mergeCell ref="C748:F748"/>
    <mergeCell ref="C749:F749"/>
    <mergeCell ref="C750:F750"/>
    <mergeCell ref="C751:F751"/>
    <mergeCell ref="C752:F752"/>
    <mergeCell ref="C753:F753"/>
    <mergeCell ref="C754:F754"/>
    <mergeCell ref="C755:F755"/>
    <mergeCell ref="C756:F756"/>
    <mergeCell ref="C757:F757"/>
    <mergeCell ref="C758:F758"/>
    <mergeCell ref="C759:F759"/>
    <mergeCell ref="C760:F760"/>
    <mergeCell ref="C761:F761"/>
    <mergeCell ref="C762:F762"/>
    <mergeCell ref="C763:F763"/>
    <mergeCell ref="C764:F764"/>
    <mergeCell ref="C765:F765"/>
    <mergeCell ref="C766:F766"/>
    <mergeCell ref="C767:F767"/>
    <mergeCell ref="C768:F768"/>
    <mergeCell ref="C769:F769"/>
    <mergeCell ref="C770:F770"/>
    <mergeCell ref="C771:F771"/>
    <mergeCell ref="C772:F772"/>
    <mergeCell ref="C773:F773"/>
    <mergeCell ref="C774:F774"/>
    <mergeCell ref="C775:F775"/>
    <mergeCell ref="C776:F776"/>
    <mergeCell ref="C777:F777"/>
    <mergeCell ref="C778:F778"/>
    <mergeCell ref="C779:F779"/>
    <mergeCell ref="C780:F780"/>
    <mergeCell ref="C781:F781"/>
    <mergeCell ref="C782:F782"/>
    <mergeCell ref="C783:F783"/>
    <mergeCell ref="C784:F784"/>
    <mergeCell ref="C785:F785"/>
    <mergeCell ref="C786:F786"/>
    <mergeCell ref="C787:F787"/>
    <mergeCell ref="C788:F788"/>
    <mergeCell ref="C789:F789"/>
    <mergeCell ref="C790:F790"/>
    <mergeCell ref="C791:F791"/>
    <mergeCell ref="C792:F792"/>
    <mergeCell ref="C793:F793"/>
    <mergeCell ref="C794:F794"/>
    <mergeCell ref="C795:F795"/>
    <mergeCell ref="C796:F796"/>
    <mergeCell ref="C797:F797"/>
    <mergeCell ref="C798:F798"/>
    <mergeCell ref="C799:F799"/>
    <mergeCell ref="C800:F800"/>
    <mergeCell ref="C801:F801"/>
    <mergeCell ref="C802:F802"/>
    <mergeCell ref="C803:F803"/>
    <mergeCell ref="C804:F804"/>
    <mergeCell ref="C805:F805"/>
    <mergeCell ref="C806:F806"/>
    <mergeCell ref="C807:F807"/>
    <mergeCell ref="C808:F808"/>
    <mergeCell ref="C809:F809"/>
    <mergeCell ref="C810:F810"/>
    <mergeCell ref="C811:F811"/>
    <mergeCell ref="C812:F812"/>
    <mergeCell ref="C813:F813"/>
    <mergeCell ref="C814:F814"/>
    <mergeCell ref="C815:F815"/>
    <mergeCell ref="C816:F816"/>
    <mergeCell ref="C817:F817"/>
    <mergeCell ref="C818:F818"/>
    <mergeCell ref="C819:F819"/>
    <mergeCell ref="C820:F820"/>
    <mergeCell ref="C821:F821"/>
    <mergeCell ref="C822:F822"/>
    <mergeCell ref="C823:F823"/>
    <mergeCell ref="C824:F824"/>
    <mergeCell ref="C825:F825"/>
    <mergeCell ref="C826:F826"/>
    <mergeCell ref="C827:F827"/>
    <mergeCell ref="C828:F828"/>
    <mergeCell ref="C829:F829"/>
    <mergeCell ref="C830:F830"/>
    <mergeCell ref="C831:F831"/>
    <mergeCell ref="C832:F832"/>
    <mergeCell ref="C833:F833"/>
    <mergeCell ref="C834:F834"/>
    <mergeCell ref="C835:F835"/>
    <mergeCell ref="C836:F836"/>
    <mergeCell ref="C837:F837"/>
    <mergeCell ref="C838:F838"/>
    <mergeCell ref="C839:F839"/>
    <mergeCell ref="C840:F840"/>
    <mergeCell ref="C841:F841"/>
    <mergeCell ref="C842:F842"/>
    <mergeCell ref="C843:F843"/>
    <mergeCell ref="C844:F844"/>
    <mergeCell ref="C845:F845"/>
    <mergeCell ref="C846:F846"/>
    <mergeCell ref="C847:F847"/>
    <mergeCell ref="C848:F848"/>
    <mergeCell ref="C849:F849"/>
    <mergeCell ref="C850:F850"/>
    <mergeCell ref="C851:F851"/>
    <mergeCell ref="C852:F852"/>
    <mergeCell ref="C853:F853"/>
    <mergeCell ref="C854:F854"/>
    <mergeCell ref="C855:F855"/>
    <mergeCell ref="C856:F856"/>
    <mergeCell ref="C857:F857"/>
    <mergeCell ref="C858:F858"/>
    <mergeCell ref="C859:F859"/>
    <mergeCell ref="C860:F860"/>
    <mergeCell ref="C861:F861"/>
    <mergeCell ref="C862:F862"/>
    <mergeCell ref="C863:F863"/>
    <mergeCell ref="C864:F864"/>
    <mergeCell ref="C865:F865"/>
    <mergeCell ref="C866:F866"/>
    <mergeCell ref="C867:F867"/>
    <mergeCell ref="C868:F868"/>
    <mergeCell ref="C869:F869"/>
    <mergeCell ref="C870:F870"/>
    <mergeCell ref="C871:F871"/>
    <mergeCell ref="C872:F872"/>
    <mergeCell ref="C873:F873"/>
    <mergeCell ref="C874:F874"/>
    <mergeCell ref="C875:F875"/>
    <mergeCell ref="C876:F876"/>
    <mergeCell ref="C877:F877"/>
    <mergeCell ref="C878:F878"/>
    <mergeCell ref="C879:F879"/>
    <mergeCell ref="C880:F880"/>
    <mergeCell ref="C881:F881"/>
    <mergeCell ref="C882:F882"/>
    <mergeCell ref="C883:F883"/>
    <mergeCell ref="C884:F884"/>
    <mergeCell ref="C885:F885"/>
    <mergeCell ref="C886:F886"/>
    <mergeCell ref="C887:F887"/>
    <mergeCell ref="C888:F888"/>
    <mergeCell ref="C889:F889"/>
    <mergeCell ref="C890:F890"/>
    <mergeCell ref="C891:F891"/>
    <mergeCell ref="C892:F892"/>
    <mergeCell ref="C893:F893"/>
    <mergeCell ref="C894:F894"/>
    <mergeCell ref="C895:F895"/>
    <mergeCell ref="C896:F896"/>
    <mergeCell ref="C897:F897"/>
    <mergeCell ref="C898:F898"/>
    <mergeCell ref="C899:F899"/>
    <mergeCell ref="C900:F900"/>
    <mergeCell ref="C901:F901"/>
    <mergeCell ref="C902:F902"/>
    <mergeCell ref="C903:F903"/>
    <mergeCell ref="C904:F904"/>
    <mergeCell ref="C905:F905"/>
    <mergeCell ref="C906:F906"/>
    <mergeCell ref="C907:F907"/>
    <mergeCell ref="C908:F908"/>
    <mergeCell ref="C909:F909"/>
    <mergeCell ref="C910:F910"/>
    <mergeCell ref="C911:F911"/>
    <mergeCell ref="C912:F912"/>
    <mergeCell ref="C913:F913"/>
    <mergeCell ref="C914:F914"/>
    <mergeCell ref="C915:F915"/>
    <mergeCell ref="C916:F916"/>
    <mergeCell ref="C917:F917"/>
    <mergeCell ref="C918:F918"/>
    <mergeCell ref="C919:F919"/>
    <mergeCell ref="C920:F920"/>
    <mergeCell ref="C921:F921"/>
    <mergeCell ref="C922:F922"/>
    <mergeCell ref="C923:F923"/>
    <mergeCell ref="C924:F924"/>
    <mergeCell ref="C925:F925"/>
    <mergeCell ref="C926:F926"/>
    <mergeCell ref="C927:F927"/>
    <mergeCell ref="C928:F928"/>
    <mergeCell ref="C929:F929"/>
    <mergeCell ref="C930:F930"/>
    <mergeCell ref="C931:F931"/>
    <mergeCell ref="C932:F932"/>
    <mergeCell ref="C933:F933"/>
    <mergeCell ref="C934:F934"/>
    <mergeCell ref="C935:F935"/>
    <mergeCell ref="C936:F936"/>
    <mergeCell ref="C937:F937"/>
    <mergeCell ref="C938:F938"/>
    <mergeCell ref="C939:F939"/>
    <mergeCell ref="C940:F940"/>
    <mergeCell ref="C941:F941"/>
    <mergeCell ref="C942:F942"/>
    <mergeCell ref="C943:F943"/>
    <mergeCell ref="C944:F944"/>
    <mergeCell ref="C945:F945"/>
    <mergeCell ref="C946:F946"/>
    <mergeCell ref="C947:F947"/>
    <mergeCell ref="C948:F948"/>
    <mergeCell ref="C949:F949"/>
    <mergeCell ref="C950:F950"/>
    <mergeCell ref="C951:F951"/>
    <mergeCell ref="C952:F952"/>
    <mergeCell ref="C953:F953"/>
    <mergeCell ref="C954:F954"/>
    <mergeCell ref="C955:F955"/>
    <mergeCell ref="C956:F956"/>
    <mergeCell ref="C957:F957"/>
    <mergeCell ref="C958:F958"/>
    <mergeCell ref="C959:F959"/>
    <mergeCell ref="C960:F960"/>
    <mergeCell ref="C961:F961"/>
    <mergeCell ref="C962:F962"/>
    <mergeCell ref="C963:F963"/>
    <mergeCell ref="C964:F964"/>
    <mergeCell ref="C965:F965"/>
    <mergeCell ref="C966:F966"/>
    <mergeCell ref="C967:F967"/>
    <mergeCell ref="C968:F968"/>
    <mergeCell ref="C969:F969"/>
    <mergeCell ref="C970:F970"/>
    <mergeCell ref="C971:F971"/>
    <mergeCell ref="C972:F972"/>
    <mergeCell ref="C973:F973"/>
    <mergeCell ref="C974:F974"/>
    <mergeCell ref="C975:F975"/>
    <mergeCell ref="C976:F976"/>
    <mergeCell ref="C977:F977"/>
    <mergeCell ref="C978:F978"/>
    <mergeCell ref="C979:F979"/>
    <mergeCell ref="C980:F980"/>
    <mergeCell ref="C981:F981"/>
    <mergeCell ref="C982:F982"/>
    <mergeCell ref="C983:F983"/>
    <mergeCell ref="C984:F984"/>
    <mergeCell ref="C985:F985"/>
    <mergeCell ref="C986:F986"/>
    <mergeCell ref="C987:F987"/>
    <mergeCell ref="C988:F988"/>
    <mergeCell ref="C989:F989"/>
    <mergeCell ref="C990:F990"/>
    <mergeCell ref="C991:F991"/>
    <mergeCell ref="C992:F992"/>
    <mergeCell ref="C993:F993"/>
    <mergeCell ref="C994:F994"/>
    <mergeCell ref="C995:F995"/>
    <mergeCell ref="C996:F996"/>
    <mergeCell ref="C997:F997"/>
    <mergeCell ref="C998:F998"/>
    <mergeCell ref="C999:F999"/>
    <mergeCell ref="C1000:F1000"/>
    <mergeCell ref="C1001:F1001"/>
    <mergeCell ref="C1002:F1002"/>
    <mergeCell ref="C1003:F1003"/>
    <mergeCell ref="C1004:F1004"/>
    <mergeCell ref="C1005:F1005"/>
    <mergeCell ref="C1006:F1006"/>
    <mergeCell ref="C1007:F1007"/>
    <mergeCell ref="C1008:F1008"/>
    <mergeCell ref="C1009:F1009"/>
    <mergeCell ref="C1010:F1010"/>
    <mergeCell ref="C1011:F1011"/>
    <mergeCell ref="C1012:F1012"/>
    <mergeCell ref="C1013:F1013"/>
    <mergeCell ref="C1014:F1014"/>
    <mergeCell ref="C1015:F1015"/>
    <mergeCell ref="C1016:F1016"/>
    <mergeCell ref="C1017:F1017"/>
    <mergeCell ref="C1018:F1018"/>
    <mergeCell ref="C1019:F1019"/>
    <mergeCell ref="C1020:F1020"/>
    <mergeCell ref="C1021:F1021"/>
    <mergeCell ref="C1022:F1022"/>
    <mergeCell ref="C1023:F1023"/>
    <mergeCell ref="C1024:F1024"/>
    <mergeCell ref="C1025:F1025"/>
    <mergeCell ref="C1026:F1026"/>
    <mergeCell ref="C1027:F1027"/>
    <mergeCell ref="C1028:F1028"/>
    <mergeCell ref="C1029:F1029"/>
    <mergeCell ref="C1030:F1030"/>
    <mergeCell ref="C1031:F1031"/>
    <mergeCell ref="C1032:F1032"/>
    <mergeCell ref="C1033:F1033"/>
    <mergeCell ref="C1034:F1034"/>
    <mergeCell ref="C1035:F1035"/>
    <mergeCell ref="C1036:F1036"/>
    <mergeCell ref="C1037:F1037"/>
    <mergeCell ref="C1038:F1038"/>
    <mergeCell ref="C1039:F1039"/>
    <mergeCell ref="C1040:F1040"/>
    <mergeCell ref="C1041:F1041"/>
    <mergeCell ref="C1042:F1042"/>
    <mergeCell ref="C1043:F1043"/>
    <mergeCell ref="C1044:F1044"/>
    <mergeCell ref="C1045:F1045"/>
    <mergeCell ref="C1046:F1046"/>
    <mergeCell ref="C1047:F1047"/>
    <mergeCell ref="C1048:F1048"/>
    <mergeCell ref="C1049:F1049"/>
    <mergeCell ref="C1050:F1050"/>
    <mergeCell ref="C1051:F1051"/>
    <mergeCell ref="C1052:F1052"/>
    <mergeCell ref="C1053:F1053"/>
    <mergeCell ref="C1054:F1054"/>
    <mergeCell ref="C1055:F1055"/>
    <mergeCell ref="C1056:F1056"/>
    <mergeCell ref="C1057:F1057"/>
    <mergeCell ref="C1058:F1058"/>
    <mergeCell ref="C1059:F1059"/>
    <mergeCell ref="C1060:F1060"/>
    <mergeCell ref="C1061:F1061"/>
    <mergeCell ref="C1062:F1062"/>
    <mergeCell ref="C1063:F1063"/>
    <mergeCell ref="C1064:F1064"/>
    <mergeCell ref="C1065:F1065"/>
    <mergeCell ref="C1066:F1066"/>
    <mergeCell ref="C1067:F1067"/>
    <mergeCell ref="C1068:F1068"/>
    <mergeCell ref="C1069:F1069"/>
    <mergeCell ref="C1070:F1070"/>
    <mergeCell ref="C1071:F1071"/>
    <mergeCell ref="C1072:F1072"/>
    <mergeCell ref="C1073:F1073"/>
    <mergeCell ref="C1074:F1074"/>
    <mergeCell ref="C1075:F1075"/>
    <mergeCell ref="C1076:F1076"/>
    <mergeCell ref="C1077:F1077"/>
    <mergeCell ref="C1078:F1078"/>
    <mergeCell ref="C1079:F1079"/>
    <mergeCell ref="C1080:F1080"/>
    <mergeCell ref="C1081:F1081"/>
    <mergeCell ref="C1082:F1082"/>
    <mergeCell ref="C1083:F1083"/>
    <mergeCell ref="C1084:F1084"/>
    <mergeCell ref="C1085:F1085"/>
    <mergeCell ref="C1086:F1086"/>
    <mergeCell ref="C1087:F1087"/>
    <mergeCell ref="C1088:F1088"/>
    <mergeCell ref="C1089:F1089"/>
    <mergeCell ref="C1090:F1090"/>
    <mergeCell ref="C1091:F1091"/>
    <mergeCell ref="C1092:F1092"/>
    <mergeCell ref="C1093:F1093"/>
    <mergeCell ref="C1094:F1094"/>
    <mergeCell ref="C1095:F1095"/>
    <mergeCell ref="C1096:F1096"/>
    <mergeCell ref="C1097:F1097"/>
    <mergeCell ref="C1098:F1098"/>
    <mergeCell ref="C1099:F1099"/>
    <mergeCell ref="C1100:F1100"/>
    <mergeCell ref="C1101:F1101"/>
    <mergeCell ref="C1102:F1102"/>
    <mergeCell ref="C1103:F1103"/>
    <mergeCell ref="C1104:F1104"/>
    <mergeCell ref="C1105:F1105"/>
    <mergeCell ref="C1106:F1106"/>
    <mergeCell ref="C1107:F1107"/>
    <mergeCell ref="C1108:F1108"/>
    <mergeCell ref="C1109:F1109"/>
    <mergeCell ref="C1110:F1110"/>
    <mergeCell ref="C1111:F1111"/>
    <mergeCell ref="C1112:F1112"/>
    <mergeCell ref="C1113:F1113"/>
    <mergeCell ref="C1114:F1114"/>
    <mergeCell ref="C1115:F1115"/>
    <mergeCell ref="C1116:F1116"/>
    <mergeCell ref="C1117:F1117"/>
    <mergeCell ref="C1118:F1118"/>
    <mergeCell ref="C1119:F1119"/>
    <mergeCell ref="C1120:F1120"/>
    <mergeCell ref="C1121:F1121"/>
    <mergeCell ref="C1122:F1122"/>
    <mergeCell ref="C1123:F1123"/>
    <mergeCell ref="C1124:F1124"/>
    <mergeCell ref="C1125:F1125"/>
    <mergeCell ref="C1126:F1126"/>
    <mergeCell ref="C1127:F1127"/>
    <mergeCell ref="C1128:F1128"/>
    <mergeCell ref="C1129:F1129"/>
    <mergeCell ref="C1130:F1130"/>
    <mergeCell ref="C1131:F1131"/>
    <mergeCell ref="C1132:F1132"/>
    <mergeCell ref="C1133:F1133"/>
    <mergeCell ref="C1134:F1134"/>
    <mergeCell ref="C1135:F1135"/>
    <mergeCell ref="C1136:F1136"/>
    <mergeCell ref="C1137:F1137"/>
    <mergeCell ref="C1138:F1138"/>
    <mergeCell ref="C1139:F1139"/>
    <mergeCell ref="C1140:F1140"/>
    <mergeCell ref="C1141:F1141"/>
    <mergeCell ref="C1142:F1142"/>
    <mergeCell ref="C1143:F1143"/>
    <mergeCell ref="C1144:F1144"/>
    <mergeCell ref="C1145:F1145"/>
    <mergeCell ref="C1146:F1146"/>
    <mergeCell ref="C1147:F1147"/>
    <mergeCell ref="C1148:F1148"/>
    <mergeCell ref="C1149:F1149"/>
    <mergeCell ref="C1150:F1150"/>
    <mergeCell ref="C1151:F1151"/>
    <mergeCell ref="C1152:F1152"/>
    <mergeCell ref="C1153:F1153"/>
    <mergeCell ref="C1154:F1154"/>
    <mergeCell ref="C1155:F1155"/>
    <mergeCell ref="C1156:F1156"/>
    <mergeCell ref="C1157:F1157"/>
    <mergeCell ref="C1158:F1158"/>
    <mergeCell ref="C1159:F1159"/>
    <mergeCell ref="C1160:F1160"/>
    <mergeCell ref="C1161:F1161"/>
    <mergeCell ref="C1162:F1162"/>
    <mergeCell ref="C1163:F1163"/>
    <mergeCell ref="C1164:F1164"/>
    <mergeCell ref="C1165:F1165"/>
    <mergeCell ref="C1166:F1166"/>
    <mergeCell ref="C1167:F1167"/>
    <mergeCell ref="C1168:F1168"/>
    <mergeCell ref="C1169:F1169"/>
    <mergeCell ref="C1170:F1170"/>
    <mergeCell ref="C1171:F1171"/>
    <mergeCell ref="C1172:F1172"/>
    <mergeCell ref="C1173:F1173"/>
    <mergeCell ref="C1174:F1174"/>
    <mergeCell ref="C1175:F1175"/>
    <mergeCell ref="C1176:F1176"/>
    <mergeCell ref="C1177:F1177"/>
    <mergeCell ref="C1178:F1178"/>
    <mergeCell ref="C1179:F1179"/>
    <mergeCell ref="C1180:F1180"/>
    <mergeCell ref="C1181:F1181"/>
    <mergeCell ref="C1182:F1182"/>
    <mergeCell ref="C1183:F1183"/>
    <mergeCell ref="C1184:F1184"/>
    <mergeCell ref="C1185:F1185"/>
    <mergeCell ref="C1186:F1186"/>
    <mergeCell ref="C1187:F1187"/>
    <mergeCell ref="C1188:F1188"/>
    <mergeCell ref="C1189:F1189"/>
    <mergeCell ref="C1190:F1190"/>
    <mergeCell ref="C1191:F1191"/>
    <mergeCell ref="C1192:F1192"/>
    <mergeCell ref="C1193:F1193"/>
    <mergeCell ref="C1194:F1194"/>
    <mergeCell ref="C1195:F1195"/>
    <mergeCell ref="C1196:F1196"/>
    <mergeCell ref="C1197:F1197"/>
    <mergeCell ref="C1198:F1198"/>
    <mergeCell ref="C1199:F1199"/>
    <mergeCell ref="C1200:F1200"/>
    <mergeCell ref="C1201:F1201"/>
    <mergeCell ref="C1202:F1202"/>
    <mergeCell ref="C1203:F1203"/>
    <mergeCell ref="C1204:F1204"/>
    <mergeCell ref="C1205:F1205"/>
    <mergeCell ref="C1206:F1206"/>
    <mergeCell ref="C1207:F1207"/>
    <mergeCell ref="C1208:F1208"/>
    <mergeCell ref="C1209:F1209"/>
    <mergeCell ref="C1210:F1210"/>
    <mergeCell ref="C1211:F1211"/>
    <mergeCell ref="C1212:F1212"/>
    <mergeCell ref="C1213:F1213"/>
    <mergeCell ref="C1214:F1214"/>
    <mergeCell ref="C1215:F1215"/>
    <mergeCell ref="C1216:F1216"/>
    <mergeCell ref="C1217:F1217"/>
    <mergeCell ref="C1218:F1218"/>
    <mergeCell ref="C1219:F1219"/>
    <mergeCell ref="C1220:F1220"/>
    <mergeCell ref="C1221:F1221"/>
    <mergeCell ref="C1222:F1222"/>
    <mergeCell ref="C1223:F1223"/>
    <mergeCell ref="C1224:F1224"/>
    <mergeCell ref="C1225:F1225"/>
    <mergeCell ref="C1226:F1226"/>
    <mergeCell ref="C1227:F1227"/>
    <mergeCell ref="C1228:F1228"/>
    <mergeCell ref="C1229:F1229"/>
    <mergeCell ref="C1230:F1230"/>
    <mergeCell ref="C1231:F1231"/>
    <mergeCell ref="C1232:F1232"/>
    <mergeCell ref="C1233:F1233"/>
    <mergeCell ref="C1234:F1234"/>
    <mergeCell ref="C1235:F1235"/>
    <mergeCell ref="C1236:F1236"/>
    <mergeCell ref="C1237:F1237"/>
    <mergeCell ref="C1238:F1238"/>
    <mergeCell ref="C1239:F1239"/>
    <mergeCell ref="C1240:F1240"/>
    <mergeCell ref="C1241:F1241"/>
    <mergeCell ref="C1242:F1242"/>
    <mergeCell ref="C1243:F1243"/>
    <mergeCell ref="C1244:F1244"/>
    <mergeCell ref="C1245:F1245"/>
    <mergeCell ref="C1246:F1246"/>
    <mergeCell ref="C1247:F1247"/>
    <mergeCell ref="C1248:F1248"/>
    <mergeCell ref="C1249:F1249"/>
    <mergeCell ref="C1250:F1250"/>
    <mergeCell ref="C1251:F1251"/>
    <mergeCell ref="C1252:F1252"/>
    <mergeCell ref="C1253:F1253"/>
    <mergeCell ref="C1254:F1254"/>
    <mergeCell ref="C1255:F1255"/>
    <mergeCell ref="C1256:F1256"/>
    <mergeCell ref="C1257:F1257"/>
    <mergeCell ref="C1258:F1258"/>
    <mergeCell ref="C1259:F1259"/>
    <mergeCell ref="C1260:F1260"/>
    <mergeCell ref="C1261:F1261"/>
    <mergeCell ref="C1262:F1262"/>
    <mergeCell ref="C1263:F1263"/>
    <mergeCell ref="C1264:F1264"/>
    <mergeCell ref="C1265:F1265"/>
    <mergeCell ref="C1266:F1266"/>
    <mergeCell ref="C1267:F1267"/>
    <mergeCell ref="C1268:F1268"/>
    <mergeCell ref="C1269:F1269"/>
    <mergeCell ref="C1270:F1270"/>
    <mergeCell ref="C1271:F1271"/>
    <mergeCell ref="C1272:F1272"/>
    <mergeCell ref="C1273:F1273"/>
    <mergeCell ref="C1274:F1274"/>
    <mergeCell ref="C1275:F1275"/>
    <mergeCell ref="A1276:H1276"/>
    <mergeCell ref="C1277:F1277"/>
    <mergeCell ref="C1278:F1278"/>
    <mergeCell ref="C1279:F1279"/>
    <mergeCell ref="C1280:F1280"/>
    <mergeCell ref="C1281:F1281"/>
    <mergeCell ref="C1282:F1282"/>
    <mergeCell ref="C1283:F1283"/>
    <mergeCell ref="C1284:F1284"/>
    <mergeCell ref="C1285:F1285"/>
    <mergeCell ref="C1286:F1286"/>
    <mergeCell ref="C1287:F1287"/>
    <mergeCell ref="C1288:F1288"/>
    <mergeCell ref="C1289:F1289"/>
    <mergeCell ref="C1290:F1290"/>
    <mergeCell ref="C1291:F1291"/>
    <mergeCell ref="C1292:F1292"/>
    <mergeCell ref="C1293:F1293"/>
    <mergeCell ref="C1294:F1294"/>
    <mergeCell ref="C1295:F1295"/>
    <mergeCell ref="C1296:F1296"/>
    <mergeCell ref="C1297:F1297"/>
    <mergeCell ref="C1298:F1298"/>
    <mergeCell ref="C1299:F1299"/>
    <mergeCell ref="C1300:F1300"/>
    <mergeCell ref="C1301:F1301"/>
    <mergeCell ref="C1302:F1302"/>
    <mergeCell ref="C1303:F1303"/>
    <mergeCell ref="C1304:F1304"/>
    <mergeCell ref="C1305:F1305"/>
    <mergeCell ref="C1306:F1306"/>
    <mergeCell ref="C1307:F1307"/>
    <mergeCell ref="C1308:F1308"/>
    <mergeCell ref="C1309:F1309"/>
    <mergeCell ref="C1310:F1310"/>
    <mergeCell ref="C1311:F1311"/>
    <mergeCell ref="C1312:F1312"/>
    <mergeCell ref="C1313:F1313"/>
    <mergeCell ref="C1314:F1314"/>
    <mergeCell ref="C1315:F1315"/>
    <mergeCell ref="C1316:F1316"/>
    <mergeCell ref="C1317:F1317"/>
    <mergeCell ref="C1318:F1318"/>
    <mergeCell ref="C1319:F1319"/>
    <mergeCell ref="C1320:F1320"/>
    <mergeCell ref="C1321:F1321"/>
    <mergeCell ref="C1322:F1322"/>
    <mergeCell ref="C1323:F1323"/>
    <mergeCell ref="C1324:F1324"/>
    <mergeCell ref="C1325:F1325"/>
    <mergeCell ref="C1326:F1326"/>
    <mergeCell ref="C1327:F1327"/>
    <mergeCell ref="C1328:F1328"/>
    <mergeCell ref="C1329:F1329"/>
    <mergeCell ref="C1330:F1330"/>
    <mergeCell ref="C1331:F1331"/>
    <mergeCell ref="C1332:F1332"/>
    <mergeCell ref="C1333:F1333"/>
    <mergeCell ref="C1334:F1334"/>
    <mergeCell ref="C1335:F1335"/>
    <mergeCell ref="C1336:F1336"/>
    <mergeCell ref="C1337:F1337"/>
    <mergeCell ref="C1338:F1338"/>
    <mergeCell ref="C1339:F1339"/>
    <mergeCell ref="C1340:F1340"/>
    <mergeCell ref="C1341:F1341"/>
    <mergeCell ref="C1342:F1342"/>
    <mergeCell ref="C1343:F1343"/>
    <mergeCell ref="C1344:F1344"/>
    <mergeCell ref="C1345:F1345"/>
    <mergeCell ref="C1346:F1346"/>
    <mergeCell ref="C1347:F1347"/>
    <mergeCell ref="C1348:F1348"/>
    <mergeCell ref="C1349:F1349"/>
    <mergeCell ref="C1350:F1350"/>
    <mergeCell ref="C1351:F1351"/>
    <mergeCell ref="C1352:F1352"/>
    <mergeCell ref="C1353:F1353"/>
    <mergeCell ref="C1354:F1354"/>
    <mergeCell ref="C1355:F1355"/>
    <mergeCell ref="C1356:F1356"/>
    <mergeCell ref="C1357:F1357"/>
    <mergeCell ref="C1358:F1358"/>
    <mergeCell ref="C1359:F1359"/>
    <mergeCell ref="C1360:F1360"/>
    <mergeCell ref="C1361:F1361"/>
    <mergeCell ref="C1362:F1362"/>
    <mergeCell ref="C1363:F1363"/>
    <mergeCell ref="C1364:F1364"/>
    <mergeCell ref="C1365:F1365"/>
    <mergeCell ref="C1366:F1366"/>
    <mergeCell ref="C1367:F1367"/>
    <mergeCell ref="C1368:F1368"/>
    <mergeCell ref="C1369:F1369"/>
    <mergeCell ref="C1370:F1370"/>
    <mergeCell ref="C1371:F1371"/>
    <mergeCell ref="C1372:F1372"/>
    <mergeCell ref="C1373:F1373"/>
    <mergeCell ref="C1374:F1374"/>
    <mergeCell ref="C1375:F1375"/>
    <mergeCell ref="C1376:F1376"/>
    <mergeCell ref="C1377:F1377"/>
    <mergeCell ref="C1378:F1378"/>
    <mergeCell ref="C1379:F1379"/>
    <mergeCell ref="C1380:F1380"/>
    <mergeCell ref="C1381:F1381"/>
    <mergeCell ref="C1382:F1382"/>
    <mergeCell ref="C1383:F1383"/>
    <mergeCell ref="C1384:F1384"/>
    <mergeCell ref="C1385:F1385"/>
    <mergeCell ref="C1386:F1386"/>
    <mergeCell ref="C1387:F1387"/>
    <mergeCell ref="C1388:F1388"/>
    <mergeCell ref="C1389:F1389"/>
    <mergeCell ref="C1390:F1390"/>
    <mergeCell ref="C1391:F1391"/>
    <mergeCell ref="C1392:F1392"/>
    <mergeCell ref="C1393:F1393"/>
    <mergeCell ref="C1394:F1394"/>
    <mergeCell ref="C1395:F1395"/>
    <mergeCell ref="C1396:F1396"/>
    <mergeCell ref="C1397:F1397"/>
    <mergeCell ref="C1398:F1398"/>
    <mergeCell ref="C1399:F1399"/>
    <mergeCell ref="C1400:F1400"/>
    <mergeCell ref="C1401:F1401"/>
    <mergeCell ref="C1402:F1402"/>
    <mergeCell ref="C1403:F1403"/>
    <mergeCell ref="C1404:F1404"/>
    <mergeCell ref="C1405:F1405"/>
    <mergeCell ref="C1406:F1406"/>
    <mergeCell ref="C1407:F1407"/>
    <mergeCell ref="C1408:F1408"/>
    <mergeCell ref="C1409:F1409"/>
    <mergeCell ref="C1410:F1410"/>
    <mergeCell ref="C1411:F1411"/>
    <mergeCell ref="C1412:F1412"/>
    <mergeCell ref="C1413:F1413"/>
    <mergeCell ref="C1414:F1414"/>
    <mergeCell ref="C1415:F1415"/>
    <mergeCell ref="C1416:F1416"/>
    <mergeCell ref="C1417:F1417"/>
    <mergeCell ref="C1418:F1418"/>
    <mergeCell ref="C1419:F1419"/>
    <mergeCell ref="C1420:F1420"/>
    <mergeCell ref="C1421:F1421"/>
    <mergeCell ref="C1422:F1422"/>
    <mergeCell ref="C1423:F1423"/>
    <mergeCell ref="C1424:F1424"/>
    <mergeCell ref="C1425:F1425"/>
    <mergeCell ref="C1426:F1426"/>
    <mergeCell ref="C1427:F1427"/>
    <mergeCell ref="C1428:F1428"/>
    <mergeCell ref="C1429:F1429"/>
    <mergeCell ref="C1430:F1430"/>
    <mergeCell ref="C1431:F1431"/>
    <mergeCell ref="C1432:F1432"/>
    <mergeCell ref="C1433:F1433"/>
    <mergeCell ref="C1434:F1434"/>
    <mergeCell ref="C1435:F1435"/>
    <mergeCell ref="C1436:F1436"/>
    <mergeCell ref="C1437:F1437"/>
    <mergeCell ref="C1438:F1438"/>
    <mergeCell ref="C1439:F1439"/>
    <mergeCell ref="C1440:F1440"/>
    <mergeCell ref="C1441:F1441"/>
    <mergeCell ref="C1442:F1442"/>
    <mergeCell ref="C1443:F1443"/>
    <mergeCell ref="C1444:F1444"/>
    <mergeCell ref="C1445:F1445"/>
    <mergeCell ref="C1446:F1446"/>
    <mergeCell ref="C1447:F1447"/>
    <mergeCell ref="C1448:F1448"/>
    <mergeCell ref="C1449:F1449"/>
    <mergeCell ref="C1450:F1450"/>
    <mergeCell ref="C1451:F1451"/>
    <mergeCell ref="C1452:F1452"/>
    <mergeCell ref="C1453:F1453"/>
    <mergeCell ref="C1454:F1454"/>
    <mergeCell ref="C1455:F1455"/>
    <mergeCell ref="C1456:F1456"/>
    <mergeCell ref="C1457:F1457"/>
    <mergeCell ref="C1458:F1458"/>
    <mergeCell ref="C1459:F1459"/>
    <mergeCell ref="C1460:F1460"/>
    <mergeCell ref="C1461:F1461"/>
    <mergeCell ref="C1462:F1462"/>
    <mergeCell ref="C1463:F1463"/>
    <mergeCell ref="C1464:F1464"/>
    <mergeCell ref="C1465:F1465"/>
    <mergeCell ref="C1466:F1466"/>
    <mergeCell ref="C1467:F1467"/>
    <mergeCell ref="C1468:F1468"/>
    <mergeCell ref="C1469:F1469"/>
    <mergeCell ref="C1470:F1470"/>
    <mergeCell ref="C1471:F1471"/>
    <mergeCell ref="C1472:F1472"/>
    <mergeCell ref="C1473:F1473"/>
    <mergeCell ref="C1474:F1474"/>
    <mergeCell ref="C1475:F1475"/>
    <mergeCell ref="C1476:F1476"/>
    <mergeCell ref="C1477:F1477"/>
    <mergeCell ref="C1478:F1478"/>
    <mergeCell ref="C1479:F1479"/>
    <mergeCell ref="C1480:F1480"/>
    <mergeCell ref="C1481:F1481"/>
    <mergeCell ref="C1482:F1482"/>
    <mergeCell ref="C1483:F1483"/>
    <mergeCell ref="C1484:F1484"/>
    <mergeCell ref="C1485:F1485"/>
    <mergeCell ref="C1486:F1486"/>
    <mergeCell ref="C1487:F1487"/>
    <mergeCell ref="C1488:F1488"/>
    <mergeCell ref="C1489:F1489"/>
    <mergeCell ref="C1490:F1490"/>
    <mergeCell ref="C1491:F1491"/>
    <mergeCell ref="C1492:F1492"/>
    <mergeCell ref="C1493:F1493"/>
    <mergeCell ref="C1494:F1494"/>
    <mergeCell ref="C1495:F1495"/>
    <mergeCell ref="C1496:F1496"/>
    <mergeCell ref="C1497:F1497"/>
    <mergeCell ref="C1498:F1498"/>
    <mergeCell ref="C1499:F1499"/>
    <mergeCell ref="C1500:F1500"/>
    <mergeCell ref="C1501:F1501"/>
    <mergeCell ref="C1502:F1502"/>
    <mergeCell ref="C1503:F1503"/>
    <mergeCell ref="C1504:F1504"/>
    <mergeCell ref="C1505:F1505"/>
    <mergeCell ref="C1506:F1506"/>
    <mergeCell ref="C1507:F1507"/>
    <mergeCell ref="C1508:F1508"/>
    <mergeCell ref="C1509:F1509"/>
    <mergeCell ref="C1510:F1510"/>
    <mergeCell ref="C1511:F1511"/>
    <mergeCell ref="C1512:F1512"/>
    <mergeCell ref="C1513:F1513"/>
    <mergeCell ref="C1514:F1514"/>
    <mergeCell ref="C1515:F1515"/>
    <mergeCell ref="C1516:F1516"/>
    <mergeCell ref="C1517:F1517"/>
    <mergeCell ref="C1518:F1518"/>
    <mergeCell ref="C1519:F1519"/>
    <mergeCell ref="C1520:F1520"/>
    <mergeCell ref="C1521:F1521"/>
    <mergeCell ref="C1522:F1522"/>
    <mergeCell ref="C1523:F1523"/>
    <mergeCell ref="C1524:F1524"/>
    <mergeCell ref="C1525:F1525"/>
    <mergeCell ref="C1526:F1526"/>
    <mergeCell ref="C1527:F1527"/>
    <mergeCell ref="C1528:F1528"/>
    <mergeCell ref="C1529:F1529"/>
    <mergeCell ref="C1530:F1530"/>
    <mergeCell ref="C1531:F1531"/>
    <mergeCell ref="C1532:F1532"/>
    <mergeCell ref="C1533:F1533"/>
    <mergeCell ref="C1534:F1534"/>
    <mergeCell ref="C1535:F1535"/>
    <mergeCell ref="C1536:F1536"/>
    <mergeCell ref="C1537:F1537"/>
    <mergeCell ref="C1538:F1538"/>
    <mergeCell ref="C1539:F1539"/>
    <mergeCell ref="C1540:F1540"/>
    <mergeCell ref="C1541:F1541"/>
    <mergeCell ref="C1542:F1542"/>
    <mergeCell ref="C1543:F1543"/>
    <mergeCell ref="C1544:F1544"/>
    <mergeCell ref="C1545:F1545"/>
    <mergeCell ref="C1546:F1546"/>
    <mergeCell ref="C1547:F1547"/>
    <mergeCell ref="C1548:F1548"/>
    <mergeCell ref="C1549:F1549"/>
    <mergeCell ref="C1550:F1550"/>
    <mergeCell ref="C1551:F1551"/>
    <mergeCell ref="C1552:F1552"/>
    <mergeCell ref="C1553:F1553"/>
    <mergeCell ref="C1554:F1554"/>
    <mergeCell ref="C1555:F1555"/>
    <mergeCell ref="C1556:F1556"/>
    <mergeCell ref="C1557:F1557"/>
    <mergeCell ref="C1558:F1558"/>
    <mergeCell ref="C1559:F1559"/>
    <mergeCell ref="C1560:F1560"/>
    <mergeCell ref="C1561:F1561"/>
    <mergeCell ref="C1562:F1562"/>
    <mergeCell ref="C1563:F1563"/>
    <mergeCell ref="C1564:F1564"/>
    <mergeCell ref="C1565:F1565"/>
    <mergeCell ref="C1566:F1566"/>
    <mergeCell ref="C1567:F1567"/>
    <mergeCell ref="C1568:F1568"/>
    <mergeCell ref="C1569:F1569"/>
    <mergeCell ref="C1570:F1570"/>
    <mergeCell ref="C1571:F1571"/>
    <mergeCell ref="C1572:F1572"/>
    <mergeCell ref="C1573:F1573"/>
    <mergeCell ref="C1574:F1574"/>
    <mergeCell ref="C1575:F1575"/>
    <mergeCell ref="C1576:F1576"/>
    <mergeCell ref="C1577:F1577"/>
    <mergeCell ref="C1578:F1578"/>
    <mergeCell ref="C1579:F1579"/>
    <mergeCell ref="C1580:F1580"/>
    <mergeCell ref="C1581:F1581"/>
    <mergeCell ref="C1582:F1582"/>
    <mergeCell ref="C1583:F1583"/>
    <mergeCell ref="C1584:F1584"/>
    <mergeCell ref="C1585:F1585"/>
    <mergeCell ref="C1586:F1586"/>
    <mergeCell ref="C1587:F1587"/>
    <mergeCell ref="C1588:F1588"/>
    <mergeCell ref="C1589:F1589"/>
    <mergeCell ref="C1590:F1590"/>
    <mergeCell ref="C1591:F1591"/>
    <mergeCell ref="C1592:F1592"/>
    <mergeCell ref="C1593:F1593"/>
    <mergeCell ref="C1594:F1594"/>
    <mergeCell ref="C1595:F1595"/>
    <mergeCell ref="C1596:F1596"/>
    <mergeCell ref="C1597:F1597"/>
    <mergeCell ref="C1598:F1598"/>
    <mergeCell ref="C1599:F1599"/>
    <mergeCell ref="C1600:F1600"/>
    <mergeCell ref="C1601:F1601"/>
    <mergeCell ref="C1602:F1602"/>
    <mergeCell ref="C1603:F1603"/>
    <mergeCell ref="C1604:F1604"/>
    <mergeCell ref="C1605:F1605"/>
    <mergeCell ref="C1606:F1606"/>
    <mergeCell ref="C1607:F1607"/>
    <mergeCell ref="C1608:F1608"/>
    <mergeCell ref="C1609:F1609"/>
    <mergeCell ref="C1610:F1610"/>
    <mergeCell ref="C1611:F1611"/>
    <mergeCell ref="C1612:F1612"/>
    <mergeCell ref="C1613:F1613"/>
    <mergeCell ref="C1614:F1614"/>
    <mergeCell ref="C1615:F1615"/>
    <mergeCell ref="C1616:F1616"/>
    <mergeCell ref="C1617:F1617"/>
    <mergeCell ref="C1618:F1618"/>
    <mergeCell ref="C1619:F1619"/>
    <mergeCell ref="C1620:F1620"/>
    <mergeCell ref="C1621:F1621"/>
    <mergeCell ref="C1622:F1622"/>
    <mergeCell ref="C1623:F1623"/>
    <mergeCell ref="C1624:F1624"/>
    <mergeCell ref="C1625:F1625"/>
    <mergeCell ref="C1626:F1626"/>
    <mergeCell ref="C1627:F1627"/>
    <mergeCell ref="C1628:F1628"/>
    <mergeCell ref="C1629:F1629"/>
    <mergeCell ref="C1630:F1630"/>
    <mergeCell ref="C1631:F1631"/>
    <mergeCell ref="C1632:F1632"/>
    <mergeCell ref="C1633:F1633"/>
    <mergeCell ref="C1634:F1634"/>
    <mergeCell ref="C1635:F1635"/>
    <mergeCell ref="C1636:F1636"/>
    <mergeCell ref="C1637:F1637"/>
    <mergeCell ref="C1638:F1638"/>
    <mergeCell ref="C1639:F1639"/>
    <mergeCell ref="C1640:F1640"/>
    <mergeCell ref="C1641:F1641"/>
    <mergeCell ref="C1642:F1642"/>
    <mergeCell ref="C1643:F1643"/>
    <mergeCell ref="C1644:F1644"/>
    <mergeCell ref="C1645:F1645"/>
    <mergeCell ref="C1646:F1646"/>
    <mergeCell ref="C1647:F1647"/>
    <mergeCell ref="C1648:F1648"/>
    <mergeCell ref="C1649:F1649"/>
    <mergeCell ref="C1650:F1650"/>
    <mergeCell ref="C1651:F1651"/>
    <mergeCell ref="C1652:F1652"/>
    <mergeCell ref="C1653:F1653"/>
    <mergeCell ref="C1654:F1654"/>
    <mergeCell ref="C1655:F1655"/>
    <mergeCell ref="C1656:F1656"/>
    <mergeCell ref="C1657:F1657"/>
    <mergeCell ref="C1658:F1658"/>
    <mergeCell ref="C1659:F1659"/>
    <mergeCell ref="C1660:F1660"/>
    <mergeCell ref="C1661:F1661"/>
    <mergeCell ref="C1662:F1662"/>
    <mergeCell ref="C1663:F1663"/>
    <mergeCell ref="C1664:F1664"/>
    <mergeCell ref="C1665:F1665"/>
    <mergeCell ref="C1666:F1666"/>
    <mergeCell ref="C1667:F1667"/>
    <mergeCell ref="C1668:F1668"/>
    <mergeCell ref="C1669:F1669"/>
    <mergeCell ref="C1670:F1670"/>
    <mergeCell ref="C1671:F1671"/>
    <mergeCell ref="C1672:F1672"/>
    <mergeCell ref="C1673:F1673"/>
    <mergeCell ref="C1674:F1674"/>
    <mergeCell ref="C1675:F1675"/>
    <mergeCell ref="C1676:F1676"/>
    <mergeCell ref="C1677:F1677"/>
    <mergeCell ref="C1678:F1678"/>
    <mergeCell ref="C1679:F1679"/>
    <mergeCell ref="C1680:F1680"/>
    <mergeCell ref="C1681:F1681"/>
    <mergeCell ref="C1682:F1682"/>
    <mergeCell ref="C1683:F1683"/>
    <mergeCell ref="C1684:F1684"/>
    <mergeCell ref="C1685:F1685"/>
    <mergeCell ref="C1686:F1686"/>
    <mergeCell ref="C1687:F1687"/>
    <mergeCell ref="C1688:F1688"/>
    <mergeCell ref="C1689:F1689"/>
    <mergeCell ref="C1690:F1690"/>
    <mergeCell ref="C1691:F1691"/>
    <mergeCell ref="C1692:F1692"/>
    <mergeCell ref="C1693:F1693"/>
    <mergeCell ref="C1694:F1694"/>
    <mergeCell ref="C1695:F1695"/>
    <mergeCell ref="C1696:F1696"/>
    <mergeCell ref="C1697:F1697"/>
    <mergeCell ref="C1698:F1698"/>
    <mergeCell ref="C1699:F1699"/>
    <mergeCell ref="C1700:F1700"/>
    <mergeCell ref="C1701:F1701"/>
    <mergeCell ref="C1702:F1702"/>
    <mergeCell ref="C1703:F1703"/>
    <mergeCell ref="C1704:F1704"/>
    <mergeCell ref="C1705:F1705"/>
    <mergeCell ref="C1706:F1706"/>
    <mergeCell ref="C1707:F1707"/>
    <mergeCell ref="C1708:F1708"/>
    <mergeCell ref="C1709:F1709"/>
    <mergeCell ref="C1710:F1710"/>
    <mergeCell ref="C1711:F1711"/>
    <mergeCell ref="C1712:F1712"/>
    <mergeCell ref="C1713:F1713"/>
    <mergeCell ref="C1714:F1714"/>
    <mergeCell ref="C1715:F1715"/>
    <mergeCell ref="C1716:F1716"/>
    <mergeCell ref="C1717:F1717"/>
    <mergeCell ref="C1718:F1718"/>
    <mergeCell ref="C1719:F1719"/>
    <mergeCell ref="C1720:F1720"/>
    <mergeCell ref="C1721:F1721"/>
    <mergeCell ref="C1722:F1722"/>
    <mergeCell ref="C1723:F1723"/>
    <mergeCell ref="C1724:F1724"/>
    <mergeCell ref="C1725:F1725"/>
    <mergeCell ref="C1726:F1726"/>
    <mergeCell ref="C1727:F1727"/>
    <mergeCell ref="C1728:F1728"/>
    <mergeCell ref="C1729:F1729"/>
    <mergeCell ref="C1730:F1730"/>
    <mergeCell ref="C1731:F1731"/>
    <mergeCell ref="C1732:F1732"/>
    <mergeCell ref="C1733:F1733"/>
    <mergeCell ref="C1734:F1734"/>
    <mergeCell ref="C1735:F1735"/>
    <mergeCell ref="C1736:F1736"/>
    <mergeCell ref="C1737:F1737"/>
    <mergeCell ref="C1738:F1738"/>
    <mergeCell ref="C1739:F1739"/>
    <mergeCell ref="C1740:F1740"/>
    <mergeCell ref="C1741:F1741"/>
    <mergeCell ref="C1742:F1742"/>
    <mergeCell ref="C1743:F1743"/>
    <mergeCell ref="C1744:F1744"/>
    <mergeCell ref="C1745:F1745"/>
    <mergeCell ref="C1746:F1746"/>
    <mergeCell ref="C1747:F1747"/>
    <mergeCell ref="C1748:F1748"/>
    <mergeCell ref="C1749:F1749"/>
    <mergeCell ref="C1750:F1750"/>
    <mergeCell ref="C1751:F1751"/>
    <mergeCell ref="C1752:F1752"/>
    <mergeCell ref="C1753:F1753"/>
    <mergeCell ref="C1754:F1754"/>
    <mergeCell ref="C1755:F1755"/>
    <mergeCell ref="C1756:F1756"/>
    <mergeCell ref="C1757:F1757"/>
    <mergeCell ref="C1758:F1758"/>
    <mergeCell ref="C1759:F1759"/>
    <mergeCell ref="C1760:F1760"/>
    <mergeCell ref="C1761:F1761"/>
    <mergeCell ref="C1762:F1762"/>
    <mergeCell ref="C1763:F1763"/>
    <mergeCell ref="C1764:F1764"/>
    <mergeCell ref="C1765:F1765"/>
    <mergeCell ref="C1766:F1766"/>
    <mergeCell ref="C1767:F1767"/>
    <mergeCell ref="C1768:F1768"/>
    <mergeCell ref="C1769:F1769"/>
    <mergeCell ref="C1770:F1770"/>
    <mergeCell ref="C1771:F1771"/>
    <mergeCell ref="C1772:F1772"/>
    <mergeCell ref="C1773:F1773"/>
    <mergeCell ref="C1774:F1774"/>
    <mergeCell ref="C1775:F1775"/>
    <mergeCell ref="C1776:F1776"/>
    <mergeCell ref="C1777:F1777"/>
    <mergeCell ref="C1778:F1778"/>
    <mergeCell ref="C1779:F1779"/>
    <mergeCell ref="C1780:F1780"/>
    <mergeCell ref="C1781:F1781"/>
    <mergeCell ref="C1782:F1782"/>
    <mergeCell ref="C1783:F1783"/>
    <mergeCell ref="C1784:F1784"/>
    <mergeCell ref="C1785:F1785"/>
    <mergeCell ref="C1786:F1786"/>
    <mergeCell ref="C1787:F1787"/>
    <mergeCell ref="C1788:F1788"/>
    <mergeCell ref="C1789:F1789"/>
    <mergeCell ref="C1790:F1790"/>
    <mergeCell ref="C1791:F1791"/>
    <mergeCell ref="C1792:F1792"/>
    <mergeCell ref="C1793:F1793"/>
    <mergeCell ref="C1794:F1794"/>
    <mergeCell ref="C1795:F1795"/>
    <mergeCell ref="C1796:F1796"/>
    <mergeCell ref="C1797:F1797"/>
    <mergeCell ref="C1798:F1798"/>
    <mergeCell ref="C1799:F1799"/>
    <mergeCell ref="C1800:F1800"/>
    <mergeCell ref="C1801:F1801"/>
    <mergeCell ref="C1802:F1802"/>
    <mergeCell ref="C1803:F1803"/>
    <mergeCell ref="C1804:F1804"/>
    <mergeCell ref="C1805:F1805"/>
    <mergeCell ref="C1806:F1806"/>
    <mergeCell ref="C1807:F1807"/>
    <mergeCell ref="C1808:F1808"/>
    <mergeCell ref="C1809:F1809"/>
    <mergeCell ref="C1810:F1810"/>
    <mergeCell ref="C1811:F1811"/>
    <mergeCell ref="C1812:F1812"/>
    <mergeCell ref="C1813:F1813"/>
    <mergeCell ref="C1814:F1814"/>
    <mergeCell ref="C1815:F1815"/>
    <mergeCell ref="C1816:F1816"/>
    <mergeCell ref="C1817:F1817"/>
    <mergeCell ref="C1818:F1818"/>
    <mergeCell ref="C1819:F1819"/>
    <mergeCell ref="C1820:F1820"/>
    <mergeCell ref="C1821:F1821"/>
    <mergeCell ref="C1822:F1822"/>
    <mergeCell ref="C1823:F1823"/>
    <mergeCell ref="C1824:F1824"/>
    <mergeCell ref="C1825:F1825"/>
    <mergeCell ref="C1826:F1826"/>
    <mergeCell ref="C1827:F1827"/>
    <mergeCell ref="C1828:F1828"/>
    <mergeCell ref="C1829:F1829"/>
    <mergeCell ref="C1830:F1830"/>
    <mergeCell ref="C1831:F1831"/>
    <mergeCell ref="C1832:F1832"/>
    <mergeCell ref="C1833:F1833"/>
    <mergeCell ref="C1834:F1834"/>
    <mergeCell ref="C1835:F1835"/>
    <mergeCell ref="C1836:F1836"/>
    <mergeCell ref="C1837:F1837"/>
    <mergeCell ref="C1838:F1838"/>
    <mergeCell ref="C1839:F1839"/>
    <mergeCell ref="C1840:F1840"/>
    <mergeCell ref="C1841:F1841"/>
    <mergeCell ref="C1842:F1842"/>
    <mergeCell ref="C1843:F1843"/>
    <mergeCell ref="C1844:F1844"/>
    <mergeCell ref="C1845:F1845"/>
    <mergeCell ref="C1846:F1846"/>
    <mergeCell ref="C1847:F1847"/>
    <mergeCell ref="C1848:F1848"/>
    <mergeCell ref="C1849:F1849"/>
    <mergeCell ref="C1850:F1850"/>
    <mergeCell ref="C1851:F1851"/>
    <mergeCell ref="C1852:F1852"/>
    <mergeCell ref="C1853:F1853"/>
    <mergeCell ref="C1854:F1854"/>
    <mergeCell ref="C1855:F1855"/>
    <mergeCell ref="C1856:F1856"/>
    <mergeCell ref="C1857:F1857"/>
    <mergeCell ref="C1858:F1858"/>
    <mergeCell ref="C1859:F1859"/>
    <mergeCell ref="C1860:F1860"/>
    <mergeCell ref="C1861:F1861"/>
    <mergeCell ref="C1862:F1862"/>
    <mergeCell ref="C1863:F1863"/>
    <mergeCell ref="C1864:F1864"/>
    <mergeCell ref="C1865:F1865"/>
    <mergeCell ref="C1866:F1866"/>
    <mergeCell ref="C1867:F1867"/>
    <mergeCell ref="C1868:F1868"/>
    <mergeCell ref="C1869:F1869"/>
    <mergeCell ref="C1870:F1870"/>
    <mergeCell ref="C1871:F1871"/>
    <mergeCell ref="C1872:F1872"/>
    <mergeCell ref="C1873:F1873"/>
    <mergeCell ref="C1874:F1874"/>
    <mergeCell ref="C1875:F1875"/>
    <mergeCell ref="C1876:F1876"/>
    <mergeCell ref="C1877:F1877"/>
    <mergeCell ref="C1878:F1878"/>
    <mergeCell ref="C1879:F1879"/>
    <mergeCell ref="C1880:F1880"/>
    <mergeCell ref="C1881:F1881"/>
    <mergeCell ref="C1882:F1882"/>
    <mergeCell ref="C1883:F1883"/>
    <mergeCell ref="C1884:F1884"/>
    <mergeCell ref="C1885:F1885"/>
    <mergeCell ref="C1886:F1886"/>
    <mergeCell ref="C1887:F1887"/>
    <mergeCell ref="C1888:F1888"/>
    <mergeCell ref="C1889:F1889"/>
    <mergeCell ref="C1890:F1890"/>
    <mergeCell ref="C1891:F1891"/>
    <mergeCell ref="C1892:F1892"/>
    <mergeCell ref="C1893:F1893"/>
    <mergeCell ref="C1894:F1894"/>
    <mergeCell ref="C1895:F1895"/>
    <mergeCell ref="C1896:F1896"/>
    <mergeCell ref="C1897:F1897"/>
    <mergeCell ref="C1898:F1898"/>
    <mergeCell ref="C1899:F1899"/>
    <mergeCell ref="C1900:F1900"/>
    <mergeCell ref="C1901:F1901"/>
    <mergeCell ref="C1902:F1902"/>
    <mergeCell ref="C1903:F1903"/>
    <mergeCell ref="C1904:F1904"/>
    <mergeCell ref="C1905:F1905"/>
    <mergeCell ref="C1906:F1906"/>
    <mergeCell ref="C1907:F1907"/>
    <mergeCell ref="C1908:F1908"/>
    <mergeCell ref="C1909:F1909"/>
    <mergeCell ref="C1910:F1910"/>
    <mergeCell ref="C1911:F1911"/>
    <mergeCell ref="C1912:F1912"/>
    <mergeCell ref="C1913:F1913"/>
    <mergeCell ref="C1914:F1914"/>
    <mergeCell ref="C1915:F1915"/>
    <mergeCell ref="C1916:F1916"/>
    <mergeCell ref="C1917:F1917"/>
    <mergeCell ref="C1918:F1918"/>
    <mergeCell ref="C1919:F1919"/>
    <mergeCell ref="C1920:F1920"/>
    <mergeCell ref="C1921:F1921"/>
    <mergeCell ref="C1922:F1922"/>
    <mergeCell ref="C1923:F1923"/>
    <mergeCell ref="C1924:F1924"/>
    <mergeCell ref="C1925:F1925"/>
    <mergeCell ref="C1926:F1926"/>
    <mergeCell ref="C1927:F1927"/>
    <mergeCell ref="C1928:F1928"/>
    <mergeCell ref="C1929:F1929"/>
    <mergeCell ref="C1930:F1930"/>
    <mergeCell ref="C1931:F1931"/>
    <mergeCell ref="C1932:F1932"/>
    <mergeCell ref="C1933:F1933"/>
    <mergeCell ref="C1934:F1934"/>
    <mergeCell ref="C1935:F1935"/>
    <mergeCell ref="C1936:F1936"/>
    <mergeCell ref="C1937:F1937"/>
    <mergeCell ref="C1938:F1938"/>
    <mergeCell ref="C1939:F1939"/>
    <mergeCell ref="C1940:F1940"/>
    <mergeCell ref="C1941:F1941"/>
    <mergeCell ref="C1942:F1942"/>
    <mergeCell ref="C1943:F1943"/>
    <mergeCell ref="C1944:F1944"/>
    <mergeCell ref="C1945:F1945"/>
    <mergeCell ref="C1946:F1946"/>
    <mergeCell ref="C1947:F1947"/>
    <mergeCell ref="C1948:F1948"/>
    <mergeCell ref="C1949:F1949"/>
    <mergeCell ref="C1950:F1950"/>
    <mergeCell ref="C1951:F1951"/>
    <mergeCell ref="C1952:F1952"/>
    <mergeCell ref="C1953:F1953"/>
    <mergeCell ref="C1954:F1954"/>
    <mergeCell ref="C1955:F1955"/>
    <mergeCell ref="C1956:F1956"/>
    <mergeCell ref="C1957:F1957"/>
    <mergeCell ref="C1958:F1958"/>
    <mergeCell ref="C1959:F1959"/>
    <mergeCell ref="C1960:F1960"/>
    <mergeCell ref="C1961:F1961"/>
    <mergeCell ref="C1962:F1962"/>
    <mergeCell ref="C1963:F1963"/>
    <mergeCell ref="C1964:F1964"/>
    <mergeCell ref="C1965:F1965"/>
    <mergeCell ref="C1966:F1966"/>
    <mergeCell ref="C1967:F1967"/>
    <mergeCell ref="C1968:F1968"/>
    <mergeCell ref="C1969:F1969"/>
    <mergeCell ref="C1970:F1970"/>
    <mergeCell ref="C1971:F1971"/>
    <mergeCell ref="C1972:F1972"/>
    <mergeCell ref="C1973:F1973"/>
    <mergeCell ref="C1974:F1974"/>
    <mergeCell ref="C1975:F1975"/>
    <mergeCell ref="C1976:F1976"/>
    <mergeCell ref="C1977:F1977"/>
    <mergeCell ref="C1978:F1978"/>
    <mergeCell ref="C1979:F1979"/>
    <mergeCell ref="C1980:F1980"/>
    <mergeCell ref="C1981:F1981"/>
    <mergeCell ref="C1982:F1982"/>
    <mergeCell ref="C1983:F1983"/>
    <mergeCell ref="C1984:F1984"/>
    <mergeCell ref="C1985:F1985"/>
    <mergeCell ref="C1986:F1986"/>
    <mergeCell ref="C1987:F1987"/>
    <mergeCell ref="A1988:H1988"/>
    <mergeCell ref="C1989:F1989"/>
    <mergeCell ref="C1990:F1990"/>
    <mergeCell ref="C1991:F1991"/>
    <mergeCell ref="C1992:F1992"/>
    <mergeCell ref="C1993:F1993"/>
    <mergeCell ref="C1994:F1994"/>
    <mergeCell ref="C1995:F1995"/>
    <mergeCell ref="C1996:F1996"/>
    <mergeCell ref="C1997:F1997"/>
    <mergeCell ref="C1998:F1998"/>
    <mergeCell ref="C1999:F1999"/>
    <mergeCell ref="C2000:F2000"/>
    <mergeCell ref="C2001:F2001"/>
    <mergeCell ref="C2002:F2002"/>
    <mergeCell ref="C2003:F2003"/>
    <mergeCell ref="C2004:F2004"/>
    <mergeCell ref="C2005:F2005"/>
    <mergeCell ref="C2006:F2006"/>
    <mergeCell ref="C2007:F2007"/>
    <mergeCell ref="C2008:F2008"/>
    <mergeCell ref="C2009:F2009"/>
    <mergeCell ref="C2010:F2010"/>
    <mergeCell ref="C2011:F2011"/>
    <mergeCell ref="C2012:F2012"/>
    <mergeCell ref="C2013:F2013"/>
    <mergeCell ref="C2014:F2014"/>
    <mergeCell ref="C2015:F2015"/>
    <mergeCell ref="C2016:F2016"/>
    <mergeCell ref="C2017:F2017"/>
    <mergeCell ref="C2018:F2018"/>
    <mergeCell ref="C2019:F2019"/>
    <mergeCell ref="C2020:F2020"/>
    <mergeCell ref="C2021:F2021"/>
    <mergeCell ref="C2022:F2022"/>
    <mergeCell ref="C2023:F2023"/>
    <mergeCell ref="C2024:F2024"/>
    <mergeCell ref="C2025:F2025"/>
    <mergeCell ref="C2026:F2026"/>
    <mergeCell ref="C2027:F2027"/>
    <mergeCell ref="C2028:F2028"/>
    <mergeCell ref="C2029:F2029"/>
    <mergeCell ref="C2030:F2030"/>
    <mergeCell ref="C2031:F2031"/>
    <mergeCell ref="C2032:F2032"/>
    <mergeCell ref="C2033:F2033"/>
    <mergeCell ref="C2034:F2034"/>
    <mergeCell ref="C2035:F2035"/>
    <mergeCell ref="C2036:F2036"/>
    <mergeCell ref="C2037:F2037"/>
    <mergeCell ref="C2038:F2038"/>
    <mergeCell ref="C2039:F2039"/>
    <mergeCell ref="C2040:F2040"/>
    <mergeCell ref="C2041:F2041"/>
    <mergeCell ref="C2042:F2042"/>
    <mergeCell ref="C2043:F2043"/>
    <mergeCell ref="C2044:F2044"/>
    <mergeCell ref="C2045:F2045"/>
    <mergeCell ref="C2046:F2046"/>
    <mergeCell ref="C2047:F2047"/>
    <mergeCell ref="C2048:F2048"/>
    <mergeCell ref="C2049:F2049"/>
    <mergeCell ref="C2050:F2050"/>
    <mergeCell ref="C2051:F2051"/>
    <mergeCell ref="C2052:F2052"/>
    <mergeCell ref="C2053:F2053"/>
    <mergeCell ref="C2054:F2054"/>
    <mergeCell ref="C2055:F2055"/>
    <mergeCell ref="C2056:F2056"/>
    <mergeCell ref="C2057:F2057"/>
    <mergeCell ref="C2058:F2058"/>
    <mergeCell ref="C2059:F2059"/>
    <mergeCell ref="C2060:F2060"/>
    <mergeCell ref="C2061:F2061"/>
    <mergeCell ref="C2062:F2062"/>
    <mergeCell ref="C2063:F2063"/>
    <mergeCell ref="C2064:F2064"/>
    <mergeCell ref="C2065:F2065"/>
    <mergeCell ref="C2066:F2066"/>
    <mergeCell ref="C2067:F2067"/>
    <mergeCell ref="C2068:F2068"/>
    <mergeCell ref="C2069:F2069"/>
    <mergeCell ref="C2070:F2070"/>
    <mergeCell ref="C2071:F2071"/>
    <mergeCell ref="C2072:F2072"/>
    <mergeCell ref="C2073:F2073"/>
    <mergeCell ref="C2074:F2074"/>
    <mergeCell ref="C2075:F2075"/>
    <mergeCell ref="C2076:F2076"/>
    <mergeCell ref="C2077:F2077"/>
    <mergeCell ref="C2078:F2078"/>
    <mergeCell ref="C2079:F2079"/>
    <mergeCell ref="C2080:F2080"/>
    <mergeCell ref="C2081:F2081"/>
    <mergeCell ref="C2082:F2082"/>
    <mergeCell ref="C2083:F2083"/>
    <mergeCell ref="C2084:F2084"/>
    <mergeCell ref="C2085:F2085"/>
    <mergeCell ref="C2086:F2086"/>
    <mergeCell ref="C2087:F2087"/>
    <mergeCell ref="C2088:F2088"/>
    <mergeCell ref="C2089:F2089"/>
    <mergeCell ref="C2090:F2090"/>
    <mergeCell ref="C2091:F2091"/>
    <mergeCell ref="C2092:F2092"/>
    <mergeCell ref="C2093:F2093"/>
    <mergeCell ref="C2094:F2094"/>
    <mergeCell ref="C2095:F2095"/>
    <mergeCell ref="C2096:F2096"/>
    <mergeCell ref="C2097:F2097"/>
    <mergeCell ref="C2098:F2098"/>
    <mergeCell ref="C2099:F2099"/>
    <mergeCell ref="C2100:F2100"/>
    <mergeCell ref="C2101:F2101"/>
    <mergeCell ref="C2102:F2102"/>
    <mergeCell ref="C2103:F2103"/>
    <mergeCell ref="C2104:F2104"/>
    <mergeCell ref="C2105:F2105"/>
    <mergeCell ref="C2106:F2106"/>
    <mergeCell ref="C2107:F2107"/>
    <mergeCell ref="C2108:F2108"/>
    <mergeCell ref="C2109:F2109"/>
    <mergeCell ref="C2110:F2110"/>
    <mergeCell ref="C2111:F2111"/>
    <mergeCell ref="C2112:F2112"/>
    <mergeCell ref="C2113:F2113"/>
    <mergeCell ref="C2114:F2114"/>
    <mergeCell ref="C2115:F2115"/>
    <mergeCell ref="C2116:F2116"/>
    <mergeCell ref="C2117:F2117"/>
    <mergeCell ref="C2118:F2118"/>
    <mergeCell ref="C2119:F2119"/>
    <mergeCell ref="C2120:F2120"/>
    <mergeCell ref="A2121:H2121"/>
    <mergeCell ref="C2122:F2122"/>
    <mergeCell ref="C2123:F2123"/>
    <mergeCell ref="C2124:F2124"/>
    <mergeCell ref="C2125:F2125"/>
    <mergeCell ref="C2126:F2126"/>
    <mergeCell ref="C2127:F2127"/>
    <mergeCell ref="C2128:F2128"/>
    <mergeCell ref="C2129:F2129"/>
    <mergeCell ref="C2130:F2130"/>
    <mergeCell ref="C2131:F2131"/>
    <mergeCell ref="C2132:F2132"/>
    <mergeCell ref="C2133:F2133"/>
    <mergeCell ref="C2134:F2134"/>
    <mergeCell ref="C2135:F2135"/>
    <mergeCell ref="C2136:F2136"/>
    <mergeCell ref="C2137:F2137"/>
    <mergeCell ref="C2138:F2138"/>
    <mergeCell ref="C2139:F2139"/>
    <mergeCell ref="C2140:F2140"/>
    <mergeCell ref="C2141:F2141"/>
    <mergeCell ref="C2142:F2142"/>
    <mergeCell ref="C2143:F2143"/>
    <mergeCell ref="C2144:F2144"/>
    <mergeCell ref="C2145:F2145"/>
    <mergeCell ref="C2146:F2146"/>
    <mergeCell ref="C2147:F2147"/>
    <mergeCell ref="C2148:F2148"/>
    <mergeCell ref="C2149:F2149"/>
    <mergeCell ref="C2150:F2150"/>
    <mergeCell ref="C2151:F2151"/>
    <mergeCell ref="C2152:F2152"/>
    <mergeCell ref="C2153:F2153"/>
    <mergeCell ref="C2154:F2154"/>
    <mergeCell ref="C2155:F2155"/>
    <mergeCell ref="C2156:F2156"/>
    <mergeCell ref="C2157:F2157"/>
    <mergeCell ref="C2158:F2158"/>
    <mergeCell ref="C2159:F2159"/>
    <mergeCell ref="C2160:F2160"/>
    <mergeCell ref="C2161:F2161"/>
    <mergeCell ref="C2162:F2162"/>
    <mergeCell ref="C2163:F2163"/>
    <mergeCell ref="C2164:F2164"/>
    <mergeCell ref="C2165:F2165"/>
    <mergeCell ref="C2166:F2166"/>
    <mergeCell ref="C2167:F2167"/>
    <mergeCell ref="C2168:F2168"/>
    <mergeCell ref="C2169:F2169"/>
    <mergeCell ref="C2170:F2170"/>
    <mergeCell ref="C2171:F2171"/>
    <mergeCell ref="C2172:F2172"/>
    <mergeCell ref="C2173:F2173"/>
    <mergeCell ref="C2174:F2174"/>
    <mergeCell ref="C2175:F2175"/>
    <mergeCell ref="C2176:F2176"/>
    <mergeCell ref="C2177:F2177"/>
    <mergeCell ref="C2178:F2178"/>
    <mergeCell ref="C2179:F2179"/>
    <mergeCell ref="C2180:F2180"/>
    <mergeCell ref="C2181:F2181"/>
    <mergeCell ref="C2182:F2182"/>
    <mergeCell ref="C2183:F2183"/>
    <mergeCell ref="C2184:F2184"/>
    <mergeCell ref="C2185:F2185"/>
    <mergeCell ref="C2186:F2186"/>
    <mergeCell ref="C2187:F2187"/>
    <mergeCell ref="C2188:F2188"/>
    <mergeCell ref="C2189:F2189"/>
    <mergeCell ref="C2190:F2190"/>
    <mergeCell ref="C2191:F2191"/>
    <mergeCell ref="C2192:F2192"/>
    <mergeCell ref="C2193:F2193"/>
    <mergeCell ref="C2194:F2194"/>
    <mergeCell ref="C2195:F2195"/>
    <mergeCell ref="C2196:F2196"/>
    <mergeCell ref="C2197:F2197"/>
    <mergeCell ref="C2198:F2198"/>
    <mergeCell ref="C2199:F2199"/>
    <mergeCell ref="C2200:F2200"/>
    <mergeCell ref="C2201:F2201"/>
    <mergeCell ref="C2202:F2202"/>
    <mergeCell ref="C2203:F2203"/>
    <mergeCell ref="C2204:F2204"/>
    <mergeCell ref="C2205:F2205"/>
    <mergeCell ref="C2206:F2206"/>
    <mergeCell ref="C2207:F2207"/>
    <mergeCell ref="C2208:F2208"/>
    <mergeCell ref="C2209:F2209"/>
    <mergeCell ref="C2210:F2210"/>
    <mergeCell ref="C2211:F2211"/>
    <mergeCell ref="C2212:F2212"/>
    <mergeCell ref="C2213:F2213"/>
    <mergeCell ref="C2214:F2214"/>
    <mergeCell ref="C2215:F2215"/>
    <mergeCell ref="C2216:F2216"/>
    <mergeCell ref="C2217:F2217"/>
    <mergeCell ref="C2218:F2218"/>
    <mergeCell ref="C2219:F2219"/>
    <mergeCell ref="C2220:F2220"/>
    <mergeCell ref="C2221:F2221"/>
    <mergeCell ref="C2222:F2222"/>
    <mergeCell ref="C2223:F2223"/>
    <mergeCell ref="C2224:F2224"/>
    <mergeCell ref="C2225:F2225"/>
    <mergeCell ref="C2226:F2226"/>
    <mergeCell ref="C2227:F2227"/>
    <mergeCell ref="C2228:F2228"/>
    <mergeCell ref="C2229:F2229"/>
    <mergeCell ref="C2230:F2230"/>
    <mergeCell ref="C2231:F2231"/>
    <mergeCell ref="C2232:F2232"/>
    <mergeCell ref="C2233:F2233"/>
    <mergeCell ref="C2234:F2234"/>
    <mergeCell ref="C2235:F2235"/>
    <mergeCell ref="C2236:F2236"/>
    <mergeCell ref="C2237:F2237"/>
    <mergeCell ref="C2238:F2238"/>
    <mergeCell ref="C2239:F2239"/>
    <mergeCell ref="C2240:F2240"/>
    <mergeCell ref="C2241:F2241"/>
    <mergeCell ref="C2242:F2242"/>
    <mergeCell ref="A2243:H2243"/>
    <mergeCell ref="C2244:F2244"/>
    <mergeCell ref="C2245:F2245"/>
    <mergeCell ref="C2246:F2246"/>
    <mergeCell ref="C2247:F2247"/>
    <mergeCell ref="C2248:F2248"/>
    <mergeCell ref="C2249:F2249"/>
    <mergeCell ref="C2250:F2250"/>
    <mergeCell ref="C2251:F2251"/>
    <mergeCell ref="C2252:F2252"/>
    <mergeCell ref="C2253:F2253"/>
    <mergeCell ref="C2254:F2254"/>
    <mergeCell ref="C2255:F2255"/>
    <mergeCell ref="C2256:F2256"/>
    <mergeCell ref="C2257:F2257"/>
    <mergeCell ref="C2258:F2258"/>
    <mergeCell ref="C2259:F2259"/>
    <mergeCell ref="C2260:F2260"/>
    <mergeCell ref="C2261:F2261"/>
    <mergeCell ref="C2262:F2262"/>
    <mergeCell ref="C2263:F2263"/>
    <mergeCell ref="C2264:F2264"/>
    <mergeCell ref="C2265:F2265"/>
    <mergeCell ref="C2266:F2266"/>
    <mergeCell ref="C2267:F2267"/>
    <mergeCell ref="C2268:F2268"/>
    <mergeCell ref="C2269:F2269"/>
    <mergeCell ref="C2270:F2270"/>
    <mergeCell ref="C2271:F2271"/>
    <mergeCell ref="C2272:F2272"/>
    <mergeCell ref="C2273:F2273"/>
    <mergeCell ref="C2274:F2274"/>
    <mergeCell ref="C2275:F2275"/>
    <mergeCell ref="A2276:H2276"/>
    <mergeCell ref="C2277:F2277"/>
    <mergeCell ref="C2278:F2278"/>
    <mergeCell ref="C2279:F2279"/>
    <mergeCell ref="C2280:F2280"/>
    <mergeCell ref="C2281:F2281"/>
    <mergeCell ref="C2282:F2282"/>
    <mergeCell ref="C2283:F2283"/>
    <mergeCell ref="C2284:F2284"/>
    <mergeCell ref="C2285:F2285"/>
    <mergeCell ref="C2286:F2286"/>
    <mergeCell ref="C2287:F2287"/>
    <mergeCell ref="C2288:F2288"/>
    <mergeCell ref="C2289:F2289"/>
    <mergeCell ref="C2290:F2290"/>
    <mergeCell ref="C2291:F2291"/>
    <mergeCell ref="C2292:F2292"/>
    <mergeCell ref="C2293:F2293"/>
    <mergeCell ref="C2294:F2294"/>
    <mergeCell ref="C2295:F2295"/>
    <mergeCell ref="C2296:F2296"/>
    <mergeCell ref="C2297:F2297"/>
    <mergeCell ref="C2298:F2298"/>
    <mergeCell ref="C2299:F2299"/>
    <mergeCell ref="C2300:F2300"/>
    <mergeCell ref="C2301:F2301"/>
    <mergeCell ref="C2302:F2302"/>
    <mergeCell ref="C2303:F2303"/>
    <mergeCell ref="C2304:F2304"/>
    <mergeCell ref="C2305:F2305"/>
    <mergeCell ref="C2306:F2306"/>
    <mergeCell ref="C2307:F2307"/>
    <mergeCell ref="C2308:F2308"/>
    <mergeCell ref="C2309:F2309"/>
    <mergeCell ref="C2310:F2310"/>
    <mergeCell ref="C2311:F2311"/>
    <mergeCell ref="C2312:F2312"/>
    <mergeCell ref="C2313:F2313"/>
    <mergeCell ref="C2314:F2314"/>
    <mergeCell ref="C2315:F2315"/>
    <mergeCell ref="C2316:F2316"/>
    <mergeCell ref="C2317:F2317"/>
    <mergeCell ref="C2318:F2318"/>
    <mergeCell ref="C2319:F2319"/>
    <mergeCell ref="C2320:F2320"/>
    <mergeCell ref="C2321:F2321"/>
    <mergeCell ref="C2322:F2322"/>
    <mergeCell ref="A2323:H2323"/>
    <mergeCell ref="C2324:F2324"/>
    <mergeCell ref="C2325:F2325"/>
    <mergeCell ref="C2326:F2326"/>
    <mergeCell ref="C2327:F2327"/>
    <mergeCell ref="C2328:F2328"/>
    <mergeCell ref="C2329:F2329"/>
    <mergeCell ref="C2330:F2330"/>
    <mergeCell ref="C2331:F2331"/>
    <mergeCell ref="C2332:F2332"/>
    <mergeCell ref="C2333:F2333"/>
    <mergeCell ref="C2334:F2334"/>
    <mergeCell ref="C2335:F2335"/>
    <mergeCell ref="C2336:F2336"/>
    <mergeCell ref="C2337:F2337"/>
    <mergeCell ref="C2338:F2338"/>
    <mergeCell ref="C2339:F2339"/>
    <mergeCell ref="C2340:F2340"/>
    <mergeCell ref="C2341:F2341"/>
    <mergeCell ref="C2342:F2342"/>
    <mergeCell ref="C2343:F2343"/>
    <mergeCell ref="C2344:F2344"/>
    <mergeCell ref="C2345:F2345"/>
    <mergeCell ref="C2346:F2346"/>
    <mergeCell ref="C2347:F2347"/>
    <mergeCell ref="C2348:F2348"/>
    <mergeCell ref="C2349:F2349"/>
    <mergeCell ref="C2350:F2350"/>
    <mergeCell ref="C2351:F2351"/>
    <mergeCell ref="C2352:F2352"/>
    <mergeCell ref="C2353:F2353"/>
    <mergeCell ref="C2354:F2354"/>
    <mergeCell ref="C2355:F2355"/>
    <mergeCell ref="C2356:F2356"/>
    <mergeCell ref="C2357:F2357"/>
    <mergeCell ref="A2358:H2358"/>
    <mergeCell ref="C2359:F2359"/>
    <mergeCell ref="C2360:F2360"/>
    <mergeCell ref="C2361:F2361"/>
    <mergeCell ref="C2362:F2362"/>
    <mergeCell ref="C2363:F2363"/>
    <mergeCell ref="C2364:F2364"/>
    <mergeCell ref="C2365:F2365"/>
    <mergeCell ref="C2366:F2366"/>
    <mergeCell ref="C2367:F2367"/>
    <mergeCell ref="C2368:F2368"/>
    <mergeCell ref="C2369:F2369"/>
    <mergeCell ref="C2370:F2370"/>
    <mergeCell ref="C2371:F2371"/>
    <mergeCell ref="C2372:F2372"/>
    <mergeCell ref="C2373:F2373"/>
    <mergeCell ref="C2374:F2374"/>
    <mergeCell ref="C2375:F2375"/>
    <mergeCell ref="C2376:F2376"/>
    <mergeCell ref="C2377:F2377"/>
    <mergeCell ref="C2378:F2378"/>
    <mergeCell ref="C2379:F2379"/>
    <mergeCell ref="C2380:F2380"/>
    <mergeCell ref="C2381:F2381"/>
    <mergeCell ref="C2382:F2382"/>
    <mergeCell ref="C2383:F2383"/>
    <mergeCell ref="C2384:F2384"/>
    <mergeCell ref="C2385:F2385"/>
    <mergeCell ref="C2386:F2386"/>
    <mergeCell ref="C2387:F2387"/>
    <mergeCell ref="C2388:F2388"/>
    <mergeCell ref="C2389:F2389"/>
    <mergeCell ref="C2390:F2390"/>
    <mergeCell ref="C2391:F2391"/>
    <mergeCell ref="C2392:F2392"/>
    <mergeCell ref="C2393:F2393"/>
    <mergeCell ref="C2394:F2394"/>
    <mergeCell ref="C2395:F2395"/>
    <mergeCell ref="C2396:F2396"/>
    <mergeCell ref="C2397:F2397"/>
    <mergeCell ref="C2398:F2398"/>
    <mergeCell ref="C2399:F2399"/>
    <mergeCell ref="C2400:F2400"/>
    <mergeCell ref="C2401:F2401"/>
    <mergeCell ref="C2402:F2402"/>
    <mergeCell ref="C2403:F2403"/>
    <mergeCell ref="C2404:F2404"/>
    <mergeCell ref="C2405:F2405"/>
    <mergeCell ref="C2406:F2406"/>
    <mergeCell ref="C2407:F2407"/>
    <mergeCell ref="C2408:F2408"/>
    <mergeCell ref="C2409:F2409"/>
    <mergeCell ref="C2410:F2410"/>
    <mergeCell ref="C2411:F2411"/>
    <mergeCell ref="C2412:F2412"/>
    <mergeCell ref="C2413:F2413"/>
    <mergeCell ref="C2414:F2414"/>
    <mergeCell ref="C2415:F2415"/>
    <mergeCell ref="C2416:F2416"/>
    <mergeCell ref="C2417:F2417"/>
    <mergeCell ref="C2418:F2418"/>
    <mergeCell ref="C2419:F2419"/>
    <mergeCell ref="C2420:F2420"/>
    <mergeCell ref="C2421:F2421"/>
    <mergeCell ref="C2422:F2422"/>
    <mergeCell ref="C2423:F2423"/>
    <mergeCell ref="C2424:F2424"/>
    <mergeCell ref="C2425:F2425"/>
    <mergeCell ref="C2426:F2426"/>
    <mergeCell ref="C2427:F2427"/>
    <mergeCell ref="C2428:F2428"/>
    <mergeCell ref="C2429:F2429"/>
    <mergeCell ref="C2430:F2430"/>
    <mergeCell ref="C2431:F2431"/>
    <mergeCell ref="C2432:F2432"/>
    <mergeCell ref="C2433:F2433"/>
    <mergeCell ref="C2434:F2434"/>
    <mergeCell ref="C2435:F2435"/>
    <mergeCell ref="C2436:F2436"/>
    <mergeCell ref="C2437:F2437"/>
    <mergeCell ref="C2438:F2438"/>
    <mergeCell ref="C2439:F2439"/>
    <mergeCell ref="C2440:F2440"/>
    <mergeCell ref="C2441:F2441"/>
    <mergeCell ref="C2442:F2442"/>
    <mergeCell ref="C2443:F2443"/>
    <mergeCell ref="C2444:F2444"/>
    <mergeCell ref="C2445:F2445"/>
    <mergeCell ref="C2446:F2446"/>
    <mergeCell ref="C2447:F2447"/>
    <mergeCell ref="C2448:F2448"/>
    <mergeCell ref="C2449:F2449"/>
    <mergeCell ref="C2450:F2450"/>
    <mergeCell ref="C2451:F2451"/>
    <mergeCell ref="C2452:F2452"/>
    <mergeCell ref="C2453:F2453"/>
    <mergeCell ref="C2454:F2454"/>
    <mergeCell ref="C2455:F2455"/>
    <mergeCell ref="C2456:F2456"/>
    <mergeCell ref="C2457:F2457"/>
    <mergeCell ref="C2458:F2458"/>
    <mergeCell ref="C2459:F2459"/>
    <mergeCell ref="C2460:F2460"/>
    <mergeCell ref="C2461:F2461"/>
    <mergeCell ref="C2462:F2462"/>
    <mergeCell ref="C2463:F2463"/>
    <mergeCell ref="C2464:F2464"/>
    <mergeCell ref="C2465:F2465"/>
    <mergeCell ref="C2466:F2466"/>
    <mergeCell ref="C2467:F2467"/>
    <mergeCell ref="C2468:F2468"/>
    <mergeCell ref="C2469:F2469"/>
    <mergeCell ref="C2470:F2470"/>
    <mergeCell ref="C2471:F2471"/>
    <mergeCell ref="C2472:F2472"/>
    <mergeCell ref="C2473:F2473"/>
    <mergeCell ref="C2474:F2474"/>
    <mergeCell ref="C2475:F2475"/>
    <mergeCell ref="C2476:F2476"/>
    <mergeCell ref="C2477:F2477"/>
    <mergeCell ref="C2478:F2478"/>
    <mergeCell ref="C2479:F2479"/>
    <mergeCell ref="C2480:F2480"/>
    <mergeCell ref="C2481:F2481"/>
    <mergeCell ref="C2482:F2482"/>
    <mergeCell ref="C2483:F2483"/>
    <mergeCell ref="C2484:F2484"/>
    <mergeCell ref="C2485:F2485"/>
    <mergeCell ref="C2486:F2486"/>
    <mergeCell ref="C2487:F2487"/>
    <mergeCell ref="C2488:F2488"/>
    <mergeCell ref="C2489:F2489"/>
    <mergeCell ref="C2490:F2490"/>
    <mergeCell ref="C2491:F2491"/>
    <mergeCell ref="C2492:F2492"/>
    <mergeCell ref="C2493:F2493"/>
    <mergeCell ref="C2494:F2494"/>
    <mergeCell ref="C2495:F2495"/>
    <mergeCell ref="C2496:F2496"/>
    <mergeCell ref="C2497:F2497"/>
    <mergeCell ref="C2498:F2498"/>
    <mergeCell ref="C2499:F2499"/>
    <mergeCell ref="C2500:F2500"/>
    <mergeCell ref="C2501:F2501"/>
    <mergeCell ref="C2502:F2502"/>
    <mergeCell ref="C2503:F2503"/>
    <mergeCell ref="C2504:F2504"/>
    <mergeCell ref="C2505:F2505"/>
    <mergeCell ref="C2506:F2506"/>
    <mergeCell ref="C2507:F2507"/>
    <mergeCell ref="C2508:F2508"/>
    <mergeCell ref="C2509:F2509"/>
    <mergeCell ref="C2510:F2510"/>
    <mergeCell ref="C2511:F2511"/>
    <mergeCell ref="C2512:F2512"/>
    <mergeCell ref="C2513:F2513"/>
    <mergeCell ref="C2514:F2514"/>
    <mergeCell ref="C2515:F2515"/>
    <mergeCell ref="C2516:F2516"/>
    <mergeCell ref="C2517:F2517"/>
    <mergeCell ref="C2518:F2518"/>
    <mergeCell ref="C2519:F2519"/>
    <mergeCell ref="C2520:F2520"/>
    <mergeCell ref="C2521:F2521"/>
    <mergeCell ref="C2522:F2522"/>
    <mergeCell ref="C2523:F2523"/>
    <mergeCell ref="C2524:F2524"/>
    <mergeCell ref="C2525:F2525"/>
    <mergeCell ref="C2526:F2526"/>
    <mergeCell ref="C2527:F2527"/>
    <mergeCell ref="C2528:F2528"/>
    <mergeCell ref="C2529:F2529"/>
    <mergeCell ref="C2530:F2530"/>
    <mergeCell ref="C2531:F2531"/>
    <mergeCell ref="C2532:F2532"/>
    <mergeCell ref="C2533:F2533"/>
    <mergeCell ref="C2534:F2534"/>
    <mergeCell ref="C2535:F2535"/>
    <mergeCell ref="C2536:F2536"/>
    <mergeCell ref="C2537:F2537"/>
    <mergeCell ref="C2538:F2538"/>
    <mergeCell ref="C2539:F2539"/>
    <mergeCell ref="C2540:F2540"/>
    <mergeCell ref="C2541:F2541"/>
    <mergeCell ref="C2542:F2542"/>
    <mergeCell ref="C2543:F2543"/>
    <mergeCell ref="C2544:F2544"/>
    <mergeCell ref="C2545:F2545"/>
    <mergeCell ref="C2546:F2546"/>
    <mergeCell ref="C2547:F2547"/>
    <mergeCell ref="C2548:F2548"/>
    <mergeCell ref="C2549:F2549"/>
    <mergeCell ref="C2550:F2550"/>
    <mergeCell ref="C2551:F2551"/>
    <mergeCell ref="C2552:F2552"/>
    <mergeCell ref="C2553:F2553"/>
    <mergeCell ref="C2554:F2554"/>
    <mergeCell ref="C2555:F2555"/>
    <mergeCell ref="C2556:F2556"/>
    <mergeCell ref="C2557:F2557"/>
    <mergeCell ref="C2558:F2558"/>
    <mergeCell ref="C2559:F2559"/>
    <mergeCell ref="C2560:F2560"/>
    <mergeCell ref="C2561:F2561"/>
    <mergeCell ref="C2562:F2562"/>
    <mergeCell ref="C2563:F2563"/>
    <mergeCell ref="C2564:F2564"/>
    <mergeCell ref="C2565:F2565"/>
    <mergeCell ref="C2566:F2566"/>
    <mergeCell ref="C2567:F2567"/>
    <mergeCell ref="C2568:F2568"/>
    <mergeCell ref="C2569:F2569"/>
    <mergeCell ref="C2570:F2570"/>
    <mergeCell ref="C2571:F2571"/>
    <mergeCell ref="C2572:F2572"/>
    <mergeCell ref="C2573:F2573"/>
    <mergeCell ref="C2574:F2574"/>
    <mergeCell ref="C2575:F2575"/>
    <mergeCell ref="C2576:F2576"/>
    <mergeCell ref="C2577:F2577"/>
    <mergeCell ref="C2578:F2578"/>
    <mergeCell ref="C2579:F2579"/>
    <mergeCell ref="C2580:F2580"/>
    <mergeCell ref="C2581:F2581"/>
    <mergeCell ref="C2582:F2582"/>
    <mergeCell ref="C2583:F2583"/>
    <mergeCell ref="C2584:F2584"/>
    <mergeCell ref="C2585:F2585"/>
    <mergeCell ref="C2586:F2586"/>
    <mergeCell ref="C2587:F2587"/>
    <mergeCell ref="A2588:H2588"/>
    <mergeCell ref="C2589:F2589"/>
    <mergeCell ref="C2590:F2590"/>
    <mergeCell ref="C2591:F2591"/>
    <mergeCell ref="C2592:F2592"/>
    <mergeCell ref="C2593:F2593"/>
    <mergeCell ref="C2594:F2594"/>
    <mergeCell ref="C2595:F2595"/>
    <mergeCell ref="C2596:F2596"/>
    <mergeCell ref="C2597:F2597"/>
    <mergeCell ref="C2598:F2598"/>
    <mergeCell ref="C2599:F2599"/>
    <mergeCell ref="C2600:F2600"/>
    <mergeCell ref="C2601:F2601"/>
    <mergeCell ref="C2602:F2602"/>
    <mergeCell ref="C2603:F2603"/>
    <mergeCell ref="C2604:F2604"/>
    <mergeCell ref="C2605:F2605"/>
    <mergeCell ref="C2606:F2606"/>
    <mergeCell ref="C2607:F2607"/>
    <mergeCell ref="C2608:F2608"/>
    <mergeCell ref="C2609:F2609"/>
    <mergeCell ref="C2610:F2610"/>
    <mergeCell ref="C2611:F2611"/>
    <mergeCell ref="C2612:F2612"/>
    <mergeCell ref="C2613:F2613"/>
    <mergeCell ref="C2614:F2614"/>
    <mergeCell ref="C2615:F2615"/>
    <mergeCell ref="C2616:F2616"/>
    <mergeCell ref="G2:H3"/>
  </mergeCells>
  <dataValidations count="1">
    <dataValidation type="list" allowBlank="1" showInputMessage="1" showErrorMessage="1" sqref="C4">
      <formula1>"effect add_modifier={modifier=,effect ={ remove_modifier =,effect solar_system = { add_modifier = { modifier =,effect solar_system = { remove_modifier ="</formula1>
    </dataValidation>
  </dataValidations>
  <hyperlinks>
    <hyperlink ref="A2:B2" location="全局修正!A6" display="国家修正"/>
    <hyperlink ref="C2" location="全局修正!A1276" display="星球修正"/>
    <hyperlink ref="D2" location="全局修正!A1988" display="舰队修正"/>
    <hyperlink ref="E2" location="全局修正!A2121" display="星海共同体修正"/>
    <hyperlink ref="A3:B3" location="全局修正!A2243" display="联邦修正"/>
    <hyperlink ref="C3" location="全局修正!A2276" display="人口修正"/>
    <hyperlink ref="D3" location="全局修正!A2323" display="行动修正"/>
    <hyperlink ref="E3" location="全局修正!A2358" display="基础修正"/>
    <hyperlink ref="F3" location="全局修正!A2587" display="其他修正"/>
  </hyperlinks>
  <pageMargins left="0.75" right="0.75" top="1" bottom="1" header="0.5" footer="0.5"/>
  <pageSetup paperSize="9" orientation="portrait"/>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86"/>
  <sheetViews>
    <sheetView zoomScale="115" zoomScaleNormal="115" workbookViewId="0">
      <pane ySplit="5" topLeftCell="A6" activePane="bottomLeft" state="frozen"/>
      <selection/>
      <selection pane="bottomLeft" activeCell="G6" sqref="G6"/>
    </sheetView>
  </sheetViews>
  <sheetFormatPr defaultColWidth="9" defaultRowHeight="14.25" outlineLevelCol="7"/>
  <cols>
    <col min="1" max="1" width="20.625" style="287" customWidth="1"/>
    <col min="2" max="2" width="40.625" style="288" customWidth="1"/>
    <col min="3" max="5" width="40.625" customWidth="1"/>
    <col min="6" max="6" width="10.2083333333333" customWidth="1"/>
    <col min="7" max="7" width="9.10833333333333" customWidth="1"/>
  </cols>
  <sheetData>
    <row r="1" ht="50" customHeight="1" spans="1:5">
      <c r="A1" s="289" t="s">
        <v>19865</v>
      </c>
      <c r="B1" s="290"/>
      <c r="C1" s="290"/>
      <c r="D1" s="290"/>
      <c r="E1" s="290"/>
    </row>
    <row r="2" ht="40" customHeight="1" spans="1:5">
      <c r="A2" s="291"/>
      <c r="B2" s="292" t="s">
        <v>19866</v>
      </c>
      <c r="C2" s="293" t="s">
        <v>19867</v>
      </c>
      <c r="D2" s="293" t="s">
        <v>19868</v>
      </c>
      <c r="E2" s="293" t="s">
        <v>19869</v>
      </c>
    </row>
    <row r="3" ht="50" customHeight="1" spans="1:5">
      <c r="A3" s="39" t="s">
        <v>19870</v>
      </c>
      <c r="B3" s="41"/>
      <c r="C3" s="41"/>
      <c r="D3" s="41"/>
      <c r="E3" s="41"/>
    </row>
    <row r="4" ht="30" customHeight="1" spans="1:5">
      <c r="A4" s="291"/>
      <c r="B4" s="294" t="s">
        <v>19871</v>
      </c>
      <c r="C4" s="295">
        <v>10</v>
      </c>
      <c r="D4" s="295" t="s">
        <v>19872</v>
      </c>
      <c r="E4" s="295">
        <v>70</v>
      </c>
    </row>
    <row r="5" ht="30" customHeight="1" spans="1:5">
      <c r="A5" s="296" t="s">
        <v>1720</v>
      </c>
      <c r="B5" s="297" t="s">
        <v>196</v>
      </c>
      <c r="C5" s="298"/>
      <c r="D5" s="290" t="s">
        <v>19873</v>
      </c>
      <c r="E5" s="290" t="s">
        <v>1723</v>
      </c>
    </row>
    <row r="6" ht="45" customHeight="1" spans="1:6">
      <c r="A6" s="299" t="s">
        <v>19874</v>
      </c>
      <c r="B6" s="300" t="str">
        <f>_xlfn.CONCAT("effect = { solar_system = { spawn_system = { min_distance = ",$C$4," ","max_distance= ",$C$4," ","min_orientation_angle = ",$E$4," ","max_orientation_angle = ",$E$4," ","max_jumps = 1 ","initializer= ",E6,"}}}")</f>
        <v>effect = { solar_system = { spawn_system = { min_distance = 10 max_distance= 10 min_orientation_angle = 70 max_orientation_angle = 70 max_jumps = 1 initializer= relic_system_1}}}</v>
      </c>
      <c r="C6" s="301"/>
      <c r="D6" s="302" t="s">
        <v>19875</v>
      </c>
      <c r="E6" s="303" t="s">
        <v>19876</v>
      </c>
      <c r="F6" s="304"/>
    </row>
    <row r="7" ht="45" customHeight="1" spans="1:6">
      <c r="A7" s="305" t="s">
        <v>10556</v>
      </c>
      <c r="B7" s="306" t="str">
        <f t="shared" ref="B7:B70" si="0">_xlfn.CONCAT("effect = { solar_system = { spawn_system = { min_distance = ",$C$4," ","max_distance= ",$C$4," ","min_orientation_angle = ",$E$4," ","max_orientation_angle = ",$E$4," ","max_jumps = 1 ","initializer= ",E7,"}}}")</f>
        <v>effect = { solar_system = { spawn_system = { min_distance = 10 max_distance= 10 min_orientation_angle = 70 max_orientation_angle = 70 max_jumps = 1 initializer= Zrocursor_system}}}</v>
      </c>
      <c r="C7" s="307"/>
      <c r="D7" s="308" t="s">
        <v>19877</v>
      </c>
      <c r="E7" s="309" t="s">
        <v>19878</v>
      </c>
      <c r="F7" s="304"/>
    </row>
    <row r="8" ht="45" customHeight="1" spans="1:6">
      <c r="A8" s="299" t="s">
        <v>19874</v>
      </c>
      <c r="B8" s="300" t="str">
        <f t="shared" si="0"/>
        <v>effect = { solar_system = { spawn_system = { min_distance = 10 max_distance= 10 min_orientation_angle = 70 max_orientation_angle = 70 max_jumps = 1 initializer= relic_system_4}}}</v>
      </c>
      <c r="C8" s="301"/>
      <c r="D8" s="302" t="s">
        <v>19879</v>
      </c>
      <c r="E8" s="303" t="s">
        <v>19880</v>
      </c>
      <c r="F8" s="304"/>
    </row>
    <row r="9" ht="45" customHeight="1" spans="1:6">
      <c r="A9" s="305" t="s">
        <v>19881</v>
      </c>
      <c r="B9" s="306" t="str">
        <f t="shared" si="0"/>
        <v>effect = { solar_system = { spawn_system = { min_distance = 10 max_distance= 10 min_orientation_angle = 70 max_orientation_angle = 70 max_jumps = 1 initializer= last_baol_system}}}</v>
      </c>
      <c r="C9" s="307"/>
      <c r="D9" s="308" t="s">
        <v>19882</v>
      </c>
      <c r="E9" s="309" t="s">
        <v>19883</v>
      </c>
      <c r="F9" s="304"/>
    </row>
    <row r="10" ht="45" customHeight="1" spans="1:6">
      <c r="A10" s="299" t="s">
        <v>19874</v>
      </c>
      <c r="B10" s="300" t="str">
        <f t="shared" si="0"/>
        <v>effect = { solar_system = { spawn_system = { min_distance = 10 max_distance= 10 min_orientation_angle = 70 max_orientation_angle = 70 max_jumps = 1 initializer= mechanocalibrator_system}}}</v>
      </c>
      <c r="C10" s="301"/>
      <c r="D10" s="302" t="s">
        <v>19884</v>
      </c>
      <c r="E10" s="303" t="s">
        <v>19885</v>
      </c>
      <c r="F10" s="304"/>
    </row>
    <row r="11" ht="45" customHeight="1" spans="1:6">
      <c r="A11" s="305" t="s">
        <v>19874</v>
      </c>
      <c r="B11" s="306" t="str">
        <f t="shared" si="0"/>
        <v>effect = { solar_system = { spawn_system = { min_distance = 10 max_distance= 10 min_orientation_angle = 70 max_orientation_angle = 70 max_jumps = 1 initializer= rubricator_system}}}</v>
      </c>
      <c r="C11" s="307"/>
      <c r="D11" s="308" t="s">
        <v>9490</v>
      </c>
      <c r="E11" s="310" t="s">
        <v>19886</v>
      </c>
      <c r="F11" s="304"/>
    </row>
    <row r="12" ht="45" customHeight="1" spans="1:5">
      <c r="A12" s="305" t="s">
        <v>19874</v>
      </c>
      <c r="B12" s="306" t="str">
        <f t="shared" si="0"/>
        <v>effect = { solar_system = { spawn_system = { min_distance = 10 max_distance= 10 min_orientation_angle = 70 max_orientation_angle = 70 max_jumps = 1 initializer= abandoned_gateways_01}}}</v>
      </c>
      <c r="C12" s="307"/>
      <c r="D12" s="311" t="s">
        <v>9857</v>
      </c>
      <c r="E12" s="312" t="s">
        <v>19887</v>
      </c>
    </row>
    <row r="13" ht="45" customHeight="1" spans="1:5">
      <c r="A13" s="305" t="s">
        <v>19874</v>
      </c>
      <c r="B13" s="306" t="str">
        <f t="shared" si="0"/>
        <v>effect = { solar_system = { spawn_system = { min_distance = 10 max_distance= 10 min_orientation_angle = 70 max_orientation_angle = 70 max_jumps = 1 initializer= ocean_paradise_start}}}</v>
      </c>
      <c r="C13" s="307"/>
      <c r="D13" s="311" t="s">
        <v>19888</v>
      </c>
      <c r="E13" s="312" t="s">
        <v>19889</v>
      </c>
    </row>
    <row r="14" ht="45" customHeight="1" spans="1:5">
      <c r="A14" s="305" t="s">
        <v>19890</v>
      </c>
      <c r="B14" s="306" t="str">
        <f t="shared" si="0"/>
        <v>effect = { solar_system = { spawn_system = { min_distance = 10 max_distance= 10 min_orientation_angle = 70 max_orientation_angle = 70 max_jumps = 1 initializer= formless_system_initializer}}}</v>
      </c>
      <c r="C14" s="307"/>
      <c r="D14" s="311" t="s">
        <v>19891</v>
      </c>
      <c r="E14" s="312" t="s">
        <v>19892</v>
      </c>
    </row>
    <row r="15" ht="45" customHeight="1" spans="1:5">
      <c r="A15" s="305" t="s">
        <v>19874</v>
      </c>
      <c r="B15" s="306" t="str">
        <f t="shared" si="0"/>
        <v>effect = { solar_system = { spawn_system = { min_distance = 10 max_distance= 10 min_orientation_angle = 70 max_orientation_angle = 70 max_jumps = 1 initializer= astral_scar_system}}}</v>
      </c>
      <c r="C15" s="307"/>
      <c r="D15" s="311" t="s">
        <v>19893</v>
      </c>
      <c r="E15" s="312" t="s">
        <v>19894</v>
      </c>
    </row>
    <row r="16" ht="45" customHeight="1" spans="1:5">
      <c r="A16" s="305" t="s">
        <v>19874</v>
      </c>
      <c r="B16" s="306" t="str">
        <f t="shared" si="0"/>
        <v>effect = { solar_system = { spawn_system = { min_distance = 10 max_distance= 10 min_orientation_angle = 70 max_orientation_angle = 70 max_jumps = 1 initializer= starlit_sealed_1}}}</v>
      </c>
      <c r="C16" s="307"/>
      <c r="D16" s="311" t="s">
        <v>12232</v>
      </c>
      <c r="E16" s="312" t="s">
        <v>19895</v>
      </c>
    </row>
    <row r="17" ht="45" customHeight="1" spans="1:5">
      <c r="A17" s="305" t="s">
        <v>19896</v>
      </c>
      <c r="B17" s="306" t="str">
        <f t="shared" si="0"/>
        <v>effect = { solar_system = { spawn_system = { min_distance = 10 max_distance= 10 min_orientation_angle = 70 max_orientation_angle = 70 max_jumps = 1 initializer= central_crystal_init_01}}}</v>
      </c>
      <c r="C17" s="307"/>
      <c r="D17" s="311" t="s">
        <v>19897</v>
      </c>
      <c r="E17" s="312" t="s">
        <v>19898</v>
      </c>
    </row>
    <row r="18" ht="45" customHeight="1" spans="1:5">
      <c r="A18" s="305" t="s">
        <v>19874</v>
      </c>
      <c r="B18" s="306" t="str">
        <f t="shared" si="0"/>
        <v>effect = { solar_system = { spawn_system = { min_distance = 10 max_distance= 10 min_orientation_angle = 70 max_orientation_angle = 70 max_jumps = 1 initializer= weathermanipulators_home_system}}}</v>
      </c>
      <c r="C18" s="307"/>
      <c r="D18" s="313" t="s">
        <v>19899</v>
      </c>
      <c r="E18" s="312" t="s">
        <v>19900</v>
      </c>
    </row>
    <row r="19" ht="45" customHeight="1" spans="1:5">
      <c r="A19" s="308" t="s">
        <v>19901</v>
      </c>
      <c r="B19" s="306" t="str">
        <f t="shared" si="0"/>
        <v>effect = { solar_system = { spawn_system = { min_distance = 10 max_distance= 10 min_orientation_angle = 70 max_orientation_angle = 70 max_jumps = 1 initializer= adSalivul_system}}}</v>
      </c>
      <c r="C19" s="307"/>
      <c r="D19" s="313" t="s">
        <v>19902</v>
      </c>
      <c r="E19" s="312" t="s">
        <v>19903</v>
      </c>
    </row>
    <row r="20" ht="45" customHeight="1" spans="1:5">
      <c r="A20" s="308" t="s">
        <v>19904</v>
      </c>
      <c r="B20" s="306" t="str">
        <f t="shared" si="0"/>
        <v>effect = { solar_system = { spawn_system = { min_distance = 10 max_distance= 10 min_orientation_angle = 70 max_orientation_angle = 70 max_jumps = 1 initializer= adSul_system}}}</v>
      </c>
      <c r="C20" s="307"/>
      <c r="D20" s="313" t="s">
        <v>19902</v>
      </c>
      <c r="E20" s="312" t="s">
        <v>19905</v>
      </c>
    </row>
    <row r="21" ht="45" customHeight="1" spans="1:5">
      <c r="A21" s="305" t="s">
        <v>19874</v>
      </c>
      <c r="B21" s="306" t="str">
        <f t="shared" si="0"/>
        <v>effect = { solar_system = { spawn_system = { min_distance = 10 max_distance= 10 min_orientation_angle = 70 max_orientation_angle = 70 max_jumps = 1 initializer= ai_system_01}}}</v>
      </c>
      <c r="C21" s="307"/>
      <c r="D21" s="308" t="s">
        <v>19906</v>
      </c>
      <c r="E21" s="310" t="s">
        <v>19907</v>
      </c>
    </row>
    <row r="22" ht="45" customHeight="1" spans="1:5">
      <c r="A22" s="305" t="s">
        <v>19874</v>
      </c>
      <c r="B22" s="306" t="str">
        <f t="shared" si="0"/>
        <v>effect = { solar_system = { spawn_system = { min_distance = 10 max_distance= 10 min_orientation_angle = 70 max_orientation_angle = 70 max_jumps = 1 initializer= ai_system_02}}}</v>
      </c>
      <c r="C22" s="307"/>
      <c r="D22" s="308" t="s">
        <v>19906</v>
      </c>
      <c r="E22" s="310" t="s">
        <v>19908</v>
      </c>
    </row>
    <row r="23" ht="45" customHeight="1" spans="1:5">
      <c r="A23" s="305" t="s">
        <v>19874</v>
      </c>
      <c r="B23" s="306" t="str">
        <f t="shared" si="0"/>
        <v>effect = { solar_system = { spawn_system = { min_distance = 10 max_distance= 10 min_orientation_angle = 70 max_orientation_angle = 70 max_jumps = 1 initializer= ai_system_03}}}</v>
      </c>
      <c r="C23" s="307"/>
      <c r="D23" s="308" t="s">
        <v>19906</v>
      </c>
      <c r="E23" s="310" t="s">
        <v>19909</v>
      </c>
    </row>
    <row r="24" ht="45" customHeight="1" spans="1:5">
      <c r="A24" s="305" t="s">
        <v>19874</v>
      </c>
      <c r="B24" s="306" t="str">
        <f t="shared" si="0"/>
        <v>effect = { solar_system = { spawn_system = { min_distance = 10 max_distance= 10 min_orientation_angle = 70 max_orientation_angle = 70 max_jumps = 1 initializer= ai_system_04}}}</v>
      </c>
      <c r="C24" s="307"/>
      <c r="D24" s="308" t="s">
        <v>19906</v>
      </c>
      <c r="E24" s="310" t="s">
        <v>19910</v>
      </c>
    </row>
    <row r="25" ht="45" customHeight="1" spans="1:5">
      <c r="A25" s="305" t="s">
        <v>19911</v>
      </c>
      <c r="B25" s="306" t="str">
        <f t="shared" si="0"/>
        <v>effect = { solar_system = { spawn_system = { min_distance = 10 max_distance= 10 min_orientation_angle = 70 max_orientation_angle = 70 max_jumps = 1 initializer= ai_system_05}}}</v>
      </c>
      <c r="C25" s="307"/>
      <c r="D25" s="308" t="s">
        <v>19912</v>
      </c>
      <c r="E25" s="310" t="s">
        <v>19913</v>
      </c>
    </row>
    <row r="26" ht="45" customHeight="1" spans="1:5">
      <c r="A26" s="305" t="s">
        <v>10443</v>
      </c>
      <c r="B26" s="306" t="str">
        <f t="shared" si="0"/>
        <v>effect = { solar_system = { spawn_system = { min_distance = 10 max_distance= 10 min_orientation_angle = 70 max_orientation_angle = 70 max_jumps = 1 initializer= cybrex_beta}}}</v>
      </c>
      <c r="C26" s="307"/>
      <c r="D26" s="308" t="s">
        <v>19914</v>
      </c>
      <c r="E26" s="310" t="s">
        <v>19915</v>
      </c>
    </row>
    <row r="27" ht="45" customHeight="1" spans="1:5">
      <c r="A27" s="305" t="s">
        <v>19874</v>
      </c>
      <c r="B27" s="306" t="str">
        <f t="shared" si="0"/>
        <v>effect = { solar_system = { spawn_system = { min_distance = 10 max_distance= 10 min_orientation_angle = 70 max_orientation_angle = 70 max_jumps = 1 initializer= sentinel_system}}}</v>
      </c>
      <c r="C27" s="307"/>
      <c r="D27" s="308" t="s">
        <v>19916</v>
      </c>
      <c r="E27" s="310" t="s">
        <v>19917</v>
      </c>
    </row>
    <row r="28" ht="45" customHeight="1" spans="1:5">
      <c r="A28" s="305" t="s">
        <v>19874</v>
      </c>
      <c r="B28" s="306" t="str">
        <f t="shared" si="0"/>
        <v>effect = { solar_system = { spawn_system = { min_distance = 10 max_distance= 10 min_orientation_angle = 70 max_orientation_angle = 70 max_jumps = 1 initializer= custom_starting_init_01}}}</v>
      </c>
      <c r="C28" s="307"/>
      <c r="D28" s="308" t="s">
        <v>19918</v>
      </c>
      <c r="E28" s="310" t="s">
        <v>19919</v>
      </c>
    </row>
    <row r="29" ht="45" customHeight="1" spans="1:5">
      <c r="A29" s="305" t="s">
        <v>19874</v>
      </c>
      <c r="B29" s="306" t="str">
        <f t="shared" si="0"/>
        <v>effect = { solar_system = { spawn_system = { min_distance = 10 max_distance= 10 min_orientation_angle = 70 max_orientation_angle = 70 max_jumps = 1 initializer= custom_starting_init_02}}}</v>
      </c>
      <c r="C29" s="307"/>
      <c r="D29" s="308" t="s">
        <v>19920</v>
      </c>
      <c r="E29" s="310" t="s">
        <v>19921</v>
      </c>
    </row>
    <row r="30" ht="45" customHeight="1" spans="1:5">
      <c r="A30" s="305" t="s">
        <v>19874</v>
      </c>
      <c r="B30" s="306" t="str">
        <f t="shared" si="0"/>
        <v>effect = { solar_system = { spawn_system = { min_distance = 10 max_distance= 10 min_orientation_angle = 70 max_orientation_angle = 70 max_jumps = 1 initializer= custom_starting_init_03}}}</v>
      </c>
      <c r="C30" s="307"/>
      <c r="D30" s="308" t="s">
        <v>19922</v>
      </c>
      <c r="E30" s="310" t="s">
        <v>19923</v>
      </c>
    </row>
    <row r="31" ht="45" customHeight="1" spans="1:5">
      <c r="A31" s="305" t="s">
        <v>19874</v>
      </c>
      <c r="B31" s="306" t="str">
        <f t="shared" si="0"/>
        <v>effect = { solar_system = { spawn_system = { min_distance = 10 max_distance= 10 min_orientation_angle = 70 max_orientation_angle = 70 max_jumps = 1 initializer= custom_starting_init_04}}}</v>
      </c>
      <c r="C31" s="307"/>
      <c r="D31" s="308" t="s">
        <v>19922</v>
      </c>
      <c r="E31" s="310" t="s">
        <v>19924</v>
      </c>
    </row>
    <row r="32" ht="45" customHeight="1" spans="1:5">
      <c r="A32" s="305" t="s">
        <v>19874</v>
      </c>
      <c r="B32" s="306" t="str">
        <f t="shared" si="0"/>
        <v>effect = { solar_system = { spawn_system = { min_distance = 10 max_distance= 10 min_orientation_angle = 70 max_orientation_angle = 70 max_jumps = 1 initializer= custom_starting_init_05}}}</v>
      </c>
      <c r="C32" s="307"/>
      <c r="D32" s="308" t="s">
        <v>19925</v>
      </c>
      <c r="E32" s="310" t="s">
        <v>19926</v>
      </c>
    </row>
    <row r="33" ht="45" customHeight="1" spans="1:5">
      <c r="A33" s="305" t="s">
        <v>19874</v>
      </c>
      <c r="B33" s="306" t="str">
        <f t="shared" si="0"/>
        <v>effect = { solar_system = { spawn_system = { min_distance = 10 max_distance= 10 min_orientation_angle = 70 max_orientation_angle = 70 max_jumps = 1 initializer= custom_starting_init_06}}}</v>
      </c>
      <c r="C33" s="307"/>
      <c r="D33" s="308" t="s">
        <v>19925</v>
      </c>
      <c r="E33" s="310" t="s">
        <v>19927</v>
      </c>
    </row>
    <row r="34" ht="45" customHeight="1" spans="1:5">
      <c r="A34" s="305" t="s">
        <v>19928</v>
      </c>
      <c r="B34" s="306" t="str">
        <f t="shared" si="0"/>
        <v>effect = { solar_system = { spawn_system = { min_distance = 10 max_distance= 10 min_orientation_angle = 70 max_orientation_angle = 70 max_jumps = 1 initializer= titawin_init}}}</v>
      </c>
      <c r="C34" s="307"/>
      <c r="D34" s="308"/>
      <c r="E34" s="310" t="s">
        <v>19929</v>
      </c>
    </row>
    <row r="35" ht="45" customHeight="1" spans="1:5">
      <c r="A35" s="299" t="s">
        <v>19874</v>
      </c>
      <c r="B35" s="300" t="str">
        <f t="shared" si="0"/>
        <v>effect = { solar_system = { spawn_system = { min_distance = 10 max_distance= 10 min_orientation_angle = 70 max_orientation_angle = 70 max_jumps = 1 initializer= star_lifting_system}}}</v>
      </c>
      <c r="C35" s="301"/>
      <c r="D35" s="302" t="s">
        <v>19930</v>
      </c>
      <c r="E35" s="303" t="s">
        <v>19931</v>
      </c>
    </row>
    <row r="36" ht="45" customHeight="1" spans="1:5">
      <c r="A36" s="305" t="s">
        <v>19874</v>
      </c>
      <c r="B36" s="306" t="str">
        <f t="shared" si="0"/>
        <v>effect = { solar_system = { spawn_system = { min_distance = 10 max_distance= 10 min_orientation_angle = 70 max_orientation_angle = 70 max_jumps = 1 initializer= vechtar_zavonia_system}}}</v>
      </c>
      <c r="C36" s="307"/>
      <c r="D36" s="308" t="s">
        <v>19932</v>
      </c>
      <c r="E36" s="310" t="s">
        <v>19933</v>
      </c>
    </row>
    <row r="37" ht="45" customHeight="1" spans="1:5">
      <c r="A37" s="299" t="s">
        <v>19874</v>
      </c>
      <c r="B37" s="300" t="str">
        <f t="shared" si="0"/>
        <v>effect = { solar_system = { spawn_system = { min_distance = 10 max_distance= 10 min_orientation_angle = 70 max_orientation_angle = 70 max_jumps = 1 initializer= big_rip_system}}}</v>
      </c>
      <c r="C37" s="301"/>
      <c r="D37" s="302" t="s">
        <v>19934</v>
      </c>
      <c r="E37" s="303" t="s">
        <v>19935</v>
      </c>
    </row>
    <row r="38" ht="45" customHeight="1" spans="1:5">
      <c r="A38" s="299" t="s">
        <v>19874</v>
      </c>
      <c r="B38" s="300" t="str">
        <f t="shared" si="0"/>
        <v>effect = { solar_system = { spawn_system = { min_distance = 10 max_distance= 10 min_orientation_angle = 70 max_orientation_angle = 70 max_jumps = 1 initializer= time_loop_world_system}}}</v>
      </c>
      <c r="C38" s="301"/>
      <c r="D38" s="302" t="s">
        <v>19936</v>
      </c>
      <c r="E38" s="303" t="s">
        <v>19937</v>
      </c>
    </row>
    <row r="39" ht="45" customHeight="1" spans="1:5">
      <c r="A39" s="299" t="s">
        <v>19874</v>
      </c>
      <c r="B39" s="300" t="str">
        <f t="shared" si="0"/>
        <v>effect = { solar_system = { spawn_system = { min_distance = 10 max_distance= 10 min_orientation_angle = 70 max_orientation_angle = 70 max_jumps = 1 initializer= toxic_planet_toxic_moon}}}</v>
      </c>
      <c r="C39" s="301"/>
      <c r="D39" s="302" t="s">
        <v>19938</v>
      </c>
      <c r="E39" s="303" t="s">
        <v>19939</v>
      </c>
    </row>
    <row r="40" ht="45" customHeight="1" spans="1:5">
      <c r="A40" s="299" t="s">
        <v>19874</v>
      </c>
      <c r="B40" s="300" t="str">
        <f t="shared" si="0"/>
        <v>effect = { solar_system = { spawn_system = { min_distance = 10 max_distance= 10 min_orientation_angle = 70 max_orientation_angle = 70 max_jumps = 1 initializer= shattered_world_system}}}</v>
      </c>
      <c r="C40" s="301"/>
      <c r="D40" s="302" t="s">
        <v>19940</v>
      </c>
      <c r="E40" s="303" t="s">
        <v>19941</v>
      </c>
    </row>
    <row r="41" ht="45" customHeight="1" spans="1:5">
      <c r="A41" s="299" t="s">
        <v>19874</v>
      </c>
      <c r="B41" s="300" t="str">
        <f t="shared" si="0"/>
        <v>effect = { solar_system = { spawn_system = { min_distance = 10 max_distance= 10 min_orientation_angle = 70 max_orientation_angle = 70 max_jumps = 1 initializer= asteroid_system}}}</v>
      </c>
      <c r="C41" s="301"/>
      <c r="D41" s="302" t="s">
        <v>19942</v>
      </c>
      <c r="E41" s="303" t="s">
        <v>19943</v>
      </c>
    </row>
    <row r="42" ht="45" customHeight="1" spans="1:5">
      <c r="A42" s="299" t="s">
        <v>19874</v>
      </c>
      <c r="B42" s="300" t="str">
        <f t="shared" si="0"/>
        <v>effect = { solar_system = { spawn_system = { min_distance = 10 max_distance= 10 min_orientation_angle = 70 max_orientation_angle = 70 max_jumps = 1 initializer= hostile_init_mining_drones}}}</v>
      </c>
      <c r="C42" s="301"/>
      <c r="D42" s="302" t="s">
        <v>19944</v>
      </c>
      <c r="E42" s="303" t="s">
        <v>19945</v>
      </c>
    </row>
    <row r="43" ht="45" customHeight="1" spans="1:5">
      <c r="A43" s="299" t="s">
        <v>19874</v>
      </c>
      <c r="B43" s="300" t="str">
        <f t="shared" si="0"/>
        <v>effect = { solar_system = { spawn_system = { min_distance = 10 max_distance= 10 min_orientation_angle = 70 max_orientation_angle = 70 max_jumps = 1 initializer= hostile_init_amoeba}}}</v>
      </c>
      <c r="C43" s="301"/>
      <c r="D43" s="302" t="s">
        <v>889</v>
      </c>
      <c r="E43" s="303" t="s">
        <v>19946</v>
      </c>
    </row>
    <row r="44" ht="45" customHeight="1" spans="1:5">
      <c r="A44" s="299" t="s">
        <v>19874</v>
      </c>
      <c r="B44" s="300" t="str">
        <f t="shared" si="0"/>
        <v>effect = { solar_system = { spawn_system = { min_distance = 10 max_distance= 10 min_orientation_angle = 70 max_orientation_angle = 70 max_jumps = 1 initializer= hostile_init_void_cloud}}}</v>
      </c>
      <c r="C44" s="301"/>
      <c r="D44" s="302" t="s">
        <v>19947</v>
      </c>
      <c r="E44" s="303" t="s">
        <v>19948</v>
      </c>
    </row>
    <row r="45" ht="45" customHeight="1" spans="1:5">
      <c r="A45" s="299" t="s">
        <v>19874</v>
      </c>
      <c r="B45" s="300" t="str">
        <f t="shared" si="0"/>
        <v>effect = { solar_system = { spawn_system = { min_distance = 10 max_distance= 10 min_orientation_angle = 70 max_orientation_angle = 70 max_jumps = 1 initializer= ice_system}}}</v>
      </c>
      <c r="C45" s="301"/>
      <c r="D45" s="302" t="s">
        <v>19949</v>
      </c>
      <c r="E45" s="303" t="s">
        <v>19950</v>
      </c>
    </row>
    <row r="46" ht="45" customHeight="1" spans="1:5">
      <c r="A46" s="299" t="s">
        <v>19874</v>
      </c>
      <c r="B46" s="300" t="str">
        <f t="shared" si="0"/>
        <v>effect = { solar_system = { spawn_system = { min_distance = 10 max_distance= 10 min_orientation_angle = 70 max_orientation_angle = 70 max_jumps = 1 initializer= high_energy_system}}}</v>
      </c>
      <c r="C46" s="301"/>
      <c r="D46" s="302" t="s">
        <v>19951</v>
      </c>
      <c r="E46" s="303" t="s">
        <v>19952</v>
      </c>
    </row>
    <row r="47" ht="45" customHeight="1" spans="1:5">
      <c r="A47" s="299" t="s">
        <v>19874</v>
      </c>
      <c r="B47" s="300" t="str">
        <f t="shared" si="0"/>
        <v>effect = { solar_system = { spawn_system = { min_distance = 10 max_distance= 10 min_orientation_angle = 70 max_orientation_angle = 70 max_jumps = 1 initializer= guardians_init_hatchling}}}</v>
      </c>
      <c r="C47" s="301"/>
      <c r="D47" s="302" t="s">
        <v>19953</v>
      </c>
      <c r="E47" s="303" t="s">
        <v>19954</v>
      </c>
    </row>
    <row r="48" ht="45" customHeight="1" spans="1:5">
      <c r="A48" s="299" t="s">
        <v>19955</v>
      </c>
      <c r="B48" s="300" t="str">
        <f t="shared" si="0"/>
        <v>effect = { solar_system = { spawn_system = { min_distance = 10 max_distance= 10 min_orientation_angle = 70 max_orientation_angle = 70 max_jumps = 1 initializer= great_wound_system}}}</v>
      </c>
      <c r="C48" s="301"/>
      <c r="D48" s="302" t="s">
        <v>19956</v>
      </c>
      <c r="E48" s="303" t="s">
        <v>19957</v>
      </c>
    </row>
    <row r="49" ht="45" customHeight="1" spans="1:5">
      <c r="A49" s="299" t="s">
        <v>19874</v>
      </c>
      <c r="B49" s="300" t="str">
        <f t="shared" si="0"/>
        <v>effect = { solar_system = { spawn_system = { min_distance = 10 max_distance= 10 min_orientation_angle = 70 max_orientation_angle = 70 max_jumps = 1 initializer= primitive_robot_system}}}</v>
      </c>
      <c r="C49" s="301"/>
      <c r="D49" s="302" t="s">
        <v>19958</v>
      </c>
      <c r="E49" s="303" t="s">
        <v>19959</v>
      </c>
    </row>
    <row r="50" ht="45" customHeight="1" spans="1:5">
      <c r="A50" s="299" t="s">
        <v>19874</v>
      </c>
      <c r="B50" s="300" t="str">
        <f t="shared" si="0"/>
        <v>effect = { solar_system = { spawn_system = { min_distance = 10 max_distance= 10 min_orientation_angle = 70 max_orientation_angle = 70 max_jumps = 1 initializer= superflare_system}}}</v>
      </c>
      <c r="C50" s="301"/>
      <c r="D50" s="302" t="s">
        <v>19960</v>
      </c>
      <c r="E50" s="303" t="s">
        <v>19961</v>
      </c>
    </row>
    <row r="51" ht="45" customHeight="1" spans="1:5">
      <c r="A51" s="299" t="s">
        <v>19874</v>
      </c>
      <c r="B51" s="300" t="str">
        <f t="shared" si="0"/>
        <v>effect = { solar_system = { spawn_system = { min_distance = 10 max_distance= 10 min_orientation_angle = 70 max_orientation_angle = 70 max_jumps = 1 initializer= collapse_system}}}</v>
      </c>
      <c r="C51" s="301"/>
      <c r="D51" s="302" t="s">
        <v>19962</v>
      </c>
      <c r="E51" s="303" t="s">
        <v>19963</v>
      </c>
    </row>
    <row r="52" ht="45" customHeight="1" spans="1:5">
      <c r="A52" s="299" t="s">
        <v>19874</v>
      </c>
      <c r="B52" s="300" t="str">
        <f t="shared" si="0"/>
        <v>effect = { solar_system = { spawn_system = { min_distance = 10 max_distance= 10 min_orientation_angle = 70 max_orientation_angle = 70 max_jumps = 1 initializer= old_foes_system}}}</v>
      </c>
      <c r="C52" s="301"/>
      <c r="D52" s="302" t="s">
        <v>19964</v>
      </c>
      <c r="E52" s="303" t="s">
        <v>19965</v>
      </c>
    </row>
    <row r="53" ht="45" customHeight="1" spans="1:5">
      <c r="A53" s="299" t="s">
        <v>19874</v>
      </c>
      <c r="B53" s="300" t="str">
        <f t="shared" si="0"/>
        <v>effect = { solar_system = { spawn_system = { min_distance = 10 max_distance= 10 min_orientation_angle = 70 max_orientation_angle = 70 max_jumps = 1 initializer= scavenger_system}}}</v>
      </c>
      <c r="C53" s="301"/>
      <c r="D53" s="302" t="s">
        <v>19966</v>
      </c>
      <c r="E53" s="303" t="s">
        <v>19967</v>
      </c>
    </row>
    <row r="54" ht="45" customHeight="1" spans="1:5">
      <c r="A54" s="299" t="s">
        <v>19874</v>
      </c>
      <c r="B54" s="300" t="str">
        <f t="shared" si="0"/>
        <v>effect = { solar_system = { spawn_system = { min_distance = 10 max_distance= 10 min_orientation_angle = 70 max_orientation_angle = 70 max_jumps = 1 initializer= living_planet_system}}}</v>
      </c>
      <c r="C54" s="301"/>
      <c r="D54" s="302" t="s">
        <v>19968</v>
      </c>
      <c r="E54" s="303" t="s">
        <v>19969</v>
      </c>
    </row>
    <row r="55" ht="45" customHeight="1" spans="1:5">
      <c r="A55" s="299" t="s">
        <v>19874</v>
      </c>
      <c r="B55" s="300" t="str">
        <f t="shared" si="0"/>
        <v>effect = { solar_system = { spawn_system = { min_distance = 10 max_distance= 10 min_orientation_angle = 70 max_orientation_angle = 70 max_jumps = 1 initializer= elderly_tiyanki_system}}}</v>
      </c>
      <c r="C55" s="301"/>
      <c r="D55" s="302" t="s">
        <v>19970</v>
      </c>
      <c r="E55" s="303" t="s">
        <v>19971</v>
      </c>
    </row>
    <row r="56" ht="45" customHeight="1" spans="1:5">
      <c r="A56" s="299" t="s">
        <v>19874</v>
      </c>
      <c r="B56" s="300" t="str">
        <f t="shared" si="0"/>
        <v>effect = { solar_system = { spawn_system = { min_distance = 10 max_distance= 10 min_orientation_angle = 70 max_orientation_angle = 70 max_jumps = 1 initializer= ratling_1_1}}}</v>
      </c>
      <c r="C56" s="301"/>
      <c r="D56" s="302" t="s">
        <v>19972</v>
      </c>
      <c r="E56" s="303" t="s">
        <v>19973</v>
      </c>
    </row>
    <row r="57" ht="45" customHeight="1" spans="1:5">
      <c r="A57" s="305" t="s">
        <v>19874</v>
      </c>
      <c r="B57" s="306" t="str">
        <f t="shared" si="0"/>
        <v>effect = { solar_system = { spawn_system = { min_distance = 10 max_distance= 10 min_orientation_angle = 70 max_orientation_angle = 70 max_jumps = 1 initializer= ratling_1_2}}}</v>
      </c>
      <c r="C57" s="307"/>
      <c r="D57" s="308" t="s">
        <v>19974</v>
      </c>
      <c r="E57" s="310" t="s">
        <v>19975</v>
      </c>
    </row>
    <row r="58" ht="45" customHeight="1" spans="1:5">
      <c r="A58" s="305" t="s">
        <v>19874</v>
      </c>
      <c r="B58" s="306" t="str">
        <f t="shared" si="0"/>
        <v>effect = { solar_system = { spawn_system = { min_distance = 10 max_distance= 10 min_orientation_angle = 70 max_orientation_angle = 70 max_jumps = 1 initializer= ratling_1_3}}}</v>
      </c>
      <c r="C58" s="307"/>
      <c r="D58" s="308" t="s">
        <v>19976</v>
      </c>
      <c r="E58" s="310" t="s">
        <v>19977</v>
      </c>
    </row>
    <row r="59" ht="45" customHeight="1" spans="1:5">
      <c r="A59" s="299" t="s">
        <v>19874</v>
      </c>
      <c r="B59" s="300" t="str">
        <f t="shared" si="0"/>
        <v>effect = { solar_system = { spawn_system = { min_distance = 10 max_distance= 10 min_orientation_angle = 70 max_orientation_angle = 70 max_jumps = 1 initializer= distar_crystal_system}}}</v>
      </c>
      <c r="C59" s="301"/>
      <c r="D59" s="302" t="s">
        <v>19978</v>
      </c>
      <c r="E59" s="303" t="s">
        <v>19979</v>
      </c>
    </row>
    <row r="60" ht="45" customHeight="1" spans="1:5">
      <c r="A60" s="305" t="s">
        <v>19874</v>
      </c>
      <c r="B60" s="306" t="str">
        <f t="shared" si="0"/>
        <v>effect = { solar_system = { spawn_system = { min_distance = 10 max_distance= 10 min_orientation_angle = 70 max_orientation_angle = 70 max_jumps = 1 initializer= distar_sealed_1_1}}}</v>
      </c>
      <c r="C60" s="307"/>
      <c r="D60" s="308" t="s">
        <v>19980</v>
      </c>
      <c r="E60" s="310" t="s">
        <v>19981</v>
      </c>
    </row>
    <row r="61" ht="45" customHeight="1" spans="1:5">
      <c r="A61" s="305" t="s">
        <v>19874</v>
      </c>
      <c r="B61" s="306" t="str">
        <f t="shared" si="0"/>
        <v>effect = { solar_system = { spawn_system = { min_distance = 10 max_distance= 10 min_orientation_angle = 70 max_orientation_angle = 70 max_jumps = 1 initializer= distar_sealed_1_2}}}</v>
      </c>
      <c r="C61" s="307"/>
      <c r="D61" s="308" t="s">
        <v>19982</v>
      </c>
      <c r="E61" s="310" t="s">
        <v>19983</v>
      </c>
    </row>
    <row r="62" ht="45" customHeight="1" spans="1:5">
      <c r="A62" s="299" t="s">
        <v>19874</v>
      </c>
      <c r="B62" s="300" t="str">
        <f t="shared" si="0"/>
        <v>effect = { solar_system = { spawn_system = { min_distance = 10 max_distance= 10 min_orientation_angle = 70 max_orientation_angle = 70 max_jumps = 1 initializer= distar_pod_system}}}</v>
      </c>
      <c r="C62" s="301"/>
      <c r="D62" s="302" t="s">
        <v>9599</v>
      </c>
      <c r="E62" s="303" t="s">
        <v>19984</v>
      </c>
    </row>
    <row r="63" ht="45" customHeight="1" spans="1:5">
      <c r="A63" s="299" t="s">
        <v>19874</v>
      </c>
      <c r="B63" s="300" t="str">
        <f t="shared" si="0"/>
        <v>effect = { solar_system = { spawn_system = { min_distance = 10 max_distance= 10 min_orientation_angle = 70 max_orientation_angle = 70 max_jumps = 1 initializer= distar_phaseshift_system}}}</v>
      </c>
      <c r="C63" s="301"/>
      <c r="D63" s="302" t="s">
        <v>19985</v>
      </c>
      <c r="E63" s="303" t="s">
        <v>19986</v>
      </c>
    </row>
    <row r="64" ht="45" customHeight="1" spans="1:5">
      <c r="A64" s="299" t="s">
        <v>19874</v>
      </c>
      <c r="B64" s="300" t="str">
        <f t="shared" si="0"/>
        <v>effect = { solar_system = { spawn_system = { min_distance = 10 max_distance= 10 min_orientation_angle = 70 max_orientation_angle = 70 max_jumps = 1 initializer= distantstars_init_00}}}</v>
      </c>
      <c r="C64" s="301"/>
      <c r="D64" s="302" t="s">
        <v>19987</v>
      </c>
      <c r="E64" s="303" t="s">
        <v>19988</v>
      </c>
    </row>
    <row r="65" ht="45" customHeight="1" spans="1:5">
      <c r="A65" s="299" t="s">
        <v>19874</v>
      </c>
      <c r="B65" s="300" t="str">
        <f t="shared" si="0"/>
        <v>effect = { solar_system = { spawn_system = { min_distance = 10 max_distance= 10 min_orientation_angle = 70 max_orientation_angle = 70 max_jumps = 1 initializer= distantstars_init_06}}}</v>
      </c>
      <c r="C65" s="301"/>
      <c r="D65" s="302" t="s">
        <v>19987</v>
      </c>
      <c r="E65" s="303" t="s">
        <v>19989</v>
      </c>
    </row>
    <row r="66" ht="45" customHeight="1" spans="1:5">
      <c r="A66" s="305" t="s">
        <v>19990</v>
      </c>
      <c r="B66" s="306" t="str">
        <f t="shared" si="0"/>
        <v>effect = { solar_system = { spawn_system = { min_distance = 10 max_distance= 10 min_orientation_angle = 70 max_orientation_angle = 70 max_jumps = 1 initializer= distantstars_init_01}}}</v>
      </c>
      <c r="C66" s="307"/>
      <c r="D66" s="308" t="s">
        <v>19991</v>
      </c>
      <c r="E66" s="310" t="s">
        <v>19992</v>
      </c>
    </row>
    <row r="67" ht="45" customHeight="1" spans="1:5">
      <c r="A67" s="305" t="s">
        <v>19874</v>
      </c>
      <c r="B67" s="306" t="str">
        <f t="shared" si="0"/>
        <v>effect = { solar_system = { spawn_system = { min_distance = 10 max_distance= 10 min_orientation_angle = 70 max_orientation_angle = 70 max_jumps = 1 initializer= distantstars_init_02}}}</v>
      </c>
      <c r="C67" s="307"/>
      <c r="D67" s="308" t="s">
        <v>19993</v>
      </c>
      <c r="E67" s="310" t="s">
        <v>19994</v>
      </c>
    </row>
    <row r="68" ht="45" customHeight="1" spans="1:5">
      <c r="A68" s="305" t="s">
        <v>19874</v>
      </c>
      <c r="B68" s="306" t="str">
        <f t="shared" si="0"/>
        <v>effect = { solar_system = { spawn_system = { min_distance = 10 max_distance= 10 min_orientation_angle = 70 max_orientation_angle = 70 max_jumps = 1 initializer= distantstars_init_03}}}</v>
      </c>
      <c r="C68" s="307"/>
      <c r="D68" s="308" t="s">
        <v>19993</v>
      </c>
      <c r="E68" s="310" t="s">
        <v>19995</v>
      </c>
    </row>
    <row r="69" ht="45" customHeight="1" spans="1:5">
      <c r="A69" s="305" t="s">
        <v>19874</v>
      </c>
      <c r="B69" s="306" t="str">
        <f t="shared" si="0"/>
        <v>effect = { solar_system = { spawn_system = { min_distance = 10 max_distance= 10 min_orientation_angle = 70 max_orientation_angle = 70 max_jumps = 1 initializer= distantstars_init_04}}}</v>
      </c>
      <c r="C69" s="307"/>
      <c r="D69" s="308" t="s">
        <v>19993</v>
      </c>
      <c r="E69" s="310" t="s">
        <v>19996</v>
      </c>
    </row>
    <row r="70" ht="45" customHeight="1" spans="1:5">
      <c r="A70" s="305" t="s">
        <v>19874</v>
      </c>
      <c r="B70" s="306" t="str">
        <f t="shared" si="0"/>
        <v>effect = { solar_system = { spawn_system = { min_distance = 10 max_distance= 10 min_orientation_angle = 70 max_orientation_angle = 70 max_jumps = 1 initializer= distantstars_init_05}}}</v>
      </c>
      <c r="C70" s="307"/>
      <c r="D70" s="308" t="s">
        <v>19993</v>
      </c>
      <c r="E70" s="310" t="s">
        <v>19997</v>
      </c>
    </row>
    <row r="71" ht="45" customHeight="1" spans="1:5">
      <c r="A71" s="305" t="s">
        <v>19874</v>
      </c>
      <c r="B71" s="306" t="str">
        <f t="shared" ref="B71:B134" si="1">_xlfn.CONCAT("effect = { solar_system = { spawn_system = { min_distance = ",$C$4," ","max_distance= ",$C$4," ","min_orientation_angle = ",$E$4," ","max_orientation_angle = ",$E$4," ","max_jumps = 1 ","initializer= ",E71,"}}}")</f>
        <v>effect = { solar_system = { spawn_system = { min_distance = 10 max_distance= 10 min_orientation_angle = 70 max_orientation_angle = 70 max_jumps = 1 initializer= distantstars_init_01b}}}</v>
      </c>
      <c r="C71" s="307"/>
      <c r="D71" s="308" t="s">
        <v>19993</v>
      </c>
      <c r="E71" s="310" t="s">
        <v>19998</v>
      </c>
    </row>
    <row r="72" ht="45" customHeight="1" spans="1:5">
      <c r="A72" s="305" t="s">
        <v>19874</v>
      </c>
      <c r="B72" s="306" t="str">
        <f t="shared" si="1"/>
        <v>effect = { solar_system = { spawn_system = { min_distance = 10 max_distance= 10 min_orientation_angle = 70 max_orientation_angle = 70 max_jumps = 1 initializer= distantstars_init_02b}}}</v>
      </c>
      <c r="C72" s="307"/>
      <c r="D72" s="308" t="s">
        <v>19993</v>
      </c>
      <c r="E72" s="310" t="s">
        <v>19999</v>
      </c>
    </row>
    <row r="73" ht="45" customHeight="1" spans="1:5">
      <c r="A73" s="305" t="s">
        <v>19874</v>
      </c>
      <c r="B73" s="306" t="str">
        <f t="shared" si="1"/>
        <v>effect = { solar_system = { spawn_system = { min_distance = 10 max_distance= 10 min_orientation_angle = 70 max_orientation_angle = 70 max_jumps = 1 initializer= distantstars_init_03b}}}</v>
      </c>
      <c r="C73" s="307"/>
      <c r="D73" s="308" t="s">
        <v>19993</v>
      </c>
      <c r="E73" s="310" t="s">
        <v>20000</v>
      </c>
    </row>
    <row r="74" ht="45" customHeight="1" spans="1:5">
      <c r="A74" s="305" t="s">
        <v>19874</v>
      </c>
      <c r="B74" s="306" t="str">
        <f t="shared" si="1"/>
        <v>effect = { solar_system = { spawn_system = { min_distance = 10 max_distance= 10 min_orientation_angle = 70 max_orientation_angle = 70 max_jumps = 1 initializer= distantstars_init_04b}}}</v>
      </c>
      <c r="C74" s="307"/>
      <c r="D74" s="308" t="s">
        <v>19993</v>
      </c>
      <c r="E74" s="310" t="s">
        <v>20001</v>
      </c>
    </row>
    <row r="75" ht="45" customHeight="1" spans="1:5">
      <c r="A75" s="305" t="s">
        <v>19874</v>
      </c>
      <c r="B75" s="306" t="str">
        <f t="shared" si="1"/>
        <v>effect = { solar_system = { spawn_system = { min_distance = 10 max_distance= 10 min_orientation_angle = 70 max_orientation_angle = 70 max_jumps = 1 initializer= star_crazy_fallback_system}}}</v>
      </c>
      <c r="C75" s="307"/>
      <c r="D75" s="308"/>
      <c r="E75" s="310" t="s">
        <v>20002</v>
      </c>
    </row>
    <row r="76" ht="45" customHeight="1" spans="1:5">
      <c r="A76" s="305" t="s">
        <v>19874</v>
      </c>
      <c r="B76" s="306" t="str">
        <f t="shared" si="1"/>
        <v>effect = { solar_system = { spawn_system = { min_distance = 10 max_distance= 10 min_orientation_angle = 70 max_orientation_angle = 70 max_jumps = 1 initializer= random_empire_init_01}}}</v>
      </c>
      <c r="C76" s="307"/>
      <c r="D76" s="308" t="s">
        <v>20003</v>
      </c>
      <c r="E76" s="310" t="s">
        <v>20004</v>
      </c>
    </row>
    <row r="77" ht="45" customHeight="1" spans="1:5">
      <c r="A77" s="305" t="s">
        <v>19874</v>
      </c>
      <c r="B77" s="306" t="str">
        <f t="shared" si="1"/>
        <v>effect = { solar_system = { spawn_system = { min_distance = 10 max_distance= 10 min_orientation_angle = 70 max_orientation_angle = 70 max_jumps = 1 initializer= random_empire_init_02}}}</v>
      </c>
      <c r="C77" s="307"/>
      <c r="D77" s="308" t="s">
        <v>20005</v>
      </c>
      <c r="E77" s="310" t="s">
        <v>20006</v>
      </c>
    </row>
    <row r="78" ht="45" customHeight="1" spans="1:5">
      <c r="A78" s="305" t="s">
        <v>19874</v>
      </c>
      <c r="B78" s="306" t="str">
        <f t="shared" si="1"/>
        <v>effect = { solar_system = { spawn_system = { min_distance = 10 max_distance= 10 min_orientation_angle = 70 max_orientation_angle = 70 max_jumps = 1 initializer= random_empire_init_03}}}</v>
      </c>
      <c r="C78" s="307"/>
      <c r="D78" s="308" t="s">
        <v>20003</v>
      </c>
      <c r="E78" s="310" t="s">
        <v>20007</v>
      </c>
    </row>
    <row r="79" ht="45" customHeight="1" spans="1:5">
      <c r="A79" s="305" t="s">
        <v>19874</v>
      </c>
      <c r="B79" s="306" t="str">
        <f t="shared" si="1"/>
        <v>effect = { solar_system = { spawn_system = { min_distance = 10 max_distance= 10 min_orientation_angle = 70 max_orientation_angle = 70 max_jumps = 1 initializer= random_empire_init_04}}}</v>
      </c>
      <c r="C79" s="307"/>
      <c r="D79" s="308" t="s">
        <v>20003</v>
      </c>
      <c r="E79" s="310" t="s">
        <v>20008</v>
      </c>
    </row>
    <row r="80" ht="45" customHeight="1" spans="1:5">
      <c r="A80" s="305" t="s">
        <v>19874</v>
      </c>
      <c r="B80" s="306" t="str">
        <f t="shared" si="1"/>
        <v>effect = { solar_system = { spawn_system = { min_distance = 10 max_distance= 10 min_orientation_angle = 70 max_orientation_angle = 70 max_jumps = 1 initializer= random_empire_init_05}}}</v>
      </c>
      <c r="C80" s="307"/>
      <c r="D80" s="308" t="s">
        <v>20009</v>
      </c>
      <c r="E80" s="310" t="s">
        <v>20010</v>
      </c>
    </row>
    <row r="81" ht="45" customHeight="1" spans="1:5">
      <c r="A81" s="305" t="s">
        <v>19874</v>
      </c>
      <c r="B81" s="306" t="str">
        <f t="shared" si="1"/>
        <v>effect = { solar_system = { spawn_system = { min_distance = 10 max_distance= 10 min_orientation_angle = 70 max_orientation_angle = 70 max_jumps = 1 initializer= random_empire_init_06}}}</v>
      </c>
      <c r="C81" s="307"/>
      <c r="D81" s="308" t="s">
        <v>20011</v>
      </c>
      <c r="E81" s="310" t="s">
        <v>20012</v>
      </c>
    </row>
    <row r="82" ht="45" customHeight="1" spans="1:5">
      <c r="A82" s="305" t="s">
        <v>19874</v>
      </c>
      <c r="B82" s="306" t="str">
        <f t="shared" si="1"/>
        <v>effect = { solar_system = { spawn_system = { min_distance = 10 max_distance= 10 min_orientation_angle = 70 max_orientation_angle = 70 max_jumps = 1 initializer= neighbor_t1}}}</v>
      </c>
      <c r="C82" s="307"/>
      <c r="D82" s="308" t="s">
        <v>20013</v>
      </c>
      <c r="E82" s="310" t="s">
        <v>20014</v>
      </c>
    </row>
    <row r="83" ht="45" customHeight="1" spans="1:5">
      <c r="A83" s="305" t="s">
        <v>19874</v>
      </c>
      <c r="B83" s="306" t="str">
        <f t="shared" si="1"/>
        <v>effect = { solar_system = { spawn_system = { min_distance = 10 max_distance= 10 min_orientation_angle = 70 max_orientation_angle = 70 max_jumps = 1 initializer= neighbor_t1_first_colony}}}</v>
      </c>
      <c r="C83" s="307"/>
      <c r="D83" s="308" t="s">
        <v>20013</v>
      </c>
      <c r="E83" s="310" t="s">
        <v>20015</v>
      </c>
    </row>
    <row r="84" ht="45" customHeight="1" spans="1:5">
      <c r="A84" s="305" t="s">
        <v>19874</v>
      </c>
      <c r="B84" s="306" t="str">
        <f t="shared" si="1"/>
        <v>effect = { solar_system = { spawn_system = { min_distance = 10 max_distance= 10 min_orientation_angle = 70 max_orientation_angle = 70 max_jumps = 1 initializer= neighbor_t2}}}</v>
      </c>
      <c r="C84" s="307"/>
      <c r="D84" s="308" t="s">
        <v>20013</v>
      </c>
      <c r="E84" s="310" t="s">
        <v>20016</v>
      </c>
    </row>
    <row r="85" ht="45" customHeight="1" spans="1:5">
      <c r="A85" s="305" t="s">
        <v>19874</v>
      </c>
      <c r="B85" s="306" t="str">
        <f t="shared" si="1"/>
        <v>effect = { solar_system = { spawn_system = { min_distance = 10 max_distance= 10 min_orientation_angle = 70 max_orientation_angle = 70 max_jumps = 1 initializer= neighbor_t2_second_colony}}}</v>
      </c>
      <c r="C85" s="307"/>
      <c r="D85" s="308" t="s">
        <v>20017</v>
      </c>
      <c r="E85" s="310" t="s">
        <v>20018</v>
      </c>
    </row>
    <row r="86" ht="45" customHeight="1" spans="1:6">
      <c r="A86" s="305" t="s">
        <v>19874</v>
      </c>
      <c r="B86" s="306" t="str">
        <f t="shared" si="1"/>
        <v>effect = { solar_system = { spawn_system = { min_distance = 10 max_distance= 10 min_orientation_angle = 70 max_orientation_angle = 70 max_jumps = 1 initializer= fallen_1}}}</v>
      </c>
      <c r="C86" s="307"/>
      <c r="D86" s="308" t="s">
        <v>20019</v>
      </c>
      <c r="E86" s="314" t="s">
        <v>20020</v>
      </c>
      <c r="F86" s="304"/>
    </row>
    <row r="87" ht="45" customHeight="1" spans="1:6">
      <c r="A87" s="305" t="s">
        <v>19874</v>
      </c>
      <c r="B87" s="306" t="str">
        <f t="shared" si="1"/>
        <v>effect = { solar_system = { spawn_system = { min_distance = 10 max_distance= 10 min_orientation_angle = 70 max_orientation_angle = 70 max_jumps = 1 initializer= fallen_1_2}}}</v>
      </c>
      <c r="C87" s="307"/>
      <c r="D87" s="308" t="s">
        <v>20021</v>
      </c>
      <c r="E87" s="310" t="s">
        <v>20022</v>
      </c>
      <c r="F87" s="304"/>
    </row>
    <row r="88" ht="45" customHeight="1" spans="1:6">
      <c r="A88" s="305" t="s">
        <v>19874</v>
      </c>
      <c r="B88" s="306" t="str">
        <f t="shared" si="1"/>
        <v>effect = { solar_system = { spawn_system = { min_distance = 10 max_distance= 10 min_orientation_angle = 70 max_orientation_angle = 70 max_jumps = 1 initializer= fallen_2}}}</v>
      </c>
      <c r="C88" s="307"/>
      <c r="D88" s="308" t="s">
        <v>20023</v>
      </c>
      <c r="E88" s="310" t="s">
        <v>20024</v>
      </c>
      <c r="F88" s="304"/>
    </row>
    <row r="89" ht="45" customHeight="1" spans="1:6">
      <c r="A89" s="305" t="s">
        <v>19874</v>
      </c>
      <c r="B89" s="306" t="str">
        <f t="shared" si="1"/>
        <v>effect = { solar_system = { spawn_system = { min_distance = 10 max_distance= 10 min_orientation_angle = 70 max_orientation_angle = 70 max_jumps = 1 initializer= fallen_3}}}</v>
      </c>
      <c r="C89" s="307"/>
      <c r="D89" s="308" t="s">
        <v>20025</v>
      </c>
      <c r="E89" s="310" t="s">
        <v>20026</v>
      </c>
      <c r="F89" s="304"/>
    </row>
    <row r="90" ht="45" customHeight="1" spans="1:6">
      <c r="A90" s="305" t="s">
        <v>19874</v>
      </c>
      <c r="B90" s="306" t="str">
        <f t="shared" si="1"/>
        <v>effect = { solar_system = { spawn_system = { min_distance = 10 max_distance= 10 min_orientation_angle = 70 max_orientation_angle = 70 max_jumps = 1 initializer= fallen_4}}}</v>
      </c>
      <c r="C90" s="307"/>
      <c r="D90" s="308" t="s">
        <v>20027</v>
      </c>
      <c r="E90" s="310" t="s">
        <v>20028</v>
      </c>
      <c r="F90" s="304"/>
    </row>
    <row r="91" ht="45" customHeight="1" spans="1:6">
      <c r="A91" s="305" t="s">
        <v>19874</v>
      </c>
      <c r="B91" s="306" t="str">
        <f t="shared" si="1"/>
        <v>effect = { solar_system = { spawn_system = { min_distance = 10 max_distance= 10 min_orientation_angle = 70 max_orientation_angle = 70 max_jumps = 1 initializer= fallen_col_1}}}</v>
      </c>
      <c r="C91" s="307"/>
      <c r="D91" s="308" t="s">
        <v>20017</v>
      </c>
      <c r="E91" s="310" t="s">
        <v>20029</v>
      </c>
      <c r="F91" s="304"/>
    </row>
    <row r="92" ht="45" customHeight="1" spans="1:6">
      <c r="A92" s="305" t="s">
        <v>19874</v>
      </c>
      <c r="B92" s="306" t="str">
        <f t="shared" si="1"/>
        <v>effect = { solar_system = { spawn_system = { min_distance = 10 max_distance= 10 min_orientation_angle = 70 max_orientation_angle = 70 max_jumps = 1 initializer= fallen_col_2}}}</v>
      </c>
      <c r="C92" s="307"/>
      <c r="D92" s="308" t="s">
        <v>20017</v>
      </c>
      <c r="E92" s="310" t="s">
        <v>20030</v>
      </c>
      <c r="F92" s="304"/>
    </row>
    <row r="93" ht="45" customHeight="1" spans="1:6">
      <c r="A93" s="305" t="s">
        <v>19874</v>
      </c>
      <c r="B93" s="306" t="str">
        <f t="shared" si="1"/>
        <v>effect = { solar_system = { spawn_system = { min_distance = 10 max_distance= 10 min_orientation_angle = 70 max_orientation_angle = 70 max_jumps = 1 initializer= fallen_orbitals_1}}}</v>
      </c>
      <c r="C93" s="307"/>
      <c r="D93" s="308" t="s">
        <v>20013</v>
      </c>
      <c r="E93" s="310" t="s">
        <v>20031</v>
      </c>
      <c r="F93" s="304"/>
    </row>
    <row r="94" ht="45" customHeight="1" spans="1:6">
      <c r="A94" s="305" t="s">
        <v>19874</v>
      </c>
      <c r="B94" s="306" t="str">
        <f t="shared" si="1"/>
        <v>effect = { solar_system = { spawn_system = { min_distance = 10 max_distance= 10 min_orientation_angle = 70 max_orientation_angle = 70 max_jumps = 1 initializer= fallen_orbitals_2}}}</v>
      </c>
      <c r="C94" s="307"/>
      <c r="D94" s="308" t="s">
        <v>20013</v>
      </c>
      <c r="E94" s="310" t="s">
        <v>20032</v>
      </c>
      <c r="F94" s="304"/>
    </row>
    <row r="95" ht="45" customHeight="1" spans="1:6">
      <c r="A95" s="305" t="s">
        <v>19874</v>
      </c>
      <c r="B95" s="306" t="str">
        <f t="shared" si="1"/>
        <v>effect = { solar_system = { spawn_system = { min_distance = 10 max_distance= 10 min_orientation_angle = 70 max_orientation_angle = 70 max_jumps = 1 initializer= fallen_shrouded}}}</v>
      </c>
      <c r="C95" s="307"/>
      <c r="D95" s="308" t="s">
        <v>20033</v>
      </c>
      <c r="E95" s="310" t="s">
        <v>20034</v>
      </c>
      <c r="F95" s="304"/>
    </row>
    <row r="96" ht="45" customHeight="1" spans="1:6">
      <c r="A96" s="305" t="s">
        <v>19874</v>
      </c>
      <c r="B96" s="306" t="str">
        <f t="shared" si="1"/>
        <v>effect = { solar_system = { spawn_system = { min_distance = 10 max_distance= 10 min_orientation_angle = 70 max_orientation_angle = 70 max_jumps = 1 initializer= fallen_shielded_1}}}</v>
      </c>
      <c r="C96" s="307"/>
      <c r="D96" s="308" t="s">
        <v>20035</v>
      </c>
      <c r="E96" s="310" t="s">
        <v>20036</v>
      </c>
      <c r="F96" s="304"/>
    </row>
    <row r="97" ht="45" customHeight="1" spans="1:6">
      <c r="A97" s="305" t="s">
        <v>19874</v>
      </c>
      <c r="B97" s="306" t="str">
        <f t="shared" si="1"/>
        <v>effect = { solar_system = { spawn_system = { min_distance = 10 max_distance= 10 min_orientation_angle = 70 max_orientation_angle = 70 max_jumps = 1 initializer= fallen_shielded_2}}}</v>
      </c>
      <c r="C97" s="307"/>
      <c r="D97" s="308" t="s">
        <v>20035</v>
      </c>
      <c r="E97" s="310" t="s">
        <v>20037</v>
      </c>
      <c r="F97" s="304"/>
    </row>
    <row r="98" ht="45" customHeight="1" spans="1:6">
      <c r="A98" s="305" t="s">
        <v>19874</v>
      </c>
      <c r="B98" s="306" t="str">
        <f t="shared" si="1"/>
        <v>effect = { solar_system = { spawn_system = { min_distance = 10 max_distance= 10 min_orientation_angle = 70 max_orientation_angle = 70 max_jumps = 1 initializer= fallen_shielded_3}}}</v>
      </c>
      <c r="C98" s="307"/>
      <c r="D98" s="308" t="s">
        <v>20035</v>
      </c>
      <c r="E98" s="310" t="s">
        <v>20038</v>
      </c>
      <c r="F98" s="304"/>
    </row>
    <row r="99" ht="45" customHeight="1" spans="1:6">
      <c r="A99" s="305" t="s">
        <v>19874</v>
      </c>
      <c r="B99" s="306" t="str">
        <f t="shared" si="1"/>
        <v>effect = { solar_system = { spawn_system = { min_distance = 10 max_distance= 10 min_orientation_angle = 70 max_orientation_angle = 70 max_jumps = 1 initializer= fallen_holy_01}}}</v>
      </c>
      <c r="C99" s="307"/>
      <c r="D99" s="311" t="s">
        <v>20039</v>
      </c>
      <c r="E99" s="310" t="s">
        <v>20040</v>
      </c>
      <c r="F99" s="304"/>
    </row>
    <row r="100" ht="45" customHeight="1" spans="1:6">
      <c r="A100" s="305" t="s">
        <v>19874</v>
      </c>
      <c r="B100" s="306" t="str">
        <f t="shared" si="1"/>
        <v>effect = { solar_system = { spawn_system = { min_distance = 10 max_distance= 10 min_orientation_angle = 70 max_orientation_angle = 70 max_jumps = 1 initializer= fallen_holy_02}}}</v>
      </c>
      <c r="C100" s="307"/>
      <c r="D100" s="311" t="s">
        <v>20041</v>
      </c>
      <c r="E100" s="310" t="s">
        <v>20042</v>
      </c>
      <c r="F100" s="304"/>
    </row>
    <row r="101" ht="45" customHeight="1" spans="1:6">
      <c r="A101" s="305" t="s">
        <v>19874</v>
      </c>
      <c r="B101" s="306" t="str">
        <f t="shared" si="1"/>
        <v>effect = { solar_system = { spawn_system = { min_distance = 10 max_distance= 10 min_orientation_angle = 70 max_orientation_angle = 70 max_jumps = 1 initializer= fallen_holy_03}}}</v>
      </c>
      <c r="C101" s="307"/>
      <c r="D101" s="311" t="s">
        <v>20043</v>
      </c>
      <c r="E101" s="310" t="s">
        <v>20044</v>
      </c>
      <c r="F101" s="304"/>
    </row>
    <row r="102" ht="45" customHeight="1" spans="1:6">
      <c r="A102" s="305" t="s">
        <v>19874</v>
      </c>
      <c r="B102" s="306" t="str">
        <f t="shared" si="1"/>
        <v>effect = { solar_system = { spawn_system = { min_distance = 10 max_distance= 10 min_orientation_angle = 70 max_orientation_angle = 70 max_jumps = 1 initializer= fallen_holy_04}}}</v>
      </c>
      <c r="C102" s="307"/>
      <c r="D102" s="308" t="s">
        <v>20045</v>
      </c>
      <c r="E102" s="310" t="s">
        <v>20046</v>
      </c>
      <c r="F102" s="304"/>
    </row>
    <row r="103" ht="45" customHeight="1" spans="1:6">
      <c r="A103" s="305" t="s">
        <v>19874</v>
      </c>
      <c r="B103" s="306" t="str">
        <f t="shared" si="1"/>
        <v>effect = { solar_system = { spawn_system = { min_distance = 10 max_distance= 10 min_orientation_angle = 70 max_orientation_angle = 70 max_jumps = 1 initializer= fallen_xeno_zoo}}}</v>
      </c>
      <c r="C103" s="307"/>
      <c r="D103" s="308" t="s">
        <v>20047</v>
      </c>
      <c r="E103" s="310" t="s">
        <v>20048</v>
      </c>
      <c r="F103" s="304"/>
    </row>
    <row r="104" ht="45" customHeight="1" spans="1:6">
      <c r="A104" s="305" t="s">
        <v>20049</v>
      </c>
      <c r="B104" s="306" t="str">
        <f t="shared" si="1"/>
        <v>effect = { solar_system = { spawn_system = { min_distance = 10 max_distance= 10 min_orientation_angle = 70 max_orientation_angle = 70 max_jumps = 1 initializer= fallen_machine}}}</v>
      </c>
      <c r="C104" s="307"/>
      <c r="D104" s="308" t="s">
        <v>20050</v>
      </c>
      <c r="E104" s="310" t="s">
        <v>20051</v>
      </c>
      <c r="F104" s="304"/>
    </row>
    <row r="105" ht="45" customHeight="1" spans="1:6">
      <c r="A105" s="315" t="s">
        <v>20052</v>
      </c>
      <c r="B105" s="306" t="str">
        <f t="shared" si="1"/>
        <v>effect = { solar_system = { spawn_system = { min_distance = 10 max_distance= 10 min_orientation_angle = 70 max_orientation_angle = 70 max_jumps = 1 initializer= fallen_machine_2}}}</v>
      </c>
      <c r="C105" s="307"/>
      <c r="D105" s="308" t="s">
        <v>20053</v>
      </c>
      <c r="E105" s="310" t="s">
        <v>20054</v>
      </c>
      <c r="F105" s="304"/>
    </row>
    <row r="106" ht="45" customHeight="1" spans="1:6">
      <c r="A106" s="305" t="s">
        <v>20055</v>
      </c>
      <c r="B106" s="306" t="str">
        <f t="shared" si="1"/>
        <v>effect = { solar_system = { spawn_system = { min_distance = 10 max_distance= 10 min_orientation_angle = 70 max_orientation_angle = 70 max_jumps = 1 initializer= fallen_machine_3}}}</v>
      </c>
      <c r="C106" s="307"/>
      <c r="D106" s="308" t="s">
        <v>20053</v>
      </c>
      <c r="E106" s="310" t="s">
        <v>20056</v>
      </c>
      <c r="F106" s="304"/>
    </row>
    <row r="107" ht="45" customHeight="1" spans="1:6">
      <c r="A107" s="305" t="s">
        <v>20057</v>
      </c>
      <c r="B107" s="306" t="str">
        <f t="shared" si="1"/>
        <v>effect = { solar_system = { spawn_system = { min_distance = 10 max_distance= 10 min_orientation_angle = 70 max_orientation_angle = 70 max_jumps = 1 initializer= fallen_machine_4}}}</v>
      </c>
      <c r="C107" s="307"/>
      <c r="D107" s="308" t="s">
        <v>20058</v>
      </c>
      <c r="E107" s="310" t="s">
        <v>20059</v>
      </c>
      <c r="F107" s="304"/>
    </row>
    <row r="108" ht="45" customHeight="1" spans="1:6">
      <c r="A108" s="305" t="s">
        <v>20060</v>
      </c>
      <c r="B108" s="306" t="str">
        <f t="shared" si="1"/>
        <v>effect = { solar_system = { spawn_system = { min_distance = 10 max_distance= 10 min_orientation_angle = 70 max_orientation_angle = 70 max_jumps = 1 initializer= fallen_machine_5}}}</v>
      </c>
      <c r="C108" s="307"/>
      <c r="D108" s="308" t="s">
        <v>20061</v>
      </c>
      <c r="E108" s="310" t="s">
        <v>20062</v>
      </c>
      <c r="F108" s="304"/>
    </row>
    <row r="109" ht="45" customHeight="1" spans="1:6">
      <c r="A109" s="305" t="s">
        <v>10786</v>
      </c>
      <c r="B109" s="306" t="str">
        <f t="shared" si="1"/>
        <v>effect = { solar_system = { spawn_system = { min_distance = 10 max_distance= 10 min_orientation_angle = 70 max_orientation_angle = 70 max_jumps = 1 initializer= fallen_hive_last_thought}}}</v>
      </c>
      <c r="C109" s="307"/>
      <c r="D109" s="308" t="s">
        <v>20063</v>
      </c>
      <c r="E109" s="310" t="s">
        <v>20064</v>
      </c>
      <c r="F109" s="304"/>
    </row>
    <row r="110" ht="45" customHeight="1" spans="1:6">
      <c r="A110" s="305" t="s">
        <v>19874</v>
      </c>
      <c r="B110" s="306" t="str">
        <f t="shared" si="1"/>
        <v>effect = { solar_system = { spawn_system = { min_distance = 10 max_distance= 10 min_orientation_angle = 70 max_orientation_angle = 70 max_jumps = 1 initializer= fallen_hive_war}}}</v>
      </c>
      <c r="C110" s="307"/>
      <c r="D110" s="308" t="s">
        <v>20065</v>
      </c>
      <c r="E110" s="310" t="s">
        <v>20066</v>
      </c>
      <c r="F110" s="304"/>
    </row>
    <row r="111" ht="45" customHeight="1" spans="1:6">
      <c r="A111" s="305" t="s">
        <v>19874</v>
      </c>
      <c r="B111" s="306" t="str">
        <f t="shared" si="1"/>
        <v>effect = { solar_system = { spawn_system = { min_distance = 10 max_distance= 10 min_orientation_angle = 70 max_orientation_angle = 70 max_jumps = 1 initializer= fallen_hive_war_2}}}</v>
      </c>
      <c r="C111" s="307"/>
      <c r="D111" s="308" t="s">
        <v>20065</v>
      </c>
      <c r="E111" s="310" t="s">
        <v>20067</v>
      </c>
      <c r="F111" s="304"/>
    </row>
    <row r="112" ht="45" customHeight="1" spans="1:6">
      <c r="A112" s="305" t="s">
        <v>19874</v>
      </c>
      <c r="B112" s="306" t="str">
        <f t="shared" si="1"/>
        <v>effect = { solar_system = { spawn_system = { min_distance = 10 max_distance= 10 min_orientation_angle = 70 max_orientation_angle = 70 max_jumps = 1 initializer= fallen_hive_war_3}}}</v>
      </c>
      <c r="C112" s="307"/>
      <c r="D112" s="308" t="s">
        <v>20065</v>
      </c>
      <c r="E112" s="310" t="s">
        <v>20068</v>
      </c>
      <c r="F112" s="304"/>
    </row>
    <row r="113" ht="45" customHeight="1" spans="1:6">
      <c r="A113" s="305" t="s">
        <v>19874</v>
      </c>
      <c r="B113" s="306" t="str">
        <f t="shared" si="1"/>
        <v>effect = { solar_system = { spawn_system = { min_distance = 10 max_distance= 10 min_orientation_angle = 70 max_orientation_angle = 70 max_jumps = 1 initializer= fallen_hive_growth}}}</v>
      </c>
      <c r="C113" s="307"/>
      <c r="D113" s="308" t="s">
        <v>20069</v>
      </c>
      <c r="E113" s="310" t="s">
        <v>20070</v>
      </c>
      <c r="F113" s="304"/>
    </row>
    <row r="114" ht="45" customHeight="1" spans="1:6">
      <c r="A114" s="305" t="s">
        <v>19874</v>
      </c>
      <c r="B114" s="306" t="str">
        <f t="shared" si="1"/>
        <v>effect = { solar_system = { spawn_system = { min_distance = 10 max_distance= 10 min_orientation_angle = 70 max_orientation_angle = 70 max_jumps = 1 initializer= fallen_hive_growth_2}}}</v>
      </c>
      <c r="C114" s="307"/>
      <c r="D114" s="308" t="s">
        <v>20069</v>
      </c>
      <c r="E114" s="310" t="s">
        <v>20071</v>
      </c>
      <c r="F114" s="304"/>
    </row>
    <row r="115" ht="45" customHeight="1" spans="1:6">
      <c r="A115" s="305" t="s">
        <v>19874</v>
      </c>
      <c r="B115" s="306" t="str">
        <f t="shared" si="1"/>
        <v>effect = { solar_system = { spawn_system = { min_distance = 10 max_distance= 10 min_orientation_angle = 70 max_orientation_angle = 70 max_jumps = 1 initializer= fallen_hive_growth_3}}}</v>
      </c>
      <c r="C115" s="307"/>
      <c r="D115" s="308" t="s">
        <v>20069</v>
      </c>
      <c r="E115" s="310" t="s">
        <v>20072</v>
      </c>
      <c r="F115" s="304"/>
    </row>
    <row r="116" ht="45" customHeight="1" spans="1:6">
      <c r="A116" s="305" t="s">
        <v>19874</v>
      </c>
      <c r="B116" s="306" t="str">
        <f t="shared" si="1"/>
        <v>effect = { solar_system = { spawn_system = { min_distance = 10 max_distance= 10 min_orientation_angle = 70 max_orientation_angle = 70 max_jumps = 1 initializer= fallen_hive_control}}}</v>
      </c>
      <c r="C116" s="307"/>
      <c r="D116" s="308" t="s">
        <v>20073</v>
      </c>
      <c r="E116" s="310" t="s">
        <v>20074</v>
      </c>
      <c r="F116" s="304"/>
    </row>
    <row r="117" ht="45" customHeight="1" spans="1:6">
      <c r="A117" s="305" t="s">
        <v>19874</v>
      </c>
      <c r="B117" s="306" t="str">
        <f t="shared" si="1"/>
        <v>effect = { solar_system = { spawn_system = { min_distance = 10 max_distance= 10 min_orientation_angle = 70 max_orientation_angle = 70 max_jumps = 1 initializer= fallen_hive_control_2}}}</v>
      </c>
      <c r="C117" s="307"/>
      <c r="D117" s="308" t="s">
        <v>20073</v>
      </c>
      <c r="E117" s="310" t="s">
        <v>20075</v>
      </c>
      <c r="F117" s="304"/>
    </row>
    <row r="118" ht="45" customHeight="1" spans="1:6">
      <c r="A118" s="305" t="s">
        <v>19874</v>
      </c>
      <c r="B118" s="306" t="str">
        <f t="shared" si="1"/>
        <v>effect = { solar_system = { spawn_system = { min_distance = 10 max_distance= 10 min_orientation_angle = 70 max_orientation_angle = 70 max_jumps = 1 initializer= fallen_hive_control_3}}}</v>
      </c>
      <c r="C118" s="307"/>
      <c r="D118" s="308" t="s">
        <v>20073</v>
      </c>
      <c r="E118" s="310" t="s">
        <v>20076</v>
      </c>
      <c r="F118" s="304"/>
    </row>
    <row r="119" ht="45" customHeight="1" spans="1:5">
      <c r="A119" s="299" t="s">
        <v>20077</v>
      </c>
      <c r="B119" s="300" t="str">
        <f t="shared" si="1"/>
        <v>effect = { solar_system = { spawn_system = { min_distance = 10 max_distance= 10 min_orientation_angle = 70 max_orientation_angle = 70 max_jumps = 1 initializer= hauer_system_initializer}}}</v>
      </c>
      <c r="C119" s="301"/>
      <c r="D119" s="302" t="s">
        <v>20078</v>
      </c>
      <c r="E119" s="303" t="s">
        <v>20079</v>
      </c>
    </row>
    <row r="120" ht="45" customHeight="1" spans="1:5">
      <c r="A120" s="299" t="s">
        <v>19874</v>
      </c>
      <c r="B120" s="300" t="str">
        <f t="shared" si="1"/>
        <v>effect = { solar_system = { spawn_system = { min_distance = 10 max_distance= 10 min_orientation_angle = 70 max_orientation_angle = 70 max_jumps = 1 initializer= intercepting_history_system_initializer_01}}}</v>
      </c>
      <c r="C120" s="301"/>
      <c r="D120" s="302" t="s">
        <v>20080</v>
      </c>
      <c r="E120" s="303" t="s">
        <v>20081</v>
      </c>
    </row>
    <row r="121" ht="45" customHeight="1" spans="1:5">
      <c r="A121" s="299" t="s">
        <v>19874</v>
      </c>
      <c r="B121" s="300" t="str">
        <f t="shared" si="1"/>
        <v>effect = { solar_system = { spawn_system = { min_distance = 10 max_distance= 10 min_orientation_angle = 70 max_orientation_angle = 70 max_jumps = 1 initializer= intercepting_history_system_initializer_02}}}</v>
      </c>
      <c r="C121" s="301"/>
      <c r="D121" s="302" t="s">
        <v>20082</v>
      </c>
      <c r="E121" s="303" t="s">
        <v>20083</v>
      </c>
    </row>
    <row r="122" ht="45" customHeight="1" spans="1:5">
      <c r="A122" s="299" t="s">
        <v>19874</v>
      </c>
      <c r="B122" s="300" t="str">
        <f t="shared" si="1"/>
        <v>effect = { solar_system = { spawn_system = { min_distance = 10 max_distance= 10 min_orientation_angle = 70 max_orientation_angle = 70 max_jumps = 1 initializer= relentless_pursuit_system_initializer_01}}}</v>
      </c>
      <c r="C122" s="301"/>
      <c r="D122" s="302" t="s">
        <v>20084</v>
      </c>
      <c r="E122" s="303" t="s">
        <v>20085</v>
      </c>
    </row>
    <row r="123" ht="45" customHeight="1" spans="1:5">
      <c r="A123" s="299" t="s">
        <v>19874</v>
      </c>
      <c r="B123" s="300" t="str">
        <f t="shared" si="1"/>
        <v>effect = { solar_system = { spawn_system = { min_distance = 10 max_distance= 10 min_orientation_angle = 70 max_orientation_angle = 70 max_jumps = 1 initializer= relentless_pursuit_system_initializer_02}}}</v>
      </c>
      <c r="C123" s="301"/>
      <c r="D123" s="302" t="s">
        <v>20082</v>
      </c>
      <c r="E123" s="303" t="s">
        <v>20086</v>
      </c>
    </row>
    <row r="124" ht="45" customHeight="1" spans="1:5">
      <c r="A124" s="305" t="s">
        <v>19874</v>
      </c>
      <c r="B124" s="306" t="str">
        <f t="shared" si="1"/>
        <v>effect = { solar_system = { spawn_system = { min_distance = 10 max_distance= 10 min_orientation_angle = 70 max_orientation_angle = 70 max_jumps = 1 initializer= void_dweller_system}}}</v>
      </c>
      <c r="C124" s="307"/>
      <c r="D124" s="308" t="s">
        <v>20087</v>
      </c>
      <c r="E124" s="310" t="s">
        <v>20088</v>
      </c>
    </row>
    <row r="125" ht="45" customHeight="1" spans="1:5">
      <c r="A125" s="305" t="s">
        <v>19874</v>
      </c>
      <c r="B125" s="306" t="str">
        <f t="shared" si="1"/>
        <v>effect = { solar_system = { spawn_system = { min_distance = 10 max_distance= 10 min_orientation_angle = 70 max_orientation_angle = 70 max_jumps = 1 initializer= lost_colony_1}}}</v>
      </c>
      <c r="C125" s="307"/>
      <c r="D125" s="308" t="s">
        <v>20089</v>
      </c>
      <c r="E125" s="310" t="s">
        <v>20090</v>
      </c>
    </row>
    <row r="126" ht="45" customHeight="1" spans="1:5">
      <c r="A126" s="305" t="s">
        <v>19874</v>
      </c>
      <c r="B126" s="306" t="str">
        <f t="shared" si="1"/>
        <v>effect = { solar_system = { spawn_system = { min_distance = 10 max_distance= 10 min_orientation_angle = 70 max_orientation_angle = 70 max_jumps = 1 initializer= lost_colony_neighbor_t1}}}</v>
      </c>
      <c r="C126" s="307"/>
      <c r="D126" s="308" t="s">
        <v>20091</v>
      </c>
      <c r="E126" s="310" t="s">
        <v>20092</v>
      </c>
    </row>
    <row r="127" ht="45" customHeight="1" spans="1:5">
      <c r="A127" s="305" t="s">
        <v>19874</v>
      </c>
      <c r="B127" s="306" t="str">
        <f t="shared" si="1"/>
        <v>effect = { solar_system = { spawn_system = { min_distance = 10 max_distance= 10 min_orientation_angle = 70 max_orientation_angle = 70 max_jumps = 1 initializer= lost_colony_neighbor_t1_first_colony}}}</v>
      </c>
      <c r="C127" s="307"/>
      <c r="D127" s="308" t="s">
        <v>20093</v>
      </c>
      <c r="E127" s="310" t="s">
        <v>20094</v>
      </c>
    </row>
    <row r="128" ht="45" customHeight="1" spans="1:5">
      <c r="A128" s="305" t="s">
        <v>19874</v>
      </c>
      <c r="B128" s="306" t="str">
        <f t="shared" si="1"/>
        <v>effect = { solar_system = { spawn_system = { min_distance = 10 max_distance= 10 min_orientation_angle = 70 max_orientation_angle = 70 max_jumps = 1 initializer= lost_colony_neighbor_t2_second_colony}}}</v>
      </c>
      <c r="C128" s="307"/>
      <c r="D128" s="308" t="s">
        <v>20095</v>
      </c>
      <c r="E128" s="310" t="s">
        <v>20096</v>
      </c>
    </row>
    <row r="129" ht="45" customHeight="1" spans="1:5">
      <c r="A129" s="305" t="s">
        <v>19874</v>
      </c>
      <c r="B129" s="306" t="str">
        <f t="shared" si="1"/>
        <v>effect = { solar_system = { spawn_system = { min_distance = 10 max_distance= 10 min_orientation_angle = 70 max_orientation_angle = 70 max_jumps = 1 initializer= scion_fallen_1}}}</v>
      </c>
      <c r="C129" s="307"/>
      <c r="D129" s="308" t="s">
        <v>20097</v>
      </c>
      <c r="E129" s="310" t="s">
        <v>20098</v>
      </c>
    </row>
    <row r="130" ht="45" customHeight="1" spans="1:5">
      <c r="A130" s="305" t="s">
        <v>19874</v>
      </c>
      <c r="B130" s="306" t="str">
        <f t="shared" si="1"/>
        <v>effect = { solar_system = { spawn_system = { min_distance = 10 max_distance= 10 min_orientation_angle = 70 max_orientation_angle = 70 max_jumps = 1 initializer= scion_fallen_2}}}</v>
      </c>
      <c r="C130" s="307"/>
      <c r="D130" s="308" t="s">
        <v>20099</v>
      </c>
      <c r="E130" s="310" t="s">
        <v>20100</v>
      </c>
    </row>
    <row r="131" ht="45" customHeight="1" spans="1:5">
      <c r="A131" s="305" t="s">
        <v>19874</v>
      </c>
      <c r="B131" s="306" t="str">
        <f t="shared" si="1"/>
        <v>effect = { solar_system = { spawn_system = { min_distance = 10 max_distance= 10 min_orientation_angle = 70 max_orientation_angle = 70 max_jumps = 1 initializer= shattered_ring_start}}}</v>
      </c>
      <c r="C131" s="307"/>
      <c r="D131" s="308" t="s">
        <v>20101</v>
      </c>
      <c r="E131" s="310" t="s">
        <v>20102</v>
      </c>
    </row>
    <row r="132" ht="45" customHeight="1" spans="1:5">
      <c r="A132" s="299" t="s">
        <v>19874</v>
      </c>
      <c r="B132" s="300" t="str">
        <f t="shared" si="1"/>
        <v>effect = { solar_system = { spawn_system = { min_distance = 10 max_distance= 10 min_orientation_angle = 70 max_orientation_angle = 70 max_jumps = 1 initializer= mega_shipyard_init_01}}}</v>
      </c>
      <c r="C132" s="301"/>
      <c r="D132" s="302" t="s">
        <v>20103</v>
      </c>
      <c r="E132" s="303" t="s">
        <v>20104</v>
      </c>
    </row>
    <row r="133" ht="45" customHeight="1" spans="1:5">
      <c r="A133" s="299" t="s">
        <v>19874</v>
      </c>
      <c r="B133" s="300" t="str">
        <f t="shared" si="1"/>
        <v>effect = { solar_system = { spawn_system = { min_distance = 10 max_distance= 10 min_orientation_angle = 70 max_orientation_angle = 70 max_jumps = 1 initializer= planet_with_too_many_moons_system}}}</v>
      </c>
      <c r="C133" s="301"/>
      <c r="D133" s="302" t="s">
        <v>20105</v>
      </c>
      <c r="E133" s="303" t="s">
        <v>20106</v>
      </c>
    </row>
    <row r="134" ht="45" customHeight="1" spans="1:5">
      <c r="A134" s="299" t="s">
        <v>9486</v>
      </c>
      <c r="B134" s="300" t="str">
        <f t="shared" si="1"/>
        <v>effect = { solar_system = { spawn_system = { min_distance = 10 max_distance= 10 min_orientation_angle = 70 max_orientation_angle = 70 max_jumps = 1 initializer= wenkwort_initializer}}}</v>
      </c>
      <c r="C134" s="301"/>
      <c r="D134" s="302" t="s">
        <v>20107</v>
      </c>
      <c r="E134" s="303" t="s">
        <v>20108</v>
      </c>
    </row>
    <row r="135" ht="45" customHeight="1" spans="1:5">
      <c r="A135" s="305" t="s">
        <v>20109</v>
      </c>
      <c r="B135" s="306" t="str">
        <f t="shared" ref="B135:B198" si="2">_xlfn.CONCAT("effect = { solar_system = { spawn_system = { min_distance = ",$C$4," ","max_distance= ",$C$4," ","min_orientation_angle = ",$E$4," ","max_orientation_angle = ",$E$4," ","max_jumps = 1 ","initializer= ",E135,"}}}")</f>
        <v>effect = { solar_system = { spawn_system = { min_distance = 10 max_distance= 10 min_orientation_angle = 70 max_orientation_angle = 70 max_jumps = 1 initializer= sol_system_void_dweller_system}}}</v>
      </c>
      <c r="C135" s="307"/>
      <c r="D135" s="308" t="s">
        <v>20110</v>
      </c>
      <c r="E135" s="310" t="s">
        <v>20111</v>
      </c>
    </row>
    <row r="136" ht="45" customHeight="1" spans="1:5">
      <c r="A136" s="305" t="s">
        <v>19874</v>
      </c>
      <c r="B136" s="306" t="str">
        <f t="shared" si="2"/>
        <v>effect = { solar_system = { spawn_system = { min_distance = 10 max_distance= 10 min_orientation_angle = 70 max_orientation_angle = 70 max_jumps = 1 initializer= msi_home_system}}}</v>
      </c>
      <c r="C136" s="307"/>
      <c r="D136" s="308" t="s">
        <v>20112</v>
      </c>
      <c r="E136" s="310" t="s">
        <v>20113</v>
      </c>
    </row>
    <row r="137" ht="45" customHeight="1" spans="1:5">
      <c r="A137" s="305" t="s">
        <v>19874</v>
      </c>
      <c r="B137" s="306" t="str">
        <f t="shared" si="2"/>
        <v>effect = { solar_system = { spawn_system = { min_distance = 10 max_distance= 10 min_orientation_angle = 70 max_orientation_angle = 70 max_jumps = 1 initializer= slavers_neighbor_t1}}}</v>
      </c>
      <c r="C137" s="307"/>
      <c r="D137" s="308" t="s">
        <v>20114</v>
      </c>
      <c r="E137" s="310" t="s">
        <v>20115</v>
      </c>
    </row>
    <row r="138" ht="45" customHeight="1" spans="1:5">
      <c r="A138" s="305" t="s">
        <v>19874</v>
      </c>
      <c r="B138" s="306" t="str">
        <f t="shared" si="2"/>
        <v>effect = { solar_system = { spawn_system = { min_distance = 10 max_distance= 10 min_orientation_angle = 70 max_orientation_angle = 70 max_jumps = 1 initializer= slavers_neighbor_t1_first_colony}}}</v>
      </c>
      <c r="C138" s="307"/>
      <c r="D138" s="308" t="s">
        <v>20116</v>
      </c>
      <c r="E138" s="310" t="s">
        <v>20117</v>
      </c>
    </row>
    <row r="139" ht="45" customHeight="1" spans="1:5">
      <c r="A139" s="305" t="s">
        <v>19874</v>
      </c>
      <c r="B139" s="306" t="str">
        <f t="shared" si="2"/>
        <v>effect = { solar_system = { spawn_system = { min_distance = 10 max_distance= 10 min_orientation_angle = 70 max_orientation_angle = 70 max_jumps = 1 initializer= slavers_neighbor_t2_second_colony}}}</v>
      </c>
      <c r="C139" s="307"/>
      <c r="D139" s="308" t="s">
        <v>20116</v>
      </c>
      <c r="E139" s="310" t="s">
        <v>20118</v>
      </c>
    </row>
    <row r="140" ht="45" customHeight="1" spans="1:5">
      <c r="A140" s="305" t="s">
        <v>19874</v>
      </c>
      <c r="B140" s="306" t="str">
        <f t="shared" si="2"/>
        <v>effect = { solar_system = { spawn_system = { min_distance = 10 max_distance= 10 min_orientation_angle = 70 max_orientation_angle = 70 max_jumps = 1 initializer= fear_of_the_dark_system}}}</v>
      </c>
      <c r="C140" s="307"/>
      <c r="D140" s="311" t="s">
        <v>20119</v>
      </c>
      <c r="E140" s="312" t="s">
        <v>20120</v>
      </c>
    </row>
    <row r="141" ht="45" customHeight="1" spans="1:5">
      <c r="A141" s="305" t="s">
        <v>19874</v>
      </c>
      <c r="B141" s="306" t="str">
        <f t="shared" si="2"/>
        <v>effect = { solar_system = { spawn_system = { min_distance = 10 max_distance= 10 min_orientation_angle = 70 max_orientation_angle = 70 max_jumps = 1 initializer= hunter_of_the_dark_system}}}</v>
      </c>
      <c r="C141" s="307"/>
      <c r="D141" s="308" t="s">
        <v>20121</v>
      </c>
      <c r="E141" s="310" t="s">
        <v>20122</v>
      </c>
    </row>
    <row r="142" ht="45" customHeight="1" spans="1:5">
      <c r="A142" s="305" t="s">
        <v>19874</v>
      </c>
      <c r="B142" s="306" t="str">
        <f t="shared" si="2"/>
        <v>effect = { solar_system = { spawn_system = { min_distance = 10 max_distance= 10 min_orientation_angle = 70 max_orientation_angle = 70 max_jumps = 1 initializer= broken_shackles_parent_system}}}</v>
      </c>
      <c r="C142" s="307"/>
      <c r="D142" s="308" t="s">
        <v>20123</v>
      </c>
      <c r="E142" s="310" t="s">
        <v>20124</v>
      </c>
    </row>
    <row r="143" ht="45" customHeight="1" spans="1:5">
      <c r="A143" s="299" t="s">
        <v>9462</v>
      </c>
      <c r="B143" s="300" t="str">
        <f t="shared" si="2"/>
        <v>effect = { solar_system = { spawn_system = { min_distance = 10 max_distance= 10 min_orientation_angle = 70 max_orientation_angle = 70 max_jumps = 1 initializer= solarpunk_01}}}</v>
      </c>
      <c r="C143" s="301"/>
      <c r="D143" s="302" t="s">
        <v>20125</v>
      </c>
      <c r="E143" s="303" t="s">
        <v>1418</v>
      </c>
    </row>
    <row r="144" ht="45" customHeight="1" spans="1:5">
      <c r="A144" s="305" t="s">
        <v>1417</v>
      </c>
      <c r="B144" s="306" t="str">
        <f t="shared" si="2"/>
        <v>effect = { solar_system = { spawn_system = { min_distance = 10 max_distance= 10 min_orientation_angle = 70 max_orientation_angle = 70 max_jumps = 1 initializer= solarpunk_02}}}</v>
      </c>
      <c r="C144" s="307"/>
      <c r="D144" s="308" t="s">
        <v>20125</v>
      </c>
      <c r="E144" s="310" t="s">
        <v>20126</v>
      </c>
    </row>
    <row r="145" ht="45" customHeight="1" spans="1:5">
      <c r="A145" s="305" t="s">
        <v>19874</v>
      </c>
      <c r="B145" s="306" t="str">
        <f t="shared" si="2"/>
        <v>effect = { solar_system = { spawn_system = { min_distance = 10 max_distance= 10 min_orientation_angle = 70 max_orientation_angle = 70 max_jumps = 1 initializer= hidden_treasure_system_initializer}}}</v>
      </c>
      <c r="C145" s="307"/>
      <c r="D145" s="313" t="s">
        <v>20127</v>
      </c>
      <c r="E145" s="310" t="s">
        <v>20128</v>
      </c>
    </row>
    <row r="146" ht="45" customHeight="1" spans="1:5">
      <c r="A146" s="305" t="s">
        <v>19874</v>
      </c>
      <c r="B146" s="306" t="str">
        <f t="shared" si="2"/>
        <v>effect = { solar_system = { spawn_system = { min_distance = 10 max_distance= 10 min_orientation_angle = 70 max_orientation_angle = 70 max_jumps = 1 initializer= black_needle_base_initializer}}}</v>
      </c>
      <c r="C146" s="307"/>
      <c r="D146" s="313" t="s">
        <v>20127</v>
      </c>
      <c r="E146" s="310" t="s">
        <v>20129</v>
      </c>
    </row>
    <row r="147" ht="45" customHeight="1" spans="1:5">
      <c r="A147" s="305" t="s">
        <v>19874</v>
      </c>
      <c r="B147" s="306" t="str">
        <f t="shared" si="2"/>
        <v>effect = { solar_system = { spawn_system = { min_distance = 10 max_distance= 10 min_orientation_angle = 70 max_orientation_angle = 70 max_jumps = 1 initializer= smeegibb_shelter_initializer}}}</v>
      </c>
      <c r="C147" s="307"/>
      <c r="D147" s="313" t="s">
        <v>20127</v>
      </c>
      <c r="E147" s="310" t="s">
        <v>20130</v>
      </c>
    </row>
    <row r="148" ht="45" customHeight="1" spans="1:5">
      <c r="A148" s="305" t="s">
        <v>19874</v>
      </c>
      <c r="B148" s="306" t="str">
        <f t="shared" si="2"/>
        <v>effect = { solar_system = { spawn_system = { min_distance = 10 max_distance= 10 min_orientation_angle = 70 max_orientation_angle = 70 max_jumps = 1 initializer= gateway_to_ness_treasure_initializer}}}</v>
      </c>
      <c r="C148" s="307"/>
      <c r="D148" s="313" t="s">
        <v>20127</v>
      </c>
      <c r="E148" s="310" t="s">
        <v>20131</v>
      </c>
    </row>
    <row r="149" ht="45" customHeight="1" spans="1:5">
      <c r="A149" s="305" t="s">
        <v>19874</v>
      </c>
      <c r="B149" s="306" t="str">
        <f t="shared" si="2"/>
        <v>effect = { solar_system = { spawn_system = { min_distance = 10 max_distance= 10 min_orientation_angle = 70 max_orientation_angle = 70 max_jumps = 1 initializer= ness_treasure_initializer}}}</v>
      </c>
      <c r="C149" s="307"/>
      <c r="D149" s="313" t="s">
        <v>20127</v>
      </c>
      <c r="E149" s="310" t="s">
        <v>20132</v>
      </c>
    </row>
    <row r="150" ht="45" customHeight="1" spans="1:5">
      <c r="A150" s="305" t="s">
        <v>19874</v>
      </c>
      <c r="B150" s="306" t="str">
        <f t="shared" si="2"/>
        <v>effect = { solar_system = { spawn_system = { min_distance = 10 max_distance= 10 min_orientation_angle = 70 max_orientation_angle = 70 max_jumps = 1 initializer= frenzied_voidworms_system}}}</v>
      </c>
      <c r="C150" s="307"/>
      <c r="D150" s="313" t="s">
        <v>20133</v>
      </c>
      <c r="E150" s="310" t="s">
        <v>20134</v>
      </c>
    </row>
    <row r="151" ht="45" customHeight="1" spans="1:5">
      <c r="A151" s="299" t="s">
        <v>19874</v>
      </c>
      <c r="B151" s="300" t="str">
        <f t="shared" si="2"/>
        <v>effect = { solar_system = { spawn_system = { min_distance = 10 max_distance= 10 min_orientation_angle = 70 max_orientation_angle = 70 max_jumps = 1 initializer= hostile_init_01}}}</v>
      </c>
      <c r="C151" s="301"/>
      <c r="D151" s="302" t="s">
        <v>20135</v>
      </c>
      <c r="E151" s="303" t="s">
        <v>20136</v>
      </c>
    </row>
    <row r="152" ht="45" customHeight="1" spans="1:5">
      <c r="A152" s="305" t="s">
        <v>19874</v>
      </c>
      <c r="B152" s="306" t="str">
        <f t="shared" si="2"/>
        <v>effect = { solar_system = { spawn_system = { min_distance = 10 max_distance= 10 min_orientation_angle = 70 max_orientation_angle = 70 max_jumps = 1 initializer= hostile_init_02}}}</v>
      </c>
      <c r="C152" s="307"/>
      <c r="D152" s="308" t="s">
        <v>20135</v>
      </c>
      <c r="E152" s="310" t="s">
        <v>20137</v>
      </c>
    </row>
    <row r="153" ht="45" customHeight="1" spans="1:5">
      <c r="A153" s="299" t="s">
        <v>19874</v>
      </c>
      <c r="B153" s="300" t="str">
        <f t="shared" si="2"/>
        <v>effect = { solar_system = { spawn_system = { min_distance = 10 max_distance= 10 min_orientation_angle = 70 max_orientation_angle = 70 max_jumps = 1 initializer= hostile_init_03}}}</v>
      </c>
      <c r="C153" s="301"/>
      <c r="D153" s="302" t="s">
        <v>20138</v>
      </c>
      <c r="E153" s="303" t="s">
        <v>20139</v>
      </c>
    </row>
    <row r="154" ht="45" customHeight="1" spans="1:5">
      <c r="A154" s="305" t="s">
        <v>19874</v>
      </c>
      <c r="B154" s="306" t="str">
        <f t="shared" si="2"/>
        <v>effect = { solar_system = { spawn_system = { min_distance = 10 max_distance= 10 min_orientation_angle = 70 max_orientation_angle = 70 max_jumps = 1 initializer= hostile_init_04}}}</v>
      </c>
      <c r="C154" s="307"/>
      <c r="D154" s="308" t="s">
        <v>20138</v>
      </c>
      <c r="E154" s="310" t="s">
        <v>20140</v>
      </c>
    </row>
    <row r="155" ht="45" customHeight="1" spans="1:5">
      <c r="A155" s="305" t="s">
        <v>19874</v>
      </c>
      <c r="B155" s="306" t="str">
        <f t="shared" si="2"/>
        <v>effect = { solar_system = { spawn_system = { min_distance = 10 max_distance= 10 min_orientation_angle = 70 max_orientation_angle = 70 max_jumps = 1 initializer= hostile_init_05}}}</v>
      </c>
      <c r="C155" s="307"/>
      <c r="D155" s="308" t="s">
        <v>20141</v>
      </c>
      <c r="E155" s="310" t="s">
        <v>20142</v>
      </c>
    </row>
    <row r="156" ht="45" customHeight="1" spans="1:5">
      <c r="A156" s="299" t="s">
        <v>19874</v>
      </c>
      <c r="B156" s="300" t="str">
        <f t="shared" si="2"/>
        <v>effect = { solar_system = { spawn_system = { min_distance = 10 max_distance= 10 min_orientation_angle = 70 max_orientation_angle = 70 max_jumps = 1 initializer= hostile_init_06}}}</v>
      </c>
      <c r="C156" s="301"/>
      <c r="D156" s="302" t="s">
        <v>20143</v>
      </c>
      <c r="E156" s="303" t="s">
        <v>20144</v>
      </c>
    </row>
    <row r="157" ht="45" customHeight="1" spans="1:5">
      <c r="A157" s="299" t="s">
        <v>19874</v>
      </c>
      <c r="B157" s="300" t="str">
        <f t="shared" si="2"/>
        <v>effect = { solar_system = { spawn_system = { min_distance = 10 max_distance= 10 min_orientation_angle = 70 max_orientation_angle = 70 max_jumps = 1 initializer= hostile_init_07}}}</v>
      </c>
      <c r="C157" s="301"/>
      <c r="D157" s="302" t="s">
        <v>20145</v>
      </c>
      <c r="E157" s="303" t="s">
        <v>20146</v>
      </c>
    </row>
    <row r="158" ht="45" customHeight="1" spans="1:5">
      <c r="A158" s="305" t="s">
        <v>19874</v>
      </c>
      <c r="B158" s="306" t="str">
        <f t="shared" si="2"/>
        <v>effect = { solar_system = { spawn_system = { min_distance = 10 max_distance= 10 min_orientation_angle = 70 max_orientation_angle = 70 max_jumps = 1 initializer= hostile_init_08}}}</v>
      </c>
      <c r="C158" s="307"/>
      <c r="D158" s="308" t="s">
        <v>885</v>
      </c>
      <c r="E158" s="310" t="s">
        <v>20147</v>
      </c>
    </row>
    <row r="159" ht="45" customHeight="1" spans="1:5">
      <c r="A159" s="305" t="s">
        <v>19874</v>
      </c>
      <c r="B159" s="306" t="str">
        <f t="shared" si="2"/>
        <v>effect = { solar_system = { spawn_system = { min_distance = 10 max_distance= 10 min_orientation_angle = 70 max_orientation_angle = 70 max_jumps = 1 initializer= hostile_init_10}}}</v>
      </c>
      <c r="C159" s="307"/>
      <c r="D159" s="308" t="s">
        <v>889</v>
      </c>
      <c r="E159" s="310" t="s">
        <v>20148</v>
      </c>
    </row>
    <row r="160" ht="45" customHeight="1" spans="1:5">
      <c r="A160" s="305" t="s">
        <v>19874</v>
      </c>
      <c r="B160" s="306" t="str">
        <f t="shared" si="2"/>
        <v>effect = { solar_system = { spawn_system = { min_distance = 10 max_distance= 10 min_orientation_angle = 70 max_orientation_angle = 70 max_jumps = 1 initializer= hostile_init_10_small_amoeba_pack}}}</v>
      </c>
      <c r="C160" s="307"/>
      <c r="D160" s="308" t="s">
        <v>889</v>
      </c>
      <c r="E160" s="310" t="s">
        <v>20149</v>
      </c>
    </row>
    <row r="161" ht="45" customHeight="1" spans="1:5">
      <c r="A161" s="305" t="s">
        <v>19874</v>
      </c>
      <c r="B161" s="306" t="str">
        <f t="shared" si="2"/>
        <v>effect = { solar_system = { spawn_system = { min_distance = 10 max_distance= 10 min_orientation_angle = 70 max_orientation_angle = 70 max_jumps = 1 initializer= hostile_init_11}}}</v>
      </c>
      <c r="C161" s="307"/>
      <c r="D161" s="308" t="s">
        <v>20150</v>
      </c>
      <c r="E161" s="310" t="s">
        <v>20151</v>
      </c>
    </row>
    <row r="162" ht="45" customHeight="1" spans="1:5">
      <c r="A162" s="305" t="s">
        <v>19874</v>
      </c>
      <c r="B162" s="306" t="str">
        <f t="shared" si="2"/>
        <v>effect = { solar_system = { spawn_system = { min_distance = 10 max_distance= 10 min_orientation_angle = 70 max_orientation_angle = 70 max_jumps = 1 initializer= hostile_init_12}}}</v>
      </c>
      <c r="C162" s="307"/>
      <c r="D162" s="308" t="s">
        <v>20152</v>
      </c>
      <c r="E162" s="310" t="s">
        <v>20153</v>
      </c>
    </row>
    <row r="163" ht="45" customHeight="1" spans="1:5">
      <c r="A163" s="305" t="s">
        <v>19874</v>
      </c>
      <c r="B163" s="306" t="str">
        <f t="shared" si="2"/>
        <v>effect = { solar_system = { spawn_system = { min_distance = 10 max_distance= 10 min_orientation_angle = 70 max_orientation_angle = 70 max_jumps = 1 initializer= hostile_init_12_mining_drones}}}</v>
      </c>
      <c r="C163" s="307"/>
      <c r="D163" s="308" t="s">
        <v>20152</v>
      </c>
      <c r="E163" s="310" t="s">
        <v>20154</v>
      </c>
    </row>
    <row r="164" ht="45" customHeight="1" spans="1:5">
      <c r="A164" s="305" t="s">
        <v>19874</v>
      </c>
      <c r="B164" s="306" t="str">
        <f t="shared" si="2"/>
        <v>effect = { solar_system = { spawn_system = { min_distance = 10 max_distance= 10 min_orientation_angle = 70 max_orientation_angle = 70 max_jumps = 1 initializer= hostile_init_12_drone_destroyer}}}</v>
      </c>
      <c r="C164" s="307"/>
      <c r="D164" s="308" t="s">
        <v>20155</v>
      </c>
      <c r="E164" s="310" t="s">
        <v>20156</v>
      </c>
    </row>
    <row r="165" ht="45" customHeight="1" spans="1:5">
      <c r="A165" s="305" t="s">
        <v>19874</v>
      </c>
      <c r="B165" s="306" t="str">
        <f t="shared" si="2"/>
        <v>effect = { solar_system = { spawn_system = { min_distance = 10 max_distance= 10 min_orientation_angle = 70 max_orientation_angle = 70 max_jumps = 1 initializer= hostile_init_13}}}</v>
      </c>
      <c r="C165" s="307"/>
      <c r="D165" s="308" t="s">
        <v>20152</v>
      </c>
      <c r="E165" s="310" t="s">
        <v>20157</v>
      </c>
    </row>
    <row r="166" ht="45" customHeight="1" spans="1:5">
      <c r="A166" s="299" t="s">
        <v>19874</v>
      </c>
      <c r="B166" s="300" t="str">
        <f t="shared" si="2"/>
        <v>effect = { solar_system = { spawn_system = { min_distance = 10 max_distance= 10 min_orientation_angle = 70 max_orientation_angle = 70 max_jumps = 1 initializer= hostile_init_14}}}</v>
      </c>
      <c r="C166" s="301"/>
      <c r="D166" s="302" t="s">
        <v>20158</v>
      </c>
      <c r="E166" s="303" t="s">
        <v>20159</v>
      </c>
    </row>
    <row r="167" ht="45" customHeight="1" spans="1:5">
      <c r="A167" s="305" t="s">
        <v>19874</v>
      </c>
      <c r="B167" s="306" t="str">
        <f t="shared" si="2"/>
        <v>effect = { solar_system = { spawn_system = { min_distance = 10 max_distance= 10 min_orientation_angle = 70 max_orientation_angle = 70 max_jumps = 1 initializer= hostile_init_15}}}</v>
      </c>
      <c r="C167" s="307"/>
      <c r="D167" s="308" t="s">
        <v>20160</v>
      </c>
      <c r="E167" s="310" t="s">
        <v>20161</v>
      </c>
    </row>
    <row r="168" ht="45" customHeight="1" spans="1:5">
      <c r="A168" s="299" t="s">
        <v>20162</v>
      </c>
      <c r="B168" s="300" t="str">
        <f t="shared" si="2"/>
        <v>effect = { solar_system = { spawn_system = { min_distance = 10 max_distance= 10 min_orientation_angle = 70 max_orientation_angle = 70 max_jumps = 1 initializer= hostile_init_16}}}</v>
      </c>
      <c r="C168" s="301"/>
      <c r="D168" s="302" t="s">
        <v>20163</v>
      </c>
      <c r="E168" s="303" t="s">
        <v>20164</v>
      </c>
    </row>
    <row r="169" ht="45" customHeight="1" spans="1:5">
      <c r="A169" s="299" t="s">
        <v>19874</v>
      </c>
      <c r="B169" s="300" t="str">
        <f t="shared" si="2"/>
        <v>effect = { solar_system = { spawn_system = { min_distance = 10 max_distance= 10 min_orientation_angle = 70 max_orientation_angle = 70 max_jumps = 1 initializer= hostile_init_18}}}</v>
      </c>
      <c r="C169" s="301"/>
      <c r="D169" s="302" t="s">
        <v>20165</v>
      </c>
      <c r="E169" s="303" t="s">
        <v>20166</v>
      </c>
    </row>
    <row r="170" ht="45" customHeight="1" spans="1:5">
      <c r="A170" s="299" t="s">
        <v>20167</v>
      </c>
      <c r="B170" s="300" t="str">
        <f t="shared" si="2"/>
        <v>effect = { solar_system = { spawn_system = { min_distance = 10 max_distance= 10 min_orientation_angle = 70 max_orientation_angle = 70 max_jumps = 1 initializer= hostile_init_20}}}</v>
      </c>
      <c r="C170" s="301"/>
      <c r="D170" s="302" t="s">
        <v>20168</v>
      </c>
      <c r="E170" s="303" t="s">
        <v>20169</v>
      </c>
    </row>
    <row r="171" ht="45" customHeight="1" spans="1:5">
      <c r="A171" s="299" t="s">
        <v>9448</v>
      </c>
      <c r="B171" s="300" t="str">
        <f t="shared" si="2"/>
        <v>effect = { solar_system = { spawn_system = { min_distance = 10 max_distance= 10 min_orientation_angle = 70 max_orientation_angle = 70 max_jumps = 1 initializer= hostile_init_21}}}</v>
      </c>
      <c r="C171" s="301"/>
      <c r="D171" s="302" t="s">
        <v>20170</v>
      </c>
      <c r="E171" s="303" t="s">
        <v>20171</v>
      </c>
    </row>
    <row r="172" ht="45" customHeight="1" spans="1:5">
      <c r="A172" s="299" t="s">
        <v>20172</v>
      </c>
      <c r="B172" s="300" t="str">
        <f t="shared" si="2"/>
        <v>effect = { solar_system = { spawn_system = { min_distance = 10 max_distance= 10 min_orientation_angle = 70 max_orientation_angle = 70 max_jumps = 1 initializer= hostile_init_22}}}</v>
      </c>
      <c r="C172" s="301"/>
      <c r="D172" s="302" t="s">
        <v>20173</v>
      </c>
      <c r="E172" s="303" t="s">
        <v>20174</v>
      </c>
    </row>
    <row r="173" ht="45" customHeight="1" spans="1:5">
      <c r="A173" s="299" t="s">
        <v>19874</v>
      </c>
      <c r="B173" s="300" t="str">
        <f t="shared" si="2"/>
        <v>effect = { solar_system = { spawn_system = { min_distance = 10 max_distance= 10 min_orientation_angle = 70 max_orientation_angle = 70 max_jumps = 1 initializer= guardians_artist_init_01}}}</v>
      </c>
      <c r="C173" s="301"/>
      <c r="D173" s="302" t="s">
        <v>20175</v>
      </c>
      <c r="E173" s="303" t="s">
        <v>20176</v>
      </c>
    </row>
    <row r="174" ht="45" customHeight="1" spans="1:5">
      <c r="A174" s="299" t="s">
        <v>19874</v>
      </c>
      <c r="B174" s="300" t="str">
        <f t="shared" si="2"/>
        <v>effect = { solar_system = { spawn_system = { min_distance = 10 max_distance= 10 min_orientation_angle = 70 max_orientation_angle = 70 max_jumps = 1 initializer= guardians_artist_init_02}}}</v>
      </c>
      <c r="C174" s="301"/>
      <c r="D174" s="302" t="s">
        <v>20175</v>
      </c>
      <c r="E174" s="303" t="s">
        <v>20177</v>
      </c>
    </row>
    <row r="175" ht="45" customHeight="1" spans="1:5">
      <c r="A175" s="299" t="s">
        <v>19874</v>
      </c>
      <c r="B175" s="300" t="str">
        <f t="shared" si="2"/>
        <v>effect = { solar_system = { spawn_system = { min_distance = 10 max_distance= 10 min_orientation_angle = 70 max_orientation_angle = 70 max_jumps = 1 initializer= guardians_artist_init_03}}}</v>
      </c>
      <c r="C175" s="301"/>
      <c r="D175" s="302" t="s">
        <v>20175</v>
      </c>
      <c r="E175" s="303" t="s">
        <v>20178</v>
      </c>
    </row>
    <row r="176" ht="45" customHeight="1" spans="1:5">
      <c r="A176" s="299" t="s">
        <v>19874</v>
      </c>
      <c r="B176" s="300" t="str">
        <f t="shared" si="2"/>
        <v>effect = { solar_system = { spawn_system = { min_distance = 10 max_distance= 10 min_orientation_angle = 70 max_orientation_angle = 70 max_jumps = 1 initializer= guardians_curator_init_01}}}</v>
      </c>
      <c r="C176" s="301"/>
      <c r="D176" s="302" t="s">
        <v>20179</v>
      </c>
      <c r="E176" s="303" t="s">
        <v>20180</v>
      </c>
    </row>
    <row r="177" ht="45" customHeight="1" spans="1:5">
      <c r="A177" s="299" t="s">
        <v>19874</v>
      </c>
      <c r="B177" s="300" t="str">
        <f t="shared" si="2"/>
        <v>effect = { solar_system = { spawn_system = { min_distance = 10 max_distance= 10 min_orientation_angle = 70 max_orientation_angle = 70 max_jumps = 1 initializer= guardians_curator_init_02}}}</v>
      </c>
      <c r="C177" s="301"/>
      <c r="D177" s="302" t="s">
        <v>20179</v>
      </c>
      <c r="E177" s="303" t="s">
        <v>20181</v>
      </c>
    </row>
    <row r="178" ht="45" customHeight="1" spans="1:5">
      <c r="A178" s="299" t="s">
        <v>19874</v>
      </c>
      <c r="B178" s="300" t="str">
        <f t="shared" si="2"/>
        <v>effect = { solar_system = { spawn_system = { min_distance = 10 max_distance= 10 min_orientation_angle = 70 max_orientation_angle = 70 max_jumps = 1 initializer= guardians_curator_init_03}}}</v>
      </c>
      <c r="C178" s="301"/>
      <c r="D178" s="302" t="s">
        <v>20179</v>
      </c>
      <c r="E178" s="303" t="s">
        <v>20182</v>
      </c>
    </row>
    <row r="179" ht="45" customHeight="1" spans="1:5">
      <c r="A179" s="299" t="s">
        <v>19874</v>
      </c>
      <c r="B179" s="300" t="str">
        <f t="shared" si="2"/>
        <v>effect = { solar_system = { spawn_system = { min_distance = 10 max_distance= 10 min_orientation_angle = 70 max_orientation_angle = 70 max_jumps = 1 initializer= guardians_trader_init_01}}}</v>
      </c>
      <c r="C179" s="301"/>
      <c r="D179" s="302" t="s">
        <v>20183</v>
      </c>
      <c r="E179" s="303" t="s">
        <v>20184</v>
      </c>
    </row>
    <row r="180" ht="45" customHeight="1" spans="1:5">
      <c r="A180" s="299" t="s">
        <v>19874</v>
      </c>
      <c r="B180" s="300" t="str">
        <f t="shared" si="2"/>
        <v>effect = { solar_system = { spawn_system = { min_distance = 10 max_distance= 10 min_orientation_angle = 70 max_orientation_angle = 70 max_jumps = 1 initializer= guardians_trader_init_02}}}</v>
      </c>
      <c r="C180" s="301"/>
      <c r="D180" s="302" t="s">
        <v>20183</v>
      </c>
      <c r="E180" s="303" t="s">
        <v>20185</v>
      </c>
    </row>
    <row r="181" ht="45" customHeight="1" spans="1:5">
      <c r="A181" s="299" t="s">
        <v>19874</v>
      </c>
      <c r="B181" s="300" t="str">
        <f t="shared" si="2"/>
        <v>effect = { solar_system = { spawn_system = { min_distance = 10 max_distance= 10 min_orientation_angle = 70 max_orientation_angle = 70 max_jumps = 1 initializer= guardians_trader_init_03}}}</v>
      </c>
      <c r="C181" s="301"/>
      <c r="D181" s="302" t="s">
        <v>20183</v>
      </c>
      <c r="E181" s="303" t="s">
        <v>20186</v>
      </c>
    </row>
    <row r="182" ht="45" customHeight="1" spans="1:5">
      <c r="A182" s="299" t="s">
        <v>19874</v>
      </c>
      <c r="B182" s="300" t="str">
        <f t="shared" si="2"/>
        <v>effect = { solar_system = { spawn_system = { min_distance = 10 max_distance= 10 min_orientation_angle = 70 max_orientation_angle = 70 max_jumps = 1 initializer= guardians_init_stellarites}}}</v>
      </c>
      <c r="C182" s="301"/>
      <c r="D182" s="302" t="s">
        <v>20187</v>
      </c>
      <c r="E182" s="303" t="s">
        <v>20188</v>
      </c>
    </row>
    <row r="183" ht="45" customHeight="1" spans="1:5">
      <c r="A183" s="299" t="s">
        <v>19874</v>
      </c>
      <c r="B183" s="300" t="str">
        <f t="shared" si="2"/>
        <v>effect = { solar_system = { spawn_system = { min_distance = 10 max_distance= 10 min_orientation_angle = 70 max_orientation_angle = 70 max_jumps = 1 initializer= guardians_init_dragon}}}</v>
      </c>
      <c r="C183" s="301"/>
      <c r="D183" s="302" t="s">
        <v>20189</v>
      </c>
      <c r="E183" s="303" t="s">
        <v>20190</v>
      </c>
    </row>
    <row r="184" ht="45" customHeight="1" spans="1:5">
      <c r="A184" s="299" t="s">
        <v>19874</v>
      </c>
      <c r="B184" s="300" t="str">
        <f t="shared" si="2"/>
        <v>effect = { solar_system = { spawn_system = { min_distance = 10 max_distance= 10 min_orientation_angle = 70 max_orientation_angle = 70 max_jumps = 1 initializer= guardians_init_horror}}}</v>
      </c>
      <c r="C184" s="301"/>
      <c r="D184" s="302" t="s">
        <v>20191</v>
      </c>
      <c r="E184" s="303" t="s">
        <v>20192</v>
      </c>
    </row>
    <row r="185" ht="45" customHeight="1" spans="1:5">
      <c r="A185" s="299" t="s">
        <v>19874</v>
      </c>
      <c r="B185" s="300" t="str">
        <f t="shared" si="2"/>
        <v>effect = { solar_system = { spawn_system = { min_distance = 10 max_distance= 10 min_orientation_angle = 70 max_orientation_angle = 70 max_jumps = 1 initializer= guardians_init_dreadnought}}}</v>
      </c>
      <c r="C185" s="301"/>
      <c r="D185" s="302" t="s">
        <v>20193</v>
      </c>
      <c r="E185" s="303" t="s">
        <v>20194</v>
      </c>
    </row>
    <row r="186" ht="45" customHeight="1" spans="1:5">
      <c r="A186" s="299" t="s">
        <v>19874</v>
      </c>
      <c r="B186" s="300" t="str">
        <f t="shared" si="2"/>
        <v>effect = { solar_system = { spawn_system = { min_distance = 10 max_distance= 10 min_orientation_angle = 70 max_orientation_angle = 70 max_jumps = 1 initializer= guardians_init_hive}}}</v>
      </c>
      <c r="C186" s="301"/>
      <c r="D186" s="302" t="s">
        <v>20195</v>
      </c>
      <c r="E186" s="303" t="s">
        <v>20196</v>
      </c>
    </row>
    <row r="187" ht="45" customHeight="1" spans="1:5">
      <c r="A187" s="299" t="s">
        <v>20197</v>
      </c>
      <c r="B187" s="300" t="str">
        <f t="shared" si="2"/>
        <v>effect = { solar_system = { spawn_system = { min_distance = 10 max_distance= 10 min_orientation_angle = 70 max_orientation_angle = 70 max_jumps = 1 initializer= guardians_init_technosphere}}}</v>
      </c>
      <c r="C187" s="301"/>
      <c r="D187" s="302" t="s">
        <v>1405</v>
      </c>
      <c r="E187" s="303" t="s">
        <v>20198</v>
      </c>
    </row>
    <row r="188" ht="45" customHeight="1" spans="1:5">
      <c r="A188" s="299" t="s">
        <v>19874</v>
      </c>
      <c r="B188" s="300" t="str">
        <f t="shared" si="2"/>
        <v>effect = { solar_system = { spawn_system = { min_distance = 10 max_distance= 10 min_orientation_angle = 70 max_orientation_angle = 70 max_jumps = 1 initializer= guardians_init_fortress}}}</v>
      </c>
      <c r="C188" s="301"/>
      <c r="D188" s="302" t="s">
        <v>3450</v>
      </c>
      <c r="E188" s="303" t="s">
        <v>20199</v>
      </c>
    </row>
    <row r="189" ht="45" customHeight="1" spans="1:5">
      <c r="A189" s="299" t="s">
        <v>19874</v>
      </c>
      <c r="B189" s="300" t="str">
        <f t="shared" si="2"/>
        <v>effect = { solar_system = { spawn_system = { min_distance = 10 max_distance= 10 min_orientation_angle = 70 max_orientation_angle = 70 max_jumps = 1 initializer= guardians_init_wraith}}}</v>
      </c>
      <c r="C189" s="301"/>
      <c r="D189" s="302" t="s">
        <v>20200</v>
      </c>
      <c r="E189" s="303" t="s">
        <v>20201</v>
      </c>
    </row>
    <row r="190" ht="45" customHeight="1" spans="1:5">
      <c r="A190" s="299" t="s">
        <v>19874</v>
      </c>
      <c r="B190" s="300" t="str">
        <f t="shared" si="2"/>
        <v>effect = { solar_system = { spawn_system = { min_distance = 10 max_distance= 10 min_orientation_angle = 70 max_orientation_angle = 70 max_jumps = 1 initializer= arc_welders_construction_system}}}</v>
      </c>
      <c r="C190" s="301"/>
      <c r="D190" s="316" t="s">
        <v>1609</v>
      </c>
      <c r="E190" s="317" t="s">
        <v>20202</v>
      </c>
    </row>
    <row r="191" ht="45" customHeight="1" spans="1:5">
      <c r="A191" s="299" t="s">
        <v>19874</v>
      </c>
      <c r="B191" s="300" t="str">
        <f t="shared" si="2"/>
        <v>effect = { solar_system = { spawn_system = { min_distance = 10 max_distance= 10 min_orientation_angle = 70 max_orientation_angle = 70 max_jumps = 1 initializer= ruined_arc_furnace_system}}}</v>
      </c>
      <c r="C191" s="301"/>
      <c r="D191" s="316" t="s">
        <v>20203</v>
      </c>
      <c r="E191" s="317" t="s">
        <v>20204</v>
      </c>
    </row>
    <row r="192" ht="45" customHeight="1" spans="1:5">
      <c r="A192" s="299" t="s">
        <v>19874</v>
      </c>
      <c r="B192" s="300" t="str">
        <f t="shared" si="2"/>
        <v>effect = { solar_system = { spawn_system = { min_distance = 10 max_distance= 10 min_orientation_angle = 70 max_orientation_angle = 70 max_jumps = 1 initializer= marauder_1_1}}}</v>
      </c>
      <c r="C192" s="301"/>
      <c r="D192" s="302" t="s">
        <v>20205</v>
      </c>
      <c r="E192" s="303" t="s">
        <v>20206</v>
      </c>
    </row>
    <row r="193" ht="45" customHeight="1" spans="1:5">
      <c r="A193" s="305" t="s">
        <v>19874</v>
      </c>
      <c r="B193" s="306" t="str">
        <f t="shared" si="2"/>
        <v>effect = { solar_system = { spawn_system = { min_distance = 10 max_distance= 10 min_orientation_angle = 70 max_orientation_angle = 70 max_jumps = 1 initializer= marauder_1_2}}}</v>
      </c>
      <c r="C193" s="307"/>
      <c r="D193" s="308" t="s">
        <v>20207</v>
      </c>
      <c r="E193" s="310" t="s">
        <v>20208</v>
      </c>
    </row>
    <row r="194" ht="45" customHeight="1" spans="1:5">
      <c r="A194" s="305" t="s">
        <v>19874</v>
      </c>
      <c r="B194" s="306" t="str">
        <f t="shared" si="2"/>
        <v>effect = { solar_system = { spawn_system = { min_distance = 10 max_distance= 10 min_orientation_angle = 70 max_orientation_angle = 70 max_jumps = 1 initializer= marauder_1_3}}}</v>
      </c>
      <c r="C194" s="307"/>
      <c r="D194" s="308" t="s">
        <v>20207</v>
      </c>
      <c r="E194" s="310" t="s">
        <v>20209</v>
      </c>
    </row>
    <row r="195" ht="45" customHeight="1" spans="1:5">
      <c r="A195" s="299" t="s">
        <v>19874</v>
      </c>
      <c r="B195" s="300" t="str">
        <f t="shared" si="2"/>
        <v>effect = { solar_system = { spawn_system = { min_distance = 10 max_distance= 10 min_orientation_angle = 70 max_orientation_angle = 70 max_jumps = 1 initializer= marauder_2_1}}}</v>
      </c>
      <c r="C195" s="301"/>
      <c r="D195" s="302" t="s">
        <v>20205</v>
      </c>
      <c r="E195" s="303" t="s">
        <v>20210</v>
      </c>
    </row>
    <row r="196" ht="45" customHeight="1" spans="1:5">
      <c r="A196" s="305" t="s">
        <v>19874</v>
      </c>
      <c r="B196" s="306" t="str">
        <f t="shared" si="2"/>
        <v>effect = { solar_system = { spawn_system = { min_distance = 10 max_distance= 10 min_orientation_angle = 70 max_orientation_angle = 70 max_jumps = 1 initializer= marauder_2_2}}}</v>
      </c>
      <c r="C196" s="307"/>
      <c r="D196" s="308" t="s">
        <v>20207</v>
      </c>
      <c r="E196" s="310" t="s">
        <v>20211</v>
      </c>
    </row>
    <row r="197" ht="45" customHeight="1" spans="1:5">
      <c r="A197" s="305" t="s">
        <v>19874</v>
      </c>
      <c r="B197" s="306" t="str">
        <f t="shared" si="2"/>
        <v>effect = { solar_system = { spawn_system = { min_distance = 10 max_distance= 10 min_orientation_angle = 70 max_orientation_angle = 70 max_jumps = 1 initializer= marauder_2_3}}}</v>
      </c>
      <c r="C197" s="307"/>
      <c r="D197" s="308" t="s">
        <v>20207</v>
      </c>
      <c r="E197" s="310" t="s">
        <v>20212</v>
      </c>
    </row>
    <row r="198" ht="45" customHeight="1" spans="1:5">
      <c r="A198" s="299" t="s">
        <v>19874</v>
      </c>
      <c r="B198" s="300" t="str">
        <f t="shared" si="2"/>
        <v>effect = { solar_system = { spawn_system = { min_distance = 10 max_distance= 10 min_orientation_angle = 70 max_orientation_angle = 70 max_jumps = 1 initializer= marauder_3_1}}}</v>
      </c>
      <c r="C198" s="301"/>
      <c r="D198" s="302" t="s">
        <v>20205</v>
      </c>
      <c r="E198" s="303" t="s">
        <v>20213</v>
      </c>
    </row>
    <row r="199" ht="45" customHeight="1" spans="1:5">
      <c r="A199" s="305" t="s">
        <v>19874</v>
      </c>
      <c r="B199" s="306" t="str">
        <f t="shared" ref="B199:B262" si="3">_xlfn.CONCAT("effect = { solar_system = { spawn_system = { min_distance = ",$C$4," ","max_distance= ",$C$4," ","min_orientation_angle = ",$E$4," ","max_orientation_angle = ",$E$4," ","max_jumps = 1 ","initializer= ",E199,"}}}")</f>
        <v>effect = { solar_system = { spawn_system = { min_distance = 10 max_distance= 10 min_orientation_angle = 70 max_orientation_angle = 70 max_jumps = 1 initializer= marauder_3_2}}}</v>
      </c>
      <c r="C199" s="307"/>
      <c r="D199" s="308" t="s">
        <v>20207</v>
      </c>
      <c r="E199" s="310" t="s">
        <v>20214</v>
      </c>
    </row>
    <row r="200" ht="45" customHeight="1" spans="1:5">
      <c r="A200" s="305" t="s">
        <v>19874</v>
      </c>
      <c r="B200" s="306" t="str">
        <f t="shared" si="3"/>
        <v>effect = { solar_system = { spawn_system = { min_distance = 10 max_distance= 10 min_orientation_angle = 70 max_orientation_angle = 70 max_jumps = 1 initializer= marauder_3_3}}}</v>
      </c>
      <c r="C200" s="307"/>
      <c r="D200" s="308" t="s">
        <v>20207</v>
      </c>
      <c r="E200" s="310" t="s">
        <v>20215</v>
      </c>
    </row>
    <row r="201" ht="45" customHeight="1" spans="1:5">
      <c r="A201" s="299" t="s">
        <v>20216</v>
      </c>
      <c r="B201" s="300" t="str">
        <f t="shared" si="3"/>
        <v>effect = { solar_system = { spawn_system = { min_distance = 10 max_distance= 10 min_orientation_angle = 70 max_orientation_angle = 70 max_jumps = 1 initializer= megacorp_caravaneer_init}}}</v>
      </c>
      <c r="C201" s="301"/>
      <c r="D201" s="302" t="s">
        <v>20217</v>
      </c>
      <c r="E201" s="303" t="s">
        <v>20218</v>
      </c>
    </row>
    <row r="202" ht="45" customHeight="1" spans="1:5">
      <c r="A202" s="299" t="s">
        <v>19874</v>
      </c>
      <c r="B202" s="300" t="str">
        <f t="shared" si="3"/>
        <v>effect = { solar_system = { spawn_system = { min_distance = 10 max_distance= 10 min_orientation_angle = 70 max_orientation_angle = 70 max_jumps = 1 initializer= megacorp_matter_decompressor_init_01}}}</v>
      </c>
      <c r="C202" s="301"/>
      <c r="D202" s="302" t="s">
        <v>20219</v>
      </c>
      <c r="E202" s="303" t="s">
        <v>20220</v>
      </c>
    </row>
    <row r="203" ht="45" customHeight="1" spans="1:5">
      <c r="A203" s="299" t="s">
        <v>19874</v>
      </c>
      <c r="B203" s="300" t="str">
        <f t="shared" si="3"/>
        <v>effect = { solar_system = { spawn_system = { min_distance = 10 max_distance= 10 min_orientation_angle = 70 max_orientation_angle = 70 max_jumps = 1 initializer= megacorp_strategic_coordination_center_init_01}}}</v>
      </c>
      <c r="C203" s="301"/>
      <c r="D203" s="302" t="s">
        <v>20221</v>
      </c>
      <c r="E203" s="303" t="s">
        <v>20222</v>
      </c>
    </row>
    <row r="204" ht="45" customHeight="1" spans="1:5">
      <c r="A204" s="299" t="s">
        <v>19874</v>
      </c>
      <c r="B204" s="300" t="str">
        <f t="shared" si="3"/>
        <v>effect = { solar_system = { spawn_system = { min_distance = 10 max_distance= 10 min_orientation_angle = 70 max_orientation_angle = 70 max_jumps = 1 initializer= megacorp_mega_art_installation_init_01}}}</v>
      </c>
      <c r="C204" s="301"/>
      <c r="D204" s="302" t="s">
        <v>20223</v>
      </c>
      <c r="E204" s="303" t="s">
        <v>20224</v>
      </c>
    </row>
    <row r="205" ht="45" customHeight="1" spans="1:5">
      <c r="A205" s="299" t="s">
        <v>19874</v>
      </c>
      <c r="B205" s="300" t="str">
        <f t="shared" si="3"/>
        <v>effect = { solar_system = { spawn_system = { min_distance = 10 max_distance= 10 min_orientation_angle = 70 max_orientation_angle = 70 max_jumps = 1 initializer= megacorp_interstellar_assembly_init_01}}}</v>
      </c>
      <c r="C205" s="301"/>
      <c r="D205" s="302" t="s">
        <v>20225</v>
      </c>
      <c r="E205" s="303" t="s">
        <v>20226</v>
      </c>
    </row>
    <row r="206" ht="45" customHeight="1" spans="1:5">
      <c r="A206" s="305" t="s">
        <v>19874</v>
      </c>
      <c r="B206" s="306" t="str">
        <f t="shared" si="3"/>
        <v>effect = { solar_system = { spawn_system = { min_distance = 10 max_distance= 10 min_orientation_angle = 70 max_orientation_angle = 70 max_jumps = 1 initializer= basic_init_01}}}</v>
      </c>
      <c r="C206" s="307"/>
      <c r="D206" s="308" t="s">
        <v>20013</v>
      </c>
      <c r="E206" s="310" t="s">
        <v>20227</v>
      </c>
    </row>
    <row r="207" ht="45" customHeight="1" spans="1:5">
      <c r="A207" s="305" t="s">
        <v>19874</v>
      </c>
      <c r="B207" s="306" t="str">
        <f t="shared" si="3"/>
        <v>effect = { solar_system = { spawn_system = { min_distance = 10 max_distance= 10 min_orientation_angle = 70 max_orientation_angle = 70 max_jumps = 1 initializer= basic_init_02}}}</v>
      </c>
      <c r="C207" s="307"/>
      <c r="D207" s="308" t="s">
        <v>20013</v>
      </c>
      <c r="E207" s="310" t="s">
        <v>20228</v>
      </c>
    </row>
    <row r="208" ht="45" customHeight="1" spans="1:5">
      <c r="A208" s="305" t="s">
        <v>19874</v>
      </c>
      <c r="B208" s="306" t="str">
        <f t="shared" si="3"/>
        <v>effect = { solar_system = { spawn_system = { min_distance = 10 max_distance= 10 min_orientation_angle = 70 max_orientation_angle = 70 max_jumps = 1 initializer= basic_init_03}}}</v>
      </c>
      <c r="C208" s="307"/>
      <c r="D208" s="308" t="s">
        <v>20013</v>
      </c>
      <c r="E208" s="310" t="s">
        <v>20229</v>
      </c>
    </row>
    <row r="209" ht="45" customHeight="1" spans="1:5">
      <c r="A209" s="305" t="s">
        <v>19874</v>
      </c>
      <c r="B209" s="306" t="str">
        <f t="shared" si="3"/>
        <v>effect = { solar_system = { spawn_system = { min_distance = 10 max_distance= 10 min_orientation_angle = 70 max_orientation_angle = 70 max_jumps = 1 initializer= basic_init_04}}}</v>
      </c>
      <c r="C209" s="307"/>
      <c r="D209" s="308" t="s">
        <v>20013</v>
      </c>
      <c r="E209" s="310" t="s">
        <v>20230</v>
      </c>
    </row>
    <row r="210" ht="45" customHeight="1" spans="1:5">
      <c r="A210" s="305" t="s">
        <v>19874</v>
      </c>
      <c r="B210" s="306" t="str">
        <f t="shared" si="3"/>
        <v>effect = { solar_system = { spawn_system = { min_distance = 10 max_distance= 10 min_orientation_angle = 70 max_orientation_angle = 70 max_jumps = 1 initializer= basic_init_05}}}</v>
      </c>
      <c r="C210" s="307"/>
      <c r="D210" s="308" t="s">
        <v>20013</v>
      </c>
      <c r="E210" s="310" t="s">
        <v>20231</v>
      </c>
    </row>
    <row r="211" ht="45" customHeight="1" spans="1:5">
      <c r="A211" s="305" t="s">
        <v>19874</v>
      </c>
      <c r="B211" s="306" t="str">
        <f t="shared" si="3"/>
        <v>effect = { solar_system = { spawn_system = { min_distance = 10 max_distance= 10 min_orientation_angle = 70 max_orientation_angle = 70 max_jumps = 1 initializer= basic_init_06}}}</v>
      </c>
      <c r="C211" s="307"/>
      <c r="D211" s="308" t="s">
        <v>20013</v>
      </c>
      <c r="E211" s="310" t="s">
        <v>20232</v>
      </c>
    </row>
    <row r="212" ht="45" customHeight="1" spans="1:5">
      <c r="A212" s="305" t="s">
        <v>19874</v>
      </c>
      <c r="B212" s="306" t="str">
        <f t="shared" si="3"/>
        <v>effect = { solar_system = { spawn_system = { min_distance = 10 max_distance= 10 min_orientation_angle = 70 max_orientation_angle = 70 max_jumps = 1 initializer= asteroid_init_01}}}</v>
      </c>
      <c r="C212" s="307"/>
      <c r="D212" s="308" t="s">
        <v>20233</v>
      </c>
      <c r="E212" s="310" t="s">
        <v>20234</v>
      </c>
    </row>
    <row r="213" ht="45" customHeight="1" spans="1:5">
      <c r="A213" s="305" t="s">
        <v>19874</v>
      </c>
      <c r="B213" s="306" t="str">
        <f t="shared" si="3"/>
        <v>effect = { solar_system = { spawn_system = { min_distance = 10 max_distance= 10 min_orientation_angle = 70 max_orientation_angle = 70 max_jumps = 1 initializer= binary_init_01}}}</v>
      </c>
      <c r="C213" s="307"/>
      <c r="D213" s="308" t="s">
        <v>20235</v>
      </c>
      <c r="E213" s="310" t="s">
        <v>20236</v>
      </c>
    </row>
    <row r="214" ht="45" customHeight="1" spans="1:5">
      <c r="A214" s="305" t="s">
        <v>19874</v>
      </c>
      <c r="B214" s="306" t="str">
        <f t="shared" si="3"/>
        <v>effect = { solar_system = { spawn_system = { min_distance = 10 max_distance= 10 min_orientation_angle = 70 max_orientation_angle = 70 max_jumps = 1 initializer= binary_init_02}}}</v>
      </c>
      <c r="C214" s="307"/>
      <c r="D214" s="308" t="s">
        <v>20237</v>
      </c>
      <c r="E214" s="310" t="s">
        <v>20238</v>
      </c>
    </row>
    <row r="215" ht="45" customHeight="1" spans="1:5">
      <c r="A215" s="305" t="s">
        <v>19874</v>
      </c>
      <c r="B215" s="306" t="str">
        <f t="shared" si="3"/>
        <v>effect = { solar_system = { spawn_system = { min_distance = 10 max_distance= 10 min_orientation_angle = 70 max_orientation_angle = 70 max_jumps = 1 initializer= trinary_init_01}}}</v>
      </c>
      <c r="C215" s="307"/>
      <c r="D215" s="308" t="s">
        <v>20239</v>
      </c>
      <c r="E215" s="310" t="s">
        <v>20240</v>
      </c>
    </row>
    <row r="216" ht="45" customHeight="1" spans="1:5">
      <c r="A216" s="305" t="s">
        <v>19874</v>
      </c>
      <c r="B216" s="306" t="str">
        <f t="shared" si="3"/>
        <v>effect = { solar_system = { spawn_system = { min_distance = 10 max_distance= 10 min_orientation_angle = 70 max_orientation_angle = 70 max_jumps = 1 initializer= trinary_init_02}}}</v>
      </c>
      <c r="C216" s="307"/>
      <c r="D216" s="308" t="s">
        <v>20241</v>
      </c>
      <c r="E216" s="310" t="s">
        <v>20242</v>
      </c>
    </row>
    <row r="217" ht="45" customHeight="1" spans="1:5">
      <c r="A217" s="299" t="s">
        <v>19874</v>
      </c>
      <c r="B217" s="300" t="str">
        <f t="shared" si="3"/>
        <v>effect = { solar_system = { spawn_system = { min_distance = 10 max_distance= 10 min_orientation_angle = 70 max_orientation_angle = 70 max_jumps = 1 initializer= salvager_enclave_init_01}}}</v>
      </c>
      <c r="C217" s="301"/>
      <c r="D217" s="302" t="s">
        <v>2149</v>
      </c>
      <c r="E217" s="303" t="s">
        <v>20243</v>
      </c>
    </row>
    <row r="218" ht="45" customHeight="1" spans="1:5">
      <c r="A218" s="299" t="s">
        <v>19874</v>
      </c>
      <c r="B218" s="300" t="str">
        <f t="shared" si="3"/>
        <v>effect = { solar_system = { spawn_system = { min_distance = 10 max_distance= 10 min_orientation_angle = 70 max_orientation_angle = 70 max_jumps = 1 initializer= salvager_enclave_init_02}}}</v>
      </c>
      <c r="C218" s="301"/>
      <c r="D218" s="302" t="s">
        <v>2149</v>
      </c>
      <c r="E218" s="303" t="s">
        <v>20244</v>
      </c>
    </row>
    <row r="219" ht="45" customHeight="1" spans="1:5">
      <c r="A219" s="299" t="s">
        <v>19874</v>
      </c>
      <c r="B219" s="300" t="str">
        <f t="shared" si="3"/>
        <v>effect = { solar_system = { spawn_system = { min_distance = 10 max_distance= 10 min_orientation_angle = 70 max_orientation_angle = 70 max_jumps = 1 initializer= salvager_enclave_init_03}}}</v>
      </c>
      <c r="C219" s="301"/>
      <c r="D219" s="302" t="s">
        <v>2149</v>
      </c>
      <c r="E219" s="303" t="s">
        <v>20245</v>
      </c>
    </row>
    <row r="220" ht="45" customHeight="1" spans="1:5">
      <c r="A220" s="299" t="s">
        <v>19874</v>
      </c>
      <c r="B220" s="300" t="str">
        <f t="shared" si="3"/>
        <v>effect = { solar_system = { spawn_system = { min_distance = 10 max_distance= 10 min_orientation_angle = 70 max_orientation_angle = 70 max_jumps = 1 initializer= shroudwalker_enclave_init_01}}}</v>
      </c>
      <c r="C220" s="301"/>
      <c r="D220" s="302" t="s">
        <v>20246</v>
      </c>
      <c r="E220" s="303" t="s">
        <v>20247</v>
      </c>
    </row>
    <row r="221" ht="45" customHeight="1" spans="1:5">
      <c r="A221" s="299" t="s">
        <v>19874</v>
      </c>
      <c r="B221" s="300" t="str">
        <f t="shared" si="3"/>
        <v>effect = { solar_system = { spawn_system = { min_distance = 10 max_distance= 10 min_orientation_angle = 70 max_orientation_angle = 70 max_jumps = 1 initializer= shroudwalker_enclave_init_02}}}</v>
      </c>
      <c r="C221" s="301"/>
      <c r="D221" s="302" t="s">
        <v>20248</v>
      </c>
      <c r="E221" s="303" t="s">
        <v>20249</v>
      </c>
    </row>
    <row r="222" ht="45" customHeight="1" spans="1:5">
      <c r="A222" s="299" t="s">
        <v>19874</v>
      </c>
      <c r="B222" s="300" t="str">
        <f t="shared" si="3"/>
        <v>effect = { solar_system = { spawn_system = { min_distance = 10 max_distance= 10 min_orientation_angle = 70 max_orientation_angle = 70 max_jumps = 1 initializer= shroudwalker_enclave_init_03}}}</v>
      </c>
      <c r="C222" s="301"/>
      <c r="D222" s="302" t="s">
        <v>20250</v>
      </c>
      <c r="E222" s="303" t="s">
        <v>20251</v>
      </c>
    </row>
    <row r="223" ht="45" customHeight="1" spans="1:5">
      <c r="A223" s="299" t="s">
        <v>19874</v>
      </c>
      <c r="B223" s="300" t="str">
        <f t="shared" si="3"/>
        <v>effect = { solar_system = { spawn_system = { min_distance = 10 max_distance= 10 min_orientation_angle = 70 max_orientation_angle = 70 max_jumps = 1 initializer= broken_shroudwalker_init_01}}}</v>
      </c>
      <c r="C223" s="301"/>
      <c r="D223" s="302" t="s">
        <v>20252</v>
      </c>
      <c r="E223" s="303" t="s">
        <v>20253</v>
      </c>
    </row>
    <row r="224" ht="45" customHeight="1" spans="1:5">
      <c r="A224" s="299" t="s">
        <v>19874</v>
      </c>
      <c r="B224" s="300" t="str">
        <f t="shared" si="3"/>
        <v>effect = { solar_system = { spawn_system = { min_distance = 10 max_distance= 10 min_orientation_angle = 70 max_orientation_angle = 70 max_jumps = 1 initializer= quantum_catapult_init_01}}}</v>
      </c>
      <c r="C224" s="301"/>
      <c r="D224" s="302" t="s">
        <v>20254</v>
      </c>
      <c r="E224" s="303" t="s">
        <v>20255</v>
      </c>
    </row>
    <row r="225" ht="45" customHeight="1" spans="1:5">
      <c r="A225" s="299" t="s">
        <v>19874</v>
      </c>
      <c r="B225" s="300" t="str">
        <f t="shared" si="3"/>
        <v>effect = { solar_system = { spawn_system = { min_distance = 10 max_distance= 10 min_orientation_angle = 70 max_orientation_angle = 70 max_jumps = 1 initializer= orbital_ring_init_01}}}</v>
      </c>
      <c r="C225" s="301"/>
      <c r="D225" s="302" t="s">
        <v>20256</v>
      </c>
      <c r="E225" s="303" t="s">
        <v>20257</v>
      </c>
    </row>
    <row r="226" ht="45" customHeight="1" spans="1:5">
      <c r="A226" s="299" t="s">
        <v>19874</v>
      </c>
      <c r="B226" s="300" t="str">
        <f t="shared" si="3"/>
        <v>effect = { solar_system = { spawn_system = { min_distance = 10 max_distance= 10 min_orientation_angle = 70 max_orientation_angle = 70 max_jumps = 1 initializer= overlord_system_init}}}</v>
      </c>
      <c r="C226" s="301"/>
      <c r="D226" s="302" t="s">
        <v>20258</v>
      </c>
      <c r="E226" s="303" t="s">
        <v>20259</v>
      </c>
    </row>
    <row r="227" ht="45" customHeight="1" spans="1:5">
      <c r="A227" s="305" t="s">
        <v>19874</v>
      </c>
      <c r="B227" s="306" t="str">
        <f t="shared" si="3"/>
        <v>effect = { solar_system = { spawn_system = { min_distance = 10 max_distance= 10 min_orientation_angle = 70 max_orientation_angle = 70 max_jumps = 1 initializer= overlord_system_2_init}}}</v>
      </c>
      <c r="C227" s="307"/>
      <c r="D227" s="308" t="s">
        <v>20260</v>
      </c>
      <c r="E227" s="310" t="s">
        <v>20261</v>
      </c>
    </row>
    <row r="228" ht="45" customHeight="1" spans="1:5">
      <c r="A228" s="305" t="s">
        <v>19874</v>
      </c>
      <c r="B228" s="306" t="str">
        <f t="shared" si="3"/>
        <v>effect = { solar_system = { spawn_system = { min_distance = 10 max_distance= 10 min_orientation_angle = 70 max_orientation_angle = 70 max_jumps = 1 initializer= overlord_system_3_init}}}</v>
      </c>
      <c r="C228" s="307"/>
      <c r="D228" s="308" t="s">
        <v>20262</v>
      </c>
      <c r="E228" s="310" t="s">
        <v>20263</v>
      </c>
    </row>
    <row r="229" ht="45" customHeight="1" spans="1:5">
      <c r="A229" s="305" t="s">
        <v>19874</v>
      </c>
      <c r="B229" s="306" t="str">
        <f t="shared" si="3"/>
        <v>effect = { solar_system = { spawn_system = { min_distance = 10 max_distance= 10 min_orientation_angle = 70 max_orientation_angle = 70 max_jumps = 1 initializer= overlord_system_4_init}}}</v>
      </c>
      <c r="C229" s="307"/>
      <c r="D229" s="308" t="s">
        <v>20264</v>
      </c>
      <c r="E229" s="310" t="s">
        <v>20265</v>
      </c>
    </row>
    <row r="230" ht="45" customHeight="1" spans="1:5">
      <c r="A230" s="305" t="s">
        <v>19874</v>
      </c>
      <c r="B230" s="306" t="str">
        <f t="shared" si="3"/>
        <v>effect = { solar_system = { spawn_system = { min_distance = 10 max_distance= 10 min_orientation_angle = 70 max_orientation_angle = 70 max_jumps = 1 initializer= overlord_system_5_init}}}</v>
      </c>
      <c r="C230" s="307"/>
      <c r="D230" s="308" t="s">
        <v>20264</v>
      </c>
      <c r="E230" s="310" t="s">
        <v>20266</v>
      </c>
    </row>
    <row r="231" ht="45" customHeight="1" spans="1:5">
      <c r="A231" s="305" t="s">
        <v>19874</v>
      </c>
      <c r="B231" s="306" t="str">
        <f t="shared" si="3"/>
        <v>effect = { solar_system = { spawn_system = { min_distance = 10 max_distance= 10 min_orientation_angle = 70 max_orientation_angle = 70 max_jumps = 1 initializer= overlord_system_6_init}}}</v>
      </c>
      <c r="C231" s="307"/>
      <c r="D231" s="308" t="s">
        <v>20264</v>
      </c>
      <c r="E231" s="310" t="s">
        <v>20267</v>
      </c>
    </row>
    <row r="232" ht="45" customHeight="1" spans="1:5">
      <c r="A232" s="305" t="s">
        <v>19874</v>
      </c>
      <c r="B232" s="306" t="str">
        <f t="shared" si="3"/>
        <v>effect = { solar_system = { spawn_system = { min_distance = 10 max_distance= 10 min_orientation_angle = 70 max_orientation_angle = 70 max_jumps = 1 initializer= overlord_system_7_init}}}</v>
      </c>
      <c r="C232" s="307"/>
      <c r="D232" s="308" t="s">
        <v>20264</v>
      </c>
      <c r="E232" s="310" t="s">
        <v>20268</v>
      </c>
    </row>
    <row r="233" ht="45" customHeight="1" spans="1:5">
      <c r="A233" s="305" t="s">
        <v>19874</v>
      </c>
      <c r="B233" s="306" t="str">
        <f t="shared" si="3"/>
        <v>effect = { solar_system = { spawn_system = { min_distance = 10 max_distance= 10 min_orientation_angle = 70 max_orientation_angle = 70 max_jumps = 1 initializer= overlord_system_8_init}}}</v>
      </c>
      <c r="C233" s="307"/>
      <c r="D233" s="308" t="s">
        <v>20264</v>
      </c>
      <c r="E233" s="310" t="s">
        <v>20269</v>
      </c>
    </row>
    <row r="234" ht="45" customHeight="1" spans="1:5">
      <c r="A234" s="299" t="s">
        <v>20270</v>
      </c>
      <c r="B234" s="300" t="str">
        <f t="shared" si="3"/>
        <v>effect = { solar_system = { spawn_system = { min_distance = 10 max_distance= 10 min_orientation_angle = 70 max_orientation_angle = 70 max_jumps = 1 initializer= legendary_leader_start_site}}}</v>
      </c>
      <c r="C234" s="301"/>
      <c r="D234" s="302" t="s">
        <v>20271</v>
      </c>
      <c r="E234" s="303" t="s">
        <v>20272</v>
      </c>
    </row>
    <row r="235" ht="45" customHeight="1" spans="1:5">
      <c r="A235" s="305" t="s">
        <v>20273</v>
      </c>
      <c r="B235" s="306" t="str">
        <f t="shared" si="3"/>
        <v>effect = { solar_system = { spawn_system = { min_distance = 10 max_distance= 10 min_orientation_angle = 70 max_orientation_angle = 70 max_jumps = 1 initializer= legendary_leader_1st_site}}}</v>
      </c>
      <c r="C235" s="307"/>
      <c r="D235" s="308" t="s">
        <v>20271</v>
      </c>
      <c r="E235" s="309" t="s">
        <v>20274</v>
      </c>
    </row>
    <row r="236" ht="45" customHeight="1" spans="1:5">
      <c r="A236" s="305" t="s">
        <v>20275</v>
      </c>
      <c r="B236" s="306" t="str">
        <f t="shared" si="3"/>
        <v>effect = { solar_system = { spawn_system = { min_distance = 10 max_distance= 10 min_orientation_angle = 70 max_orientation_angle = 70 max_jumps = 1 initializer= legendary_leader_2nd_site}}}</v>
      </c>
      <c r="C236" s="307"/>
      <c r="D236" s="308" t="s">
        <v>20271</v>
      </c>
      <c r="E236" s="309" t="s">
        <v>20276</v>
      </c>
    </row>
    <row r="237" ht="45" customHeight="1" spans="1:5">
      <c r="A237" s="305" t="s">
        <v>20277</v>
      </c>
      <c r="B237" s="306" t="str">
        <f t="shared" si="3"/>
        <v>effect = { solar_system = { spawn_system = { min_distance = 10 max_distance= 10 min_orientation_angle = 70 max_orientation_angle = 70 max_jumps = 1 initializer= legendary_leader_3rd_site}}}</v>
      </c>
      <c r="C237" s="307"/>
      <c r="D237" s="308" t="s">
        <v>20271</v>
      </c>
      <c r="E237" s="309" t="s">
        <v>20278</v>
      </c>
    </row>
    <row r="238" ht="45" customHeight="1" spans="1:5">
      <c r="A238" s="305" t="s">
        <v>20279</v>
      </c>
      <c r="B238" s="306" t="str">
        <f t="shared" si="3"/>
        <v>effect = { solar_system = { spawn_system = { min_distance = 10 max_distance= 10 min_orientation_angle = 70 max_orientation_angle = 70 max_jumps = 1 initializer= legendary_leader_last_site}}}</v>
      </c>
      <c r="C238" s="307"/>
      <c r="D238" s="308" t="s">
        <v>20280</v>
      </c>
      <c r="E238" s="309" t="s">
        <v>20281</v>
      </c>
    </row>
    <row r="239" ht="45" customHeight="1" spans="1:5">
      <c r="A239" s="305" t="s">
        <v>19874</v>
      </c>
      <c r="B239" s="306" t="str">
        <f t="shared" si="3"/>
        <v>effect = { solar_system = { spawn_system = { min_distance = 10 max_distance= 10 min_orientation_angle = 70 max_orientation_angle = 70 max_jumps = 1 initializer= pre_ftl_init_01}}}</v>
      </c>
      <c r="C239" s="307"/>
      <c r="D239" s="308" t="s">
        <v>20282</v>
      </c>
      <c r="E239" s="310" t="s">
        <v>20283</v>
      </c>
    </row>
    <row r="240" ht="45" customHeight="1" spans="1:5">
      <c r="A240" s="305" t="s">
        <v>20109</v>
      </c>
      <c r="B240" s="306" t="str">
        <f t="shared" si="3"/>
        <v>effect = { solar_system = { spawn_system = { min_distance = 10 max_distance= 10 min_orientation_angle = 70 max_orientation_angle = 70 max_jumps = 1 initializer= pre_ftl_init_sol}}}</v>
      </c>
      <c r="C240" s="307"/>
      <c r="D240" s="308" t="s">
        <v>20284</v>
      </c>
      <c r="E240" s="310" t="s">
        <v>20285</v>
      </c>
    </row>
    <row r="241" ht="45" customHeight="1" spans="1:5">
      <c r="A241" s="299" t="s">
        <v>20286</v>
      </c>
      <c r="B241" s="300" t="str">
        <f t="shared" si="3"/>
        <v>effect = { solar_system = { spawn_system = { min_distance = 10 max_distance= 10 min_orientation_angle = 70 max_orientation_angle = 70 max_jumps = 1 initializer= sanctuary_system}}}</v>
      </c>
      <c r="C241" s="301"/>
      <c r="D241" s="302" t="s">
        <v>20287</v>
      </c>
      <c r="E241" s="303" t="s">
        <v>20288</v>
      </c>
    </row>
    <row r="242" ht="45" customHeight="1" spans="1:5">
      <c r="A242" s="305" t="s">
        <v>19874</v>
      </c>
      <c r="B242" s="306" t="str">
        <f t="shared" si="3"/>
        <v>effect = { solar_system = { spawn_system = { min_distance = 10 max_distance= 10 min_orientation_angle = 70 max_orientation_angle = 70 max_jumps = 1 initializer= pre_ftl_hive_init_01}}}</v>
      </c>
      <c r="C242" s="307"/>
      <c r="D242" s="308" t="s">
        <v>20282</v>
      </c>
      <c r="E242" s="309" t="s">
        <v>20289</v>
      </c>
    </row>
    <row r="243" ht="45" customHeight="1" spans="1:5">
      <c r="A243" s="299" t="s">
        <v>20290</v>
      </c>
      <c r="B243" s="300" t="str">
        <f t="shared" si="3"/>
        <v>effect = { solar_system = { spawn_system = { min_distance = 10 max_distance= 10 min_orientation_angle = 70 max_orientation_angle = 70 max_jumps = 1 initializer= pre_ftl_deneb_system}}}</v>
      </c>
      <c r="C243" s="301"/>
      <c r="D243" s="302" t="s">
        <v>20282</v>
      </c>
      <c r="E243" s="303" t="s">
        <v>20291</v>
      </c>
    </row>
    <row r="244" ht="45" customHeight="1" spans="1:5">
      <c r="A244" s="305" t="s">
        <v>19874</v>
      </c>
      <c r="B244" s="306" t="str">
        <f t="shared" si="3"/>
        <v>effect = { solar_system = { spawn_system = { min_distance = 10 max_distance= 10 min_orientation_angle = 70 max_orientation_angle = 70 max_jumps = 1 initializer= pre_ftl_shattered_ring}}}</v>
      </c>
      <c r="C244" s="307"/>
      <c r="D244" s="308" t="s">
        <v>20292</v>
      </c>
      <c r="E244" s="310" t="s">
        <v>20293</v>
      </c>
    </row>
    <row r="245" ht="45" customHeight="1" spans="1:5">
      <c r="A245" s="305" t="s">
        <v>20290</v>
      </c>
      <c r="B245" s="306" t="str">
        <f t="shared" si="3"/>
        <v>effect = { solar_system = { spawn_system = { min_distance = 10 max_distance= 10 min_orientation_angle = 70 max_orientation_angle = 70 max_jumps = 1 initializer= deneb_system}}}</v>
      </c>
      <c r="C245" s="307"/>
      <c r="D245" s="308" t="s">
        <v>20294</v>
      </c>
      <c r="E245" s="310" t="s">
        <v>20295</v>
      </c>
    </row>
    <row r="246" ht="45" customHeight="1" spans="1:5">
      <c r="A246" s="305" t="s">
        <v>20290</v>
      </c>
      <c r="B246" s="306" t="str">
        <f t="shared" si="3"/>
        <v>effect = { solar_system = { spawn_system = { min_distance = 10 max_distance= 10 min_orientation_angle = 70 max_orientation_angle = 70 max_jumps = 1 initializer= une_deneb_system}}}</v>
      </c>
      <c r="C246" s="307"/>
      <c r="D246" s="308" t="s">
        <v>20296</v>
      </c>
      <c r="E246" s="310" t="s">
        <v>20297</v>
      </c>
    </row>
    <row r="247" ht="45" customHeight="1" spans="1:5">
      <c r="A247" s="305" t="s">
        <v>19874</v>
      </c>
      <c r="B247" s="306" t="str">
        <f t="shared" si="3"/>
        <v>effect = { solar_system = { spawn_system = { min_distance = 10 max_distance= 10 min_orientation_angle = 70 max_orientation_angle = 70 max_jumps = 1 initializer= deneb_neighbor_t1}}}</v>
      </c>
      <c r="C247" s="307"/>
      <c r="D247" s="308" t="s">
        <v>20013</v>
      </c>
      <c r="E247" s="310" t="s">
        <v>20298</v>
      </c>
    </row>
    <row r="248" ht="45" customHeight="1" spans="1:5">
      <c r="A248" s="305" t="s">
        <v>19874</v>
      </c>
      <c r="B248" s="306" t="str">
        <f t="shared" si="3"/>
        <v>effect = { solar_system = { spawn_system = { min_distance = 10 max_distance= 10 min_orientation_angle = 70 max_orientation_angle = 70 max_jumps = 1 initializer= deneb_neighbor_t1_first_colony}}}</v>
      </c>
      <c r="C248" s="307"/>
      <c r="D248" s="308" t="s">
        <v>20299</v>
      </c>
      <c r="E248" s="310" t="s">
        <v>20300</v>
      </c>
    </row>
    <row r="249" ht="45" customHeight="1" spans="1:5">
      <c r="A249" s="305" t="s">
        <v>19874</v>
      </c>
      <c r="B249" s="306" t="str">
        <f t="shared" si="3"/>
        <v>effect = { solar_system = { spawn_system = { min_distance = 10 max_distance= 10 min_orientation_angle = 70 max_orientation_angle = 70 max_jumps = 1 initializer= deneb_neighbor_t2_second_colony}}}</v>
      </c>
      <c r="C249" s="307"/>
      <c r="D249" s="308" t="s">
        <v>20299</v>
      </c>
      <c r="E249" s="310" t="s">
        <v>20301</v>
      </c>
    </row>
    <row r="250" ht="45" customHeight="1" spans="1:5">
      <c r="A250" s="305" t="s">
        <v>20302</v>
      </c>
      <c r="B250" s="306" t="str">
        <f t="shared" si="3"/>
        <v>effect = { solar_system = { spawn_system = { min_distance = 10 max_distance= 10 min_orientation_angle = 70 max_orientation_angle = 70 max_jumps = 1 initializer= vultaumar_system}}}</v>
      </c>
      <c r="C250" s="307"/>
      <c r="D250" s="308" t="s">
        <v>20303</v>
      </c>
      <c r="E250" s="310" t="s">
        <v>20304</v>
      </c>
    </row>
    <row r="251" ht="45" customHeight="1" spans="1:5">
      <c r="A251" s="305" t="s">
        <v>20305</v>
      </c>
      <c r="B251" s="306" t="str">
        <f t="shared" si="3"/>
        <v>effect = { solar_system = { spawn_system = { min_distance = 10 max_distance= 10 min_orientation_angle = 70 max_orientation_angle = 70 max_jumps = 1 initializer= yuhtaan_system}}}</v>
      </c>
      <c r="C251" s="307"/>
      <c r="D251" s="308" t="s">
        <v>20306</v>
      </c>
      <c r="E251" s="310" t="s">
        <v>20307</v>
      </c>
    </row>
    <row r="252" ht="45" customHeight="1" spans="1:5">
      <c r="A252" s="305" t="s">
        <v>9819</v>
      </c>
      <c r="B252" s="306" t="str">
        <f t="shared" si="3"/>
        <v>effect = { solar_system = { spawn_system = { min_distance = 10 max_distance= 10 min_orientation_angle = 70 max_orientation_angle = 70 max_jumps = 1 initializer= fen_habbanis_system}}}</v>
      </c>
      <c r="C252" s="307"/>
      <c r="D252" s="308" t="s">
        <v>20308</v>
      </c>
      <c r="E252" s="310" t="s">
        <v>20309</v>
      </c>
    </row>
    <row r="253" ht="45" customHeight="1" spans="1:5">
      <c r="A253" s="305" t="s">
        <v>20310</v>
      </c>
      <c r="B253" s="306" t="str">
        <f t="shared" si="3"/>
        <v>effect = { solar_system = { spawn_system = { min_distance = 10 max_distance= 10 min_orientation_angle = 70 max_orientation_angle = 70 max_jumps = 1 initializer= irass_system}}}</v>
      </c>
      <c r="C253" s="307"/>
      <c r="D253" s="308" t="s">
        <v>20311</v>
      </c>
      <c r="E253" s="310" t="s">
        <v>20312</v>
      </c>
    </row>
    <row r="254" ht="45" customHeight="1" spans="1:5">
      <c r="A254" s="305" t="s">
        <v>20313</v>
      </c>
      <c r="B254" s="306" t="str">
        <f t="shared" si="3"/>
        <v>effect = { solar_system = { spawn_system = { min_distance = 10 max_distance= 10 min_orientation_angle = 70 max_orientation_angle = 70 max_jumps = 1 initializer= cybrex_system}}}</v>
      </c>
      <c r="C254" s="307"/>
      <c r="D254" s="308" t="s">
        <v>20314</v>
      </c>
      <c r="E254" s="310" t="s">
        <v>20315</v>
      </c>
    </row>
    <row r="255" ht="45" customHeight="1" spans="1:5">
      <c r="A255" s="305" t="s">
        <v>19928</v>
      </c>
      <c r="B255" s="306" t="str">
        <f t="shared" si="3"/>
        <v>effect = { solar_system = { spawn_system = { min_distance = 10 max_distance= 10 min_orientation_angle = 70 max_orientation_angle = 70 max_jumps = 1 initializer= ai_titawin_init}}}</v>
      </c>
      <c r="C255" s="307"/>
      <c r="D255" s="308" t="s">
        <v>20316</v>
      </c>
      <c r="E255" s="310" t="s">
        <v>20317</v>
      </c>
    </row>
    <row r="256" ht="45" customHeight="1" spans="1:5">
      <c r="A256" s="305" t="s">
        <v>20109</v>
      </c>
      <c r="B256" s="306" t="str">
        <f t="shared" si="3"/>
        <v>effect = { solar_system = { spawn_system = { min_distance = 10 max_distance= 10 min_orientation_angle = 70 max_orientation_angle = 70 max_jumps = 1 initializer= sol_system_initializer}}}</v>
      </c>
      <c r="C256" s="307"/>
      <c r="D256" s="308"/>
      <c r="E256" s="310" t="s">
        <v>20318</v>
      </c>
    </row>
    <row r="257" ht="45" customHeight="1" spans="1:5">
      <c r="A257" s="305" t="s">
        <v>20319</v>
      </c>
      <c r="B257" s="306" t="str">
        <f t="shared" si="3"/>
        <v>effect = { solar_system = { spawn_system = { min_distance = 10 max_distance= 10 min_orientation_angle = 70 max_orientation_angle = 70 max_jumps = 1 initializer= sol_neighbor_t1}}}</v>
      </c>
      <c r="C257" s="307"/>
      <c r="D257" s="308" t="s">
        <v>20320</v>
      </c>
      <c r="E257" s="310" t="s">
        <v>20321</v>
      </c>
    </row>
    <row r="258" ht="45" customHeight="1" spans="1:5">
      <c r="A258" s="305" t="s">
        <v>20322</v>
      </c>
      <c r="B258" s="306" t="str">
        <f t="shared" si="3"/>
        <v>effect = { solar_system = { spawn_system = { min_distance = 10 max_distance= 10 min_orientation_angle = 70 max_orientation_angle = 70 max_jumps = 1 initializer= sol_neighbor_t1_first_colony}}}</v>
      </c>
      <c r="C258" s="307"/>
      <c r="D258" s="308" t="s">
        <v>20323</v>
      </c>
      <c r="E258" s="310" t="s">
        <v>20324</v>
      </c>
    </row>
    <row r="259" ht="45" customHeight="1" spans="1:5">
      <c r="A259" s="305" t="s">
        <v>20322</v>
      </c>
      <c r="B259" s="306" t="str">
        <f t="shared" si="3"/>
        <v>effect = { solar_system = { spawn_system = { min_distance = 10 max_distance= 10 min_orientation_angle = 70 max_orientation_angle = 70 max_jumps = 1 initializer= sol_neighbor_t1_no_guaranteed_colony}}}</v>
      </c>
      <c r="C259" s="307"/>
      <c r="D259" s="308" t="s">
        <v>20323</v>
      </c>
      <c r="E259" s="310" t="s">
        <v>20325</v>
      </c>
    </row>
    <row r="260" ht="45" customHeight="1" spans="1:5">
      <c r="A260" s="305" t="s">
        <v>20326</v>
      </c>
      <c r="B260" s="306" t="str">
        <f t="shared" si="3"/>
        <v>effect = { solar_system = { spawn_system = { min_distance = 10 max_distance= 10 min_orientation_angle = 70 max_orientation_angle = 70 max_jumps = 1 initializer= sol_neighbor_t2}}}</v>
      </c>
      <c r="C260" s="307"/>
      <c r="D260" s="308" t="s">
        <v>20320</v>
      </c>
      <c r="E260" s="310" t="s">
        <v>20327</v>
      </c>
    </row>
    <row r="261" ht="45" customHeight="1" spans="1:5">
      <c r="A261" s="305" t="s">
        <v>20328</v>
      </c>
      <c r="B261" s="306" t="str">
        <f t="shared" si="3"/>
        <v>effect = { solar_system = { spawn_system = { min_distance = 10 max_distance= 10 min_orientation_angle = 70 max_orientation_angle = 70 max_jumps = 1 initializer= sol_neighbor_t2_second_colony}}}</v>
      </c>
      <c r="C261" s="307"/>
      <c r="D261" s="308" t="s">
        <v>20329</v>
      </c>
      <c r="E261" s="310" t="s">
        <v>20330</v>
      </c>
    </row>
    <row r="262" ht="45" customHeight="1" spans="1:5">
      <c r="A262" s="305" t="s">
        <v>20328</v>
      </c>
      <c r="B262" s="306" t="str">
        <f t="shared" si="3"/>
        <v>effect = { solar_system = { spawn_system = { min_distance = 10 max_distance= 10 min_orientation_angle = 70 max_orientation_angle = 70 max_jumps = 1 initializer= sol_neighbor_t2_no_guaranteed_colony}}}</v>
      </c>
      <c r="C262" s="307"/>
      <c r="D262" s="308" t="s">
        <v>20320</v>
      </c>
      <c r="E262" s="310" t="s">
        <v>20331</v>
      </c>
    </row>
    <row r="263" ht="45" customHeight="1" spans="1:5">
      <c r="A263" s="305" t="s">
        <v>20109</v>
      </c>
      <c r="B263" s="306" t="str">
        <f t="shared" ref="B263:B326" si="4">_xlfn.CONCAT("effect = { solar_system = { spawn_system = { min_distance = ",$C$4," ","max_distance= ",$C$4," ","min_orientation_angle = ",$E$4," ","max_orientation_angle = ",$E$4," ","max_jumps = 1 ","initializer= ",E263,"}}}")</f>
        <v>effect = { solar_system = { spawn_system = { min_distance = 10 max_distance= 10 min_orientation_angle = 70 max_orientation_angle = 70 max_jumps = 1 initializer= com_sol_system}}}</v>
      </c>
      <c r="C263" s="307"/>
      <c r="D263" s="308" t="s">
        <v>20332</v>
      </c>
      <c r="E263" s="310" t="s">
        <v>20333</v>
      </c>
    </row>
    <row r="264" ht="45" customHeight="1" spans="1:5">
      <c r="A264" s="305" t="s">
        <v>20109</v>
      </c>
      <c r="B264" s="306" t="str">
        <f t="shared" si="4"/>
        <v>effect = { solar_system = { spawn_system = { min_distance = 10 max_distance= 10 min_orientation_angle = 70 max_orientation_angle = 70 max_jumps = 1 initializer= ai_sol_system}}}</v>
      </c>
      <c r="C264" s="307"/>
      <c r="D264" s="308" t="s">
        <v>20332</v>
      </c>
      <c r="E264" s="310" t="s">
        <v>20334</v>
      </c>
    </row>
    <row r="265" ht="45" customHeight="1" spans="1:5">
      <c r="A265" s="305" t="s">
        <v>20322</v>
      </c>
      <c r="B265" s="306" t="str">
        <f t="shared" si="4"/>
        <v>effect = { solar_system = { spawn_system = { min_distance = 10 max_distance= 10 min_orientation_angle = 70 max_orientation_angle = 70 max_jumps = 1 initializer= com_sol_neighbor_t1_first_colony}}}</v>
      </c>
      <c r="C265" s="307"/>
      <c r="D265" s="308" t="s">
        <v>20335</v>
      </c>
      <c r="E265" s="310" t="s">
        <v>20336</v>
      </c>
    </row>
    <row r="266" ht="45" customHeight="1" spans="1:5">
      <c r="A266" s="305" t="s">
        <v>20319</v>
      </c>
      <c r="B266" s="306" t="str">
        <f t="shared" si="4"/>
        <v>effect = { solar_system = { spawn_system = { min_distance = 10 max_distance= 10 min_orientation_angle = 70 max_orientation_angle = 70 max_jumps = 1 initializer= com_sol_neighbor_t1}}}</v>
      </c>
      <c r="C266" s="307"/>
      <c r="D266" s="308"/>
      <c r="E266" s="310" t="s">
        <v>20337</v>
      </c>
    </row>
    <row r="267" ht="45" customHeight="1" spans="1:5">
      <c r="A267" s="305" t="s">
        <v>20328</v>
      </c>
      <c r="B267" s="306" t="str">
        <f t="shared" si="4"/>
        <v>effect = { solar_system = { spawn_system = { min_distance = 10 max_distance= 10 min_orientation_angle = 70 max_orientation_angle = 70 max_jumps = 1 initializer= com_sol_neighbor_t2_second_colony}}}</v>
      </c>
      <c r="C267" s="307"/>
      <c r="D267" s="308" t="s">
        <v>20299</v>
      </c>
      <c r="E267" s="310" t="s">
        <v>20338</v>
      </c>
    </row>
    <row r="268" ht="45" customHeight="1" spans="1:5">
      <c r="A268" s="299" t="s">
        <v>20109</v>
      </c>
      <c r="B268" s="300" t="str">
        <f t="shared" si="4"/>
        <v>effect = { solar_system = { spawn_system = { min_distance = 10 max_distance= 10 min_orientation_angle = 70 max_orientation_angle = 70 max_jumps = 1 initializer= lost_colony_sol_system}}}</v>
      </c>
      <c r="C268" s="301"/>
      <c r="D268" s="302" t="s">
        <v>20339</v>
      </c>
      <c r="E268" s="303" t="s">
        <v>20340</v>
      </c>
    </row>
    <row r="269" ht="45" customHeight="1" spans="1:5">
      <c r="A269" s="305" t="s">
        <v>20322</v>
      </c>
      <c r="B269" s="306" t="str">
        <f t="shared" si="4"/>
        <v>effect = { solar_system = { spawn_system = { min_distance = 10 max_distance= 10 min_orientation_angle = 70 max_orientation_angle = 70 max_jumps = 1 initializer= lost_colony_sol_neighbor_t1_first_colony}}}</v>
      </c>
      <c r="C269" s="307"/>
      <c r="D269" s="308" t="s">
        <v>20335</v>
      </c>
      <c r="E269" s="310" t="s">
        <v>20341</v>
      </c>
    </row>
    <row r="270" ht="45" customHeight="1" spans="1:5">
      <c r="A270" s="305" t="s">
        <v>20319</v>
      </c>
      <c r="B270" s="306" t="str">
        <f t="shared" si="4"/>
        <v>effect = { solar_system = { spawn_system = { min_distance = 10 max_distance= 10 min_orientation_angle = 70 max_orientation_angle = 70 max_jumps = 1 initializer= lost_colony_sol_neighbor_t1}}}</v>
      </c>
      <c r="C270" s="307"/>
      <c r="D270" s="308"/>
      <c r="E270" s="310" t="s">
        <v>20342</v>
      </c>
    </row>
    <row r="271" ht="45" customHeight="1" spans="1:5">
      <c r="A271" s="305" t="s">
        <v>20328</v>
      </c>
      <c r="B271" s="306" t="str">
        <f t="shared" si="4"/>
        <v>effect = { solar_system = { spawn_system = { min_distance = 10 max_distance= 10 min_orientation_angle = 70 max_orientation_angle = 70 max_jumps = 1 initializer= lost_colony_sol_neighbor_t2_second_colony}}}</v>
      </c>
      <c r="C271" s="307"/>
      <c r="D271" s="308" t="s">
        <v>20299</v>
      </c>
      <c r="E271" s="310" t="s">
        <v>20343</v>
      </c>
    </row>
    <row r="272" ht="45" customHeight="1" spans="1:5">
      <c r="A272" s="305" t="s">
        <v>20109</v>
      </c>
      <c r="B272" s="306" t="str">
        <f t="shared" si="4"/>
        <v>effect = { solar_system = { spawn_system = { min_distance = 10 max_distance= 10 min_orientation_angle = 70 max_orientation_angle = 70 max_jumps = 1 initializer= toxic_knights_sol_start}}}</v>
      </c>
      <c r="C272" s="307"/>
      <c r="D272" s="308" t="s">
        <v>20344</v>
      </c>
      <c r="E272" s="310" t="s">
        <v>20345</v>
      </c>
    </row>
    <row r="273" ht="45" customHeight="1" spans="1:5">
      <c r="A273" s="305" t="s">
        <v>20109</v>
      </c>
      <c r="B273" s="306" t="str">
        <f t="shared" si="4"/>
        <v>effect = { solar_system = { spawn_system = { min_distance = 10 max_distance= 10 min_orientation_angle = 70 max_orientation_angle = 70 max_jumps = 1 initializer= sol_system_fear_of_the_dark_system}}}</v>
      </c>
      <c r="C273" s="307"/>
      <c r="D273" s="308" t="s">
        <v>20346</v>
      </c>
      <c r="E273" s="310" t="s">
        <v>20347</v>
      </c>
    </row>
    <row r="274" ht="45" customHeight="1" spans="1:5">
      <c r="A274" s="299" t="s">
        <v>20109</v>
      </c>
      <c r="B274" s="300" t="str">
        <f t="shared" si="4"/>
        <v>effect = { solar_system = { spawn_system = { min_distance = 10 max_distance= 10 min_orientation_angle = 70 max_orientation_angle = 70 max_jumps = 1 initializer= special_init_04}}}</v>
      </c>
      <c r="C274" s="301"/>
      <c r="D274" s="302" t="s">
        <v>20348</v>
      </c>
      <c r="E274" s="303" t="s">
        <v>20349</v>
      </c>
    </row>
    <row r="275" ht="45" customHeight="1" spans="1:5">
      <c r="A275" s="305" t="s">
        <v>20350</v>
      </c>
      <c r="B275" s="306" t="str">
        <f t="shared" si="4"/>
        <v>effect = { solar_system = { spawn_system = { min_distance = 10 max_distance= 10 min_orientation_angle = 70 max_orientation_angle = 70 max_jumps = 1 initializer= init_sol_geocentric}}}</v>
      </c>
      <c r="C275" s="307"/>
      <c r="D275" s="308" t="s">
        <v>20351</v>
      </c>
      <c r="E275" s="310" t="s">
        <v>20352</v>
      </c>
    </row>
    <row r="276" ht="45" customHeight="1" spans="1:5">
      <c r="A276" s="305" t="s">
        <v>19874</v>
      </c>
      <c r="B276" s="306" t="str">
        <f t="shared" si="4"/>
        <v>effect = { solar_system = { spawn_system = { min_distance = 10 max_distance= 10 min_orientation_angle = 70 max_orientation_angle = 70 max_jumps = 1 initializer= special_init_01}}}</v>
      </c>
      <c r="C276" s="307"/>
      <c r="D276" s="308" t="s">
        <v>6028</v>
      </c>
      <c r="E276" s="310" t="s">
        <v>20353</v>
      </c>
    </row>
    <row r="277" ht="45" customHeight="1" spans="1:5">
      <c r="A277" s="299" t="s">
        <v>19874</v>
      </c>
      <c r="B277" s="300" t="str">
        <f t="shared" si="4"/>
        <v>effect = { solar_system = { spawn_system = { min_distance = 10 max_distance= 10 min_orientation_angle = 70 max_orientation_angle = 70 max_jumps = 1 initializer= special_init_06}}}</v>
      </c>
      <c r="C277" s="301"/>
      <c r="D277" s="302" t="s">
        <v>20354</v>
      </c>
      <c r="E277" s="303" t="s">
        <v>20355</v>
      </c>
    </row>
    <row r="278" ht="45" customHeight="1" spans="1:5">
      <c r="A278" s="299" t="s">
        <v>19874</v>
      </c>
      <c r="B278" s="300" t="str">
        <f t="shared" si="4"/>
        <v>effect = { solar_system = { spawn_system = { min_distance = 10 max_distance= 10 min_orientation_angle = 70 max_orientation_angle = 70 max_jumps = 1 initializer= special_init_07}}}</v>
      </c>
      <c r="C278" s="301"/>
      <c r="D278" s="302" t="s">
        <v>20356</v>
      </c>
      <c r="E278" s="303" t="s">
        <v>20357</v>
      </c>
    </row>
    <row r="279" ht="45" customHeight="1" spans="1:5">
      <c r="A279" s="305" t="s">
        <v>19874</v>
      </c>
      <c r="B279" s="306" t="str">
        <f t="shared" si="4"/>
        <v>effect = { solar_system = { spawn_system = { min_distance = 10 max_distance= 10 min_orientation_angle = 70 max_orientation_angle = 70 max_jumps = 1 initializer= special_init_08}}}</v>
      </c>
      <c r="C279" s="307"/>
      <c r="D279" s="308" t="s">
        <v>6035</v>
      </c>
      <c r="E279" s="310" t="s">
        <v>20358</v>
      </c>
    </row>
    <row r="280" ht="45" customHeight="1" spans="1:5">
      <c r="A280" s="305" t="s">
        <v>19874</v>
      </c>
      <c r="B280" s="306" t="str">
        <f t="shared" si="4"/>
        <v>effect = { solar_system = { spawn_system = { min_distance = 10 max_distance= 10 min_orientation_angle = 70 max_orientation_angle = 70 max_jumps = 1 initializer= special_init_09}}}</v>
      </c>
      <c r="C280" s="307"/>
      <c r="D280" s="308" t="s">
        <v>6042</v>
      </c>
      <c r="E280" s="310" t="s">
        <v>20359</v>
      </c>
    </row>
    <row r="281" ht="45" customHeight="1" spans="1:5">
      <c r="A281" s="305" t="s">
        <v>19874</v>
      </c>
      <c r="B281" s="306" t="str">
        <f t="shared" si="4"/>
        <v>effect = { solar_system = { spawn_system = { min_distance = 10 max_distance= 10 min_orientation_angle = 70 max_orientation_angle = 70 max_jumps = 1 initializer= hyacinth_system}}}</v>
      </c>
      <c r="C281" s="307"/>
      <c r="D281" s="308" t="s">
        <v>20360</v>
      </c>
      <c r="E281" s="310" t="s">
        <v>20361</v>
      </c>
    </row>
    <row r="282" ht="45" customHeight="1" spans="1:5">
      <c r="A282" s="305" t="s">
        <v>19874</v>
      </c>
      <c r="B282" s="306" t="str">
        <f t="shared" si="4"/>
        <v>effect = { solar_system = { spawn_system = { min_distance = 10 max_distance= 10 min_orientation_angle = 70 max_orientation_angle = 70 max_jumps = 1 initializer= ai_system_1}}}</v>
      </c>
      <c r="C282" s="307"/>
      <c r="D282" s="308" t="s">
        <v>20362</v>
      </c>
      <c r="E282" s="310" t="s">
        <v>20363</v>
      </c>
    </row>
    <row r="283" ht="45" customHeight="1" spans="1:5">
      <c r="A283" s="299" t="s">
        <v>19874</v>
      </c>
      <c r="B283" s="300" t="str">
        <f t="shared" si="4"/>
        <v>effect = { solar_system = { spawn_system = { min_distance = 10 max_distance= 10 min_orientation_angle = 70 max_orientation_angle = 70 max_jumps = 1 initializer= crystal_manufactory_system}}}</v>
      </c>
      <c r="C283" s="301"/>
      <c r="D283" s="302" t="s">
        <v>20364</v>
      </c>
      <c r="E283" s="303" t="s">
        <v>20365</v>
      </c>
    </row>
    <row r="284" ht="45" customHeight="1" spans="1:5">
      <c r="A284" s="299" t="s">
        <v>20366</v>
      </c>
      <c r="B284" s="300" t="str">
        <f t="shared" si="4"/>
        <v>effect = { solar_system = { spawn_system = { min_distance = 10 max_distance= 10 min_orientation_angle = 70 max_orientation_angle = 70 max_jumps = 1 initializer= trappist_initializer}}}</v>
      </c>
      <c r="C284" s="301"/>
      <c r="D284" s="302" t="s">
        <v>20299</v>
      </c>
      <c r="E284" s="303" t="s">
        <v>20367</v>
      </c>
    </row>
    <row r="285" ht="45" customHeight="1" spans="1:5">
      <c r="A285" s="299" t="s">
        <v>9433</v>
      </c>
      <c r="B285" s="300" t="str">
        <f t="shared" si="4"/>
        <v>effect = { solar_system = { spawn_system = { min_distance = 10 max_distance= 10 min_orientation_angle = 70 max_orientation_angle = 70 max_jumps = 1 initializer= parvus_system}}}</v>
      </c>
      <c r="C285" s="301"/>
      <c r="D285" s="302" t="s">
        <v>20368</v>
      </c>
      <c r="E285" s="303" t="s">
        <v>20369</v>
      </c>
    </row>
    <row r="286" ht="45" customHeight="1" spans="1:5">
      <c r="A286" s="299" t="s">
        <v>20370</v>
      </c>
      <c r="B286" s="300" t="str">
        <f t="shared" si="4"/>
        <v>effect = { solar_system = { spawn_system = { min_distance = 10 max_distance= 10 min_orientation_angle = 70 max_orientation_angle = 70 max_jumps = 1 initializer= polaris_civilization}}}</v>
      </c>
      <c r="C286" s="301"/>
      <c r="D286" s="302" t="s">
        <v>20371</v>
      </c>
      <c r="E286" s="303" t="s">
        <v>20372</v>
      </c>
    </row>
    <row r="287" ht="45" customHeight="1" spans="1:5">
      <c r="A287" s="299" t="s">
        <v>20373</v>
      </c>
      <c r="B287" s="300" t="str">
        <f t="shared" si="4"/>
        <v>effect = { solar_system = { spawn_system = { min_distance = 10 max_distance= 10 min_orientation_angle = 70 max_orientation_angle = 70 max_jumps = 1 initializer= fumongus_init_01}}}</v>
      </c>
      <c r="C287" s="301"/>
      <c r="D287" s="302" t="s">
        <v>20374</v>
      </c>
      <c r="E287" s="303" t="s">
        <v>20375</v>
      </c>
    </row>
    <row r="288" ht="45" customHeight="1" spans="1:5">
      <c r="A288" s="299" t="s">
        <v>9451</v>
      </c>
      <c r="B288" s="300" t="str">
        <f t="shared" si="4"/>
        <v>effect = { solar_system = { spawn_system = { min_distance = 10 max_distance= 10 min_orientation_angle = 70 max_orientation_angle = 70 max_jumps = 1 initializer= ghost_ship_system_initializer_01}}}</v>
      </c>
      <c r="C288" s="301"/>
      <c r="D288" s="302" t="s">
        <v>20376</v>
      </c>
      <c r="E288" s="303" t="s">
        <v>20377</v>
      </c>
    </row>
    <row r="289" ht="45" customHeight="1" spans="1:5">
      <c r="A289" s="305" t="s">
        <v>20378</v>
      </c>
      <c r="B289" s="306" t="str">
        <f t="shared" si="4"/>
        <v>effect = { solar_system = { spawn_system = { min_distance = 10 max_distance= 10 min_orientation_angle = 70 max_orientation_angle = 70 max_jumps = 1 initializer= surveillance_supercomputer_system}}}</v>
      </c>
      <c r="C289" s="307"/>
      <c r="D289" s="308" t="s">
        <v>20379</v>
      </c>
      <c r="E289" s="310" t="s">
        <v>20380</v>
      </c>
    </row>
    <row r="290" ht="45" customHeight="1" spans="1:5">
      <c r="A290" s="299" t="s">
        <v>20381</v>
      </c>
      <c r="B290" s="300" t="str">
        <f t="shared" si="4"/>
        <v>effect = { solar_system = { spawn_system = { min_distance = 10 max_distance= 10 min_orientation_angle = 70 max_orientation_angle = 70 max_jumps = 1 initializer= locust_system_initializer_01}}}</v>
      </c>
      <c r="C290" s="301"/>
      <c r="D290" s="302" t="s">
        <v>20382</v>
      </c>
      <c r="E290" s="303" t="s">
        <v>20383</v>
      </c>
    </row>
    <row r="291" ht="45" customHeight="1" spans="1:5">
      <c r="A291" s="299" t="s">
        <v>20384</v>
      </c>
      <c r="B291" s="300" t="str">
        <f t="shared" si="4"/>
        <v>effect = { solar_system = { spawn_system = { min_distance = 10 max_distance= 10 min_orientation_angle = 70 max_orientation_angle = 70 max_jumps = 1 initializer= holibrae_initializer}}}</v>
      </c>
      <c r="C291" s="301"/>
      <c r="D291" s="302" t="s">
        <v>20385</v>
      </c>
      <c r="E291" s="303" t="s">
        <v>20386</v>
      </c>
    </row>
    <row r="292" ht="45" customHeight="1" spans="1:5">
      <c r="A292" s="299" t="s">
        <v>19874</v>
      </c>
      <c r="B292" s="300" t="str">
        <f t="shared" si="4"/>
        <v>effect = { solar_system = { spawn_system = { min_distance = 10 max_distance= 10 min_orientation_angle = 70 max_orientation_angle = 70 max_jumps = 1 initializer= debris_belt_initializer}}}</v>
      </c>
      <c r="C292" s="301"/>
      <c r="D292" s="302" t="s">
        <v>20387</v>
      </c>
      <c r="E292" s="303" t="s">
        <v>20388</v>
      </c>
    </row>
    <row r="293" ht="45" customHeight="1" spans="1:5">
      <c r="A293" s="305" t="s">
        <v>20389</v>
      </c>
      <c r="B293" s="306" t="str">
        <f t="shared" si="4"/>
        <v>effect = { solar_system = { spawn_system = { min_distance = 10 max_distance= 10 min_orientation_angle = 70 max_orientation_angle = 70 max_jumps = 1 initializer= the_chosen_home_initializer}}}</v>
      </c>
      <c r="C293" s="307"/>
      <c r="D293" s="308" t="s">
        <v>20390</v>
      </c>
      <c r="E293" s="310" t="s">
        <v>20391</v>
      </c>
    </row>
    <row r="294" ht="45" customHeight="1" spans="1:5">
      <c r="A294" s="305" t="s">
        <v>20392</v>
      </c>
      <c r="B294" s="306" t="str">
        <f t="shared" si="4"/>
        <v>effect = { solar_system = { spawn_system = { min_distance = 10 max_distance= 10 min_orientation_angle = 70 max_orientation_angle = 70 max_jumps = 1 initializer= the_chosen_resources_initializer}}}</v>
      </c>
      <c r="C294" s="307"/>
      <c r="D294" s="308" t="s">
        <v>20393</v>
      </c>
      <c r="E294" s="310" t="s">
        <v>20394</v>
      </c>
    </row>
    <row r="295" ht="45" customHeight="1" spans="1:5">
      <c r="A295" s="305" t="s">
        <v>20395</v>
      </c>
      <c r="B295" s="306" t="str">
        <f t="shared" si="4"/>
        <v>effect = { solar_system = { spawn_system = { min_distance = 10 max_distance= 10 min_orientation_angle = 70 max_orientation_angle = 70 max_jumps = 1 initializer= the_chosen_resources_initializer2}}}</v>
      </c>
      <c r="C295" s="307"/>
      <c r="D295" s="308" t="s">
        <v>20393</v>
      </c>
      <c r="E295" s="310" t="s">
        <v>20396</v>
      </c>
    </row>
    <row r="296" ht="45" customHeight="1" spans="1:5">
      <c r="A296" s="305" t="s">
        <v>20397</v>
      </c>
      <c r="B296" s="306" t="str">
        <f t="shared" si="4"/>
        <v>effect = { solar_system = { spawn_system = { min_distance = 10 max_distance= 10 min_orientation_angle = 70 max_orientation_angle = 70 max_jumps = 1 initializer= the_chosen_gate_initializer}}}</v>
      </c>
      <c r="C296" s="307"/>
      <c r="D296" s="308" t="s">
        <v>20398</v>
      </c>
      <c r="E296" s="310" t="s">
        <v>20399</v>
      </c>
    </row>
    <row r="297" ht="45" customHeight="1" spans="1:5">
      <c r="A297" s="305" t="s">
        <v>20400</v>
      </c>
      <c r="B297" s="306" t="str">
        <f t="shared" si="4"/>
        <v>effect = { solar_system = { spawn_system = { min_distance = 10 max_distance= 10 min_orientation_angle = 70 max_orientation_angle = 70 max_jumps = 1 initializer= the_chosen_escapee_initializer}}}</v>
      </c>
      <c r="C297" s="307"/>
      <c r="D297" s="308" t="s">
        <v>20393</v>
      </c>
      <c r="E297" s="310" t="s">
        <v>20401</v>
      </c>
    </row>
    <row r="298" ht="45" customHeight="1" spans="1:5">
      <c r="A298" s="299" t="s">
        <v>19874</v>
      </c>
      <c r="B298" s="300" t="str">
        <f t="shared" si="4"/>
        <v>effect = { solar_system = { spawn_system = { min_distance = 10 max_distance= 10 min_orientation_angle = 70 max_orientation_angle = 70 max_jumps = 1 initializer= the_star_mall_initializer}}}</v>
      </c>
      <c r="C298" s="301"/>
      <c r="D298" s="302" t="s">
        <v>20402</v>
      </c>
      <c r="E298" s="303" t="s">
        <v>20403</v>
      </c>
    </row>
    <row r="299" ht="45" customHeight="1" spans="1:5">
      <c r="A299" s="299" t="s">
        <v>9475</v>
      </c>
      <c r="B299" s="300" t="str">
        <f t="shared" si="4"/>
        <v>effect = { solar_system = { spawn_system = { min_distance = 10 max_distance= 10 min_orientation_angle = 70 max_orientation_angle = 70 max_jumps = 1 initializer= breachsealer_system}}}</v>
      </c>
      <c r="C299" s="301"/>
      <c r="D299" s="302" t="s">
        <v>20404</v>
      </c>
      <c r="E299" s="303" t="s">
        <v>20405</v>
      </c>
    </row>
    <row r="300" ht="45" customHeight="1" spans="1:5">
      <c r="A300" s="299" t="s">
        <v>19874</v>
      </c>
      <c r="B300" s="300" t="str">
        <f t="shared" si="4"/>
        <v>effect = { solar_system = { spawn_system = { min_distance = 10 max_distance= 10 min_orientation_angle = 70 max_orientation_angle = 70 max_jumps = 1 initializer= metal_planet_system_initializer}}}</v>
      </c>
      <c r="C300" s="301"/>
      <c r="D300" s="303" t="s">
        <v>20406</v>
      </c>
      <c r="E300" s="303" t="s">
        <v>20407</v>
      </c>
    </row>
    <row r="301" ht="45" customHeight="1" spans="1:5">
      <c r="A301" s="299" t="s">
        <v>19874</v>
      </c>
      <c r="B301" s="300" t="str">
        <f t="shared" si="4"/>
        <v>effect = { solar_system = { spawn_system = { min_distance = 10 max_distance= 10 min_orientation_angle = 70 max_orientation_angle = 70 max_jumps = 1 initializer= previously_terraformed_planet_system_initializer}}}</v>
      </c>
      <c r="C301" s="301"/>
      <c r="D301" s="316" t="s">
        <v>18138</v>
      </c>
      <c r="E301" s="303" t="s">
        <v>20408</v>
      </c>
    </row>
    <row r="302" ht="45" customHeight="1" spans="1:5">
      <c r="A302" s="299" t="s">
        <v>19874</v>
      </c>
      <c r="B302" s="300" t="str">
        <f t="shared" si="4"/>
        <v>effect = { solar_system = { spawn_system = { min_distance = 10 max_distance= 10 min_orientation_angle = 70 max_orientation_angle = 70 max_jumps = 1 initializer= collided_planet_system_initializer}}}</v>
      </c>
      <c r="C302" s="301"/>
      <c r="D302" s="303" t="s">
        <v>7604</v>
      </c>
      <c r="E302" s="303" t="s">
        <v>20409</v>
      </c>
    </row>
    <row r="303" ht="45" customHeight="1" spans="1:5">
      <c r="A303" s="305" t="s">
        <v>19874</v>
      </c>
      <c r="B303" s="306" t="str">
        <f t="shared" si="4"/>
        <v>effect = { solar_system = { spawn_system = { min_distance = 10 max_distance= 10 min_orientation_angle = 70 max_orientation_angle = 70 max_jumps = 1 initializer= wooden_planet_system_initializer}}}</v>
      </c>
      <c r="C303" s="307"/>
      <c r="D303" s="313" t="s">
        <v>18151</v>
      </c>
      <c r="E303" s="312" t="s">
        <v>20410</v>
      </c>
    </row>
    <row r="304" ht="45" customHeight="1" spans="1:5">
      <c r="A304" s="305" t="s">
        <v>19874</v>
      </c>
      <c r="B304" s="306" t="str">
        <f t="shared" si="4"/>
        <v>effect = { solar_system = { spawn_system = { min_distance = 10 max_distance= 10 min_orientation_angle = 70 max_orientation_angle = 70 max_jumps = 1 initializer= toxic_knights_start}}}</v>
      </c>
      <c r="C304" s="307"/>
      <c r="D304" s="313" t="s">
        <v>20411</v>
      </c>
      <c r="E304" s="312" t="s">
        <v>20412</v>
      </c>
    </row>
    <row r="305" ht="45" customHeight="1" spans="1:5">
      <c r="A305" s="305" t="s">
        <v>19874</v>
      </c>
      <c r="B305" s="306" t="str">
        <f t="shared" si="4"/>
        <v>effect = { solar_system = { spawn_system = { min_distance = 10 max_distance= 10 min_orientation_angle = 70 max_orientation_angle = 70 max_jumps = 1 initializer= toxic_knights_finish}}}</v>
      </c>
      <c r="C305" s="307"/>
      <c r="D305" s="313" t="s">
        <v>20413</v>
      </c>
      <c r="E305" s="312" t="s">
        <v>20414</v>
      </c>
    </row>
    <row r="306" ht="45" customHeight="1" spans="1:5">
      <c r="A306" s="299" t="s">
        <v>20415</v>
      </c>
      <c r="B306" s="300" t="str">
        <f t="shared" si="4"/>
        <v>effect = { solar_system = { spawn_system = { min_distance = 10 max_distance= 10 min_orientation_angle = 70 max_orientation_angle = 70 max_jumps = 1 initializer= unique_system_initializer_01}}}</v>
      </c>
      <c r="C306" s="301"/>
      <c r="D306" s="302" t="s">
        <v>20416</v>
      </c>
      <c r="E306" s="303" t="s">
        <v>20417</v>
      </c>
    </row>
    <row r="307" ht="45" customHeight="1" spans="1:5">
      <c r="A307" s="299" t="s">
        <v>20418</v>
      </c>
      <c r="B307" s="300" t="str">
        <f t="shared" si="4"/>
        <v>effect = { solar_system = { spawn_system = { min_distance = 10 max_distance= 10 min_orientation_angle = 70 max_orientation_angle = 70 max_jumps = 1 initializer= unique_system_initializer_02}}}</v>
      </c>
      <c r="C307" s="301"/>
      <c r="D307" s="302" t="s">
        <v>20419</v>
      </c>
      <c r="E307" s="303" t="s">
        <v>20420</v>
      </c>
    </row>
    <row r="308" ht="45" customHeight="1" spans="1:5">
      <c r="A308" s="299" t="s">
        <v>20421</v>
      </c>
      <c r="B308" s="300" t="str">
        <f t="shared" si="4"/>
        <v>effect = { solar_system = { spawn_system = { min_distance = 10 max_distance= 10 min_orientation_angle = 70 max_orientation_angle = 70 max_jumps = 1 initializer= unique_system_initializer_03}}}</v>
      </c>
      <c r="C308" s="301"/>
      <c r="D308" s="302" t="s">
        <v>20422</v>
      </c>
      <c r="E308" s="303" t="s">
        <v>20423</v>
      </c>
    </row>
    <row r="309" ht="45" customHeight="1" spans="1:5">
      <c r="A309" s="299" t="s">
        <v>20424</v>
      </c>
      <c r="B309" s="300" t="str">
        <f t="shared" si="4"/>
        <v>effect = { solar_system = { spawn_system = { min_distance = 10 max_distance= 10 min_orientation_angle = 70 max_orientation_angle = 70 max_jumps = 1 initializer= unique_system_initializer_04}}}</v>
      </c>
      <c r="C309" s="301"/>
      <c r="D309" s="302" t="s">
        <v>20425</v>
      </c>
      <c r="E309" s="303" t="s">
        <v>20426</v>
      </c>
    </row>
    <row r="310" ht="45" customHeight="1" spans="1:5">
      <c r="A310" s="299" t="s">
        <v>20427</v>
      </c>
      <c r="B310" s="300" t="str">
        <f t="shared" si="4"/>
        <v>effect = { solar_system = { spawn_system = { min_distance = 10 max_distance= 10 min_orientation_angle = 70 max_orientation_angle = 70 max_jumps = 1 initializer= unique_system_initializer_05}}}</v>
      </c>
      <c r="C310" s="301"/>
      <c r="D310" s="302" t="s">
        <v>20425</v>
      </c>
      <c r="E310" s="303" t="s">
        <v>20428</v>
      </c>
    </row>
    <row r="311" ht="45" customHeight="1" spans="1:5">
      <c r="A311" s="299" t="s">
        <v>20429</v>
      </c>
      <c r="B311" s="300" t="str">
        <f t="shared" si="4"/>
        <v>effect = { solar_system = { spawn_system = { min_distance = 10 max_distance= 10 min_orientation_angle = 70 max_orientation_angle = 70 max_jumps = 1 initializer= unique_system_initializer_06}}}</v>
      </c>
      <c r="C311" s="301"/>
      <c r="D311" s="302" t="s">
        <v>20425</v>
      </c>
      <c r="E311" s="303" t="s">
        <v>20430</v>
      </c>
    </row>
    <row r="312" ht="45" customHeight="1" spans="1:5">
      <c r="A312" s="299" t="s">
        <v>20431</v>
      </c>
      <c r="B312" s="300" t="str">
        <f t="shared" si="4"/>
        <v>effect = { solar_system = { spawn_system = { min_distance = 10 max_distance= 10 min_orientation_angle = 70 max_orientation_angle = 70 max_jumps = 1 initializer= unique_system_initializer_07}}}</v>
      </c>
      <c r="C312" s="301"/>
      <c r="D312" s="302" t="s">
        <v>20432</v>
      </c>
      <c r="E312" s="303" t="s">
        <v>20433</v>
      </c>
    </row>
    <row r="313" ht="45" customHeight="1" spans="1:5">
      <c r="A313" s="299" t="s">
        <v>20434</v>
      </c>
      <c r="B313" s="300" t="str">
        <f t="shared" si="4"/>
        <v>effect = { solar_system = { spawn_system = { min_distance = 10 max_distance= 10 min_orientation_angle = 70 max_orientation_angle = 70 max_jumps = 1 initializer= unique_system_initializer_08}}}</v>
      </c>
      <c r="C313" s="301"/>
      <c r="D313" s="302" t="s">
        <v>20435</v>
      </c>
      <c r="E313" s="303" t="s">
        <v>20436</v>
      </c>
    </row>
    <row r="314" ht="45" customHeight="1" spans="1:5">
      <c r="A314" s="299" t="s">
        <v>19874</v>
      </c>
      <c r="B314" s="300" t="str">
        <f t="shared" si="4"/>
        <v>effect = { solar_system = { spawn_system = { min_distance = 10 max_distance= 10 min_orientation_angle = 70 max_orientation_angle = 70 max_jumps = 1 initializer= unique_system_initializer_09}}}</v>
      </c>
      <c r="C314" s="301"/>
      <c r="D314" s="302" t="s">
        <v>20437</v>
      </c>
      <c r="E314" s="303" t="s">
        <v>20438</v>
      </c>
    </row>
    <row r="315" ht="45" customHeight="1" spans="1:5">
      <c r="A315" s="299" t="s">
        <v>20439</v>
      </c>
      <c r="B315" s="300" t="str">
        <f t="shared" si="4"/>
        <v>effect = { solar_system = { spawn_system = { min_distance = 10 max_distance= 10 min_orientation_angle = 70 max_orientation_angle = 70 max_jumps = 1 initializer= lone_defender}}}</v>
      </c>
      <c r="C315" s="301"/>
      <c r="D315" s="302" t="s">
        <v>20440</v>
      </c>
      <c r="E315" s="303" t="s">
        <v>20441</v>
      </c>
    </row>
    <row r="316" ht="45" customHeight="1" spans="1:5">
      <c r="A316" s="305" t="s">
        <v>19874</v>
      </c>
      <c r="B316" s="306" t="str">
        <f t="shared" si="4"/>
        <v>effect = { solar_system = { spawn_system = { min_distance = 10 max_distance= 10 min_orientation_angle = 70 max_orientation_angle = 70 max_jumps = 1 initializer= origin_unplugged_starting_system_init}}}</v>
      </c>
      <c r="C316" s="307"/>
      <c r="D316" s="308" t="s">
        <v>20442</v>
      </c>
      <c r="E316" s="309" t="s">
        <v>20443</v>
      </c>
    </row>
    <row r="317" ht="45" customHeight="1" spans="1:5">
      <c r="A317" s="305" t="s">
        <v>20444</v>
      </c>
      <c r="B317" s="306" t="str">
        <f t="shared" si="4"/>
        <v>effect = { solar_system = { spawn_system = { min_distance = 10 max_distance= 10 min_orientation_angle = 70 max_orientation_angle = 70 max_jumps = 1 initializer= sol_system_unplugged_initializer}}}</v>
      </c>
      <c r="C317" s="307"/>
      <c r="D317" s="308" t="s">
        <v>20445</v>
      </c>
      <c r="E317" s="309" t="s">
        <v>20446</v>
      </c>
    </row>
    <row r="318" ht="45" customHeight="1" spans="1:5">
      <c r="A318" s="299" t="s">
        <v>19874</v>
      </c>
      <c r="B318" s="300" t="str">
        <f t="shared" si="4"/>
        <v>effect = { solar_system = { spawn_system = { min_distance = 10 max_distance= 10 min_orientation_angle = 70 max_orientation_angle = 70 max_jumps = 1 initializer= origin_unplugged_machine_legacy_core_system_init}}}</v>
      </c>
      <c r="C318" s="301"/>
      <c r="D318" s="302" t="s">
        <v>20447</v>
      </c>
      <c r="E318" s="303" t="s">
        <v>20448</v>
      </c>
    </row>
    <row r="319" ht="45" customHeight="1" spans="1:5">
      <c r="A319" s="305" t="s">
        <v>19874</v>
      </c>
      <c r="B319" s="306" t="str">
        <f t="shared" si="4"/>
        <v>effect = { solar_system = { spawn_system = { min_distance = 10 max_distance= 10 min_orientation_angle = 70 max_orientation_angle = 70 max_jumps = 1 initializer= origin_unplugged_machine_legacy_periphery_system_init}}}</v>
      </c>
      <c r="C319" s="307"/>
      <c r="D319" s="308" t="s">
        <v>20445</v>
      </c>
      <c r="E319" s="309" t="s">
        <v>20449</v>
      </c>
    </row>
    <row r="320" ht="45" customHeight="1" spans="1:5">
      <c r="A320" s="305" t="s">
        <v>19874</v>
      </c>
      <c r="B320" s="306" t="str">
        <f t="shared" si="4"/>
        <v>effect = { solar_system = { spawn_system = { min_distance = 10 max_distance= 10 min_orientation_angle = 70 max_orientation_angle = 70 max_jumps = 1 initializer= unplugged_machine_legacy_tomb_1_system_init}}}</v>
      </c>
      <c r="C320" s="307"/>
      <c r="D320" s="308" t="s">
        <v>20445</v>
      </c>
      <c r="E320" s="309" t="s">
        <v>20450</v>
      </c>
    </row>
    <row r="321" ht="45" customHeight="1" spans="1:5">
      <c r="A321" s="305" t="s">
        <v>19874</v>
      </c>
      <c r="B321" s="306" t="str">
        <f t="shared" si="4"/>
        <v>effect = { solar_system = { spawn_system = { min_distance = 10 max_distance= 10 min_orientation_angle = 70 max_orientation_angle = 70 max_jumps = 1 initializer= unplugged_machine_legacy_tomb_2_system_init}}}</v>
      </c>
      <c r="C321" s="307"/>
      <c r="D321" s="308" t="s">
        <v>20445</v>
      </c>
      <c r="E321" s="309" t="s">
        <v>20451</v>
      </c>
    </row>
    <row r="322" ht="45" customHeight="1" spans="1:5">
      <c r="A322" s="305" t="s">
        <v>19874</v>
      </c>
      <c r="B322" s="306" t="str">
        <f t="shared" si="4"/>
        <v>effect = { solar_system = { spawn_system = { min_distance = 10 max_distance= 10 min_orientation_angle = 70 max_orientation_angle = 70 max_jumps = 1 initializer= unplugged_machine_legacy_tomb_3_system_init}}}</v>
      </c>
      <c r="C322" s="307"/>
      <c r="D322" s="308" t="s">
        <v>20445</v>
      </c>
      <c r="E322" s="309" t="s">
        <v>20452</v>
      </c>
    </row>
    <row r="323" ht="45" customHeight="1" spans="1:5">
      <c r="A323" s="305" t="s">
        <v>19874</v>
      </c>
      <c r="B323" s="306" t="str">
        <f t="shared" si="4"/>
        <v>effect = { solar_system = { spawn_system = { min_distance = 10 max_distance= 10 min_orientation_angle = 70 max_orientation_angle = 70 max_jumps = 1 initializer= unplugged_machine_legacy_tomb_4_system_init}}}</v>
      </c>
      <c r="C323" s="307"/>
      <c r="D323" s="308" t="s">
        <v>20445</v>
      </c>
      <c r="E323" s="309" t="s">
        <v>20453</v>
      </c>
    </row>
    <row r="324" ht="45" customHeight="1" spans="1:5">
      <c r="A324" s="299" t="s">
        <v>19874</v>
      </c>
      <c r="B324" s="300" t="str">
        <f t="shared" si="4"/>
        <v>effect = { solar_system = { spawn_system = { min_distance = 10 max_distance= 10 min_orientation_angle = 70 max_orientation_angle = 70 max_jumps = 1 initializer= dyson_sphere_init_01}}}</v>
      </c>
      <c r="C324" s="301"/>
      <c r="D324" s="302" t="s">
        <v>20454</v>
      </c>
      <c r="E324" s="303" t="s">
        <v>20455</v>
      </c>
    </row>
    <row r="325" ht="45" customHeight="1" spans="1:5">
      <c r="A325" s="299" t="s">
        <v>19874</v>
      </c>
      <c r="B325" s="300" t="str">
        <f t="shared" si="4"/>
        <v>effect = { solar_system = { spawn_system = { min_distance = 10 max_distance= 10 min_orientation_angle = 70 max_orientation_angle = 70 max_jumps = 1 initializer= science_nexus_init_01}}}</v>
      </c>
      <c r="C325" s="301"/>
      <c r="D325" s="302" t="s">
        <v>20456</v>
      </c>
      <c r="E325" s="303" t="s">
        <v>20457</v>
      </c>
    </row>
    <row r="326" ht="45" customHeight="1" spans="1:5">
      <c r="A326" s="299" t="s">
        <v>19874</v>
      </c>
      <c r="B326" s="300" t="str">
        <f t="shared" si="4"/>
        <v>effect = { solar_system = { spawn_system = { min_distance = 10 max_distance= 10 min_orientation_angle = 70 max_orientation_angle = 70 max_jumps = 1 initializer= sentry_array_init_01}}}</v>
      </c>
      <c r="C326" s="301"/>
      <c r="D326" s="302" t="s">
        <v>20458</v>
      </c>
      <c r="E326" s="303" t="s">
        <v>20459</v>
      </c>
    </row>
    <row r="327" ht="45" customHeight="1" spans="1:5">
      <c r="A327" s="299" t="s">
        <v>19874</v>
      </c>
      <c r="B327" s="300" t="str">
        <f>_xlfn.CONCAT("effect = { solar_system = { spawn_system = { min_distance = ",$C$4," ","max_distance= ",$C$4," ","min_orientation_angle = ",$E$4," ","max_orientation_angle = ",$E$4," ","max_jumps = 1 ","initializer= ",E327,"}}}")</f>
        <v>effect = { solar_system = { spawn_system = { min_distance = 10 max_distance= 10 min_orientation_angle = 70 max_orientation_angle = 70 max_jumps = 1 initializer= ring_world_init_01}}}</v>
      </c>
      <c r="C327" s="301"/>
      <c r="D327" s="302" t="s">
        <v>20460</v>
      </c>
      <c r="E327" s="303" t="s">
        <v>20461</v>
      </c>
    </row>
    <row r="328" ht="45" customHeight="1" spans="1:5">
      <c r="A328" s="318" t="s">
        <v>20462</v>
      </c>
      <c r="B328" s="319" t="s">
        <v>20463</v>
      </c>
      <c r="C328" s="320"/>
      <c r="D328" s="321" t="s">
        <v>20464</v>
      </c>
      <c r="E328" s="322"/>
    </row>
    <row r="329" ht="45" customHeight="1" spans="1:5">
      <c r="A329" s="318" t="s">
        <v>20465</v>
      </c>
      <c r="B329" s="319" t="s">
        <v>20466</v>
      </c>
      <c r="C329" s="320"/>
      <c r="D329" s="321" t="s">
        <v>20467</v>
      </c>
      <c r="E329" s="322"/>
    </row>
    <row r="330" ht="45" customHeight="1" spans="1:5">
      <c r="A330" s="323" t="s">
        <v>20468</v>
      </c>
      <c r="B330" s="323"/>
      <c r="C330" s="323"/>
      <c r="D330" s="323"/>
      <c r="E330" s="323"/>
    </row>
    <row r="331" ht="45" customHeight="1" spans="1:5">
      <c r="A331" s="324" t="s">
        <v>20469</v>
      </c>
      <c r="B331" s="324"/>
      <c r="C331" s="324"/>
      <c r="D331" s="324"/>
      <c r="E331" s="324"/>
    </row>
    <row r="332" ht="45" customHeight="1" spans="1:5">
      <c r="A332" s="40"/>
      <c r="B332" s="325" t="s">
        <v>20470</v>
      </c>
      <c r="C332" s="326">
        <v>50</v>
      </c>
      <c r="D332" s="40"/>
      <c r="E332" s="40"/>
    </row>
    <row r="333" ht="45" customHeight="1" spans="1:5">
      <c r="A333" s="40" t="s">
        <v>20471</v>
      </c>
      <c r="B333" s="327" t="s">
        <v>20472</v>
      </c>
      <c r="C333" s="327"/>
      <c r="D333" s="327"/>
      <c r="E333" s="327"/>
    </row>
    <row r="334" ht="45" customHeight="1" spans="1:5">
      <c r="A334" s="40" t="s">
        <v>20473</v>
      </c>
      <c r="B334" s="39" t="str">
        <f>_xlfn.CONCAT("effect solar_system = { create_nebula = { radius = ",$C$332," effect = { ",E334," = yes}}")</f>
        <v>effect solar_system = { create_nebula = { radius = 50 effect = { create_nebula_1 = yes}}</v>
      </c>
      <c r="C334" s="39"/>
      <c r="D334" s="328" t="s">
        <v>20474</v>
      </c>
      <c r="E334" s="328" t="s">
        <v>20475</v>
      </c>
    </row>
    <row r="335" ht="45" customHeight="1" spans="1:5">
      <c r="A335" s="40" t="s">
        <v>20473</v>
      </c>
      <c r="B335" s="39" t="str">
        <f t="shared" ref="B335:B341" si="5">_xlfn.CONCAT("effect solar_system = { create_nebula = { radius = ",$C$332," effect = { ",E335," = yes}}")</f>
        <v>effect solar_system = { create_nebula = { radius = 50 effect = { create_nebula_2 = yes}}</v>
      </c>
      <c r="C335" s="39"/>
      <c r="D335" s="328" t="s">
        <v>20476</v>
      </c>
      <c r="E335" s="328" t="s">
        <v>20477</v>
      </c>
    </row>
    <row r="336" ht="45" customHeight="1" spans="1:5">
      <c r="A336" s="40" t="s">
        <v>20473</v>
      </c>
      <c r="B336" s="39" t="str">
        <f t="shared" si="5"/>
        <v>effect solar_system = { create_nebula = { radius = 50 effect = { create_nebula_3 = yes}}</v>
      </c>
      <c r="C336" s="39"/>
      <c r="D336" s="328" t="s">
        <v>20478</v>
      </c>
      <c r="E336" s="328" t="s">
        <v>20479</v>
      </c>
    </row>
    <row r="337" ht="45" customHeight="1" spans="1:5">
      <c r="A337" s="40" t="s">
        <v>20473</v>
      </c>
      <c r="B337" s="39" t="str">
        <f t="shared" si="5"/>
        <v>effect solar_system = { create_nebula = { radius = 50 effect = { create_nebula_4 = yes}}</v>
      </c>
      <c r="C337" s="39"/>
      <c r="D337" s="328" t="s">
        <v>20480</v>
      </c>
      <c r="E337" s="328" t="s">
        <v>20481</v>
      </c>
    </row>
    <row r="338" ht="45" customHeight="1" spans="1:5">
      <c r="A338" s="40" t="s">
        <v>20473</v>
      </c>
      <c r="B338" s="39" t="str">
        <f t="shared" si="5"/>
        <v>effect solar_system = { create_nebula = { radius = 50 effect = { create_rare_nebula_1 = yes}}</v>
      </c>
      <c r="C338" s="39"/>
      <c r="D338" s="328" t="s">
        <v>20482</v>
      </c>
      <c r="E338" s="328" t="s">
        <v>20483</v>
      </c>
    </row>
    <row r="339" ht="45" customHeight="1" spans="1:5">
      <c r="A339" s="40" t="s">
        <v>20473</v>
      </c>
      <c r="B339" s="39" t="str">
        <f t="shared" si="5"/>
        <v>effect solar_system = { create_nebula = { radius = 50 effect = { create_rare_nebula_2 = yes}}</v>
      </c>
      <c r="C339" s="39"/>
      <c r="D339" s="328" t="s">
        <v>20484</v>
      </c>
      <c r="E339" s="328" t="s">
        <v>20485</v>
      </c>
    </row>
    <row r="340" ht="45" customHeight="1" spans="1:5">
      <c r="A340" s="40" t="s">
        <v>19794</v>
      </c>
      <c r="B340" s="39" t="str">
        <f t="shared" si="5"/>
        <v>effect solar_system = { create_nebula = { radius = 50 effect = { create_turbulent_nebula_1 = yes}}</v>
      </c>
      <c r="C340" s="39"/>
      <c r="D340" s="328" t="s">
        <v>20486</v>
      </c>
      <c r="E340" s="328" t="s">
        <v>20487</v>
      </c>
    </row>
    <row r="341" ht="45" customHeight="1" spans="1:5">
      <c r="A341" s="40" t="s">
        <v>19794</v>
      </c>
      <c r="B341" s="39" t="str">
        <f t="shared" si="5"/>
        <v>effect solar_system = { create_nebula = { radius = 50 effect = { create_turbulent_nebula_2 = yes}}</v>
      </c>
      <c r="C341" s="39"/>
      <c r="D341" s="328" t="s">
        <v>20488</v>
      </c>
      <c r="E341" s="328" t="s">
        <v>20489</v>
      </c>
    </row>
    <row r="342" ht="45" customHeight="1" spans="1:5">
      <c r="A342" s="322" t="s">
        <v>20490</v>
      </c>
      <c r="B342" s="329"/>
      <c r="C342" s="329"/>
      <c r="D342" s="329"/>
      <c r="E342" s="329"/>
    </row>
    <row r="343" ht="45" customHeight="1" spans="1:5">
      <c r="A343" s="329" t="s">
        <v>20491</v>
      </c>
      <c r="B343" s="329"/>
      <c r="C343" s="329"/>
      <c r="D343" s="329"/>
      <c r="E343" s="329"/>
    </row>
    <row r="344" ht="45" customHeight="1" spans="1:5">
      <c r="A344" s="330"/>
      <c r="B344" s="331" t="s">
        <v>20492</v>
      </c>
      <c r="C344" s="332">
        <v>100</v>
      </c>
      <c r="D344" s="318"/>
      <c r="E344" s="318"/>
    </row>
    <row r="345" ht="45" customHeight="1" spans="1:5">
      <c r="A345" s="330" t="s">
        <v>16671</v>
      </c>
      <c r="B345" s="333" t="str">
        <f t="shared" ref="B345:B350" si="6">_xlfn.CONCAT("effect solar_system = { add_asteroid_belt = { type = ",E345," radius = ",$C$344," }}")</f>
        <v>effect solar_system = { add_asteroid_belt = { type = rocky_asteroid_belt radius = 100 }}</v>
      </c>
      <c r="C345" s="333"/>
      <c r="D345" s="318"/>
      <c r="E345" s="334" t="s">
        <v>20493</v>
      </c>
    </row>
    <row r="346" ht="45" customHeight="1" spans="1:5">
      <c r="A346" s="330" t="s">
        <v>20494</v>
      </c>
      <c r="B346" s="333" t="str">
        <f t="shared" si="6"/>
        <v>effect solar_system = { add_asteroid_belt = { type = icy_asteroid_belt radius = 100 }}</v>
      </c>
      <c r="C346" s="333"/>
      <c r="D346" s="318"/>
      <c r="E346" s="334" t="s">
        <v>20495</v>
      </c>
    </row>
    <row r="347" ht="45" customHeight="1" spans="1:5">
      <c r="A347" s="330" t="s">
        <v>20496</v>
      </c>
      <c r="B347" s="333" t="str">
        <f t="shared" si="6"/>
        <v>effect solar_system = { add_asteroid_belt = { type = crystal_asteroid_belt radius = 100 }}</v>
      </c>
      <c r="C347" s="333"/>
      <c r="D347" s="318"/>
      <c r="E347" s="334" t="s">
        <v>20497</v>
      </c>
    </row>
    <row r="348" ht="45" customHeight="1" spans="1:5">
      <c r="A348" s="330" t="s">
        <v>20498</v>
      </c>
      <c r="B348" s="333" t="str">
        <f t="shared" si="6"/>
        <v>effect solar_system = { add_asteroid_belt = { type = debris_asteroid_belt radius = 100 }}</v>
      </c>
      <c r="C348" s="333"/>
      <c r="D348" s="318"/>
      <c r="E348" s="334" t="s">
        <v>20499</v>
      </c>
    </row>
    <row r="349" ht="45" customHeight="1" spans="1:5">
      <c r="A349" s="330" t="s">
        <v>20500</v>
      </c>
      <c r="B349" s="333" t="str">
        <f t="shared" si="6"/>
        <v>effect solar_system = { add_asteroid_belt = { type = empty_asteroid_belt radius = 100 }}</v>
      </c>
      <c r="C349" s="333"/>
      <c r="D349" s="318"/>
      <c r="E349" s="334" t="s">
        <v>20501</v>
      </c>
    </row>
    <row r="350" ht="45" customHeight="1" spans="1:5">
      <c r="A350" s="330" t="s">
        <v>20502</v>
      </c>
      <c r="B350" s="333" t="str">
        <f t="shared" si="6"/>
        <v>effect solar_system = { add_asteroid_belt = { type = space_fauna_belt radius = 100 }}</v>
      </c>
      <c r="C350" s="333"/>
      <c r="D350" s="318"/>
      <c r="E350" s="334" t="s">
        <v>20503</v>
      </c>
    </row>
    <row r="351" ht="45" customHeight="1" spans="1:5">
      <c r="A351" s="330" t="s">
        <v>20504</v>
      </c>
      <c r="B351" s="333" t="s">
        <v>20505</v>
      </c>
      <c r="C351" s="333"/>
      <c r="D351" s="318"/>
      <c r="E351" s="318"/>
    </row>
    <row r="352" ht="45" customHeight="1" spans="1:5">
      <c r="A352" s="335" t="s">
        <v>20506</v>
      </c>
      <c r="B352" s="336"/>
      <c r="C352" s="336"/>
      <c r="D352" s="336"/>
      <c r="E352" s="336"/>
    </row>
    <row r="353" ht="45" customHeight="1" spans="1:5">
      <c r="A353" s="337" t="s">
        <v>20507</v>
      </c>
      <c r="B353" s="338" t="s">
        <v>20508</v>
      </c>
      <c r="C353" s="338"/>
      <c r="D353" s="339" t="s">
        <v>20509</v>
      </c>
      <c r="E353" s="339"/>
    </row>
    <row r="354" ht="45" customHeight="1" spans="1:5">
      <c r="A354" s="337" t="s">
        <v>20510</v>
      </c>
      <c r="B354" s="338" t="s">
        <v>20511</v>
      </c>
      <c r="C354" s="338"/>
      <c r="D354" s="339" t="s">
        <v>20512</v>
      </c>
      <c r="E354" s="339"/>
    </row>
    <row r="355" ht="45" customHeight="1" spans="1:5">
      <c r="A355" s="337" t="s">
        <v>20513</v>
      </c>
      <c r="B355" s="338" t="s">
        <v>20514</v>
      </c>
      <c r="C355" s="338"/>
      <c r="D355" s="339" t="s">
        <v>20512</v>
      </c>
      <c r="E355" s="339"/>
    </row>
    <row r="356" ht="45" customHeight="1" spans="1:5">
      <c r="A356" s="337" t="s">
        <v>20515</v>
      </c>
      <c r="B356" s="338" t="s">
        <v>20516</v>
      </c>
      <c r="C356" s="338"/>
      <c r="D356" s="339" t="s">
        <v>20517</v>
      </c>
      <c r="E356" s="339"/>
    </row>
    <row r="357" ht="45" customHeight="1" spans="1:5">
      <c r="A357" s="340" t="s">
        <v>20518</v>
      </c>
      <c r="B357" s="340"/>
      <c r="C357" s="340"/>
      <c r="D357" s="340"/>
      <c r="E357" s="340"/>
    </row>
    <row r="358" ht="45" customHeight="1" spans="1:5">
      <c r="A358" s="341" t="s">
        <v>20519</v>
      </c>
      <c r="B358" s="341"/>
      <c r="C358" s="341"/>
      <c r="D358" s="341"/>
      <c r="E358" s="341"/>
    </row>
    <row r="359" ht="45" customHeight="1" spans="1:5">
      <c r="A359" s="342"/>
      <c r="B359" s="343" t="s">
        <v>20520</v>
      </c>
      <c r="C359" s="344">
        <v>0</v>
      </c>
      <c r="D359" s="343" t="s">
        <v>20521</v>
      </c>
      <c r="E359" s="344">
        <v>0</v>
      </c>
    </row>
    <row r="360" ht="45" customHeight="1" spans="1:5">
      <c r="A360" s="342"/>
      <c r="B360" s="343" t="s">
        <v>20522</v>
      </c>
      <c r="C360" s="344">
        <v>0</v>
      </c>
      <c r="D360" s="343" t="s">
        <v>20523</v>
      </c>
      <c r="E360" s="344">
        <v>0</v>
      </c>
    </row>
    <row r="361" ht="45" customHeight="1" spans="1:5">
      <c r="A361" s="342" t="s">
        <v>20507</v>
      </c>
      <c r="B361" s="345" t="s">
        <v>20524</v>
      </c>
      <c r="C361" s="345"/>
      <c r="D361" s="346" t="s">
        <v>20509</v>
      </c>
      <c r="E361" s="346"/>
    </row>
    <row r="362" ht="45" customHeight="1" spans="1:5">
      <c r="A362" s="342" t="s">
        <v>20518</v>
      </c>
      <c r="B362" s="347" t="str">
        <f>_xlfn.CONCAT("effect = { solar_system = { save_global_event_target_as = chongdong2 spawn_natural_wormhole = { bypass_type = wormhole random_pos = no orbit_angle = ",$E$359," orbit_distance = ",$C$360," }}event_target:chongdong1 = {spawn_natural_wormhole = { bypass_type = wormhole random_pos = no orbit_angle = ",$C$359," orbit_distance = ",$E$360," }link_wormholes = event_target:chongdong2 }}")</f>
        <v>effect = { solar_system = { save_global_event_target_as = chongdong2 spawn_natural_wormhole = { bypass_type = wormhole random_pos = no orbit_angle = 0 orbit_distance = 0 }}event_target:chongdong1 = {spawn_natural_wormhole = { bypass_type = wormhole random_pos = no orbit_angle = 0 orbit_distance = 0 }link_wormholes = event_target:chongdong2 }}</v>
      </c>
      <c r="C362" s="347"/>
      <c r="D362" s="346" t="s">
        <v>20512</v>
      </c>
      <c r="E362" s="346"/>
    </row>
    <row r="363" s="23" customFormat="1" ht="45" customHeight="1" spans="1:5">
      <c r="A363" s="348" t="s">
        <v>20525</v>
      </c>
      <c r="B363" s="348"/>
      <c r="C363" s="348"/>
      <c r="D363" s="348"/>
      <c r="E363" s="348"/>
    </row>
    <row r="364" ht="45" customHeight="1" spans="1:5">
      <c r="A364" s="349" t="s">
        <v>20526</v>
      </c>
      <c r="B364" s="350" t="s">
        <v>9843</v>
      </c>
      <c r="C364" s="296" t="s">
        <v>20527</v>
      </c>
      <c r="D364" s="296"/>
      <c r="E364" s="296"/>
    </row>
    <row r="365" ht="45" customHeight="1" spans="1:5">
      <c r="A365" s="351"/>
      <c r="B365" s="352" t="s">
        <v>20528</v>
      </c>
      <c r="C365" s="353">
        <v>30</v>
      </c>
      <c r="D365" s="352" t="s">
        <v>20529</v>
      </c>
      <c r="E365" s="353">
        <v>180</v>
      </c>
    </row>
    <row r="366" ht="45" customHeight="1" spans="1:5">
      <c r="A366" s="351" t="s">
        <v>9864</v>
      </c>
      <c r="B366" s="354" t="str">
        <f>_xlfn.CONCAT("effect = { solar_system = { set_star_flag = lgate spawn_megastructure = { type = ",E366," orbit_angle = ",$E$365," orbit_distance = ",$C$365," random_pos = no owner = owner }}}")</f>
        <v>effect = { solar_system = { set_star_flag = lgate spawn_megastructure = { type = "lgate_base" orbit_angle = 180 orbit_distance = 30 random_pos = no owner = owner }}}</v>
      </c>
      <c r="C366" s="354"/>
      <c r="D366" s="355" t="s">
        <v>9866</v>
      </c>
      <c r="E366" s="355" t="s">
        <v>20530</v>
      </c>
    </row>
    <row r="367" ht="45" customHeight="1" spans="1:5">
      <c r="A367" s="351" t="s">
        <v>9867</v>
      </c>
      <c r="B367" s="354" t="str">
        <f>_xlfn.CONCAT("effect = { solar_system = { set_star_flag = lcluster1 spawn_megastructure = { type = ",E367," orbit_angle = ",$E$365," orbit_distance = ",$C$365," random_pos = no owner = owner }}}")</f>
        <v>effect = { solar_system = { set_star_flag = lcluster1 spawn_megastructure = { type = "lgate_base" orbit_angle = 180 orbit_distance = 30 random_pos = no owner = owner }}}</v>
      </c>
      <c r="C367" s="354"/>
      <c r="D367" s="355" t="s">
        <v>9868</v>
      </c>
      <c r="E367" s="355" t="s">
        <v>20530</v>
      </c>
    </row>
    <row r="368" ht="45" customHeight="1" spans="1:5">
      <c r="A368" s="351" t="s">
        <v>9869</v>
      </c>
      <c r="B368" s="354" t="s">
        <v>9870</v>
      </c>
      <c r="C368" s="354"/>
      <c r="D368" s="356"/>
      <c r="E368" s="355"/>
    </row>
    <row r="369" ht="45" customHeight="1" spans="1:5">
      <c r="A369" s="351" t="s">
        <v>9871</v>
      </c>
      <c r="B369" s="354" t="s">
        <v>9872</v>
      </c>
      <c r="C369" s="354"/>
      <c r="D369" s="355"/>
      <c r="E369" s="355"/>
    </row>
    <row r="370" ht="45" customHeight="1" spans="1:5">
      <c r="A370" s="323" t="s">
        <v>20531</v>
      </c>
      <c r="B370" s="323"/>
      <c r="C370" s="323"/>
      <c r="D370" s="323"/>
      <c r="E370" s="323"/>
    </row>
    <row r="371" ht="45" customHeight="1" spans="1:5">
      <c r="A371" s="324" t="s">
        <v>20532</v>
      </c>
      <c r="B371" s="324"/>
      <c r="C371" s="324"/>
      <c r="D371" s="324"/>
      <c r="E371" s="324"/>
    </row>
    <row r="372" ht="45" customHeight="1" spans="1:5">
      <c r="A372" s="40"/>
      <c r="B372" s="294" t="s">
        <v>20528</v>
      </c>
      <c r="C372" s="295">
        <v>30</v>
      </c>
      <c r="D372" s="294" t="s">
        <v>20529</v>
      </c>
      <c r="E372" s="295">
        <v>180</v>
      </c>
    </row>
    <row r="373" ht="45" customHeight="1" spans="1:5">
      <c r="A373" s="40" t="s">
        <v>20533</v>
      </c>
      <c r="B373" s="39" t="str">
        <f>_xlfn.CONCAT("effect = { solar_system = { set_star_flag = starlit_sealed_system_flag spawn_natural_wormhole = { bypass_type = starlit_wormhole random_pos = no orbit_angle = ",$E$372," orbit_distance = ",$C$372," }}")</f>
        <v>effect = { solar_system = { set_star_flag = starlit_sealed_system_flag spawn_natural_wormhole = { bypass_type = starlit_wormhole random_pos = no orbit_angle = 180 orbit_distance = 30 }}</v>
      </c>
      <c r="C373" s="39"/>
      <c r="D373" s="32" t="s">
        <v>9866</v>
      </c>
      <c r="E373" s="357"/>
    </row>
    <row r="374" ht="45" customHeight="1" spans="1:5">
      <c r="A374" s="40" t="s">
        <v>20534</v>
      </c>
      <c r="B374" s="39" t="str">
        <f>_xlfn.CONCAT("effect = { solar_system = { set_star_flag = starlit_nexus_system spawn_natural_wormhole = { bypass_type = starlit_wormhole random_pos = no orbit_angle = ",$E$372," orbit_distance = ",$C$372," }}")</f>
        <v>effect = { solar_system = { set_star_flag = starlit_nexus_system spawn_natural_wormhole = { bypass_type = starlit_wormhole random_pos = no orbit_angle = 180 orbit_distance = 30 }}</v>
      </c>
      <c r="C374" s="39"/>
      <c r="D374" s="32" t="s">
        <v>9868</v>
      </c>
      <c r="E374" s="357"/>
    </row>
    <row r="375" ht="45" customHeight="1" spans="1:5">
      <c r="A375" s="40" t="s">
        <v>20535</v>
      </c>
      <c r="B375" s="39" t="s">
        <v>20536</v>
      </c>
      <c r="C375" s="39"/>
      <c r="D375" s="357"/>
      <c r="E375" s="357"/>
    </row>
    <row r="376" ht="45" customHeight="1" spans="1:5">
      <c r="A376" s="40" t="s">
        <v>20537</v>
      </c>
      <c r="B376" s="39" t="s">
        <v>20538</v>
      </c>
      <c r="C376" s="39"/>
      <c r="D376" s="357"/>
      <c r="E376" s="357"/>
    </row>
    <row r="377" ht="45" customHeight="1" spans="1:5">
      <c r="A377" s="358" t="s">
        <v>9826</v>
      </c>
      <c r="B377" s="358"/>
      <c r="C377" s="358"/>
      <c r="D377" s="358"/>
      <c r="E377" s="358"/>
    </row>
    <row r="378" ht="45" customHeight="1" spans="1:5">
      <c r="A378" s="337"/>
      <c r="B378" s="359" t="s">
        <v>20539</v>
      </c>
      <c r="C378" s="360">
        <v>72000</v>
      </c>
      <c r="D378" s="361"/>
      <c r="E378" s="361"/>
    </row>
    <row r="379" ht="45" customHeight="1" spans="1:5">
      <c r="A379" s="337" t="s">
        <v>20540</v>
      </c>
      <c r="B379" s="12" t="s">
        <v>341</v>
      </c>
      <c r="C379" s="12"/>
      <c r="D379" s="339" t="s">
        <v>455</v>
      </c>
      <c r="E379" s="361"/>
    </row>
    <row r="380" ht="45" customHeight="1" spans="1:5">
      <c r="A380" s="337" t="s">
        <v>20541</v>
      </c>
      <c r="B380" s="12" t="str">
        <f>_xlfn.CONCAT("effect solar_system ={every_bypass_in_system = {limit = { is_bypass_type = ",E380," }lock_bypass = { country = event_target:playercountry duration = ",$C$378," }}}")</f>
        <v>effect solar_system ={every_bypass_in_system = {limit = { is_bypass_type = wormhole }lock_bypass = { country = event_target:playercountry duration = 72000 }}}</v>
      </c>
      <c r="C380" s="12"/>
      <c r="D380" s="339" t="s">
        <v>20542</v>
      </c>
      <c r="E380" s="339" t="s">
        <v>20543</v>
      </c>
    </row>
    <row r="381" ht="45" customHeight="1" spans="1:8">
      <c r="A381" s="337" t="s">
        <v>20544</v>
      </c>
      <c r="B381" s="12" t="str">
        <f>_xlfn.CONCAT("effect solar_system ={every_bypass_in_system = {limit = { is_bypass_type = ",E381," }lock_bypass = { country = event_target:playercountry duration = ",$C$378," }}}")</f>
        <v>effect solar_system ={every_bypass_in_system = {limit = { is_bypass_type = shroud_tunnel }lock_bypass = { country = event_target:playercountry duration = 72000 }}}</v>
      </c>
      <c r="C381" s="12"/>
      <c r="D381" s="339" t="s">
        <v>20542</v>
      </c>
      <c r="E381" s="339" t="s">
        <v>20545</v>
      </c>
      <c r="H381" s="362"/>
    </row>
    <row r="382" ht="45" customHeight="1" spans="1:8">
      <c r="A382" s="337" t="s">
        <v>20546</v>
      </c>
      <c r="B382" s="12" t="str">
        <f>_xlfn.CONCAT("effect solar_system ={every_bypass_in_system = {limit = { is_bypass_type = ",E382," }lock_bypass = { country = event_target:playercountry duration = ",$C$378," }}}")</f>
        <v>effect solar_system ={every_bypass_in_system = {limit = { is_bypass_type = lgate }lock_bypass = { country = event_target:playercountry duration = 72000 }}}</v>
      </c>
      <c r="C382" s="12"/>
      <c r="D382" s="339" t="s">
        <v>20542</v>
      </c>
      <c r="E382" s="339" t="s">
        <v>20547</v>
      </c>
      <c r="H382" s="362"/>
    </row>
    <row r="383" ht="45" customHeight="1" spans="1:8">
      <c r="A383" s="337" t="s">
        <v>20548</v>
      </c>
      <c r="B383" s="12" t="str">
        <f>_xlfn.CONCAT("effect solar_system ={every_bypass_in_system = {limit = { is_bypass_type = ",E383," }lock_bypass = { country = event_target:playercountry duration = ",$C$378," }}}")</f>
        <v>effect solar_system ={every_bypass_in_system = {limit = { is_bypass_type = starlit_wormhole }lock_bypass = { country = event_target:playercountry duration = 72000 }}}</v>
      </c>
      <c r="C383" s="12"/>
      <c r="D383" s="339" t="s">
        <v>20542</v>
      </c>
      <c r="E383" s="339" t="s">
        <v>20549</v>
      </c>
      <c r="H383" s="362"/>
    </row>
    <row r="384" ht="45" customHeight="1" spans="1:5">
      <c r="A384" s="337" t="s">
        <v>20550</v>
      </c>
      <c r="B384" s="12" t="s">
        <v>20551</v>
      </c>
      <c r="C384" s="12"/>
      <c r="D384" s="339" t="s">
        <v>20552</v>
      </c>
      <c r="E384" s="339"/>
    </row>
    <row r="385" ht="45" customHeight="1" spans="1:5">
      <c r="A385" s="337" t="s">
        <v>20553</v>
      </c>
      <c r="B385" s="12" t="s">
        <v>20554</v>
      </c>
      <c r="C385" s="12"/>
      <c r="D385" s="339" t="s">
        <v>455</v>
      </c>
      <c r="E385" s="361"/>
    </row>
    <row r="386" spans="2:2">
      <c r="B386" s="288" t="s">
        <v>20555</v>
      </c>
    </row>
  </sheetData>
  <mergeCells count="376">
    <mergeCell ref="A1:E1"/>
    <mergeCell ref="A3:E3"/>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B238:C238"/>
    <mergeCell ref="B239:C239"/>
    <mergeCell ref="B240:C240"/>
    <mergeCell ref="B241:C241"/>
    <mergeCell ref="B242:C242"/>
    <mergeCell ref="B243:C243"/>
    <mergeCell ref="B244:C244"/>
    <mergeCell ref="B245:C245"/>
    <mergeCell ref="B246:C246"/>
    <mergeCell ref="B247:C247"/>
    <mergeCell ref="B248:C248"/>
    <mergeCell ref="B249:C249"/>
    <mergeCell ref="B250:C250"/>
    <mergeCell ref="B251:C251"/>
    <mergeCell ref="B252:C252"/>
    <mergeCell ref="B253:C253"/>
    <mergeCell ref="B254:C254"/>
    <mergeCell ref="B255:C255"/>
    <mergeCell ref="B256:C256"/>
    <mergeCell ref="B257:C257"/>
    <mergeCell ref="B258:C258"/>
    <mergeCell ref="B259:C259"/>
    <mergeCell ref="B260:C260"/>
    <mergeCell ref="B261:C261"/>
    <mergeCell ref="B262:C262"/>
    <mergeCell ref="B263:C263"/>
    <mergeCell ref="B264:C264"/>
    <mergeCell ref="B265:C265"/>
    <mergeCell ref="B266:C266"/>
    <mergeCell ref="B267:C267"/>
    <mergeCell ref="B268:C268"/>
    <mergeCell ref="B269:C269"/>
    <mergeCell ref="B270:C270"/>
    <mergeCell ref="B271:C271"/>
    <mergeCell ref="B272:C272"/>
    <mergeCell ref="B273:C273"/>
    <mergeCell ref="B274:C274"/>
    <mergeCell ref="B275:C275"/>
    <mergeCell ref="B276:C276"/>
    <mergeCell ref="B277:C277"/>
    <mergeCell ref="B278:C278"/>
    <mergeCell ref="B279:C279"/>
    <mergeCell ref="B280:C280"/>
    <mergeCell ref="B281:C281"/>
    <mergeCell ref="B282:C282"/>
    <mergeCell ref="B283:C283"/>
    <mergeCell ref="B284:C284"/>
    <mergeCell ref="B285:C285"/>
    <mergeCell ref="B286:C286"/>
    <mergeCell ref="B287:C287"/>
    <mergeCell ref="B288:C288"/>
    <mergeCell ref="B289:C289"/>
    <mergeCell ref="B290:C290"/>
    <mergeCell ref="B291:C291"/>
    <mergeCell ref="B292:C292"/>
    <mergeCell ref="B293:C293"/>
    <mergeCell ref="B294:C294"/>
    <mergeCell ref="B295:C295"/>
    <mergeCell ref="B296:C296"/>
    <mergeCell ref="B297:C297"/>
    <mergeCell ref="B298:C298"/>
    <mergeCell ref="B299:C299"/>
    <mergeCell ref="B300:C300"/>
    <mergeCell ref="B301:C301"/>
    <mergeCell ref="B302:C302"/>
    <mergeCell ref="B303:C303"/>
    <mergeCell ref="B304:C304"/>
    <mergeCell ref="B305:C305"/>
    <mergeCell ref="B306:C306"/>
    <mergeCell ref="B307:C307"/>
    <mergeCell ref="B308:C308"/>
    <mergeCell ref="B309:C309"/>
    <mergeCell ref="B310:C310"/>
    <mergeCell ref="B311:C311"/>
    <mergeCell ref="B312:C312"/>
    <mergeCell ref="B313:C313"/>
    <mergeCell ref="B314:C314"/>
    <mergeCell ref="B315:C315"/>
    <mergeCell ref="B316:C316"/>
    <mergeCell ref="B317:C317"/>
    <mergeCell ref="B318:C318"/>
    <mergeCell ref="B319:C319"/>
    <mergeCell ref="B320:C320"/>
    <mergeCell ref="B321:C321"/>
    <mergeCell ref="B322:C322"/>
    <mergeCell ref="B323:C323"/>
    <mergeCell ref="B324:C324"/>
    <mergeCell ref="B325:C325"/>
    <mergeCell ref="B326:C326"/>
    <mergeCell ref="B327:C327"/>
    <mergeCell ref="B328:C328"/>
    <mergeCell ref="B329:C329"/>
    <mergeCell ref="A330:E330"/>
    <mergeCell ref="A331:E331"/>
    <mergeCell ref="B333:E333"/>
    <mergeCell ref="B334:C334"/>
    <mergeCell ref="B335:C335"/>
    <mergeCell ref="B336:C336"/>
    <mergeCell ref="B337:C337"/>
    <mergeCell ref="B338:C338"/>
    <mergeCell ref="B339:C339"/>
    <mergeCell ref="B340:C340"/>
    <mergeCell ref="B341:C341"/>
    <mergeCell ref="A342:E342"/>
    <mergeCell ref="A343:E343"/>
    <mergeCell ref="B345:C345"/>
    <mergeCell ref="B346:C346"/>
    <mergeCell ref="B347:C347"/>
    <mergeCell ref="B348:C348"/>
    <mergeCell ref="B349:C349"/>
    <mergeCell ref="B350:C350"/>
    <mergeCell ref="B351:C351"/>
    <mergeCell ref="A352:E352"/>
    <mergeCell ref="B353:C353"/>
    <mergeCell ref="B354:C354"/>
    <mergeCell ref="B355:C355"/>
    <mergeCell ref="B356:C356"/>
    <mergeCell ref="A357:E357"/>
    <mergeCell ref="A358:E358"/>
    <mergeCell ref="B361:C361"/>
    <mergeCell ref="B362:C362"/>
    <mergeCell ref="A363:E363"/>
    <mergeCell ref="C364:E364"/>
    <mergeCell ref="B366:C366"/>
    <mergeCell ref="B367:C367"/>
    <mergeCell ref="B368:C368"/>
    <mergeCell ref="B369:C369"/>
    <mergeCell ref="A370:E370"/>
    <mergeCell ref="A371:E371"/>
    <mergeCell ref="B373:C373"/>
    <mergeCell ref="B374:C374"/>
    <mergeCell ref="B375:C375"/>
    <mergeCell ref="B376:C376"/>
    <mergeCell ref="A377:E377"/>
    <mergeCell ref="B379:C379"/>
    <mergeCell ref="B380:C380"/>
    <mergeCell ref="B381:C381"/>
    <mergeCell ref="B382:C382"/>
    <mergeCell ref="B383:C383"/>
    <mergeCell ref="B384:C384"/>
    <mergeCell ref="B385:C385"/>
  </mergeCells>
  <hyperlinks>
    <hyperlink ref="B2" location="星系生成!A6" display="创建恒星系"/>
    <hyperlink ref="C2" location="星系生成!A330" display="创建其他实体&#10;（星云，小行星带）"/>
    <hyperlink ref="D2" location="星系生成!A342" display="创建航道&#10;（航道，虫洞，L-星门，古怪的传送门）"/>
    <hyperlink ref="E2" location="星系生成!A377" display="其他代码&#10;（维度锁生成，禁止跃迁）"/>
  </hyperlinks>
  <pageMargins left="0.75" right="0.75" top="1" bottom="1" header="0.5" footer="0.5"/>
  <pageSetup paperSize="9" orientation="portrait"/>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Y539"/>
  <sheetViews>
    <sheetView workbookViewId="0">
      <pane ySplit="9" topLeftCell="A10" activePane="bottomLeft" state="frozen"/>
      <selection/>
      <selection pane="bottomLeft" activeCell="I12" sqref="I12"/>
    </sheetView>
  </sheetViews>
  <sheetFormatPr defaultColWidth="9" defaultRowHeight="13.5"/>
  <cols>
    <col min="1" max="31" width="30.625" customWidth="1"/>
  </cols>
  <sheetData>
    <row r="1" ht="49" customHeight="1" spans="1:18">
      <c r="A1" s="88" t="s">
        <v>20556</v>
      </c>
      <c r="B1" s="88"/>
      <c r="C1" s="88"/>
      <c r="D1" s="88"/>
      <c r="E1" s="88"/>
      <c r="F1" s="88"/>
      <c r="G1" s="88"/>
      <c r="H1" s="88"/>
      <c r="I1" s="116"/>
      <c r="J1" s="116"/>
      <c r="K1" s="117"/>
      <c r="L1" s="118"/>
      <c r="M1" s="118"/>
      <c r="N1" s="118"/>
      <c r="O1" s="118"/>
      <c r="P1" s="118"/>
      <c r="Q1" s="118"/>
      <c r="R1" s="162"/>
    </row>
    <row r="2" ht="30" customHeight="1" spans="1:18">
      <c r="A2" s="89" t="s">
        <v>20557</v>
      </c>
      <c r="B2" s="89" t="s">
        <v>20558</v>
      </c>
      <c r="C2" s="89" t="s">
        <v>20559</v>
      </c>
      <c r="D2" s="89" t="s">
        <v>20560</v>
      </c>
      <c r="E2" s="90" t="s">
        <v>20561</v>
      </c>
      <c r="F2" s="90"/>
      <c r="G2" s="90"/>
      <c r="H2" s="90"/>
      <c r="I2" s="119"/>
      <c r="J2" s="119"/>
      <c r="K2" s="89" t="s">
        <v>20557</v>
      </c>
      <c r="L2" s="89" t="s">
        <v>20558</v>
      </c>
      <c r="M2" s="89" t="s">
        <v>20559</v>
      </c>
      <c r="N2" s="120" t="s">
        <v>20560</v>
      </c>
      <c r="O2" s="121" t="s">
        <v>20562</v>
      </c>
      <c r="P2" s="122"/>
      <c r="Q2" s="94" t="s">
        <v>20563</v>
      </c>
      <c r="R2" s="94" t="s">
        <v>8857</v>
      </c>
    </row>
    <row r="3" ht="30" customHeight="1" spans="1:18">
      <c r="A3" s="89" t="s">
        <v>20564</v>
      </c>
      <c r="B3" s="89" t="s">
        <v>20565</v>
      </c>
      <c r="C3" s="89" t="s">
        <v>20566</v>
      </c>
      <c r="D3" s="89" t="s">
        <v>193</v>
      </c>
      <c r="E3" s="90"/>
      <c r="F3" s="90"/>
      <c r="G3" s="90"/>
      <c r="H3" s="90"/>
      <c r="I3" s="119"/>
      <c r="J3" s="119"/>
      <c r="K3" s="120" t="s">
        <v>20564</v>
      </c>
      <c r="L3" s="89" t="s">
        <v>20565</v>
      </c>
      <c r="M3" s="89" t="s">
        <v>20566</v>
      </c>
      <c r="N3" s="89" t="s">
        <v>193</v>
      </c>
      <c r="O3" s="123"/>
      <c r="P3" s="124"/>
      <c r="Q3" s="94" t="s">
        <v>20567</v>
      </c>
      <c r="R3" s="94" t="s">
        <v>20568</v>
      </c>
    </row>
    <row r="4" ht="30" customHeight="1" spans="1:18">
      <c r="A4" s="91"/>
      <c r="B4" s="92"/>
      <c r="C4" s="92"/>
      <c r="D4" s="92"/>
      <c r="E4" s="92"/>
      <c r="F4" s="92"/>
      <c r="G4" s="92"/>
      <c r="H4" s="93"/>
      <c r="I4" s="119"/>
      <c r="J4" s="119"/>
      <c r="K4" s="94" t="s">
        <v>20569</v>
      </c>
      <c r="L4" s="94" t="s">
        <v>20570</v>
      </c>
      <c r="M4" s="94" t="s">
        <v>20571</v>
      </c>
      <c r="N4" s="94">
        <v>1</v>
      </c>
      <c r="O4" s="94" t="s">
        <v>20572</v>
      </c>
      <c r="P4" s="94" t="s">
        <v>20573</v>
      </c>
      <c r="Q4" s="94" t="s">
        <v>891</v>
      </c>
      <c r="R4" s="94" t="s">
        <v>20574</v>
      </c>
    </row>
    <row r="5" ht="30" customHeight="1" spans="1:18">
      <c r="A5" s="94" t="s">
        <v>20575</v>
      </c>
      <c r="B5" s="94" t="s">
        <v>5898</v>
      </c>
      <c r="C5" s="94" t="s">
        <v>20576</v>
      </c>
      <c r="D5" s="94" t="s">
        <v>5898</v>
      </c>
      <c r="E5" s="94" t="s">
        <v>20577</v>
      </c>
      <c r="F5" s="94" t="s">
        <v>5898</v>
      </c>
      <c r="G5" s="94" t="s">
        <v>20578</v>
      </c>
      <c r="H5" s="94" t="s">
        <v>5898</v>
      </c>
      <c r="I5" s="119"/>
      <c r="J5" s="119"/>
      <c r="K5" s="94" t="s">
        <v>20575</v>
      </c>
      <c r="L5" s="94" t="s">
        <v>5898</v>
      </c>
      <c r="M5" s="94" t="s">
        <v>20576</v>
      </c>
      <c r="N5" s="94" t="s">
        <v>5898</v>
      </c>
      <c r="O5" s="94" t="s">
        <v>20577</v>
      </c>
      <c r="P5" s="94" t="s">
        <v>5898</v>
      </c>
      <c r="Q5" s="94" t="s">
        <v>20578</v>
      </c>
      <c r="R5" s="94" t="s">
        <v>5898</v>
      </c>
    </row>
    <row r="6" ht="30" customHeight="1" spans="1:18">
      <c r="A6" s="94" t="s">
        <v>20579</v>
      </c>
      <c r="B6" s="94" t="s">
        <v>5898</v>
      </c>
      <c r="C6" s="94" t="s">
        <v>20580</v>
      </c>
      <c r="D6" s="94" t="s">
        <v>5898</v>
      </c>
      <c r="E6" s="94" t="s">
        <v>20581</v>
      </c>
      <c r="F6" s="94" t="s">
        <v>20582</v>
      </c>
      <c r="G6" s="94" t="s">
        <v>20583</v>
      </c>
      <c r="H6" s="94" t="s">
        <v>20582</v>
      </c>
      <c r="I6" s="119"/>
      <c r="J6" s="119"/>
      <c r="K6" s="94" t="s">
        <v>20579</v>
      </c>
      <c r="L6" s="94" t="s">
        <v>5898</v>
      </c>
      <c r="M6" s="94" t="s">
        <v>20580</v>
      </c>
      <c r="N6" s="94" t="s">
        <v>5898</v>
      </c>
      <c r="O6" s="94" t="s">
        <v>20581</v>
      </c>
      <c r="P6" s="94" t="s">
        <v>20582</v>
      </c>
      <c r="Q6" s="94" t="s">
        <v>20583</v>
      </c>
      <c r="R6" s="94" t="s">
        <v>20582</v>
      </c>
    </row>
    <row r="7" ht="30" customHeight="1" spans="1:18">
      <c r="A7" s="94" t="s">
        <v>5914</v>
      </c>
      <c r="B7" s="94">
        <v>10</v>
      </c>
      <c r="C7" s="94" t="s">
        <v>20584</v>
      </c>
      <c r="D7" s="94">
        <v>1</v>
      </c>
      <c r="E7" s="94" t="s">
        <v>20585</v>
      </c>
      <c r="F7" s="94">
        <v>0</v>
      </c>
      <c r="G7" s="94" t="s">
        <v>20586</v>
      </c>
      <c r="H7" s="94">
        <v>0</v>
      </c>
      <c r="I7" s="119"/>
      <c r="J7" s="119"/>
      <c r="K7" s="94" t="s">
        <v>5914</v>
      </c>
      <c r="L7" s="94">
        <v>10</v>
      </c>
      <c r="M7" s="94" t="s">
        <v>20584</v>
      </c>
      <c r="N7" s="94">
        <v>1</v>
      </c>
      <c r="O7" s="94" t="s">
        <v>20585</v>
      </c>
      <c r="P7" s="94">
        <v>150</v>
      </c>
      <c r="Q7" s="94" t="s">
        <v>20586</v>
      </c>
      <c r="R7" s="94">
        <v>300</v>
      </c>
    </row>
    <row r="8" ht="30" customHeight="1" spans="1:18">
      <c r="A8" s="94" t="s">
        <v>20587</v>
      </c>
      <c r="B8" s="94" t="s">
        <v>20588</v>
      </c>
      <c r="C8" s="94" t="s">
        <v>20589</v>
      </c>
      <c r="D8" s="94" t="s">
        <v>20588</v>
      </c>
      <c r="E8" s="94" t="s">
        <v>20590</v>
      </c>
      <c r="F8" s="94" t="s">
        <v>20588</v>
      </c>
      <c r="G8" s="94" t="s">
        <v>20591</v>
      </c>
      <c r="H8" s="94" t="s">
        <v>5898</v>
      </c>
      <c r="I8" s="119"/>
      <c r="J8" s="119"/>
      <c r="K8" s="94" t="s">
        <v>20587</v>
      </c>
      <c r="L8" s="94" t="s">
        <v>20592</v>
      </c>
      <c r="M8" s="94" t="s">
        <v>20589</v>
      </c>
      <c r="N8" s="94" t="s">
        <v>20588</v>
      </c>
      <c r="O8" s="94" t="s">
        <v>20590</v>
      </c>
      <c r="P8" s="94" t="s">
        <v>20588</v>
      </c>
      <c r="Q8" s="94" t="s">
        <v>20591</v>
      </c>
      <c r="R8" s="94" t="s">
        <v>5898</v>
      </c>
    </row>
    <row r="9" ht="30" customHeight="1" spans="1:18">
      <c r="A9" s="95" t="s">
        <v>20593</v>
      </c>
      <c r="B9" s="96" t="s">
        <v>20594</v>
      </c>
      <c r="C9" s="96"/>
      <c r="D9" s="96"/>
      <c r="E9" s="95" t="s">
        <v>20595</v>
      </c>
      <c r="F9" s="96" t="s">
        <v>20596</v>
      </c>
      <c r="G9" s="96"/>
      <c r="H9" s="96"/>
      <c r="I9" s="119"/>
      <c r="J9" s="119"/>
      <c r="K9" s="94" t="s">
        <v>20593</v>
      </c>
      <c r="L9" s="125" t="s">
        <v>20597</v>
      </c>
      <c r="M9" s="125"/>
      <c r="N9" s="125"/>
      <c r="O9" s="94" t="s">
        <v>20595</v>
      </c>
      <c r="P9" s="125" t="s">
        <v>20598</v>
      </c>
      <c r="Q9" s="125"/>
      <c r="R9" s="125"/>
    </row>
    <row r="10" s="50" customFormat="1" ht="40" customHeight="1" spans="1:25">
      <c r="A10" s="97" t="s">
        <v>20557</v>
      </c>
      <c r="B10" s="98"/>
      <c r="C10" s="98"/>
      <c r="D10" s="98"/>
      <c r="E10" s="98"/>
      <c r="F10" s="98"/>
      <c r="G10" s="98"/>
      <c r="H10" s="99"/>
      <c r="I10" s="126"/>
      <c r="J10" s="126"/>
      <c r="K10" s="127" t="s">
        <v>20599</v>
      </c>
      <c r="L10" s="128"/>
      <c r="M10" s="128"/>
      <c r="N10" s="128"/>
      <c r="O10" s="128"/>
      <c r="P10" s="128"/>
      <c r="Q10" s="128"/>
      <c r="R10" s="163"/>
      <c r="S10" s="164"/>
      <c r="T10" s="164"/>
      <c r="U10" s="165" t="s">
        <v>20600</v>
      </c>
      <c r="V10" s="165"/>
      <c r="W10" s="166"/>
      <c r="X10" s="167" t="s">
        <v>20601</v>
      </c>
      <c r="Y10" s="167"/>
    </row>
    <row r="11" s="50" customFormat="1" ht="40" customHeight="1" spans="1:25">
      <c r="A11" s="100" t="s">
        <v>20602</v>
      </c>
      <c r="B11" s="101"/>
      <c r="C11" s="101"/>
      <c r="D11" s="101"/>
      <c r="E11" s="101"/>
      <c r="F11" s="101"/>
      <c r="G11" s="101"/>
      <c r="H11" s="102"/>
      <c r="I11" s="126"/>
      <c r="J11" s="126"/>
      <c r="K11" s="106" t="s">
        <v>20603</v>
      </c>
      <c r="L11" s="108"/>
      <c r="M11" s="108"/>
      <c r="N11" s="108"/>
      <c r="O11" s="108"/>
      <c r="P11" s="108"/>
      <c r="Q11" s="108"/>
      <c r="R11" s="168"/>
      <c r="S11" s="169"/>
      <c r="T11" s="169"/>
      <c r="U11" s="44" t="s">
        <v>20574</v>
      </c>
      <c r="V11" s="48" t="s">
        <v>20604</v>
      </c>
      <c r="W11" s="166"/>
      <c r="X11" s="170" t="s">
        <v>8857</v>
      </c>
      <c r="Y11" s="170" t="s">
        <v>20605</v>
      </c>
    </row>
    <row r="12" s="50" customFormat="1" ht="40" customHeight="1" spans="1:25">
      <c r="A12" s="103" t="s">
        <v>1720</v>
      </c>
      <c r="B12" s="104" t="s">
        <v>9839</v>
      </c>
      <c r="C12" s="104"/>
      <c r="D12" s="104"/>
      <c r="E12" s="104"/>
      <c r="F12" s="104" t="s">
        <v>1723</v>
      </c>
      <c r="G12" s="104" t="s">
        <v>891</v>
      </c>
      <c r="H12" s="105" t="s">
        <v>197</v>
      </c>
      <c r="I12" s="126"/>
      <c r="J12" s="126"/>
      <c r="K12" s="129" t="s">
        <v>20606</v>
      </c>
      <c r="L12" s="109" t="s">
        <v>20607</v>
      </c>
      <c r="M12" s="107" t="str">
        <f>_xlfn.CONCAT("effect create_fleet = { name = ",$L$8," settings = { can_upgrade = ",$L$5," can_change_composition = ",$N$5," can_change_leader = ",$P$5," spawn_debris = ",$R$5," uses_naval_capacity = ",$L$6," can_disband = ",$N$6," is_boss = ",$P$6," is_ultra_boss = ",$R$6,"} effect = { set_owner = root while = { count = ",$L$7," create_ship = { name = ",$N$8," design = ",$P$4," upgradable = yes graphical_culture = ",_xlfn.XLOOKUP(R4,U11:U28,V11:V28)," rarity = ",$L$4," growth_stage = ",$N$4," prefix = ",$R$8," }} set_formation_scale = ",$N$7," set_location =prev.capital_scope.star }}")</f>
        <v>effect create_fleet = { name = "暗影狩猎" settings = { can_upgrade = yes can_change_composition = yes can_change_leader = yes spawn_debris = yes uses_naval_capacity = yes can_disband = yes is_boss = no is_ultra_boss = no} effect = { set_owner = root while = { count = 10 create_ship = { name = random design = last_created_design upgradable = yes graphical_culture = root rarity = highest growth_stage = 1 prefix = yes }} set_formation_scale = 1 set_location =prev.capital_scope.star }}</v>
      </c>
      <c r="N12" s="107"/>
      <c r="O12" s="107"/>
      <c r="P12" s="107"/>
      <c r="Q12" s="139"/>
      <c r="R12" s="112"/>
      <c r="U12" s="44" t="s">
        <v>1335</v>
      </c>
      <c r="V12" s="48" t="s">
        <v>20608</v>
      </c>
      <c r="W12" s="166"/>
      <c r="X12" s="170" t="s">
        <v>20609</v>
      </c>
      <c r="Y12" s="170" t="s">
        <v>20610</v>
      </c>
    </row>
    <row r="13" s="50" customFormat="1" ht="40" customHeight="1" spans="1:25">
      <c r="A13" s="106" t="s">
        <v>20611</v>
      </c>
      <c r="B13" s="107"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",F13," upgradable = yes graphical_culture = ",G13," prefix = ",$H$8," }} set_formation_scale = ",$D$7," set_location =prev.capital_scope.star }}")</f>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"NAME_Euthanizer" upgradable = yes graphical_culture = "ai_01" prefix = yes }} set_formation_scale = 1 set_location =prev.capital_scope.star }}</v>
      </c>
      <c r="C13" s="107"/>
      <c r="D13" s="107"/>
      <c r="E13" s="107"/>
      <c r="F13" s="108" t="s">
        <v>20612</v>
      </c>
      <c r="G13" s="109" t="s">
        <v>20613</v>
      </c>
      <c r="H13" s="110"/>
      <c r="I13" s="130"/>
      <c r="J13" s="131"/>
      <c r="K13" s="129"/>
      <c r="L13" s="109" t="s">
        <v>20614</v>
      </c>
      <c r="M13" s="107" t="str">
        <f>_xlfn.CONCAT("effect = {owner = {random_owned_design = {limit = { is_ship_size = ",_xlfn.XLOOKUP(R2,X11:X98,Y11:Y98)," } save_global_event_target_as = sheji1}} capital_scope.root = { create_fleet = { name = ",$L$8," settings = { can_upgrade = ",$L$5," can_change_composition = ",$N$5," can_change_leader = ",$P$5," spawn_debris = ",$R$5," uses_naval_capacity = ",$L$6," can_disband = ",$N$6," is_boss = ",$P$6," is_ultra_boss = ",$R$6,"} effect = { set_owner = root while = { count = ",$L$7," create_ship = { name = ",$N$8," design = event_target:sheji1 upgradable = yes graphical_culture = ",_xlfn.XLOOKUP(R4,U11:U28,V11:V28)," rarity = ",$L$4," growth_stage = ",$N$4," prefix = ",$R$8," }} set_formation_scale = ",$N$7," set_location =prev.capital_scope.star }}}")</f>
        <v>effect = {owner = {random_owned_design = {limit = { is_ship_size = corvette } save_global_event_target_as = sheji1}} capital_scope.root = { create_fleet = { name = "暗影狩猎" settings = { can_upgrade = yes can_change_composition = yes can_change_leader = yes spawn_debris = yes uses_naval_capacity = yes can_disband = yes is_boss = no is_ultra_boss = no} effect = { set_owner = root while = { count = 10 create_ship = { name = random design = event_target:sheji1 upgradable = yes graphical_culture = root rarity = highest growth_stage = 1 prefix = yes }} set_formation_scale = 1 set_location =prev.capital_scope.star }}}</v>
      </c>
      <c r="N13" s="107"/>
      <c r="O13" s="107"/>
      <c r="P13" s="107"/>
      <c r="Q13" s="109"/>
      <c r="R13" s="114"/>
      <c r="U13" s="44" t="s">
        <v>1339</v>
      </c>
      <c r="V13" s="48" t="s">
        <v>20615</v>
      </c>
      <c r="W13" s="166"/>
      <c r="X13" s="170" t="s">
        <v>8859</v>
      </c>
      <c r="Y13" s="170" t="s">
        <v>20616</v>
      </c>
    </row>
    <row r="14" s="50" customFormat="1" ht="40" customHeight="1" spans="1:25">
      <c r="A14" s="106" t="s">
        <v>20617</v>
      </c>
      <c r="B14" s="107" t="str">
        <f t="shared" ref="B14:B77" si="0">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",F14," upgradable = yes graphical_culture = ",G14," prefix = ",$H$8," }} set_formation_scale = ",$D$7," set_location =prev.capital_scope.star }}")</f>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"NAME_Sterilizer" upgradable = yes graphical_culture = "ai_01" prefix = yes }} set_formation_scale = 1 set_location =prev.capital_scope.star }}</v>
      </c>
      <c r="C14" s="107"/>
      <c r="D14" s="107"/>
      <c r="E14" s="107"/>
      <c r="F14" s="111" t="s">
        <v>20618</v>
      </c>
      <c r="G14" s="109" t="s">
        <v>20613</v>
      </c>
      <c r="H14" s="112"/>
      <c r="I14" s="131"/>
      <c r="J14" s="126"/>
      <c r="K14" s="132" t="s">
        <v>20619</v>
      </c>
      <c r="L14" s="133"/>
      <c r="M14" s="133"/>
      <c r="N14" s="133"/>
      <c r="O14" s="133"/>
      <c r="P14" s="133"/>
      <c r="Q14" s="133"/>
      <c r="R14" s="171"/>
      <c r="S14" s="169"/>
      <c r="T14" s="169"/>
      <c r="U14" s="44" t="s">
        <v>1343</v>
      </c>
      <c r="V14" s="48" t="s">
        <v>20620</v>
      </c>
      <c r="W14" s="166"/>
      <c r="X14" s="170" t="s">
        <v>8861</v>
      </c>
      <c r="Y14" s="170" t="s">
        <v>20621</v>
      </c>
    </row>
    <row r="15" s="50" customFormat="1" ht="40" customHeight="1" spans="1:25">
      <c r="A15" s="106" t="s">
        <v>20622</v>
      </c>
      <c r="B15"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"NAME_Taciturn" upgradable = yes graphical_culture = "ai_01" prefix = yes }} set_formation_scale = 1 set_location =prev.capital_scope.star }}</v>
      </c>
      <c r="C15" s="107"/>
      <c r="D15" s="107"/>
      <c r="E15" s="107"/>
      <c r="F15" s="111" t="s">
        <v>20623</v>
      </c>
      <c r="G15" s="109" t="s">
        <v>20613</v>
      </c>
      <c r="H15" s="112"/>
      <c r="I15" s="131"/>
      <c r="J15" s="126"/>
      <c r="K15" s="106" t="s">
        <v>20624</v>
      </c>
      <c r="L15" s="134"/>
      <c r="M15" s="134"/>
      <c r="N15" s="134"/>
      <c r="O15" s="134"/>
      <c r="P15" s="134"/>
      <c r="Q15" s="134"/>
      <c r="R15" s="172"/>
      <c r="S15" s="164"/>
      <c r="T15" s="164"/>
      <c r="U15" s="44" t="s">
        <v>1346</v>
      </c>
      <c r="V15" s="48" t="s">
        <v>20625</v>
      </c>
      <c r="W15" s="166"/>
      <c r="X15" s="170" t="s">
        <v>8863</v>
      </c>
      <c r="Y15" s="170" t="s">
        <v>20626</v>
      </c>
    </row>
    <row r="16" s="50" customFormat="1" ht="40" customHeight="1" spans="1:25">
      <c r="A16" s="106" t="s">
        <v>20627</v>
      </c>
      <c r="B16"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"NAME_Reticent" upgradable = yes graphical_culture = "ai_01" prefix = yes }} set_formation_scale = 1 set_location =prev.capital_scope.star }}</v>
      </c>
      <c r="C16" s="107"/>
      <c r="D16" s="107"/>
      <c r="E16" s="107"/>
      <c r="F16" s="111" t="s">
        <v>20628</v>
      </c>
      <c r="G16" s="109" t="s">
        <v>20613</v>
      </c>
      <c r="H16" s="112"/>
      <c r="I16" s="131"/>
      <c r="J16" s="126"/>
      <c r="K16" s="129" t="s">
        <v>20619</v>
      </c>
      <c r="L16" s="109" t="s">
        <v>20629</v>
      </c>
      <c r="M16" s="134" t="s">
        <v>341</v>
      </c>
      <c r="N16" s="134"/>
      <c r="O16" s="134"/>
      <c r="P16" s="134"/>
      <c r="Q16" s="109"/>
      <c r="R16" s="114"/>
      <c r="U16" s="44" t="s">
        <v>893</v>
      </c>
      <c r="V16" s="48" t="s">
        <v>20630</v>
      </c>
      <c r="W16" s="166"/>
      <c r="X16" s="170" t="s">
        <v>8865</v>
      </c>
      <c r="Y16" s="170" t="s">
        <v>20631</v>
      </c>
    </row>
    <row r="17" s="50" customFormat="1" ht="40" customHeight="1" spans="1:25">
      <c r="A17" s="106" t="s">
        <v>20632</v>
      </c>
      <c r="B17"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"NAME_Astral_Avatar" upgradable = yes graphical_culture = "extra_dimensional_01" prefix = yes }} set_formation_scale = 1 set_location =prev.capital_scope.star }}</v>
      </c>
      <c r="C17" s="107"/>
      <c r="D17" s="107"/>
      <c r="E17" s="107"/>
      <c r="F17" s="111" t="s">
        <v>20633</v>
      </c>
      <c r="G17" s="109" t="s">
        <v>20634</v>
      </c>
      <c r="H17" s="112"/>
      <c r="I17" s="131"/>
      <c r="J17" s="126"/>
      <c r="K17" s="129"/>
      <c r="L17" s="135" t="s">
        <v>20635</v>
      </c>
      <c r="M17" s="108" t="str">
        <f>_xlfn.CONCAT("effect = {solar_system = {create_starbase = {size = ",_xlfn.XLOOKUP(R3,U36:U46,V36:V46)," design = ",$P$4," owner = event_target:playercountry }}}")</f>
        <v>effect = {solar_system = {create_starbase = {size = starbase_outpost design = last_created_design owner = event_target:playercountry }}}</v>
      </c>
      <c r="N17" s="108"/>
      <c r="O17" s="108"/>
      <c r="P17" s="108"/>
      <c r="Q17" s="173"/>
      <c r="R17" s="114"/>
      <c r="U17" s="44" t="s">
        <v>1353</v>
      </c>
      <c r="V17" s="48" t="s">
        <v>20636</v>
      </c>
      <c r="W17" s="174"/>
      <c r="X17" s="170" t="s">
        <v>20637</v>
      </c>
      <c r="Y17" s="170" t="s">
        <v>20638</v>
      </c>
    </row>
    <row r="18" s="50" customFormat="1" ht="40" customHeight="1" spans="1:25">
      <c r="A18" s="106" t="s">
        <v>20639</v>
      </c>
      <c r="B18"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"NAME_Astral_Avatar_Small" upgradable = yes graphical_culture = "extra_dimensional_01" prefix = yes }} set_formation_scale = 1 set_location =prev.capital_scope.star }}</v>
      </c>
      <c r="C18" s="107"/>
      <c r="D18" s="107"/>
      <c r="E18" s="107"/>
      <c r="F18" s="111" t="s">
        <v>20640</v>
      </c>
      <c r="G18" s="109" t="s">
        <v>20634</v>
      </c>
      <c r="H18" s="112"/>
      <c r="I18" s="131"/>
      <c r="J18" s="126"/>
      <c r="K18" s="129"/>
      <c r="L18" s="136" t="s">
        <v>20641</v>
      </c>
      <c r="M18" s="108" t="str">
        <f>_xlfn.CONCAT("effect = { planet = { create_starbase = { size = ",R18," owner = event_target:playercountry }}}")</f>
        <v>effect = { planet = { create_starbase = { size = orbital_ring_tier_1 owner = event_target:playercountry }}}</v>
      </c>
      <c r="N18" s="108"/>
      <c r="O18" s="108"/>
      <c r="P18" s="108"/>
      <c r="Q18" s="109"/>
      <c r="R18" s="113" t="s">
        <v>20642</v>
      </c>
      <c r="U18" s="44" t="s">
        <v>1357</v>
      </c>
      <c r="V18" s="48" t="s">
        <v>20643</v>
      </c>
      <c r="W18" s="166"/>
      <c r="X18" s="170" t="s">
        <v>20644</v>
      </c>
      <c r="Y18" s="170" t="s">
        <v>20645</v>
      </c>
    </row>
    <row r="19" s="50" customFormat="1" ht="40" customHeight="1" spans="1:25">
      <c r="A19" s="106" t="s">
        <v>20646</v>
      </c>
      <c r="B19"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"NAME_Extradimensional_Scout" upgradable = yes graphical_culture = "extra_dimensional_01" prefix = yes }} set_formation_scale = 1 set_location =prev.capital_scope.star }}</v>
      </c>
      <c r="C19" s="107"/>
      <c r="D19" s="107"/>
      <c r="E19" s="107"/>
      <c r="F19" s="111" t="s">
        <v>20647</v>
      </c>
      <c r="G19" s="109" t="s">
        <v>20634</v>
      </c>
      <c r="H19" s="112"/>
      <c r="I19" s="131"/>
      <c r="J19" s="126"/>
      <c r="K19" s="129"/>
      <c r="L19" s="136"/>
      <c r="M19" s="108" t="str">
        <f>_xlfn.CONCAT("effect = { planet = { create_starbase = { size = ",R19," owner = event_target:playercountry }}}")</f>
        <v>effect = { planet = { create_starbase = { size = orbital_ring_tier_2 owner = event_target:playercountry }}}</v>
      </c>
      <c r="N19" s="108"/>
      <c r="O19" s="108"/>
      <c r="P19" s="108"/>
      <c r="Q19" s="109"/>
      <c r="R19" s="113" t="s">
        <v>20648</v>
      </c>
      <c r="U19" s="44" t="s">
        <v>1361</v>
      </c>
      <c r="V19" s="48" t="s">
        <v>20649</v>
      </c>
      <c r="W19" s="166"/>
      <c r="X19" s="170" t="s">
        <v>20650</v>
      </c>
      <c r="Y19" s="170" t="s">
        <v>20651</v>
      </c>
    </row>
    <row r="20" s="50" customFormat="1" ht="40" customHeight="1" spans="1:25">
      <c r="A20" s="106" t="s">
        <v>20652</v>
      </c>
      <c r="B20"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"NAME_Formless_Cruiser" upgradable = yes graphical_culture = "extra_dimensional_01" prefix = yes }} set_formation_scale = 1 set_location =prev.capital_scope.star }}</v>
      </c>
      <c r="C20" s="107"/>
      <c r="D20" s="107"/>
      <c r="E20" s="107"/>
      <c r="F20" s="111" t="s">
        <v>20653</v>
      </c>
      <c r="G20" s="109" t="s">
        <v>20634</v>
      </c>
      <c r="H20" s="112"/>
      <c r="I20" s="131"/>
      <c r="J20" s="126"/>
      <c r="K20" s="129"/>
      <c r="L20" s="136"/>
      <c r="M20" s="108" t="str">
        <f>_xlfn.CONCAT("effect = { planet = { create_starbase = { size = ",R20," owner = event_target:playercountry }}}")</f>
        <v>effect = { planet = { create_starbase = { size = orbital_ring_tier_3 owner = event_target:playercountry }}}</v>
      </c>
      <c r="N20" s="108"/>
      <c r="O20" s="108"/>
      <c r="P20" s="108"/>
      <c r="Q20" s="109"/>
      <c r="R20" s="113" t="s">
        <v>20654</v>
      </c>
      <c r="U20" s="44" t="s">
        <v>1365</v>
      </c>
      <c r="V20" s="48" t="s">
        <v>20655</v>
      </c>
      <c r="W20" s="166"/>
      <c r="X20" s="170" t="s">
        <v>20656</v>
      </c>
      <c r="Y20" s="170" t="s">
        <v>20657</v>
      </c>
    </row>
    <row r="21" s="50" customFormat="1" ht="40" customHeight="1" spans="1:25">
      <c r="A21" s="106" t="s">
        <v>20658</v>
      </c>
      <c r="B21"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"NAME_Formless_Aberrant_Invader_Cruiser" upgradable = yes graphical_culture = "extra_dimensional_01" prefix = yes }} set_formation_scale = 1 set_location =prev.capital_scope.star }}</v>
      </c>
      <c r="C21" s="107"/>
      <c r="D21" s="107"/>
      <c r="E21" s="107"/>
      <c r="F21" s="111" t="s">
        <v>20659</v>
      </c>
      <c r="G21" s="109" t="s">
        <v>20634</v>
      </c>
      <c r="H21" s="112"/>
      <c r="I21" s="131"/>
      <c r="J21" s="131"/>
      <c r="K21" s="129"/>
      <c r="L21" s="135" t="s">
        <v>20660</v>
      </c>
      <c r="M21" s="108" t="str">
        <f>_xlfn.CONCAT("effect = {owner = {random_owned_design = {limit = { is_ship_size = ",_xlfn.XLOOKUP(R3,U36:U46,V36:V46)," }save_global_event_target_as = sheji2}} every_system = { limit = { has_star_flag = jidi2 } save_global_event_target_as = xingxi3 create_fleet = { name = ",$L$8," settings = { is_boss = ",$P$6," is_ultra_boss = ",$R$6," } effect = { set_owner = root create_ship = { name = ",$N$8," design = event_target:sheji2 graphical_culture = ",_xlfn.XLOOKUP(R4,U11:U28,V11:V28)," } set_location = {target=event_target:xingxi3 distance = ",$P$7," angle = ",$R$7," }}} clear_global_event_target = xingxi3 }}")</f>
        <v>effect = {owner = {random_owned_design = {limit = { is_ship_size = starbase_outpost }save_global_event_target_as = sheji2}} every_system = { limit = { has_star_flag = jidi2 } save_global_event_target_as = xingxi3 create_fleet = { name = "暗影狩猎" settings = { is_boss = no is_ultra_boss = no } effect = { set_owner = root create_ship = { name = random design = event_target:sheji2 graphical_culture = root } set_location = {target=event_target:xingxi3 distance = 150 angle = 300 }}} clear_global_event_target = xingxi3 }}</v>
      </c>
      <c r="N21" s="108"/>
      <c r="O21" s="108"/>
      <c r="P21" s="108"/>
      <c r="Q21" s="109"/>
      <c r="R21" s="114"/>
      <c r="U21" s="44" t="s">
        <v>1369</v>
      </c>
      <c r="V21" s="48" t="s">
        <v>20661</v>
      </c>
      <c r="W21" s="166"/>
      <c r="X21" s="170" t="s">
        <v>20662</v>
      </c>
      <c r="Y21" s="170" t="s">
        <v>20663</v>
      </c>
    </row>
    <row r="22" s="50" customFormat="1" ht="40" customHeight="1" spans="1:25">
      <c r="A22" s="106" t="s">
        <v>20664</v>
      </c>
      <c r="B22"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"NAME_Formless_Aberrant_Invader_Battleship" upgradable = yes graphical_culture = "extra_dimensional_01" prefix = yes }} set_formation_scale = 1 set_location =prev.capital_scope.star }}</v>
      </c>
      <c r="C22" s="107"/>
      <c r="D22" s="107"/>
      <c r="E22" s="107"/>
      <c r="F22" s="111" t="s">
        <v>20665</v>
      </c>
      <c r="G22" s="109" t="s">
        <v>20634</v>
      </c>
      <c r="H22" s="112"/>
      <c r="I22" s="131"/>
      <c r="J22" s="131"/>
      <c r="K22" s="137" t="s">
        <v>20666</v>
      </c>
      <c r="L22" s="138"/>
      <c r="M22" s="138"/>
      <c r="N22" s="138"/>
      <c r="O22" s="138"/>
      <c r="P22" s="138"/>
      <c r="Q22" s="138"/>
      <c r="R22" s="175"/>
      <c r="S22" s="164"/>
      <c r="T22" s="164"/>
      <c r="U22" s="44" t="s">
        <v>1373</v>
      </c>
      <c r="V22" s="48" t="s">
        <v>20667</v>
      </c>
      <c r="W22" s="166"/>
      <c r="X22" s="170" t="s">
        <v>20668</v>
      </c>
      <c r="Y22" s="170" t="s">
        <v>20669</v>
      </c>
    </row>
    <row r="23" s="50" customFormat="1" ht="40" customHeight="1" spans="1:25">
      <c r="A23" s="106" t="s">
        <v>20670</v>
      </c>
      <c r="B23"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"NAME_Grave_Guardian" upgradable = yes graphical_culture = root prefix = yes }} set_formation_scale = 1 set_location =prev.capital_scope.star }}</v>
      </c>
      <c r="C23" s="107"/>
      <c r="D23" s="107"/>
      <c r="E23" s="107"/>
      <c r="F23" s="111" t="s">
        <v>20671</v>
      </c>
      <c r="G23" s="109" t="s">
        <v>20604</v>
      </c>
      <c r="H23" s="112"/>
      <c r="I23" s="131"/>
      <c r="J23" s="126"/>
      <c r="K23" s="106" t="s">
        <v>20672</v>
      </c>
      <c r="L23" s="134"/>
      <c r="M23" s="134"/>
      <c r="N23" s="134"/>
      <c r="O23" s="134"/>
      <c r="P23" s="134"/>
      <c r="Q23" s="134"/>
      <c r="R23" s="172"/>
      <c r="S23" s="164"/>
      <c r="T23" s="164"/>
      <c r="U23" s="44" t="s">
        <v>1377</v>
      </c>
      <c r="V23" s="48" t="s">
        <v>20673</v>
      </c>
      <c r="W23" s="166"/>
      <c r="X23" s="170" t="s">
        <v>20674</v>
      </c>
      <c r="Y23" s="170" t="s">
        <v>20675</v>
      </c>
    </row>
    <row r="24" s="50" customFormat="1" ht="40" customHeight="1" spans="1:25">
      <c r="A24" s="106" t="s">
        <v>20676</v>
      </c>
      <c r="B24"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"NAME_CHARGER_1" upgradable = yes graphical_culture = "biogenesis_01" prefix = yes }} set_formation_scale = 1 set_location =prev.capital_scope.star }}</v>
      </c>
      <c r="C24" s="107"/>
      <c r="D24" s="107"/>
      <c r="E24" s="107"/>
      <c r="F24" s="111" t="s">
        <v>20677</v>
      </c>
      <c r="G24" s="109" t="s">
        <v>20678</v>
      </c>
      <c r="H24" s="112"/>
      <c r="I24" s="131"/>
      <c r="J24" s="131"/>
      <c r="K24" s="129" t="s">
        <v>20679</v>
      </c>
      <c r="L24" s="139"/>
      <c r="M24" s="104" t="s">
        <v>20679</v>
      </c>
      <c r="N24" s="104"/>
      <c r="O24" s="104" t="s">
        <v>20680</v>
      </c>
      <c r="P24" s="104"/>
      <c r="Q24" s="173"/>
      <c r="R24" s="114"/>
      <c r="U24" s="44" t="s">
        <v>1381</v>
      </c>
      <c r="V24" s="48" t="s">
        <v>20681</v>
      </c>
      <c r="W24" s="166"/>
      <c r="X24" s="170" t="s">
        <v>20682</v>
      </c>
      <c r="Y24" s="170" t="s">
        <v>20683</v>
      </c>
    </row>
    <row r="25" s="50" customFormat="1" ht="40" customHeight="1" spans="1:25">
      <c r="A25" s="106" t="s">
        <v>20684</v>
      </c>
      <c r="B25"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"NAME_MOTH_1" upgradable = yes graphical_culture = "biogenesis_01" prefix = yes }} set_formation_scale = 1 set_location =prev.capital_scope.star }}</v>
      </c>
      <c r="C25" s="107"/>
      <c r="D25" s="107"/>
      <c r="E25" s="107"/>
      <c r="F25" s="111" t="s">
        <v>20685</v>
      </c>
      <c r="G25" s="109" t="s">
        <v>20678</v>
      </c>
      <c r="H25" s="112"/>
      <c r="I25" s="131"/>
      <c r="J25" s="131"/>
      <c r="K25" s="129"/>
      <c r="L25" s="109" t="s">
        <v>20686</v>
      </c>
      <c r="M25" s="108" t="str">
        <f>_xlfn.CONCAT("effect = {while = {count = ",$L$7," fleet = { if = {owner = {random_owned_design = {limit = {is_ship_size = military_station_small }save_global_event_target_as = platformsheji }}}create_ship = {name = ",$N$8," design = event_target:platformsheji graphical_culture = ",$R$4," }}}")</f>
        <v>effect = {while = {count = 10 fleet = { if = {owner = {random_owned_design = {limit = {is_ship_size = military_station_small }save_global_event_target_as = platformsheji }}}create_ship = {name = random design = event_target:platformsheji graphical_culture = 当前文化 }}}</v>
      </c>
      <c r="N25" s="108"/>
      <c r="O25" s="108" t="str">
        <f>_xlfn.CONCAT("effect = {while = {count = ",$L$7," fleet = { if = {owner = {random_owned_design = {limit = {is_ship_size = ion_cannon }save_global_event_target_as = cannonsheji }}}create_ship = {name = ",$N$8," design = event_target:cannonsheji graphical_culture = ",$R$4," }}}")</f>
        <v>effect = {while = {count = 10 fleet = { if = {owner = {random_owned_design = {limit = {is_ship_size = ion_cannon }save_global_event_target_as = cannonsheji }}}create_ship = {name = random design = event_target:cannonsheji graphical_culture = 当前文化 }}}</v>
      </c>
      <c r="P25" s="108"/>
      <c r="Q25" s="173"/>
      <c r="R25" s="114"/>
      <c r="U25" s="44" t="s">
        <v>1385</v>
      </c>
      <c r="V25" s="48" t="s">
        <v>20687</v>
      </c>
      <c r="W25" s="166"/>
      <c r="X25" s="170" t="s">
        <v>20688</v>
      </c>
      <c r="Y25" s="170" t="s">
        <v>20689</v>
      </c>
    </row>
    <row r="26" s="50" customFormat="1" ht="40" customHeight="1" spans="1:25">
      <c r="A26" s="106" t="s">
        <v>20690</v>
      </c>
      <c r="B26"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"NAME_HIVE_FE_Small_Weaver_War" upgradable = yes graphical_culture = "biogenesis_01" prefix = yes }} set_formation_scale = 1 set_location =prev.capital_scope.star }}</v>
      </c>
      <c r="C26" s="107"/>
      <c r="D26" s="107"/>
      <c r="E26" s="107"/>
      <c r="F26" s="111" t="s">
        <v>20691</v>
      </c>
      <c r="G26" s="109" t="s">
        <v>20678</v>
      </c>
      <c r="H26" s="112"/>
      <c r="I26" s="131"/>
      <c r="J26" s="131"/>
      <c r="K26" s="129"/>
      <c r="L26" s="109" t="s">
        <v>20692</v>
      </c>
      <c r="M26" s="108" t="str">
        <f>_xlfn.CONCAT("effect = { owner = {random_owned_design = {limit = { is_ship_size = military_station_small  }save_global_event_target_as = platformsheji }} every_system = { limit = { has_star_flag = jidi2 } save_global_event_target_as = xingxi4 create_fleet = { name = ",$L$8," settings = { is_boss = ",$P$6," is_ultra_boss = ",$R$6," } effect = { set_owner = root while = { count = ",$L$7," create_ship = { name = ",$N$8," design = event_target:platformsheji  graphical_culture = ",_xlfn.XLOOKUP(R4,U11:U28,V11:V28)," prefix = ",$R$8," upgradable = no }} set_formation_scale = ",$N$7," set_location = {target=event_target:xingxi4 distance = ",$P$7," angle = ",$R$7," }}} clear_global_event_target = xingxi4 }")</f>
        <v>effect = { owner = {random_owned_design = {limit = { is_ship_size = military_station_small  }save_global_event_target_as = platformsheji }} every_system = { limit = { has_star_flag = jidi2 } save_global_event_target_as = xingxi4 create_fleet = { name = "暗影狩猎" settings = { is_boss = no is_ultra_boss = no } effect = { set_owner = root while = { count = 10 create_ship = { name = random design = event_target:platformsheji  graphical_culture = root prefix = yes upgradable = no }} set_formation_scale = 1 set_location = {target=event_target:xingxi4 distance = 150 angle = 300 }}} clear_global_event_target = xingxi4 }</v>
      </c>
      <c r="N26" s="108"/>
      <c r="O26" s="108" t="str">
        <f>_xlfn.CONCAT("effect = { owner = {random_owned_design = {limit = { is_ship_size = ion_cannon  }save_global_event_target_as = cannonsheji }} every_system = { limit = { has_star_flag = jidi2 } save_global_event_target_as = xingxi4 create_fleet = { name = ",$L$8," settings = { is_boss = ",$P$6," is_ultra_boss = ",$R$6," } effect = { set_owner = root while = { count = ",$L$7," create_ship = { name = ",$N$8," design = event_target:cannonsheji  graphical_culture = ",_xlfn.XLOOKUP(R4,U11:U28,V11:V28)," prefix = ",$R$8," upgradable = no }} set_formation_scale = ",$N$7," set_location = {target=event_target:xingxi4 distance = ",$P$7," angle = ",$R$7," }}} clear_global_event_target = xingxi4 }")</f>
        <v>effect = { owner = {random_owned_design = {limit = { is_ship_size = ion_cannon  }save_global_event_target_as = cannonsheji }} every_system = { limit = { has_star_flag = jidi2 } save_global_event_target_as = xingxi4 create_fleet = { name = "暗影狩猎" settings = { is_boss = no is_ultra_boss = no } effect = { set_owner = root while = { count = 10 create_ship = { name = random design = event_target:cannonsheji  graphical_culture = root prefix = yes upgradable = no }} set_formation_scale = 1 set_location = {target=event_target:xingxi4 distance = 150 angle = 300 }}} clear_global_event_target = xingxi4 }</v>
      </c>
      <c r="P26" s="108"/>
      <c r="Q26" s="173"/>
      <c r="R26" s="114"/>
      <c r="U26" s="44" t="s">
        <v>1391</v>
      </c>
      <c r="V26" s="48" t="s">
        <v>20678</v>
      </c>
      <c r="W26" s="166"/>
      <c r="X26" s="170" t="s">
        <v>20693</v>
      </c>
      <c r="Y26" s="170" t="s">
        <v>20694</v>
      </c>
    </row>
    <row r="27" s="50" customFormat="1" ht="40" customHeight="1" spans="1:25">
      <c r="A27" s="106" t="s">
        <v>20695</v>
      </c>
      <c r="B27"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"NAME_HIVE_FE_Small_Weaver_Growth" upgradable = yes graphical_culture = "biogenesis_01" prefix = yes }} set_formation_scale = 1 set_location =prev.capital_scope.star }}</v>
      </c>
      <c r="C27" s="107"/>
      <c r="D27" s="107"/>
      <c r="E27" s="107"/>
      <c r="F27" s="111" t="s">
        <v>20696</v>
      </c>
      <c r="G27" s="109" t="s">
        <v>20678</v>
      </c>
      <c r="H27" s="112"/>
      <c r="I27" s="131"/>
      <c r="J27" s="126"/>
      <c r="K27" s="132" t="s">
        <v>20697</v>
      </c>
      <c r="L27" s="133"/>
      <c r="M27" s="133"/>
      <c r="N27" s="133"/>
      <c r="O27" s="133"/>
      <c r="P27" s="133"/>
      <c r="Q27" s="133"/>
      <c r="R27" s="171"/>
      <c r="S27" s="169"/>
      <c r="U27" s="44" t="s">
        <v>1388</v>
      </c>
      <c r="V27" s="48" t="s">
        <v>20698</v>
      </c>
      <c r="W27" s="166"/>
      <c r="X27" s="170" t="s">
        <v>20699</v>
      </c>
      <c r="Y27" s="170" t="s">
        <v>20700</v>
      </c>
    </row>
    <row r="28" s="50" customFormat="1" ht="40" customHeight="1" spans="1:25">
      <c r="A28" s="106" t="s">
        <v>20701</v>
      </c>
      <c r="B28"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"NAME_HIVE_FE_Small_Weaver_Control" upgradable = yes graphical_culture = "biogenesis_01" prefix = yes }} set_formation_scale = 1 set_location =prev.capital_scope.star }}</v>
      </c>
      <c r="C28" s="107"/>
      <c r="D28" s="107"/>
      <c r="E28" s="107"/>
      <c r="F28" s="111" t="s">
        <v>20702</v>
      </c>
      <c r="G28" s="109" t="s">
        <v>20678</v>
      </c>
      <c r="H28" s="112"/>
      <c r="I28" s="131"/>
      <c r="J28" s="126"/>
      <c r="K28" s="140" t="s">
        <v>20703</v>
      </c>
      <c r="L28" s="108" t="s">
        <v>20704</v>
      </c>
      <c r="M28" s="108" t="str">
        <f>_xlfn.CONCAT("effect = { create_ship_design = { design = ",R28," } add_ship_design = last_created_design}")</f>
        <v>effect = { create_ship_design = { design = "NAME_From_Beyond_Ship_Cloak" } add_ship_design = last_created_design}</v>
      </c>
      <c r="N28" s="108"/>
      <c r="O28" s="108"/>
      <c r="P28" s="108"/>
      <c r="Q28" s="109"/>
      <c r="R28" s="176" t="s">
        <v>20705</v>
      </c>
      <c r="U28" s="44" t="s">
        <v>1395</v>
      </c>
      <c r="V28" s="48" t="s">
        <v>20706</v>
      </c>
      <c r="W28" s="166"/>
      <c r="X28" s="170" t="s">
        <v>20707</v>
      </c>
      <c r="Y28" s="170" t="s">
        <v>20708</v>
      </c>
    </row>
    <row r="29" s="50" customFormat="1" ht="40" customHeight="1" spans="1:25">
      <c r="A29" s="106" t="s">
        <v>20709</v>
      </c>
      <c r="B29"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"NAME_HIVE_FE_Large_Mauler_Swarm" upgradable = yes graphical_culture = "biogenesis_01" prefix = yes }} set_formation_scale = 1 set_location =prev.capital_scope.star }}</v>
      </c>
      <c r="C29" s="107"/>
      <c r="D29" s="107"/>
      <c r="E29" s="107"/>
      <c r="F29" s="111" t="s">
        <v>20710</v>
      </c>
      <c r="G29" s="109" t="s">
        <v>20678</v>
      </c>
      <c r="H29" s="112"/>
      <c r="I29" s="131"/>
      <c r="J29" s="131"/>
      <c r="K29" s="140"/>
      <c r="L29" s="141" t="s">
        <v>20711</v>
      </c>
      <c r="M29" s="108" t="str">
        <f>_xlfn.CONCAT("effect = { create_ship_design = { design = ",R29," } add_ship_design = last_created_design}")</f>
        <v>effect = { create_ship_design = { design = "NAME_Bulwark_Battlewright" } add_ship_design = last_created_design}</v>
      </c>
      <c r="N29" s="108"/>
      <c r="O29" s="108"/>
      <c r="P29" s="108"/>
      <c r="Q29" s="109"/>
      <c r="R29" s="176" t="s">
        <v>20712</v>
      </c>
      <c r="W29" s="166"/>
      <c r="X29" s="170" t="s">
        <v>8865</v>
      </c>
      <c r="Y29" s="170" t="s">
        <v>20713</v>
      </c>
    </row>
    <row r="30" s="50" customFormat="1" ht="40" customHeight="1" spans="1:25">
      <c r="A30" s="106" t="s">
        <v>20714</v>
      </c>
      <c r="B30"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"NAME_HIVE_FE_Large_Mauler_Picket" upgradable = yes graphical_culture = "biogenesis_01" prefix = yes }} set_formation_scale = 1 set_location =prev.capital_scope.star }}</v>
      </c>
      <c r="C30" s="107"/>
      <c r="D30" s="107"/>
      <c r="E30" s="107"/>
      <c r="F30" s="111" t="s">
        <v>20715</v>
      </c>
      <c r="G30" s="109" t="s">
        <v>20678</v>
      </c>
      <c r="H30" s="112"/>
      <c r="I30" s="131"/>
      <c r="J30" s="131"/>
      <c r="K30" s="142"/>
      <c r="L30" s="143" t="s">
        <v>20716</v>
      </c>
      <c r="M30" s="144" t="str">
        <f>_xlfn.CONCAT("effect = { create_ship_design = { design = ",R30," } add_ship_design = last_created_design}")</f>
        <v>effect = { create_ship_design = { design = "NAME_Scholarium_Arctrellis" } add_ship_design = last_created_design}</v>
      </c>
      <c r="N30" s="144"/>
      <c r="O30" s="144"/>
      <c r="P30" s="144"/>
      <c r="Q30" s="177"/>
      <c r="R30" s="178" t="s">
        <v>20717</v>
      </c>
      <c r="W30" s="166"/>
      <c r="X30" s="170" t="s">
        <v>8867</v>
      </c>
      <c r="Y30" s="170" t="s">
        <v>20718</v>
      </c>
    </row>
    <row r="31" s="50" customFormat="1" ht="40" customHeight="1" spans="1:25">
      <c r="A31" s="106" t="s">
        <v>20719</v>
      </c>
      <c r="B31"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"NAME_HIVE_FE_Large_Weaver_Control" upgradable = yes graphical_culture = "biogenesis_01" prefix = yes }} set_formation_scale = 1 set_location =prev.capital_scope.star }}</v>
      </c>
      <c r="C31" s="107"/>
      <c r="D31" s="107"/>
      <c r="E31" s="107"/>
      <c r="F31" s="111" t="s">
        <v>20720</v>
      </c>
      <c r="G31" s="109" t="s">
        <v>20678</v>
      </c>
      <c r="H31" s="112"/>
      <c r="I31" s="131"/>
      <c r="J31" s="131"/>
      <c r="K31" s="145" t="s">
        <v>20721</v>
      </c>
      <c r="L31" s="146"/>
      <c r="M31" s="146"/>
      <c r="N31" s="146"/>
      <c r="O31" s="146"/>
      <c r="P31" s="146"/>
      <c r="Q31" s="146"/>
      <c r="R31" s="179"/>
      <c r="W31" s="166"/>
      <c r="X31" s="170" t="s">
        <v>8837</v>
      </c>
      <c r="Y31" s="170" t="s">
        <v>20722</v>
      </c>
    </row>
    <row r="32" s="50" customFormat="1" ht="40" customHeight="1" spans="1:25">
      <c r="A32" s="106" t="s">
        <v>20723</v>
      </c>
      <c r="B32"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"NAME_HIVE_FE_Large_Harbinger" upgradable = yes graphical_culture = "biogenesis_01" prefix = yes }} set_formation_scale = 1 set_location =prev.capital_scope.star }}</v>
      </c>
      <c r="C32" s="107"/>
      <c r="D32" s="107"/>
      <c r="E32" s="107"/>
      <c r="F32" s="111" t="s">
        <v>20724</v>
      </c>
      <c r="G32" s="109" t="s">
        <v>20678</v>
      </c>
      <c r="H32" s="112"/>
      <c r="I32" s="131"/>
      <c r="J32" s="126"/>
      <c r="K32" s="147" t="s">
        <v>20725</v>
      </c>
      <c r="L32" s="148"/>
      <c r="M32" s="148"/>
      <c r="N32" s="148"/>
      <c r="O32" s="148"/>
      <c r="P32" s="148"/>
      <c r="Q32" s="148"/>
      <c r="R32" s="180"/>
      <c r="W32" s="166"/>
      <c r="X32" s="170" t="s">
        <v>20726</v>
      </c>
      <c r="Y32" s="170" t="s">
        <v>20727</v>
      </c>
    </row>
    <row r="33" s="50" customFormat="1" ht="40" customHeight="1" spans="1:25">
      <c r="A33" s="106" t="s">
        <v>20728</v>
      </c>
      <c r="B33"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"NAME_HIVE_FE_Large_Stinger" upgradable = yes graphical_culture = "biogenesis_01" prefix = yes }} set_formation_scale = 1 set_location =prev.capital_scope.star }}</v>
      </c>
      <c r="C33" s="107"/>
      <c r="D33" s="107"/>
      <c r="E33" s="107"/>
      <c r="F33" s="111" t="s">
        <v>20729</v>
      </c>
      <c r="G33" s="109" t="s">
        <v>20678</v>
      </c>
      <c r="H33" s="112"/>
      <c r="I33" s="131"/>
      <c r="J33" s="126"/>
      <c r="K33" s="149" t="s">
        <v>20730</v>
      </c>
      <c r="L33" s="150"/>
      <c r="M33" s="150"/>
      <c r="N33" s="150"/>
      <c r="O33" s="150" t="s">
        <v>20731</v>
      </c>
      <c r="P33" s="150"/>
      <c r="Q33" s="150"/>
      <c r="R33" s="181"/>
      <c r="W33" s="166"/>
      <c r="X33" s="170" t="s">
        <v>20732</v>
      </c>
      <c r="Y33" s="170" t="s">
        <v>20733</v>
      </c>
    </row>
    <row r="34" s="50" customFormat="1" ht="40" customHeight="1" spans="1:25">
      <c r="A34" s="106" t="s">
        <v>20734</v>
      </c>
      <c r="B34"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"NAME_HIVE_FE_Colossus" upgradable = yes graphical_culture = root prefix = yes }} set_formation_scale = 1 set_location =prev.capital_scope.star }}</v>
      </c>
      <c r="C34" s="107"/>
      <c r="D34" s="107"/>
      <c r="E34" s="107"/>
      <c r="F34" s="111" t="s">
        <v>20735</v>
      </c>
      <c r="G34" s="109" t="s">
        <v>20604</v>
      </c>
      <c r="H34" s="112"/>
      <c r="I34" s="131"/>
      <c r="J34" s="126"/>
      <c r="K34" s="151"/>
      <c r="L34" s="152" t="s">
        <v>20736</v>
      </c>
      <c r="M34" s="153">
        <v>1</v>
      </c>
      <c r="N34" s="152"/>
      <c r="O34" s="152"/>
      <c r="P34" s="152" t="s">
        <v>20736</v>
      </c>
      <c r="Q34" s="153">
        <v>1</v>
      </c>
      <c r="R34" s="182"/>
      <c r="W34" s="166"/>
      <c r="X34" s="170" t="s">
        <v>20737</v>
      </c>
      <c r="Y34" s="170" t="s">
        <v>20738</v>
      </c>
    </row>
    <row r="35" s="50" customFormat="1" ht="40" customHeight="1" spans="1:25">
      <c r="A35" s="106" t="s">
        <v>20739</v>
      </c>
      <c r="B35"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"NAME_Behemoth_01" upgradable = yes graphical_culture = root prefix = yes }} set_formation_scale = 1 set_location =prev.capital_scope.star }}</v>
      </c>
      <c r="C35" s="107"/>
      <c r="D35" s="107"/>
      <c r="E35" s="107"/>
      <c r="F35" s="111" t="s">
        <v>20740</v>
      </c>
      <c r="G35" s="109" t="s">
        <v>20604</v>
      </c>
      <c r="H35" s="112"/>
      <c r="I35" s="131"/>
      <c r="J35" s="131"/>
      <c r="K35" s="154" t="s">
        <v>20741</v>
      </c>
      <c r="L35" s="155" t="str">
        <f>_xlfn.CONCAT("effect starbase = { set_starbase_module = { slot = ",$M$34," module = ",N35," }}")</f>
        <v>effect starbase = { set_starbase_module = { slot = 1 module = shipyard }}</v>
      </c>
      <c r="M35" s="155"/>
      <c r="N35" s="155" t="s">
        <v>20742</v>
      </c>
      <c r="O35" s="155" t="s">
        <v>20743</v>
      </c>
      <c r="P35" s="155" t="str">
        <f>_xlfn.CONCAT("effect starbase = { set_starbase_building = { slot = ",$Q$34," building = ",R35," }}")</f>
        <v>effect starbase = { set_starbase_building = { slot = 1 building = recruitment_office }}</v>
      </c>
      <c r="Q35" s="155"/>
      <c r="R35" s="183" t="s">
        <v>20744</v>
      </c>
      <c r="U35" s="184" t="s">
        <v>20745</v>
      </c>
      <c r="V35" s="184"/>
      <c r="W35" s="166"/>
      <c r="X35" s="170" t="s">
        <v>8955</v>
      </c>
      <c r="Y35" s="170" t="s">
        <v>20746</v>
      </c>
    </row>
    <row r="36" s="50" customFormat="1" ht="40" customHeight="1" spans="1:25">
      <c r="A36" s="106" t="s">
        <v>20747</v>
      </c>
      <c r="B36"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"NAME_Behemoth_02" upgradable = yes graphical_culture = root prefix = yes }} set_formation_scale = 1 set_location =prev.capital_scope.star }}</v>
      </c>
      <c r="C36" s="107"/>
      <c r="D36" s="107"/>
      <c r="E36" s="107"/>
      <c r="F36" s="111" t="s">
        <v>20748</v>
      </c>
      <c r="G36" s="109" t="s">
        <v>20604</v>
      </c>
      <c r="H36" s="112"/>
      <c r="I36" s="131"/>
      <c r="J36" s="131"/>
      <c r="K36" s="154" t="s">
        <v>20749</v>
      </c>
      <c r="L36" s="155" t="str">
        <f t="shared" ref="L36:L57" si="1">_xlfn.CONCAT("effect starbase = { set_starbase_module = { slot = ",$M$34," module = ",N36," }}")</f>
        <v>effect starbase = { set_starbase_module = { slot = 1 module = anchorage }}</v>
      </c>
      <c r="M36" s="155"/>
      <c r="N36" s="155" t="s">
        <v>20750</v>
      </c>
      <c r="O36" s="155" t="s">
        <v>20751</v>
      </c>
      <c r="P36" s="155" t="str">
        <f t="shared" ref="P36:P67" si="2">_xlfn.CONCAT("effect starbase = { set_starbase_building = { slot = ",$Q$34," building = ",R36," }}")</f>
        <v>effect starbase = { set_starbase_building = { slot = 1 building = crew_quarters }}</v>
      </c>
      <c r="Q36" s="155"/>
      <c r="R36" s="183" t="s">
        <v>20752</v>
      </c>
      <c r="U36" s="185" t="s">
        <v>20568</v>
      </c>
      <c r="V36" s="185" t="s">
        <v>20753</v>
      </c>
      <c r="W36" s="166"/>
      <c r="X36" s="170" t="s">
        <v>8957</v>
      </c>
      <c r="Y36" s="170" t="s">
        <v>20754</v>
      </c>
    </row>
    <row r="37" s="50" customFormat="1" ht="40" customHeight="1" spans="1:25">
      <c r="A37" s="106" t="s">
        <v>20755</v>
      </c>
      <c r="B37"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"NAME_Behemoth_03" upgradable = yes graphical_culture = root prefix = yes }} set_formation_scale = 1 set_location =prev.capital_scope.star }}</v>
      </c>
      <c r="C37" s="107"/>
      <c r="D37" s="107"/>
      <c r="E37" s="107"/>
      <c r="F37" s="111" t="s">
        <v>20756</v>
      </c>
      <c r="G37" s="109" t="s">
        <v>20604</v>
      </c>
      <c r="H37" s="112"/>
      <c r="I37" s="131"/>
      <c r="J37" s="131"/>
      <c r="K37" s="154" t="s">
        <v>20757</v>
      </c>
      <c r="L37" s="155" t="str">
        <f t="shared" si="1"/>
        <v>effect starbase = { set_starbase_module = { slot = 1 module = gun_battery }}</v>
      </c>
      <c r="M37" s="155"/>
      <c r="N37" s="155" t="s">
        <v>20758</v>
      </c>
      <c r="O37" s="155" t="s">
        <v>20759</v>
      </c>
      <c r="P37" s="155" t="str">
        <f t="shared" si="2"/>
        <v>effect starbase = { set_starbase_building = { slot = 1 building = hydroponics_bay }}</v>
      </c>
      <c r="Q37" s="155"/>
      <c r="R37" s="183" t="s">
        <v>20760</v>
      </c>
      <c r="U37" s="185" t="s">
        <v>8913</v>
      </c>
      <c r="V37" s="185" t="s">
        <v>20761</v>
      </c>
      <c r="W37" s="166"/>
      <c r="X37" s="170" t="s">
        <v>8959</v>
      </c>
      <c r="Y37" s="170" t="s">
        <v>20762</v>
      </c>
    </row>
    <row r="38" s="50" customFormat="1" ht="40" customHeight="1" spans="1:25">
      <c r="A38" s="106" t="s">
        <v>20763</v>
      </c>
      <c r="B38"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"NAME_Behemoth_04" upgradable = yes graphical_culture = root prefix = yes }} set_formation_scale = 1 set_location =prev.capital_scope.star }}</v>
      </c>
      <c r="C38" s="107"/>
      <c r="D38" s="107"/>
      <c r="E38" s="107"/>
      <c r="F38" s="111" t="s">
        <v>20764</v>
      </c>
      <c r="G38" s="109" t="s">
        <v>20604</v>
      </c>
      <c r="H38" s="112"/>
      <c r="I38" s="131"/>
      <c r="J38" s="131"/>
      <c r="K38" s="154" t="s">
        <v>20765</v>
      </c>
      <c r="L38" s="155" t="str">
        <f t="shared" si="1"/>
        <v>effect starbase = { set_starbase_module = { slot = 1 module = missile_battery }}</v>
      </c>
      <c r="M38" s="155"/>
      <c r="N38" s="155" t="s">
        <v>20766</v>
      </c>
      <c r="O38" s="155" t="s">
        <v>6634</v>
      </c>
      <c r="P38" s="155" t="str">
        <f t="shared" si="2"/>
        <v>effect starbase = { set_starbase_building = { slot = 1 building = resource_silo }}</v>
      </c>
      <c r="Q38" s="155"/>
      <c r="R38" s="183" t="s">
        <v>20767</v>
      </c>
      <c r="U38" s="185" t="s">
        <v>8915</v>
      </c>
      <c r="V38" s="185" t="s">
        <v>20768</v>
      </c>
      <c r="W38" s="166"/>
      <c r="X38" s="170" t="s">
        <v>8569</v>
      </c>
      <c r="Y38" s="170" t="s">
        <v>20769</v>
      </c>
    </row>
    <row r="39" s="50" customFormat="1" ht="40" customHeight="1" spans="1:25">
      <c r="A39" s="106" t="s">
        <v>20770</v>
      </c>
      <c r="B39"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"NAME_Behemoth_04_jump" upgradable = yes graphical_culture = root prefix = yes }} set_formation_scale = 1 set_location =prev.capital_scope.star }}</v>
      </c>
      <c r="C39" s="107"/>
      <c r="D39" s="107"/>
      <c r="E39" s="107"/>
      <c r="F39" s="111" t="s">
        <v>20771</v>
      </c>
      <c r="G39" s="109" t="s">
        <v>20604</v>
      </c>
      <c r="H39" s="112"/>
      <c r="I39" s="131"/>
      <c r="J39" s="131"/>
      <c r="K39" s="154" t="s">
        <v>20772</v>
      </c>
      <c r="L39" s="155" t="str">
        <f t="shared" si="1"/>
        <v>effect starbase = { set_starbase_module = { slot = 1 module = hangar_bay }}</v>
      </c>
      <c r="M39" s="155"/>
      <c r="N39" s="155" t="s">
        <v>20773</v>
      </c>
      <c r="O39" s="155" t="s">
        <v>20774</v>
      </c>
      <c r="P39" s="155" t="str">
        <f t="shared" si="2"/>
        <v>effect starbase = { set_starbase_building = { slot = 1 building = nebula_refinery }}</v>
      </c>
      <c r="Q39" s="155"/>
      <c r="R39" s="183" t="s">
        <v>20775</v>
      </c>
      <c r="U39" s="185" t="s">
        <v>8917</v>
      </c>
      <c r="V39" s="185" t="s">
        <v>20776</v>
      </c>
      <c r="W39" s="166"/>
      <c r="X39" s="170" t="s">
        <v>8567</v>
      </c>
      <c r="Y39" s="170" t="s">
        <v>20777</v>
      </c>
    </row>
    <row r="40" s="50" customFormat="1" ht="40" customHeight="1" spans="1:25">
      <c r="A40" s="106" t="s">
        <v>20778</v>
      </c>
      <c r="B40"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"NAME_Behemoth_04_cloaking" upgradable = yes graphical_culture = root prefix = yes }} set_formation_scale = 1 set_location =prev.capital_scope.star }}</v>
      </c>
      <c r="C40" s="107"/>
      <c r="D40" s="107"/>
      <c r="E40" s="107"/>
      <c r="F40" s="111" t="s">
        <v>20779</v>
      </c>
      <c r="G40" s="109" t="s">
        <v>20604</v>
      </c>
      <c r="H40" s="112"/>
      <c r="I40" s="131"/>
      <c r="J40" s="131"/>
      <c r="K40" s="154" t="s">
        <v>20780</v>
      </c>
      <c r="L40" s="155" t="str">
        <f t="shared" si="1"/>
        <v>effect starbase = { set_starbase_module = { slot = 1 module = solar_panel_network }}</v>
      </c>
      <c r="M40" s="155"/>
      <c r="N40" s="155" t="s">
        <v>20781</v>
      </c>
      <c r="O40" s="155" t="s">
        <v>20782</v>
      </c>
      <c r="P40" s="155" t="str">
        <f t="shared" si="2"/>
        <v>effect starbase = { set_starbase_building = { slot = 1 building = listening_post }}</v>
      </c>
      <c r="Q40" s="155"/>
      <c r="R40" s="183" t="s">
        <v>20783</v>
      </c>
      <c r="U40" s="185" t="s">
        <v>8919</v>
      </c>
      <c r="V40" s="185" t="s">
        <v>20784</v>
      </c>
      <c r="W40" s="166"/>
      <c r="X40" s="170" t="s">
        <v>8571</v>
      </c>
      <c r="Y40" s="170" t="s">
        <v>20785</v>
      </c>
    </row>
    <row r="41" s="50" customFormat="1" ht="40" customHeight="1" spans="1:25">
      <c r="A41" s="106" t="s">
        <v>20786</v>
      </c>
      <c r="B41"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"NAME_Boss_Voidspawn" upgradable = yes graphical_culture = root prefix = yes }} set_formation_scale = 1 set_location =prev.capital_scope.star }}</v>
      </c>
      <c r="C41" s="107"/>
      <c r="D41" s="107"/>
      <c r="E41" s="107"/>
      <c r="F41" s="111" t="s">
        <v>20787</v>
      </c>
      <c r="G41" s="109" t="s">
        <v>20604</v>
      </c>
      <c r="H41" s="112"/>
      <c r="I41" s="131"/>
      <c r="J41" s="131"/>
      <c r="K41" s="154" t="s">
        <v>20788</v>
      </c>
      <c r="L41" s="155" t="str">
        <f t="shared" si="1"/>
        <v>effect starbase = { set_starbase_module = { slot = 1 module = trading_hub }}</v>
      </c>
      <c r="M41" s="155"/>
      <c r="N41" s="155" t="s">
        <v>20789</v>
      </c>
      <c r="O41" s="155" t="s">
        <v>8316</v>
      </c>
      <c r="P41" s="155" t="str">
        <f t="shared" si="2"/>
        <v>effect starbase = { set_starbase_building = { slot = 1 building = offworld_trading_company }}</v>
      </c>
      <c r="Q41" s="155"/>
      <c r="R41" s="183" t="s">
        <v>20790</v>
      </c>
      <c r="U41" s="185" t="s">
        <v>20791</v>
      </c>
      <c r="V41" s="185" t="s">
        <v>20792</v>
      </c>
      <c r="W41" s="166"/>
      <c r="X41" s="170" t="s">
        <v>8573</v>
      </c>
      <c r="Y41" s="170" t="s">
        <v>20793</v>
      </c>
    </row>
    <row r="42" s="50" customFormat="1" ht="40" customHeight="1" spans="1:25">
      <c r="A42" s="106" t="s">
        <v>20794</v>
      </c>
      <c r="B42"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"NAME_Crisis_Star_Eater" upgradable = yes graphical_culture = root prefix = yes }} set_formation_scale = 1 set_location =prev.capital_scope.star }}</v>
      </c>
      <c r="C42" s="107"/>
      <c r="D42" s="107"/>
      <c r="E42" s="107"/>
      <c r="F42" s="111" t="s">
        <v>20795</v>
      </c>
      <c r="G42" s="109" t="s">
        <v>20604</v>
      </c>
      <c r="H42" s="112"/>
      <c r="I42" s="131"/>
      <c r="J42" s="126"/>
      <c r="K42" s="154" t="s">
        <v>7902</v>
      </c>
      <c r="L42" s="155" t="str">
        <f t="shared" si="1"/>
        <v>effect starbase = { set_starbase_module = { slot = 1 module = detection_array }}</v>
      </c>
      <c r="M42" s="155"/>
      <c r="N42" s="155" t="s">
        <v>20796</v>
      </c>
      <c r="O42" s="155" t="s">
        <v>20797</v>
      </c>
      <c r="P42" s="155" t="str">
        <f t="shared" si="2"/>
        <v>effect starbase = { set_starbase_building = { slot = 1 building = fleet_academy }}</v>
      </c>
      <c r="Q42" s="155"/>
      <c r="R42" s="183" t="s">
        <v>20798</v>
      </c>
      <c r="U42" s="185" t="s">
        <v>20799</v>
      </c>
      <c r="V42" s="185" t="s">
        <v>20800</v>
      </c>
      <c r="W42" s="166"/>
      <c r="X42" s="170" t="s">
        <v>1318</v>
      </c>
      <c r="Y42" s="170" t="s">
        <v>20801</v>
      </c>
    </row>
    <row r="43" s="50" customFormat="1" ht="40" customHeight="1" spans="1:25">
      <c r="A43" s="106" t="s">
        <v>20802</v>
      </c>
      <c r="B43"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"NAME_Monadic_Qerr" upgradable = yes graphical_culture = root prefix = yes }} set_formation_scale = 1 set_location =prev.capital_scope.star }}</v>
      </c>
      <c r="C43" s="107"/>
      <c r="D43" s="107"/>
      <c r="E43" s="107"/>
      <c r="F43" s="111" t="s">
        <v>20803</v>
      </c>
      <c r="G43" s="109" t="s">
        <v>20604</v>
      </c>
      <c r="H43" s="112"/>
      <c r="I43" s="131"/>
      <c r="J43" s="131"/>
      <c r="K43" s="154" t="s">
        <v>8725</v>
      </c>
      <c r="L43" s="155" t="str">
        <f t="shared" si="1"/>
        <v>effect starbase = { set_starbase_module = { slot = 1 module = archaeo_rampart }}</v>
      </c>
      <c r="M43" s="155"/>
      <c r="N43" s="155" t="s">
        <v>20804</v>
      </c>
      <c r="O43" s="155" t="s">
        <v>20805</v>
      </c>
      <c r="P43" s="155" t="str">
        <f t="shared" si="2"/>
        <v>effect starbase = { set_starbase_building = { slot = 1 building = naval_logistics_office }}</v>
      </c>
      <c r="Q43" s="155"/>
      <c r="R43" s="183" t="s">
        <v>20806</v>
      </c>
      <c r="U43" s="185" t="s">
        <v>20807</v>
      </c>
      <c r="V43" s="185" t="s">
        <v>20808</v>
      </c>
      <c r="W43" s="166"/>
      <c r="X43" s="170" t="s">
        <v>1322</v>
      </c>
      <c r="Y43" s="170" t="s">
        <v>20809</v>
      </c>
    </row>
    <row r="44" s="50" customFormat="1" ht="40" customHeight="1" spans="1:25">
      <c r="A44" s="106" t="s">
        <v>20810</v>
      </c>
      <c r="B44"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"NAME_Small_Crystal_Entity_Blue" upgradable = yes graphical_culture = root prefix = yes }} set_formation_scale = 1 set_location =prev.capital_scope.star }}</v>
      </c>
      <c r="C44" s="107"/>
      <c r="D44" s="107"/>
      <c r="E44" s="107"/>
      <c r="F44" s="111" t="s">
        <v>20811</v>
      </c>
      <c r="G44" s="109" t="s">
        <v>20604</v>
      </c>
      <c r="H44" s="112"/>
      <c r="I44" s="131"/>
      <c r="J44" s="131"/>
      <c r="K44" s="154" t="s">
        <v>6169</v>
      </c>
      <c r="L44" s="155" t="str">
        <f t="shared" si="1"/>
        <v>effect starbase = { set_starbase_module = { slot = 1 module = astromining_bay }}</v>
      </c>
      <c r="M44" s="155"/>
      <c r="N44" s="155" t="s">
        <v>20812</v>
      </c>
      <c r="O44" s="155" t="s">
        <v>20813</v>
      </c>
      <c r="P44" s="155" t="str">
        <f t="shared" si="2"/>
        <v>effect starbase = { set_starbase_building = { slot = 1 building = titan_yards }}</v>
      </c>
      <c r="Q44" s="155"/>
      <c r="R44" s="183" t="s">
        <v>20814</v>
      </c>
      <c r="U44" s="185" t="s">
        <v>8965</v>
      </c>
      <c r="V44" s="185" t="s">
        <v>20642</v>
      </c>
      <c r="W44" s="166"/>
      <c r="X44" s="170" t="s">
        <v>1324</v>
      </c>
      <c r="Y44" s="170" t="s">
        <v>20815</v>
      </c>
    </row>
    <row r="45" s="50" customFormat="1" ht="40" customHeight="1" spans="1:25">
      <c r="A45" s="106" t="s">
        <v>20816</v>
      </c>
      <c r="B45"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"NAME_Medium_Crystal_Entity_Blue" upgradable = yes graphical_culture = root prefix = yes }} set_formation_scale = 1 set_location =prev.capital_scope.star }}</v>
      </c>
      <c r="C45" s="107"/>
      <c r="D45" s="107"/>
      <c r="E45" s="107"/>
      <c r="F45" s="111" t="s">
        <v>20817</v>
      </c>
      <c r="G45" s="109" t="s">
        <v>20604</v>
      </c>
      <c r="H45" s="112"/>
      <c r="I45" s="131"/>
      <c r="J45" s="131"/>
      <c r="K45" s="154" t="s">
        <v>20818</v>
      </c>
      <c r="L45" s="155" t="str">
        <f t="shared" si="1"/>
        <v>effect starbase = { set_starbase_module = { slot = 1 module = hatchery }}</v>
      </c>
      <c r="M45" s="155"/>
      <c r="N45" s="155" t="s">
        <v>20819</v>
      </c>
      <c r="O45" s="155" t="s">
        <v>20820</v>
      </c>
      <c r="P45" s="155" t="str">
        <f t="shared" si="2"/>
        <v>effect starbase = { set_starbase_building = { slot = 1 building = colossus_yards }}</v>
      </c>
      <c r="Q45" s="155"/>
      <c r="R45" s="183" t="s">
        <v>20821</v>
      </c>
      <c r="U45" s="185" t="s">
        <v>20822</v>
      </c>
      <c r="V45" s="185" t="s">
        <v>20648</v>
      </c>
      <c r="W45" s="166"/>
      <c r="X45" s="170" t="s">
        <v>1326</v>
      </c>
      <c r="Y45" s="170" t="s">
        <v>20823</v>
      </c>
    </row>
    <row r="46" s="50" customFormat="1" ht="40" customHeight="1" spans="1:25">
      <c r="A46" s="106" t="s">
        <v>20824</v>
      </c>
      <c r="B46"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"NAME_Large_Crystal_Entity_Blue" upgradable = yes graphical_culture = root prefix = yes }} set_formation_scale = 1 set_location =prev.capital_scope.star }}</v>
      </c>
      <c r="C46" s="107"/>
      <c r="D46" s="107"/>
      <c r="E46" s="107"/>
      <c r="F46" s="111" t="s">
        <v>20825</v>
      </c>
      <c r="G46" s="109" t="s">
        <v>20604</v>
      </c>
      <c r="H46" s="112"/>
      <c r="I46" s="131"/>
      <c r="J46" s="126"/>
      <c r="K46" s="154" t="s">
        <v>20826</v>
      </c>
      <c r="L46" s="155" t="str">
        <f t="shared" si="1"/>
        <v>effect starbase = { set_starbase_module = { slot = 1 module = beastport }}</v>
      </c>
      <c r="M46" s="155"/>
      <c r="N46" s="155" t="s">
        <v>20827</v>
      </c>
      <c r="O46" s="155" t="s">
        <v>20828</v>
      </c>
      <c r="P46" s="155" t="str">
        <f t="shared" si="2"/>
        <v>effect starbase = { set_starbase_building = { slot = 1 building = black_hole_observatory }}</v>
      </c>
      <c r="Q46" s="155"/>
      <c r="R46" s="183" t="s">
        <v>20829</v>
      </c>
      <c r="U46" s="185" t="s">
        <v>20830</v>
      </c>
      <c r="V46" s="185" t="s">
        <v>20654</v>
      </c>
      <c r="W46" s="166"/>
      <c r="X46" s="170" t="s">
        <v>1328</v>
      </c>
      <c r="Y46" s="170" t="s">
        <v>20831</v>
      </c>
    </row>
    <row r="47" s="50" customFormat="1" ht="40" customHeight="1" spans="1:25">
      <c r="A47" s="106" t="s">
        <v>20832</v>
      </c>
      <c r="B47"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"NAME_Small_Crystal_Entity_Green" upgradable = yes graphical_culture = root prefix = yes }} set_formation_scale = 1 set_location =prev.capital_scope.star }}</v>
      </c>
      <c r="C47" s="107"/>
      <c r="D47" s="107"/>
      <c r="E47" s="107"/>
      <c r="F47" s="111" t="s">
        <v>20833</v>
      </c>
      <c r="G47" s="109" t="s">
        <v>20604</v>
      </c>
      <c r="H47" s="112"/>
      <c r="I47" s="131"/>
      <c r="J47" s="131"/>
      <c r="K47" s="154" t="s">
        <v>20834</v>
      </c>
      <c r="L47" s="155" t="str">
        <f t="shared" si="1"/>
        <v>effect starbase = { set_starbase_module = { slot = 1 module = vivarium_tank }}</v>
      </c>
      <c r="M47" s="155"/>
      <c r="N47" s="155" t="s">
        <v>20835</v>
      </c>
      <c r="O47" s="155" t="s">
        <v>20836</v>
      </c>
      <c r="P47" s="155" t="str">
        <f t="shared" si="2"/>
        <v>effect starbase = { set_starbase_building = { slot = 1 building = target_uplink_computer }}</v>
      </c>
      <c r="Q47" s="155"/>
      <c r="R47" s="183" t="s">
        <v>20837</v>
      </c>
      <c r="X47" s="170" t="s">
        <v>1330</v>
      </c>
      <c r="Y47" s="170" t="s">
        <v>20838</v>
      </c>
    </row>
    <row r="48" s="50" customFormat="1" ht="40" customHeight="1" spans="1:25">
      <c r="A48" s="106" t="s">
        <v>20839</v>
      </c>
      <c r="B48"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"NAME_Medium_Crystal_Entity_Green" upgradable = yes graphical_culture = root prefix = yes }} set_formation_scale = 1 set_location =prev.capital_scope.star }}</v>
      </c>
      <c r="C48" s="107"/>
      <c r="D48" s="107"/>
      <c r="E48" s="107"/>
      <c r="F48" s="111" t="s">
        <v>20840</v>
      </c>
      <c r="G48" s="109" t="s">
        <v>20604</v>
      </c>
      <c r="H48" s="112"/>
      <c r="I48" s="131"/>
      <c r="J48" s="131"/>
      <c r="K48" s="156" t="s">
        <v>20841</v>
      </c>
      <c r="L48" s="157"/>
      <c r="M48" s="157"/>
      <c r="N48" s="157"/>
      <c r="O48" s="155" t="s">
        <v>20842</v>
      </c>
      <c r="P48" s="155" t="str">
        <f t="shared" si="2"/>
        <v>effect starbase = { set_starbase_building = { slot = 1 building = defense_grid }}</v>
      </c>
      <c r="Q48" s="155"/>
      <c r="R48" s="183" t="s">
        <v>20843</v>
      </c>
      <c r="X48" s="170" t="s">
        <v>1277</v>
      </c>
      <c r="Y48" s="170" t="s">
        <v>20844</v>
      </c>
    </row>
    <row r="49" s="50" customFormat="1" ht="40" customHeight="1" spans="1:25">
      <c r="A49" s="106" t="s">
        <v>20845</v>
      </c>
      <c r="B49"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"NAME_Large_Crystal_Entity_Green" upgradable = yes graphical_culture = root prefix = yes }} set_formation_scale = 1 set_location =prev.capital_scope.star }}</v>
      </c>
      <c r="C49" s="107"/>
      <c r="D49" s="107"/>
      <c r="E49" s="107"/>
      <c r="F49" s="111" t="s">
        <v>20846</v>
      </c>
      <c r="G49" s="109" t="s">
        <v>20604</v>
      </c>
      <c r="H49" s="112"/>
      <c r="I49" s="131"/>
      <c r="J49" s="131"/>
      <c r="K49" s="154" t="s">
        <v>20847</v>
      </c>
      <c r="L49" s="155" t="str">
        <f t="shared" si="1"/>
        <v>effect starbase = { set_starbase_module = { slot = 1 module = orbital_ring_habitation }}</v>
      </c>
      <c r="M49" s="155"/>
      <c r="N49" s="155" t="s">
        <v>20848</v>
      </c>
      <c r="O49" s="155" t="s">
        <v>20849</v>
      </c>
      <c r="P49" s="155" t="str">
        <f t="shared" si="2"/>
        <v>effect starbase = { set_starbase_building = { slot = 1 building = deep_space_black_site }}</v>
      </c>
      <c r="Q49" s="155"/>
      <c r="R49" s="183" t="s">
        <v>20850</v>
      </c>
      <c r="X49" s="170" t="s">
        <v>889</v>
      </c>
      <c r="Y49" s="170" t="s">
        <v>1270</v>
      </c>
    </row>
    <row r="50" s="50" customFormat="1" ht="40" customHeight="1" spans="1:25">
      <c r="A50" s="106" t="s">
        <v>20851</v>
      </c>
      <c r="B50"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"NAME_Small_Crystal_Entity_Yellow" upgradable = yes graphical_culture = root prefix = yes }} set_formation_scale = 1 set_location =prev.capital_scope.star }}</v>
      </c>
      <c r="C50" s="107"/>
      <c r="D50" s="107"/>
      <c r="E50" s="107"/>
      <c r="F50" s="111" t="s">
        <v>20852</v>
      </c>
      <c r="G50" s="109" t="s">
        <v>20604</v>
      </c>
      <c r="H50" s="112"/>
      <c r="I50" s="131"/>
      <c r="J50" s="131"/>
      <c r="K50" s="154" t="s">
        <v>20853</v>
      </c>
      <c r="L50" s="155" t="str">
        <f t="shared" si="1"/>
        <v>effect starbase = { set_starbase_module = { slot = 1 module = orbital_ring_shipyard }}</v>
      </c>
      <c r="M50" s="155"/>
      <c r="N50" s="155" t="s">
        <v>20854</v>
      </c>
      <c r="O50" s="155" t="s">
        <v>20855</v>
      </c>
      <c r="P50" s="155" t="str">
        <f t="shared" si="2"/>
        <v>effect starbase = { set_starbase_building = { slot = 1 building = curator_think_tank }}</v>
      </c>
      <c r="Q50" s="155"/>
      <c r="R50" s="183" t="s">
        <v>20856</v>
      </c>
      <c r="X50" s="170" t="s">
        <v>883</v>
      </c>
      <c r="Y50" s="170" t="s">
        <v>20857</v>
      </c>
    </row>
    <row r="51" s="50" customFormat="1" ht="40" customHeight="1" spans="1:25">
      <c r="A51" s="106" t="s">
        <v>20858</v>
      </c>
      <c r="B51"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"NAME_Medium_Crystal_Entity_Yellow" upgradable = yes graphical_culture = root prefix = yes }} set_formation_scale = 1 set_location =prev.capital_scope.star }}</v>
      </c>
      <c r="C51" s="107"/>
      <c r="D51" s="107"/>
      <c r="E51" s="107"/>
      <c r="F51" s="111" t="s">
        <v>20859</v>
      </c>
      <c r="G51" s="109" t="s">
        <v>20604</v>
      </c>
      <c r="H51" s="112"/>
      <c r="I51" s="131"/>
      <c r="J51" s="131"/>
      <c r="K51" s="154" t="s">
        <v>20860</v>
      </c>
      <c r="L51" s="155" t="str">
        <f t="shared" si="1"/>
        <v>effect starbase = { set_starbase_module = { slot = 1 module = orbital_ring_anchorage }}</v>
      </c>
      <c r="M51" s="155"/>
      <c r="N51" s="155" t="s">
        <v>20861</v>
      </c>
      <c r="O51" s="155" t="s">
        <v>20862</v>
      </c>
      <c r="P51" s="155" t="str">
        <f t="shared" si="2"/>
        <v>effect starbase = { set_starbase_building = { slot = 1 building = art_college }}</v>
      </c>
      <c r="Q51" s="155"/>
      <c r="R51" s="183" t="s">
        <v>20863</v>
      </c>
      <c r="X51" s="170" t="s">
        <v>20864</v>
      </c>
      <c r="Y51" s="170" t="s">
        <v>20865</v>
      </c>
    </row>
    <row r="52" s="50" customFormat="1" ht="40" customHeight="1" spans="1:25">
      <c r="A52" s="106" t="s">
        <v>20866</v>
      </c>
      <c r="B52"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"NAME_Large_Crystal_Entity_Yellow" upgradable = yes graphical_culture = root prefix = yes }} set_formation_scale = 1 set_location =prev.capital_scope.star }}</v>
      </c>
      <c r="C52" s="107"/>
      <c r="D52" s="107"/>
      <c r="E52" s="107"/>
      <c r="F52" s="111" t="s">
        <v>20867</v>
      </c>
      <c r="G52" s="109" t="s">
        <v>20604</v>
      </c>
      <c r="H52" s="112"/>
      <c r="I52" s="131"/>
      <c r="J52" s="131"/>
      <c r="K52" s="154" t="s">
        <v>20868</v>
      </c>
      <c r="L52" s="155" t="str">
        <f t="shared" si="1"/>
        <v>effect starbase = { set_starbase_module = { slot = 1 module = orbital_ring_gun_battery }}</v>
      </c>
      <c r="M52" s="155"/>
      <c r="N52" s="155" t="s">
        <v>20869</v>
      </c>
      <c r="O52" s="155" t="s">
        <v>20870</v>
      </c>
      <c r="P52" s="155" t="str">
        <f t="shared" si="2"/>
        <v>effect starbase = { set_starbase_building = { slot = 1 building = salvager_workshop }}</v>
      </c>
      <c r="Q52" s="155"/>
      <c r="R52" s="183" t="s">
        <v>20871</v>
      </c>
      <c r="X52" s="170" t="s">
        <v>20872</v>
      </c>
      <c r="Y52" s="170" t="s">
        <v>20873</v>
      </c>
    </row>
    <row r="53" s="50" customFormat="1" ht="40" customHeight="1" spans="1:25">
      <c r="A53" s="106" t="s">
        <v>20874</v>
      </c>
      <c r="B53"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"NAME_Small_Crystal_Entity_Red" upgradable = yes graphical_culture = root prefix = yes }} set_formation_scale = 1 set_location =prev.capital_scope.star }}</v>
      </c>
      <c r="C53" s="107"/>
      <c r="D53" s="107"/>
      <c r="E53" s="107"/>
      <c r="F53" s="111" t="s">
        <v>20875</v>
      </c>
      <c r="G53" s="109" t="s">
        <v>20604</v>
      </c>
      <c r="H53" s="112"/>
      <c r="I53" s="131"/>
      <c r="J53" s="131"/>
      <c r="K53" s="154" t="s">
        <v>20876</v>
      </c>
      <c r="L53" s="155" t="str">
        <f t="shared" si="1"/>
        <v>effect starbase = { set_starbase_module = { slot = 1 module = orbital_ring_missile_battery }}</v>
      </c>
      <c r="M53" s="155"/>
      <c r="N53" s="155" t="s">
        <v>20877</v>
      </c>
      <c r="O53" s="155" t="s">
        <v>10477</v>
      </c>
      <c r="P53" s="155" t="str">
        <f t="shared" si="2"/>
        <v>effect starbase = { set_starbase_building = { slot = 1 building = shroud_beacon }}</v>
      </c>
      <c r="Q53" s="155"/>
      <c r="R53" s="183" t="s">
        <v>20878</v>
      </c>
      <c r="X53" s="170" t="s">
        <v>20879</v>
      </c>
      <c r="Y53" s="170" t="s">
        <v>20880</v>
      </c>
    </row>
    <row r="54" s="50" customFormat="1" ht="40" customHeight="1" spans="1:25">
      <c r="A54" s="106" t="s">
        <v>20881</v>
      </c>
      <c r="B54"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"NAME_Medium_Crystal_Entity_Red" upgradable = yes graphical_culture = root prefix = yes }} set_formation_scale = 1 set_location =prev.capital_scope.star }}</v>
      </c>
      <c r="C54" s="107"/>
      <c r="D54" s="107"/>
      <c r="E54" s="107"/>
      <c r="F54" s="111" t="s">
        <v>20882</v>
      </c>
      <c r="G54" s="109" t="s">
        <v>20604</v>
      </c>
      <c r="H54" s="112"/>
      <c r="I54" s="131"/>
      <c r="J54" s="131"/>
      <c r="K54" s="154" t="s">
        <v>20883</v>
      </c>
      <c r="L54" s="155" t="str">
        <f t="shared" si="1"/>
        <v>effect starbase = { set_starbase_module = { slot = 1 module = orbital_ring_hangar_bay }}</v>
      </c>
      <c r="M54" s="155"/>
      <c r="N54" s="155" t="s">
        <v>20884</v>
      </c>
      <c r="O54" s="155" t="s">
        <v>8689</v>
      </c>
      <c r="P54" s="155" t="str">
        <f t="shared" si="2"/>
        <v>effect starbase = { set_starbase_building = { slot = 1 building = cybrex_mining_hub }}</v>
      </c>
      <c r="Q54" s="155"/>
      <c r="R54" s="183" t="s">
        <v>20885</v>
      </c>
      <c r="X54" s="170" t="s">
        <v>20886</v>
      </c>
      <c r="Y54" s="170" t="s">
        <v>20887</v>
      </c>
    </row>
    <row r="55" s="50" customFormat="1" ht="40" customHeight="1" spans="1:25">
      <c r="A55" s="106" t="s">
        <v>20888</v>
      </c>
      <c r="B55"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"NAME_Large_Crystal_Entity_Red" upgradable = yes graphical_culture = root prefix = yes }} set_formation_scale = 1 set_location =prev.capital_scope.star }}</v>
      </c>
      <c r="C55" s="107"/>
      <c r="D55" s="107"/>
      <c r="E55" s="107"/>
      <c r="F55" s="111" t="s">
        <v>20889</v>
      </c>
      <c r="G55" s="109" t="s">
        <v>20604</v>
      </c>
      <c r="H55" s="113"/>
      <c r="I55" s="158"/>
      <c r="J55" s="131"/>
      <c r="K55" s="154" t="s">
        <v>20890</v>
      </c>
      <c r="L55" s="155" t="str">
        <f t="shared" si="1"/>
        <v>effect starbase = { set_starbase_module = { slot = 1 module = orbital_ring_hatchery }}</v>
      </c>
      <c r="M55" s="155"/>
      <c r="N55" s="155" t="s">
        <v>20891</v>
      </c>
      <c r="O55" s="155" t="s">
        <v>8693</v>
      </c>
      <c r="P55" s="155" t="str">
        <f t="shared" si="2"/>
        <v>effect starbase = { set_starbase_building = { slot = 1 building = irassian_naval_yards }}</v>
      </c>
      <c r="Q55" s="155"/>
      <c r="R55" s="183" t="s">
        <v>20892</v>
      </c>
      <c r="X55" s="170" t="s">
        <v>20872</v>
      </c>
      <c r="Y55" s="170" t="s">
        <v>20893</v>
      </c>
    </row>
    <row r="56" s="50" customFormat="1" ht="40" customHeight="1" spans="1:25">
      <c r="A56" s="106" t="s">
        <v>20894</v>
      </c>
      <c r="B56"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"NAME_Small_Crystal_Entity_Blue_Elite" upgradable = yes graphical_culture = root prefix = yes }} set_formation_scale = 1 set_location =prev.capital_scope.star }}</v>
      </c>
      <c r="C56" s="107"/>
      <c r="D56" s="107"/>
      <c r="E56" s="107"/>
      <c r="F56" s="111" t="s">
        <v>20895</v>
      </c>
      <c r="G56" s="109" t="s">
        <v>20604</v>
      </c>
      <c r="H56" s="113"/>
      <c r="I56" s="158"/>
      <c r="J56" s="131"/>
      <c r="K56" s="154" t="s">
        <v>20896</v>
      </c>
      <c r="L56" s="155" t="str">
        <f t="shared" si="1"/>
        <v>effect starbase = { set_starbase_module = { slot = 1 module = orbital_ring_beastport }}</v>
      </c>
      <c r="M56" s="155"/>
      <c r="N56" s="155" t="s">
        <v>20897</v>
      </c>
      <c r="O56" s="155" t="s">
        <v>20898</v>
      </c>
      <c r="P56" s="155" t="str">
        <f t="shared" si="2"/>
        <v>effect starbase = { set_starbase_building = { slot = 1 building = yuht_detection_array }}</v>
      </c>
      <c r="Q56" s="155"/>
      <c r="R56" s="183" t="s">
        <v>20899</v>
      </c>
      <c r="X56" s="170" t="s">
        <v>17111</v>
      </c>
      <c r="Y56" s="170" t="s">
        <v>20900</v>
      </c>
    </row>
    <row r="57" s="50" customFormat="1" ht="40" customHeight="1" spans="1:25">
      <c r="A57" s="106" t="s">
        <v>20901</v>
      </c>
      <c r="B57"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"NAME_Medium_Crystal_Entity_Blue_Elite" upgradable = yes graphical_culture = root prefix = yes }} set_formation_scale = 1 set_location =prev.capital_scope.star }}</v>
      </c>
      <c r="C57" s="107"/>
      <c r="D57" s="107"/>
      <c r="E57" s="107"/>
      <c r="F57" s="111" t="s">
        <v>20902</v>
      </c>
      <c r="G57" s="109" t="s">
        <v>20604</v>
      </c>
      <c r="H57" s="113"/>
      <c r="I57" s="158"/>
      <c r="J57" s="131"/>
      <c r="K57" s="154" t="s">
        <v>20903</v>
      </c>
      <c r="L57" s="155" t="str">
        <f t="shared" si="1"/>
        <v>effect starbase = { set_starbase_module = { slot = 1 module = orbital_ring_vivarium_tank }}</v>
      </c>
      <c r="M57" s="155"/>
      <c r="N57" s="155" t="s">
        <v>20904</v>
      </c>
      <c r="O57" s="155" t="s">
        <v>20905</v>
      </c>
      <c r="P57" s="155" t="str">
        <f t="shared" si="2"/>
        <v>effect starbase = { set_starbase_building = { slot = 1 building = zroni_storm_caster }}</v>
      </c>
      <c r="Q57" s="155"/>
      <c r="R57" s="183" t="s">
        <v>20906</v>
      </c>
      <c r="X57" s="170" t="s">
        <v>20907</v>
      </c>
      <c r="Y57" s="170" t="s">
        <v>20908</v>
      </c>
    </row>
    <row r="58" s="50" customFormat="1" ht="40" customHeight="1" spans="1:25">
      <c r="A58" s="106" t="s">
        <v>20909</v>
      </c>
      <c r="B58"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"NAME_Large_Crystal_Entity_Blue_Elite" upgradable = yes graphical_culture = root prefix = yes }} set_formation_scale = 1 set_location =prev.capital_scope.star }}</v>
      </c>
      <c r="C58" s="107"/>
      <c r="D58" s="107"/>
      <c r="E58" s="107"/>
      <c r="F58" s="111" t="s">
        <v>20910</v>
      </c>
      <c r="G58" s="109" t="s">
        <v>20604</v>
      </c>
      <c r="H58" s="114"/>
      <c r="I58" s="126"/>
      <c r="J58" s="158"/>
      <c r="K58" s="159"/>
      <c r="L58" s="160"/>
      <c r="M58" s="160"/>
      <c r="N58" s="160"/>
      <c r="O58" s="155" t="s">
        <v>8727</v>
      </c>
      <c r="P58" s="155" t="str">
        <f t="shared" si="2"/>
        <v>effect starbase = { set_starbase_building = { slot = 1 building = archaeo_overcharger }}</v>
      </c>
      <c r="Q58" s="155"/>
      <c r="R58" s="183" t="s">
        <v>20911</v>
      </c>
      <c r="X58" s="170" t="s">
        <v>20912</v>
      </c>
      <c r="Y58" s="170" t="s">
        <v>20913</v>
      </c>
    </row>
    <row r="59" s="50" customFormat="1" ht="40" customHeight="1" spans="1:25">
      <c r="A59" s="106" t="s">
        <v>20914</v>
      </c>
      <c r="B59"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"NAME_Small_Crystal_Entity_Green_Elite" upgradable = yes graphical_culture = root prefix = yes }} set_formation_scale = 1 set_location =prev.capital_scope.star }}</v>
      </c>
      <c r="C59" s="107"/>
      <c r="D59" s="107"/>
      <c r="E59" s="107"/>
      <c r="F59" s="111" t="s">
        <v>20915</v>
      </c>
      <c r="G59" s="109" t="s">
        <v>20604</v>
      </c>
      <c r="H59" s="114"/>
      <c r="I59" s="126"/>
      <c r="J59" s="158"/>
      <c r="K59" s="159"/>
      <c r="L59" s="160"/>
      <c r="M59" s="160"/>
      <c r="N59" s="160"/>
      <c r="O59" s="155" t="s">
        <v>20916</v>
      </c>
      <c r="P59" s="155" t="str">
        <f t="shared" si="2"/>
        <v>effect starbase = { set_starbase_building = { slot = 1 building = feeder }}</v>
      </c>
      <c r="Q59" s="155"/>
      <c r="R59" s="183" t="s">
        <v>20917</v>
      </c>
      <c r="X59" s="170" t="s">
        <v>20918</v>
      </c>
      <c r="Y59" s="170" t="s">
        <v>20919</v>
      </c>
    </row>
    <row r="60" s="50" customFormat="1" ht="40" customHeight="1" spans="1:25">
      <c r="A60" s="106" t="s">
        <v>20920</v>
      </c>
      <c r="B60"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"NAME_Medium_Crystal_Entity_Green_Elite" upgradable = yes graphical_culture = root prefix = yes }} set_formation_scale = 1 set_location =prev.capital_scope.star }}</v>
      </c>
      <c r="C60" s="107"/>
      <c r="D60" s="107"/>
      <c r="E60" s="107"/>
      <c r="F60" s="111" t="s">
        <v>20921</v>
      </c>
      <c r="G60" s="109" t="s">
        <v>20604</v>
      </c>
      <c r="H60" s="114"/>
      <c r="I60" s="126"/>
      <c r="J60" s="158"/>
      <c r="K60" s="159"/>
      <c r="L60" s="160"/>
      <c r="M60" s="160"/>
      <c r="N60" s="160"/>
      <c r="O60" s="155" t="s">
        <v>20922</v>
      </c>
      <c r="P60" s="155" t="str">
        <f t="shared" si="2"/>
        <v>effect starbase = { set_starbase_building = { slot = 1 building = astromining_hub }}</v>
      </c>
      <c r="Q60" s="155"/>
      <c r="R60" s="183" t="s">
        <v>20923</v>
      </c>
      <c r="X60" s="170" t="s">
        <v>20924</v>
      </c>
      <c r="Y60" s="170" t="s">
        <v>20925</v>
      </c>
    </row>
    <row r="61" s="50" customFormat="1" ht="40" customHeight="1" spans="1:25">
      <c r="A61" s="106" t="s">
        <v>20926</v>
      </c>
      <c r="B61"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"NAME_Large_Crystal_Entity_Green_Elite" upgradable = yes graphical_culture = root prefix = yes }} set_formation_scale = 1 set_location =prev.capital_scope.star }}</v>
      </c>
      <c r="C61" s="107"/>
      <c r="D61" s="107"/>
      <c r="E61" s="107"/>
      <c r="F61" s="111" t="s">
        <v>20927</v>
      </c>
      <c r="G61" s="109" t="s">
        <v>20604</v>
      </c>
      <c r="H61" s="114"/>
      <c r="I61" s="126"/>
      <c r="J61" s="158"/>
      <c r="K61" s="159"/>
      <c r="L61" s="160"/>
      <c r="M61" s="160"/>
      <c r="N61" s="160"/>
      <c r="O61" s="155" t="s">
        <v>20928</v>
      </c>
      <c r="P61" s="155" t="str">
        <f t="shared" si="2"/>
        <v>effect starbase = { set_starbase_building = { slot = 1 building = nanite_harvester }}</v>
      </c>
      <c r="Q61" s="155"/>
      <c r="R61" s="183" t="s">
        <v>20929</v>
      </c>
      <c r="X61" s="170" t="s">
        <v>20930</v>
      </c>
      <c r="Y61" s="170" t="s">
        <v>20931</v>
      </c>
    </row>
    <row r="62" s="50" customFormat="1" ht="40" customHeight="1" spans="1:25">
      <c r="A62" s="106" t="s">
        <v>20932</v>
      </c>
      <c r="B62"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"NAME_Small_Crystal_Entity_Yellow_Elite" upgradable = yes graphical_culture = root prefix = yes }} set_formation_scale = 1 set_location =prev.capital_scope.star }}</v>
      </c>
      <c r="C62" s="107"/>
      <c r="D62" s="107"/>
      <c r="E62" s="107"/>
      <c r="F62" s="111" t="s">
        <v>20933</v>
      </c>
      <c r="G62" s="109" t="s">
        <v>20604</v>
      </c>
      <c r="H62" s="115"/>
      <c r="I62" s="161"/>
      <c r="J62" s="158"/>
      <c r="K62" s="159"/>
      <c r="L62" s="160"/>
      <c r="M62" s="160"/>
      <c r="N62" s="160"/>
      <c r="O62" s="155" t="s">
        <v>20934</v>
      </c>
      <c r="P62" s="155" t="str">
        <f t="shared" si="2"/>
        <v>effect starbase = { set_starbase_building = { slot = 1 building = communications_jammer }}</v>
      </c>
      <c r="Q62" s="155"/>
      <c r="R62" s="183" t="s">
        <v>20935</v>
      </c>
      <c r="X62" s="170" t="s">
        <v>20936</v>
      </c>
      <c r="Y62" s="170" t="s">
        <v>20937</v>
      </c>
    </row>
    <row r="63" s="50" customFormat="1" ht="40" customHeight="1" spans="1:25">
      <c r="A63" s="106" t="s">
        <v>20938</v>
      </c>
      <c r="B63"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"NAME_Medium_Crystal_Entity_Yellow_Elite" upgradable = yes graphical_culture = root prefix = yes }} set_formation_scale = 1 set_location =prev.capital_scope.star }}</v>
      </c>
      <c r="C63" s="107"/>
      <c r="D63" s="107"/>
      <c r="E63" s="107"/>
      <c r="F63" s="111" t="s">
        <v>20939</v>
      </c>
      <c r="G63" s="109" t="s">
        <v>20604</v>
      </c>
      <c r="H63" s="115"/>
      <c r="I63" s="161"/>
      <c r="J63" s="158"/>
      <c r="K63" s="159"/>
      <c r="L63" s="160"/>
      <c r="M63" s="160"/>
      <c r="N63" s="160"/>
      <c r="O63" s="155" t="s">
        <v>20940</v>
      </c>
      <c r="P63" s="155" t="str">
        <f t="shared" si="2"/>
        <v>effect starbase = { set_starbase_building = { slot = 1 building = disruption_field }}</v>
      </c>
      <c r="Q63" s="155"/>
      <c r="R63" s="183" t="s">
        <v>20941</v>
      </c>
      <c r="X63" s="170" t="s">
        <v>20942</v>
      </c>
      <c r="Y63" s="170" t="s">
        <v>20943</v>
      </c>
    </row>
    <row r="64" s="50" customFormat="1" ht="40" customHeight="1" spans="1:25">
      <c r="A64" s="106" t="s">
        <v>20944</v>
      </c>
      <c r="B64"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"NAME_Large_Crystal_Entity_Yellow_Elite" upgradable = yes graphical_culture = root prefix = yes }} set_formation_scale = 1 set_location =prev.capital_scope.star }}</v>
      </c>
      <c r="C64" s="107"/>
      <c r="D64" s="107"/>
      <c r="E64" s="107"/>
      <c r="F64" s="111" t="s">
        <v>20945</v>
      </c>
      <c r="G64" s="109" t="s">
        <v>20604</v>
      </c>
      <c r="H64" s="115"/>
      <c r="I64" s="161"/>
      <c r="J64" s="158"/>
      <c r="K64" s="159"/>
      <c r="L64" s="160"/>
      <c r="M64" s="160"/>
      <c r="N64" s="160"/>
      <c r="O64" s="155" t="s">
        <v>20946</v>
      </c>
      <c r="P64" s="155" t="str">
        <f t="shared" si="2"/>
        <v>effect starbase = { set_starbase_building = { slot = 1 building = warp_fluctuator }}</v>
      </c>
      <c r="Q64" s="155"/>
      <c r="R64" s="183" t="s">
        <v>20947</v>
      </c>
      <c r="X64" s="170" t="s">
        <v>20948</v>
      </c>
      <c r="Y64" s="170" t="s">
        <v>20949</v>
      </c>
    </row>
    <row r="65" s="50" customFormat="1" ht="40" customHeight="1" spans="1:25">
      <c r="A65" s="106" t="s">
        <v>20950</v>
      </c>
      <c r="B65"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"NAME_Small_Crystal_Entity_Red_Elite" upgradable = yes graphical_culture = root prefix = yes }} set_formation_scale = 1 set_location =prev.capital_scope.star }}</v>
      </c>
      <c r="C65" s="107"/>
      <c r="D65" s="107"/>
      <c r="E65" s="107"/>
      <c r="F65" s="111" t="s">
        <v>20951</v>
      </c>
      <c r="G65" s="109" t="s">
        <v>20604</v>
      </c>
      <c r="H65" s="115"/>
      <c r="I65" s="161"/>
      <c r="J65" s="186"/>
      <c r="K65" s="154"/>
      <c r="L65" s="155"/>
      <c r="M65" s="155"/>
      <c r="N65" s="155"/>
      <c r="O65" s="155" t="s">
        <v>20952</v>
      </c>
      <c r="P65" s="155" t="str">
        <f t="shared" si="2"/>
        <v>effect starbase = { set_starbase_building = { slot = 1 building = transit_hub }}</v>
      </c>
      <c r="Q65" s="155"/>
      <c r="R65" s="183" t="s">
        <v>20953</v>
      </c>
      <c r="X65" s="170" t="s">
        <v>20954</v>
      </c>
      <c r="Y65" s="170" t="s">
        <v>20955</v>
      </c>
    </row>
    <row r="66" s="50" customFormat="1" ht="40" customHeight="1" spans="1:25">
      <c r="A66" s="106" t="s">
        <v>20956</v>
      </c>
      <c r="B66"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"NAME_Medium_Crystal_Entity_Red_Elite" upgradable = yes graphical_culture = root prefix = yes }} set_formation_scale = 1 set_location =prev.capital_scope.star }}</v>
      </c>
      <c r="C66" s="107"/>
      <c r="D66" s="107"/>
      <c r="E66" s="107"/>
      <c r="F66" s="111" t="s">
        <v>20957</v>
      </c>
      <c r="G66" s="109" t="s">
        <v>20604</v>
      </c>
      <c r="H66" s="115"/>
      <c r="I66" s="161"/>
      <c r="J66" s="186"/>
      <c r="K66" s="154"/>
      <c r="L66" s="155"/>
      <c r="M66" s="187"/>
      <c r="N66" s="155"/>
      <c r="O66" s="155" t="s">
        <v>7339</v>
      </c>
      <c r="P66" s="155" t="str">
        <f t="shared" si="2"/>
        <v>effect starbase = { set_starbase_building = { slot = 1 building = command_center }}</v>
      </c>
      <c r="Q66" s="155"/>
      <c r="R66" s="183" t="s">
        <v>20958</v>
      </c>
      <c r="X66" s="170" t="s">
        <v>20959</v>
      </c>
      <c r="Y66" s="170" t="s">
        <v>20960</v>
      </c>
    </row>
    <row r="67" s="50" customFormat="1" ht="40" customHeight="1" spans="1:25">
      <c r="A67" s="106" t="s">
        <v>20961</v>
      </c>
      <c r="B67"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"NAME_Large_Crystal_Entity_Red_Elite" upgradable = yes graphical_culture = root prefix = yes }} set_formation_scale = 1 set_location =prev.capital_scope.star }}</v>
      </c>
      <c r="C67" s="107"/>
      <c r="D67" s="107"/>
      <c r="E67" s="107"/>
      <c r="F67" s="111" t="s">
        <v>20962</v>
      </c>
      <c r="G67" s="109" t="s">
        <v>20604</v>
      </c>
      <c r="H67" s="115"/>
      <c r="I67" s="161"/>
      <c r="J67" s="186"/>
      <c r="K67" s="154"/>
      <c r="L67" s="155"/>
      <c r="M67" s="187"/>
      <c r="N67" s="155"/>
      <c r="O67" s="155" t="s">
        <v>20963</v>
      </c>
      <c r="P67" s="155" t="str">
        <f t="shared" si="2"/>
        <v>effect starbase = { set_starbase_building = { slot = 1 building = trader_proxy_office }}</v>
      </c>
      <c r="Q67" s="155"/>
      <c r="R67" s="183" t="s">
        <v>20964</v>
      </c>
      <c r="X67" s="170" t="s">
        <v>20965</v>
      </c>
      <c r="Y67" s="170" t="s">
        <v>20966</v>
      </c>
    </row>
    <row r="68" s="50" customFormat="1" ht="40" customHeight="1" spans="1:25">
      <c r="A68" s="106" t="s">
        <v>20967</v>
      </c>
      <c r="B68"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"NAME_Ancient_Mining_Expansion_Barge" upgradable = yes graphical_culture = root prefix = yes }} set_formation_scale = 1 set_location =prev.capital_scope.star }}</v>
      </c>
      <c r="C68" s="107"/>
      <c r="D68" s="107"/>
      <c r="E68" s="107"/>
      <c r="F68" s="111" t="s">
        <v>20968</v>
      </c>
      <c r="G68" s="109" t="s">
        <v>20604</v>
      </c>
      <c r="H68" s="115"/>
      <c r="I68" s="161"/>
      <c r="J68" s="186"/>
      <c r="K68" s="154"/>
      <c r="L68" s="155"/>
      <c r="M68" s="187"/>
      <c r="N68" s="155"/>
      <c r="O68" s="155" t="s">
        <v>20969</v>
      </c>
      <c r="P68" s="155" t="str">
        <f t="shared" ref="P68:P98" si="3">_xlfn.CONCAT("effect starbase = { set_starbase_building = { slot = ",$Q$34," building = ",R68," }}")</f>
        <v>effect starbase = { set_starbase_building = { slot = 1 building = dragon_hatchery }}</v>
      </c>
      <c r="Q68" s="155"/>
      <c r="R68" s="183" t="s">
        <v>20970</v>
      </c>
      <c r="X68" s="170" t="s">
        <v>20971</v>
      </c>
      <c r="Y68" s="170" t="s">
        <v>20972</v>
      </c>
    </row>
    <row r="69" s="50" customFormat="1" ht="40" customHeight="1" spans="1:25">
      <c r="A69" s="106" t="s">
        <v>20973</v>
      </c>
      <c r="B69"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"NAME_Ancient_Mining_Expansion_Drone" upgradable = yes graphical_culture = root prefix = yes }} set_formation_scale = 1 set_location =prev.capital_scope.star }}</v>
      </c>
      <c r="C69" s="107"/>
      <c r="D69" s="107"/>
      <c r="E69" s="107"/>
      <c r="F69" s="111" t="s">
        <v>20974</v>
      </c>
      <c r="G69" s="109" t="s">
        <v>20604</v>
      </c>
      <c r="H69" s="115"/>
      <c r="I69" s="161"/>
      <c r="J69" s="186"/>
      <c r="K69" s="154"/>
      <c r="L69" s="155"/>
      <c r="M69" s="187"/>
      <c r="N69" s="155"/>
      <c r="O69" s="155" t="s">
        <v>20975</v>
      </c>
      <c r="P69" s="155" t="str">
        <f t="shared" si="3"/>
        <v>effect starbase = { set_starbase_building = { slot = 1 building = ice_mining_station }}</v>
      </c>
      <c r="Q69" s="155"/>
      <c r="R69" s="183" t="s">
        <v>20976</v>
      </c>
      <c r="X69" s="170" t="s">
        <v>20977</v>
      </c>
      <c r="Y69" s="170" t="s">
        <v>20978</v>
      </c>
    </row>
    <row r="70" s="50" customFormat="1" ht="40" customHeight="1" spans="1:25">
      <c r="A70" s="106" t="s">
        <v>20979</v>
      </c>
      <c r="B70"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"NAME_Cracked_Crystalline_Shard" upgradable = yes graphical_culture = root prefix = yes }} set_formation_scale = 1 set_location =prev.capital_scope.star }}</v>
      </c>
      <c r="C70" s="107"/>
      <c r="D70" s="107"/>
      <c r="E70" s="107"/>
      <c r="F70" s="111" t="s">
        <v>20980</v>
      </c>
      <c r="G70" s="109" t="s">
        <v>20604</v>
      </c>
      <c r="H70" s="115"/>
      <c r="I70" s="161"/>
      <c r="J70" s="186"/>
      <c r="K70" s="154"/>
      <c r="L70" s="155"/>
      <c r="M70" s="187"/>
      <c r="N70" s="155"/>
      <c r="O70" s="155" t="s">
        <v>20981</v>
      </c>
      <c r="P70" s="155" t="str">
        <f t="shared" si="3"/>
        <v>effect starbase = { set_starbase_building = { slot = 1 building = offspring_outlook }}</v>
      </c>
      <c r="Q70" s="155"/>
      <c r="R70" s="183" t="s">
        <v>20982</v>
      </c>
      <c r="X70" s="170" t="s">
        <v>20983</v>
      </c>
      <c r="Y70" s="170" t="s">
        <v>20984</v>
      </c>
    </row>
    <row r="71" s="50" customFormat="1" ht="40" customHeight="1" spans="1:25">
      <c r="A71" s="106" t="s">
        <v>20985</v>
      </c>
      <c r="B71"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"NAME_Herald" upgradable = yes graphical_culture = root prefix = yes }} set_formation_scale = 1 set_location =prev.capital_scope.star }}</v>
      </c>
      <c r="C71" s="107"/>
      <c r="D71" s="107"/>
      <c r="E71" s="107"/>
      <c r="F71" s="111" t="s">
        <v>20986</v>
      </c>
      <c r="G71" s="109" t="s">
        <v>20604</v>
      </c>
      <c r="H71" s="115"/>
      <c r="I71" s="161"/>
      <c r="J71" s="186"/>
      <c r="K71" s="154"/>
      <c r="L71" s="155"/>
      <c r="M71" s="187"/>
      <c r="N71" s="155"/>
      <c r="O71" s="155" t="s">
        <v>20987</v>
      </c>
      <c r="P71" s="155" t="str">
        <f t="shared" si="3"/>
        <v>effect starbase = { set_starbase_building = { slot = 1 building = mercenary_garrison }}</v>
      </c>
      <c r="Q71" s="155"/>
      <c r="R71" s="183" t="s">
        <v>20988</v>
      </c>
      <c r="X71" s="170" t="s">
        <v>20989</v>
      </c>
      <c r="Y71" s="170" t="s">
        <v>20990</v>
      </c>
    </row>
    <row r="72" s="50" customFormat="1" ht="40" customHeight="1" spans="1:25">
      <c r="A72" s="106" t="s">
        <v>20991</v>
      </c>
      <c r="B72"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"NAME_Polaris_ship" upgradable = yes graphical_culture = root prefix = yes }} set_formation_scale = 1 set_location =prev.capital_scope.star }}</v>
      </c>
      <c r="C72" s="107"/>
      <c r="D72" s="107"/>
      <c r="E72" s="107"/>
      <c r="F72" s="111" t="s">
        <v>20992</v>
      </c>
      <c r="G72" s="109" t="s">
        <v>20604</v>
      </c>
      <c r="H72" s="115"/>
      <c r="I72" s="161"/>
      <c r="J72" s="186"/>
      <c r="K72" s="154"/>
      <c r="L72" s="155"/>
      <c r="M72" s="187"/>
      <c r="N72" s="155"/>
      <c r="O72" s="155" t="s">
        <v>20993</v>
      </c>
      <c r="P72" s="155" t="str">
        <f t="shared" si="3"/>
        <v>effect starbase = { set_starbase_building = { slot = 1 building = cordyceptic_reanimation_facility }}</v>
      </c>
      <c r="Q72" s="155"/>
      <c r="R72" s="183" t="s">
        <v>20994</v>
      </c>
      <c r="X72" s="170" t="s">
        <v>20995</v>
      </c>
      <c r="Y72" s="170" t="s">
        <v>20996</v>
      </c>
    </row>
    <row r="73" s="50" customFormat="1" ht="40" customHeight="1" spans="1:25">
      <c r="A73" s="106" t="s">
        <v>20997</v>
      </c>
      <c r="B73"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"NAME_F79" upgradable = yes graphical_culture = "pirate_01" prefix = yes }} set_formation_scale = 1 set_location =prev.capital_scope.star }}</v>
      </c>
      <c r="C73" s="107"/>
      <c r="D73" s="107"/>
      <c r="E73" s="107"/>
      <c r="F73" s="111" t="s">
        <v>20998</v>
      </c>
      <c r="G73" s="109" t="s">
        <v>20999</v>
      </c>
      <c r="H73" s="115"/>
      <c r="I73" s="161"/>
      <c r="J73" s="186"/>
      <c r="K73" s="154"/>
      <c r="L73" s="155"/>
      <c r="M73" s="187"/>
      <c r="N73" s="155"/>
      <c r="O73" s="155" t="s">
        <v>21000</v>
      </c>
      <c r="P73" s="155" t="str">
        <f t="shared" si="3"/>
        <v>effect starbase = { set_starbase_building = { slot = 1 building = dark_matter_detector }}</v>
      </c>
      <c r="Q73" s="155"/>
      <c r="R73" s="183" t="s">
        <v>21001</v>
      </c>
      <c r="X73" s="170" t="s">
        <v>21002</v>
      </c>
      <c r="Y73" s="170" t="s">
        <v>21003</v>
      </c>
    </row>
    <row r="74" s="50" customFormat="1" ht="40" customHeight="1" spans="1:25">
      <c r="A74" s="106" t="s">
        <v>21004</v>
      </c>
      <c r="B74"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"NAME_R44" upgradable = yes graphical_culture = "pirate_01" prefix = yes }} set_formation_scale = 1 set_location =prev.capital_scope.star }}</v>
      </c>
      <c r="C74" s="107"/>
      <c r="D74" s="107"/>
      <c r="E74" s="107"/>
      <c r="F74" s="111" t="s">
        <v>21005</v>
      </c>
      <c r="G74" s="109" t="s">
        <v>20999</v>
      </c>
      <c r="H74" s="115"/>
      <c r="I74" s="161"/>
      <c r="J74" s="186"/>
      <c r="K74" s="154"/>
      <c r="L74" s="155"/>
      <c r="M74" s="187"/>
      <c r="N74" s="160"/>
      <c r="O74" s="155" t="s">
        <v>21006</v>
      </c>
      <c r="P74" s="155" t="str">
        <f t="shared" si="3"/>
        <v>effect starbase = { set_starbase_building = { slot = 1 building = dark_matter_listening_post }}</v>
      </c>
      <c r="Q74" s="155"/>
      <c r="R74" s="183" t="s">
        <v>21007</v>
      </c>
      <c r="X74" s="170" t="s">
        <v>21008</v>
      </c>
      <c r="Y74" s="170" t="s">
        <v>21009</v>
      </c>
    </row>
    <row r="75" s="50" customFormat="1" ht="40" customHeight="1" spans="1:25">
      <c r="A75" s="106" t="s">
        <v>21010</v>
      </c>
      <c r="B75"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"NAME_Derelict" upgradable = yes graphical_culture = root prefix = yes }} set_formation_scale = 1 set_location =prev.capital_scope.star }}</v>
      </c>
      <c r="C75" s="107"/>
      <c r="D75" s="107"/>
      <c r="E75" s="107"/>
      <c r="F75" s="111" t="s">
        <v>21011</v>
      </c>
      <c r="G75" s="109" t="s">
        <v>20604</v>
      </c>
      <c r="H75" s="115"/>
      <c r="I75" s="161"/>
      <c r="J75" s="186"/>
      <c r="K75" s="154"/>
      <c r="L75" s="155"/>
      <c r="M75" s="187"/>
      <c r="N75" s="160"/>
      <c r="O75" s="155" t="s">
        <v>21012</v>
      </c>
      <c r="P75" s="155" t="str">
        <f t="shared" si="3"/>
        <v>effect starbase = { set_starbase_building = { slot = 1 building = dimensional_shrine }}</v>
      </c>
      <c r="Q75" s="155"/>
      <c r="R75" s="183" t="s">
        <v>21013</v>
      </c>
      <c r="X75" s="170" t="s">
        <v>21014</v>
      </c>
      <c r="Y75" s="170" t="s">
        <v>21015</v>
      </c>
    </row>
    <row r="76" s="50" customFormat="1" ht="40" customHeight="1" spans="1:25">
      <c r="A76" s="106" t="s">
        <v>21016</v>
      </c>
      <c r="B76"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"NAME_Sword" upgradable = yes graphical_culture = root prefix = yes }} set_formation_scale = 1 set_location =prev.capital_scope.star }}</v>
      </c>
      <c r="C76" s="107"/>
      <c r="D76" s="107"/>
      <c r="E76" s="107"/>
      <c r="F76" s="111" t="s">
        <v>21017</v>
      </c>
      <c r="G76" s="109" t="s">
        <v>20604</v>
      </c>
      <c r="H76" s="115"/>
      <c r="I76" s="161"/>
      <c r="J76" s="186"/>
      <c r="K76" s="154"/>
      <c r="L76" s="155"/>
      <c r="M76" s="187"/>
      <c r="N76" s="160"/>
      <c r="O76" s="155" t="s">
        <v>21018</v>
      </c>
      <c r="P76" s="155" t="str">
        <f t="shared" si="3"/>
        <v>effect starbase = { set_starbase_building = { slot = 1 building = reloading_bay }}</v>
      </c>
      <c r="Q76" s="155"/>
      <c r="R76" s="183" t="s">
        <v>21019</v>
      </c>
      <c r="X76" s="170" t="s">
        <v>21020</v>
      </c>
      <c r="Y76" s="170" t="s">
        <v>21021</v>
      </c>
    </row>
    <row r="77" s="50" customFormat="1" ht="40" customHeight="1" spans="1:25">
      <c r="A77" s="106" t="s">
        <v>21022</v>
      </c>
      <c r="B77" s="107" t="str">
        <f t="shared" si="0"/>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"NAME_Seeker" upgradable = yes graphical_culture = root prefix = yes }} set_formation_scale = 1 set_location =prev.capital_scope.star }}</v>
      </c>
      <c r="C77" s="107"/>
      <c r="D77" s="107"/>
      <c r="E77" s="107"/>
      <c r="F77" s="111" t="s">
        <v>21023</v>
      </c>
      <c r="G77" s="109" t="s">
        <v>20604</v>
      </c>
      <c r="H77" s="115"/>
      <c r="I77" s="161"/>
      <c r="J77" s="186"/>
      <c r="K77" s="154"/>
      <c r="L77" s="155"/>
      <c r="M77" s="187"/>
      <c r="N77" s="160"/>
      <c r="O77" s="155" t="s">
        <v>8457</v>
      </c>
      <c r="P77" s="155" t="str">
        <f t="shared" si="3"/>
        <v>effect starbase = { set_starbase_building = { slot = 1 building = growth_chamber }}</v>
      </c>
      <c r="Q77" s="155"/>
      <c r="R77" s="183" t="s">
        <v>21024</v>
      </c>
      <c r="X77" s="170" t="s">
        <v>21025</v>
      </c>
      <c r="Y77" s="170" t="s">
        <v>21026</v>
      </c>
    </row>
    <row r="78" s="50" customFormat="1" ht="40" customHeight="1" spans="1:25">
      <c r="A78" s="106" t="s">
        <v>21027</v>
      </c>
      <c r="B78" s="107" t="str">
        <f t="shared" ref="B78:B141" si="4">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",F78," upgradable = yes graphical_culture = ",G78," prefix = ",$H$8," }} set_formation_scale = ",$D$7," set_location =prev.capital_scope.star }}")</f>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"NAME_Voidstalker" upgradable = yes graphical_culture = root prefix = yes }} set_formation_scale = 1 set_location =prev.capital_scope.star }}</v>
      </c>
      <c r="C78" s="107"/>
      <c r="D78" s="107"/>
      <c r="E78" s="107"/>
      <c r="F78" s="111" t="s">
        <v>21028</v>
      </c>
      <c r="G78" s="109" t="s">
        <v>20604</v>
      </c>
      <c r="H78" s="115"/>
      <c r="I78" s="161"/>
      <c r="J78" s="186"/>
      <c r="K78" s="154"/>
      <c r="L78" s="155"/>
      <c r="M78" s="187"/>
      <c r="N78" s="160"/>
      <c r="O78" s="155" t="s">
        <v>21029</v>
      </c>
      <c r="P78" s="155" t="str">
        <f t="shared" si="3"/>
        <v>effect starbase = { set_starbase_building = { slot = 1 building = storm_attraction_computer }}</v>
      </c>
      <c r="Q78" s="155"/>
      <c r="R78" s="183" t="s">
        <v>21030</v>
      </c>
      <c r="X78" s="170" t="s">
        <v>21014</v>
      </c>
      <c r="Y78" s="170" t="s">
        <v>21031</v>
      </c>
    </row>
    <row r="79" s="50" customFormat="1" ht="40" customHeight="1" spans="1:25">
      <c r="A79" s="106" t="s">
        <v>21032</v>
      </c>
      <c r="B79"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"NAME_Starfang" upgradable = yes graphical_culture = root prefix = yes }} set_formation_scale = 1 set_location =prev.capital_scope.star }}</v>
      </c>
      <c r="C79" s="107"/>
      <c r="D79" s="107"/>
      <c r="E79" s="107"/>
      <c r="F79" s="111" t="s">
        <v>21033</v>
      </c>
      <c r="G79" s="109" t="s">
        <v>20604</v>
      </c>
      <c r="H79" s="115"/>
      <c r="I79" s="161"/>
      <c r="J79" s="186"/>
      <c r="K79" s="154"/>
      <c r="L79" s="155"/>
      <c r="M79" s="187"/>
      <c r="N79" s="160"/>
      <c r="O79" s="155" t="s">
        <v>21034</v>
      </c>
      <c r="P79" s="155" t="str">
        <f t="shared" si="3"/>
        <v>effect starbase = { set_starbase_building = { slot = 1 building = storm_repelling_computer }}</v>
      </c>
      <c r="Q79" s="155"/>
      <c r="R79" s="183" t="s">
        <v>21035</v>
      </c>
      <c r="X79" s="170" t="s">
        <v>21036</v>
      </c>
      <c r="Y79" s="170" t="s">
        <v>21037</v>
      </c>
    </row>
    <row r="80" s="50" customFormat="1" ht="40" customHeight="1" spans="1:25">
      <c r="A80" s="106" t="s">
        <v>21038</v>
      </c>
      <c r="B80"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"NAME_Persistent" upgradable = yes graphical_culture = root prefix = yes }} set_formation_scale = 1 set_location =prev.capital_scope.star }}</v>
      </c>
      <c r="C80" s="107"/>
      <c r="D80" s="107"/>
      <c r="E80" s="107"/>
      <c r="F80" s="111" t="s">
        <v>21039</v>
      </c>
      <c r="G80" s="109" t="s">
        <v>20604</v>
      </c>
      <c r="H80" s="115"/>
      <c r="I80" s="161"/>
      <c r="J80" s="186"/>
      <c r="K80" s="154"/>
      <c r="L80" s="155"/>
      <c r="M80" s="187"/>
      <c r="N80" s="160"/>
      <c r="O80" s="155" t="s">
        <v>21040</v>
      </c>
      <c r="P80" s="155" t="str">
        <f t="shared" si="3"/>
        <v>effect starbase = { set_starbase_building = { slot = 1 building = hyperlane_detailer }}</v>
      </c>
      <c r="Q80" s="155"/>
      <c r="R80" s="183" t="s">
        <v>21041</v>
      </c>
      <c r="X80" s="170" t="s">
        <v>21042</v>
      </c>
      <c r="Y80" s="170" t="s">
        <v>21043</v>
      </c>
    </row>
    <row r="81" s="50" customFormat="1" ht="40" customHeight="1" spans="1:25">
      <c r="A81" s="106" t="s">
        <v>21044</v>
      </c>
      <c r="B81"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"NAME_mardak_vol_haters_corvette" upgradable = yes graphical_culture = root prefix = yes }} set_formation_scale = 1 set_location =prev.capital_scope.star }}</v>
      </c>
      <c r="C81" s="107"/>
      <c r="D81" s="107"/>
      <c r="E81" s="107"/>
      <c r="F81" s="111" t="s">
        <v>21045</v>
      </c>
      <c r="G81" s="109" t="s">
        <v>20604</v>
      </c>
      <c r="H81" s="115"/>
      <c r="I81" s="161"/>
      <c r="J81" s="186"/>
      <c r="K81" s="154"/>
      <c r="L81" s="155"/>
      <c r="M81" s="187"/>
      <c r="N81" s="160"/>
      <c r="O81" s="157" t="s">
        <v>21046</v>
      </c>
      <c r="P81" s="157"/>
      <c r="Q81" s="157"/>
      <c r="R81" s="193"/>
      <c r="X81" s="170" t="s">
        <v>21047</v>
      </c>
      <c r="Y81" s="170" t="s">
        <v>21048</v>
      </c>
    </row>
    <row r="82" s="50" customFormat="1" ht="40" customHeight="1" spans="1:25">
      <c r="A82" s="106" t="s">
        <v>21049</v>
      </c>
      <c r="B82"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"NAME_mardak_vol_haters_destroyer" upgradable = yes graphical_culture = root prefix = yes }} set_formation_scale = 1 set_location =prev.capital_scope.star }}</v>
      </c>
      <c r="C82" s="107"/>
      <c r="D82" s="107"/>
      <c r="E82" s="107"/>
      <c r="F82" s="111" t="s">
        <v>21050</v>
      </c>
      <c r="G82" s="109" t="s">
        <v>20604</v>
      </c>
      <c r="H82" s="115"/>
      <c r="I82" s="161"/>
      <c r="J82" s="186"/>
      <c r="K82" s="154"/>
      <c r="L82" s="155"/>
      <c r="M82" s="187"/>
      <c r="N82" s="160"/>
      <c r="O82" s="155" t="s">
        <v>21051</v>
      </c>
      <c r="P82" s="155" t="str">
        <f t="shared" si="3"/>
        <v>effect starbase = { set_starbase_building = { slot = 1 building = ring_minerals_hub }}</v>
      </c>
      <c r="Q82" s="155"/>
      <c r="R82" s="183" t="s">
        <v>21052</v>
      </c>
      <c r="X82" s="170" t="s">
        <v>21053</v>
      </c>
      <c r="Y82" s="170" t="s">
        <v>21054</v>
      </c>
    </row>
    <row r="83" s="50" customFormat="1" ht="40" customHeight="1" spans="1:25">
      <c r="A83" s="106" t="s">
        <v>21055</v>
      </c>
      <c r="B83"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"NAME_mardak_vol_haters_cruiser" upgradable = yes graphical_culture = root prefix = yes }} set_formation_scale = 1 set_location =prev.capital_scope.star }}</v>
      </c>
      <c r="C83" s="107"/>
      <c r="D83" s="107"/>
      <c r="E83" s="107"/>
      <c r="F83" s="111" t="s">
        <v>21056</v>
      </c>
      <c r="G83" s="109" t="s">
        <v>20604</v>
      </c>
      <c r="H83" s="115"/>
      <c r="I83" s="161"/>
      <c r="J83" s="186"/>
      <c r="K83" s="154"/>
      <c r="L83" s="155"/>
      <c r="M83" s="187"/>
      <c r="N83" s="160"/>
      <c r="O83" s="155" t="s">
        <v>21057</v>
      </c>
      <c r="P83" s="155" t="str">
        <f t="shared" si="3"/>
        <v>effect starbase = { set_starbase_building = { slot = 1 building = ring_energy_hub }}</v>
      </c>
      <c r="Q83" s="155"/>
      <c r="R83" s="183" t="s">
        <v>21058</v>
      </c>
      <c r="X83" s="170" t="s">
        <v>21059</v>
      </c>
      <c r="Y83" s="170" t="s">
        <v>21060</v>
      </c>
    </row>
    <row r="84" s="50" customFormat="1" ht="40" customHeight="1" spans="1:25">
      <c r="A84" s="106" t="s">
        <v>21061</v>
      </c>
      <c r="B84"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"NAME_mardak_vol_haters_colossus" upgradable = yes graphical_culture = root prefix = yes }} set_formation_scale = 1 set_location =prev.capital_scope.star }}</v>
      </c>
      <c r="C84" s="107"/>
      <c r="D84" s="107"/>
      <c r="E84" s="107"/>
      <c r="F84" s="111" t="s">
        <v>21062</v>
      </c>
      <c r="G84" s="109" t="s">
        <v>20604</v>
      </c>
      <c r="H84" s="115"/>
      <c r="I84" s="161"/>
      <c r="J84" s="186"/>
      <c r="K84" s="154"/>
      <c r="L84" s="155"/>
      <c r="M84" s="187"/>
      <c r="N84" s="160"/>
      <c r="O84" s="155" t="s">
        <v>21063</v>
      </c>
      <c r="P84" s="155" t="str">
        <f t="shared" si="3"/>
        <v>effect starbase = { set_starbase_building = { slot = 1 building = ring_food_hub }}</v>
      </c>
      <c r="Q84" s="155"/>
      <c r="R84" s="183" t="s">
        <v>21064</v>
      </c>
      <c r="X84" s="170" t="s">
        <v>21065</v>
      </c>
      <c r="Y84" s="170" t="s">
        <v>21066</v>
      </c>
    </row>
    <row r="85" s="50" customFormat="1" ht="40" customHeight="1" spans="1:25">
      <c r="A85" s="106" t="s">
        <v>21067</v>
      </c>
      <c r="B85"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"NAME_Voidspawn" upgradable = yes graphical_culture = root prefix = yes }} set_formation_scale = 1 set_location =prev.capital_scope.star }}</v>
      </c>
      <c r="C85" s="107"/>
      <c r="D85" s="107"/>
      <c r="E85" s="107"/>
      <c r="F85" s="111" t="s">
        <v>21068</v>
      </c>
      <c r="G85" s="109" t="s">
        <v>20604</v>
      </c>
      <c r="H85" s="115"/>
      <c r="I85" s="161"/>
      <c r="J85" s="186"/>
      <c r="K85" s="154"/>
      <c r="L85" s="155"/>
      <c r="M85" s="187"/>
      <c r="N85" s="160"/>
      <c r="O85" s="155" t="s">
        <v>21069</v>
      </c>
      <c r="P85" s="155" t="str">
        <f t="shared" si="3"/>
        <v>effect starbase = { set_starbase_building = { slot = 1 building = ring_trade_hub }}</v>
      </c>
      <c r="Q85" s="155"/>
      <c r="R85" s="183" t="s">
        <v>21070</v>
      </c>
      <c r="X85" s="170" t="s">
        <v>21071</v>
      </c>
      <c r="Y85" s="170" t="s">
        <v>21072</v>
      </c>
    </row>
    <row r="86" s="50" customFormat="1" ht="40" customHeight="1" spans="1:25">
      <c r="A86" s="106" t="s">
        <v>21073</v>
      </c>
      <c r="B86"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"NAME_enigmatic_cache" upgradable = yes graphical_culture = root prefix = yes }} set_formation_scale = 1 set_location =prev.capital_scope.star }}</v>
      </c>
      <c r="C86" s="107"/>
      <c r="D86" s="107"/>
      <c r="E86" s="107"/>
      <c r="F86" s="111" t="s">
        <v>21074</v>
      </c>
      <c r="G86" s="109" t="s">
        <v>20604</v>
      </c>
      <c r="H86" s="115"/>
      <c r="I86" s="161"/>
      <c r="J86" s="186"/>
      <c r="K86" s="154"/>
      <c r="L86" s="155"/>
      <c r="M86" s="187"/>
      <c r="N86" s="160"/>
      <c r="O86" s="155" t="s">
        <v>21075</v>
      </c>
      <c r="P86" s="155" t="str">
        <f t="shared" si="3"/>
        <v>effect starbase = { set_starbase_building = { slot = 1 building = ring_bureaucracy_hub }}</v>
      </c>
      <c r="Q86" s="155"/>
      <c r="R86" s="183" t="s">
        <v>21076</v>
      </c>
      <c r="X86" s="170" t="s">
        <v>21077</v>
      </c>
      <c r="Y86" s="170" t="s">
        <v>21078</v>
      </c>
    </row>
    <row r="87" s="50" customFormat="1" ht="40" customHeight="1" spans="1:25">
      <c r="A87" s="106" t="s">
        <v>21079</v>
      </c>
      <c r="B87"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"NAME_Nanite_Dragon" upgradable = yes graphical_culture = root prefix = yes }} set_formation_scale = 1 set_location =prev.capital_scope.star }}</v>
      </c>
      <c r="C87" s="107"/>
      <c r="D87" s="107"/>
      <c r="E87" s="107"/>
      <c r="F87" s="111" t="s">
        <v>21080</v>
      </c>
      <c r="G87" s="109" t="s">
        <v>20604</v>
      </c>
      <c r="H87" s="115"/>
      <c r="I87" s="161"/>
      <c r="J87" s="186"/>
      <c r="K87" s="154"/>
      <c r="L87" s="155"/>
      <c r="M87" s="187"/>
      <c r="N87" s="160"/>
      <c r="O87" s="155" t="s">
        <v>21081</v>
      </c>
      <c r="P87" s="155" t="str">
        <f t="shared" si="3"/>
        <v>effect starbase = { set_starbase_building = { slot = 1 building = ring_synapse_hub }}</v>
      </c>
      <c r="Q87" s="155"/>
      <c r="R87" s="183" t="s">
        <v>21082</v>
      </c>
      <c r="X87" s="170" t="s">
        <v>21083</v>
      </c>
      <c r="Y87" s="170" t="s">
        <v>21084</v>
      </c>
    </row>
    <row r="88" s="50" customFormat="1" ht="40" customHeight="1" spans="1:25">
      <c r="A88" s="106" t="s">
        <v>21085</v>
      </c>
      <c r="B88"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"NAME_Nanite_Mothership" upgradable = yes graphical_culture = root prefix = yes }} set_formation_scale = 1 set_location =prev.capital_scope.star }}</v>
      </c>
      <c r="C88" s="107"/>
      <c r="D88" s="107"/>
      <c r="E88" s="107"/>
      <c r="F88" s="111" t="s">
        <v>21086</v>
      </c>
      <c r="G88" s="109" t="s">
        <v>20604</v>
      </c>
      <c r="H88" s="115"/>
      <c r="I88" s="161"/>
      <c r="J88" s="186"/>
      <c r="K88" s="154"/>
      <c r="L88" s="155"/>
      <c r="M88" s="187"/>
      <c r="N88" s="160"/>
      <c r="O88" s="155" t="s">
        <v>21087</v>
      </c>
      <c r="P88" s="155" t="str">
        <f t="shared" si="3"/>
        <v>effect starbase = { set_starbase_building = { slot = 1 building = ring_maintenance_hub }}</v>
      </c>
      <c r="Q88" s="155"/>
      <c r="R88" s="183" t="s">
        <v>21088</v>
      </c>
      <c r="X88" s="170" t="s">
        <v>21089</v>
      </c>
      <c r="Y88" s="170" t="s">
        <v>21090</v>
      </c>
    </row>
    <row r="89" s="50" customFormat="1" ht="40" customHeight="1" spans="1:25">
      <c r="A89" s="106" t="s">
        <v>21091</v>
      </c>
      <c r="B89"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"NAME_Gray_Warship" upgradable = yes graphical_culture = root prefix = yes }} set_formation_scale = 1 set_location =prev.capital_scope.star }}</v>
      </c>
      <c r="C89" s="107"/>
      <c r="D89" s="107"/>
      <c r="E89" s="107"/>
      <c r="F89" s="111" t="s">
        <v>21092</v>
      </c>
      <c r="G89" s="109" t="s">
        <v>20604</v>
      </c>
      <c r="H89" s="115"/>
      <c r="I89" s="161"/>
      <c r="J89" s="186"/>
      <c r="K89" s="154"/>
      <c r="L89" s="155"/>
      <c r="M89" s="187"/>
      <c r="N89" s="160"/>
      <c r="O89" s="155" t="s">
        <v>21093</v>
      </c>
      <c r="P89" s="155" t="str">
        <f t="shared" si="3"/>
        <v>effect starbase = { set_starbase_building = { slot = 1 building = ring_consumer_goods_hub }}</v>
      </c>
      <c r="Q89" s="155"/>
      <c r="R89" s="183" t="s">
        <v>21094</v>
      </c>
      <c r="X89" s="170" t="s">
        <v>21095</v>
      </c>
      <c r="Y89" s="170" t="s">
        <v>21096</v>
      </c>
    </row>
    <row r="90" s="50" customFormat="1" ht="40" customHeight="1" spans="1:25">
      <c r="A90" s="106" t="s">
        <v>21097</v>
      </c>
      <c r="B90"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"NAME_Nanite_Interdictor" upgradable = yes graphical_culture = root prefix = yes }} set_formation_scale = 1 set_location =prev.capital_scope.star }}</v>
      </c>
      <c r="C90" s="107"/>
      <c r="D90" s="107"/>
      <c r="E90" s="107"/>
      <c r="F90" s="111" t="s">
        <v>21098</v>
      </c>
      <c r="G90" s="109" t="s">
        <v>20604</v>
      </c>
      <c r="H90" s="115"/>
      <c r="I90" s="161"/>
      <c r="J90" s="186"/>
      <c r="K90" s="154"/>
      <c r="L90" s="155"/>
      <c r="M90" s="187"/>
      <c r="N90" s="160"/>
      <c r="O90" s="155" t="s">
        <v>21099</v>
      </c>
      <c r="P90" s="155" t="str">
        <f t="shared" si="3"/>
        <v>effect starbase = { set_starbase_building = { slot = 1 building = ring_alloys_hub }}</v>
      </c>
      <c r="Q90" s="155"/>
      <c r="R90" s="183" t="s">
        <v>21100</v>
      </c>
      <c r="X90" s="170" t="s">
        <v>21101</v>
      </c>
      <c r="Y90" s="170" t="s">
        <v>21102</v>
      </c>
    </row>
    <row r="91" s="50" customFormat="1" ht="40" customHeight="1" spans="1:25">
      <c r="A91" s="106" t="s">
        <v>21103</v>
      </c>
      <c r="B91"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"NAME_Dessanu_Mothership" upgradable = yes graphical_culture = root prefix = yes }} set_formation_scale = 1 set_location =prev.capital_scope.star }}</v>
      </c>
      <c r="C91" s="107"/>
      <c r="D91" s="107"/>
      <c r="E91" s="107"/>
      <c r="F91" s="111" t="s">
        <v>21104</v>
      </c>
      <c r="G91" s="109" t="s">
        <v>20604</v>
      </c>
      <c r="H91" s="115"/>
      <c r="I91" s="161"/>
      <c r="J91" s="186"/>
      <c r="K91" s="154"/>
      <c r="L91" s="155"/>
      <c r="M91" s="187"/>
      <c r="N91" s="160"/>
      <c r="O91" s="155" t="s">
        <v>21105</v>
      </c>
      <c r="P91" s="155" t="str">
        <f t="shared" si="3"/>
        <v>effect starbase = { set_starbase_building = { slot = 1 building = ring_psi_corps }}</v>
      </c>
      <c r="Q91" s="155"/>
      <c r="R91" s="183" t="s">
        <v>21106</v>
      </c>
      <c r="X91" s="170" t="s">
        <v>21107</v>
      </c>
      <c r="Y91" s="170" t="s">
        <v>21108</v>
      </c>
    </row>
    <row r="92" s="50" customFormat="1" ht="40" customHeight="1" spans="1:25">
      <c r="A92" s="106" t="s">
        <v>21109</v>
      </c>
      <c r="B92"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"NAME_Dessanu_Interdictor" upgradable = yes graphical_culture = root prefix = yes }} set_formation_scale = 1 set_location =prev.capital_scope.star }}</v>
      </c>
      <c r="C92" s="107"/>
      <c r="D92" s="107"/>
      <c r="E92" s="107"/>
      <c r="F92" s="111" t="s">
        <v>21110</v>
      </c>
      <c r="G92" s="109" t="s">
        <v>20604</v>
      </c>
      <c r="H92" s="115"/>
      <c r="I92" s="161"/>
      <c r="J92" s="186"/>
      <c r="K92" s="154"/>
      <c r="L92" s="155"/>
      <c r="M92" s="187"/>
      <c r="N92" s="160"/>
      <c r="O92" s="155" t="s">
        <v>21111</v>
      </c>
      <c r="P92" s="155" t="str">
        <f t="shared" si="3"/>
        <v>effect starbase = { set_starbase_building = { slot = 1 building = ring_orbital_shield_generator }}</v>
      </c>
      <c r="Q92" s="155"/>
      <c r="R92" s="183" t="s">
        <v>21112</v>
      </c>
      <c r="X92" s="170" t="s">
        <v>21113</v>
      </c>
      <c r="Y92" s="170" t="s">
        <v>21114</v>
      </c>
    </row>
    <row r="93" s="50" customFormat="1" ht="40" customHeight="1" spans="1:25">
      <c r="A93" s="106" t="s">
        <v>21115</v>
      </c>
      <c r="B93"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"NAME_Reclaimer" upgradable = yes graphical_culture = root prefix = yes }} set_formation_scale = 1 set_location =prev.capital_scope.star }}</v>
      </c>
      <c r="C93" s="107"/>
      <c r="D93" s="107"/>
      <c r="E93" s="107"/>
      <c r="F93" s="111" t="s">
        <v>21116</v>
      </c>
      <c r="G93" s="109" t="s">
        <v>20604</v>
      </c>
      <c r="H93" s="115"/>
      <c r="I93" s="161"/>
      <c r="J93" s="186"/>
      <c r="K93" s="154"/>
      <c r="L93" s="155"/>
      <c r="M93" s="187"/>
      <c r="N93" s="160"/>
      <c r="O93" s="155" t="s">
        <v>21117</v>
      </c>
      <c r="P93" s="155" t="str">
        <f t="shared" si="3"/>
        <v>effect starbase = { set_starbase_building = { slot = 1 building = ring_galactic_stock_exchange }}</v>
      </c>
      <c r="Q93" s="155"/>
      <c r="R93" s="183" t="s">
        <v>21118</v>
      </c>
      <c r="X93" s="170" t="s">
        <v>21119</v>
      </c>
      <c r="Y93" s="170" t="s">
        <v>21120</v>
      </c>
    </row>
    <row r="94" s="50" customFormat="1" ht="40" customHeight="1" spans="1:25">
      <c r="A94" s="106" t="s">
        <v>21121</v>
      </c>
      <c r="B94"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"NAME_S8751" upgradable = yes graphical_culture = root prefix = yes }} set_formation_scale = 1 set_location =prev.capital_scope.star }}</v>
      </c>
      <c r="C94" s="107"/>
      <c r="D94" s="107"/>
      <c r="E94" s="107"/>
      <c r="F94" s="111" t="s">
        <v>21122</v>
      </c>
      <c r="G94" s="109" t="s">
        <v>20604</v>
      </c>
      <c r="H94" s="115"/>
      <c r="I94" s="161"/>
      <c r="J94" s="186"/>
      <c r="K94" s="154"/>
      <c r="L94" s="155"/>
      <c r="M94" s="187"/>
      <c r="N94" s="160"/>
      <c r="O94" s="155" t="s">
        <v>21123</v>
      </c>
      <c r="P94" s="155" t="str">
        <f t="shared" si="3"/>
        <v>effect starbase = { set_starbase_building = { slot = 1 building = ring_embassy_complex }}</v>
      </c>
      <c r="Q94" s="155"/>
      <c r="R94" s="183" t="s">
        <v>21124</v>
      </c>
      <c r="X94" s="170" t="s">
        <v>21125</v>
      </c>
      <c r="Y94" s="170" t="s">
        <v>21126</v>
      </c>
    </row>
    <row r="95" s="50" customFormat="1" ht="40" customHeight="1" spans="1:25">
      <c r="A95" s="106" t="s">
        <v>21127</v>
      </c>
      <c r="B95"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"NAME_Progenitor" upgradable = yes graphical_culture = root prefix = yes }} set_formation_scale = 1 set_location =prev.capital_scope.star }}</v>
      </c>
      <c r="C95" s="107"/>
      <c r="D95" s="107"/>
      <c r="E95" s="107"/>
      <c r="F95" s="111" t="s">
        <v>21128</v>
      </c>
      <c r="G95" s="109" t="s">
        <v>20604</v>
      </c>
      <c r="H95" s="115"/>
      <c r="I95" s="161"/>
      <c r="J95" s="186"/>
      <c r="K95" s="154"/>
      <c r="L95" s="155"/>
      <c r="M95" s="187"/>
      <c r="N95" s="160"/>
      <c r="O95" s="155" t="s">
        <v>6476</v>
      </c>
      <c r="P95" s="155" t="str">
        <f t="shared" si="3"/>
        <v>effect starbase = { set_starbase_building = { slot = 1 building = ring_noble_estates }}</v>
      </c>
      <c r="Q95" s="155"/>
      <c r="R95" s="183" t="s">
        <v>21129</v>
      </c>
      <c r="X95" s="170" t="s">
        <v>21130</v>
      </c>
      <c r="Y95" s="170" t="s">
        <v>21131</v>
      </c>
    </row>
    <row r="96" s="50" customFormat="1" ht="40" customHeight="1" spans="1:25">
      <c r="A96" s="106" t="s">
        <v>21132</v>
      </c>
      <c r="B96"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"NAME_AH4B" upgradable = yes graphical_culture = root prefix = yes }} set_formation_scale = 1 set_location =prev.capital_scope.star }}</v>
      </c>
      <c r="C96" s="107"/>
      <c r="D96" s="107"/>
      <c r="E96" s="107"/>
      <c r="F96" s="111" t="s">
        <v>21133</v>
      </c>
      <c r="G96" s="109" t="s">
        <v>20604</v>
      </c>
      <c r="H96" s="115"/>
      <c r="I96" s="161"/>
      <c r="J96" s="186"/>
      <c r="K96" s="154"/>
      <c r="L96" s="155"/>
      <c r="M96" s="187"/>
      <c r="N96" s="160"/>
      <c r="O96" s="155" t="s">
        <v>21134</v>
      </c>
      <c r="P96" s="155" t="str">
        <f t="shared" si="3"/>
        <v>effect starbase = { set_starbase_building = { slot = 1 building = ring_slave_processing_facility }}</v>
      </c>
      <c r="Q96" s="155"/>
      <c r="R96" s="183" t="s">
        <v>21135</v>
      </c>
      <c r="X96" s="170" t="s">
        <v>21136</v>
      </c>
      <c r="Y96" s="170" t="s">
        <v>21137</v>
      </c>
    </row>
    <row r="97" s="50" customFormat="1" ht="40" customHeight="1" spans="1:25">
      <c r="A97" s="106" t="s">
        <v>21138</v>
      </c>
      <c r="B97"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"NAME_Adopted_Amoeba_Centenarian" upgradable = yes graphical_culture = root prefix = yes }} set_formation_scale = 1 set_location =prev.capital_scope.star }}</v>
      </c>
      <c r="C97" s="107"/>
      <c r="D97" s="107"/>
      <c r="E97" s="107"/>
      <c r="F97" s="111" t="s">
        <v>21139</v>
      </c>
      <c r="G97" s="109" t="s">
        <v>20604</v>
      </c>
      <c r="H97" s="115"/>
      <c r="I97" s="161"/>
      <c r="J97" s="186"/>
      <c r="K97" s="154"/>
      <c r="L97" s="155"/>
      <c r="M97" s="187"/>
      <c r="N97" s="160"/>
      <c r="O97" s="155" t="s">
        <v>21140</v>
      </c>
      <c r="P97" s="155" t="str">
        <f t="shared" si="3"/>
        <v>effect starbase = { set_starbase_building = { slot = 1 building = ring_feeder }}</v>
      </c>
      <c r="Q97" s="155"/>
      <c r="R97" s="183" t="s">
        <v>21141</v>
      </c>
      <c r="X97" s="170" t="s">
        <v>21142</v>
      </c>
      <c r="Y97" s="170" t="s">
        <v>21143</v>
      </c>
    </row>
    <row r="98" s="50" customFormat="1" ht="40" customHeight="1" spans="1:25">
      <c r="A98" s="106" t="s">
        <v>21144</v>
      </c>
      <c r="B98"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"NAME_B_World_Corvette" upgradable = yes graphical_culture = root prefix = yes }} set_formation_scale = 1 set_location =prev.capital_scope.star }}</v>
      </c>
      <c r="C98" s="107"/>
      <c r="D98" s="107"/>
      <c r="E98" s="107"/>
      <c r="F98" s="111" t="s">
        <v>21145</v>
      </c>
      <c r="G98" s="109" t="s">
        <v>20604</v>
      </c>
      <c r="H98" s="115"/>
      <c r="I98" s="161"/>
      <c r="J98" s="186"/>
      <c r="K98" s="188"/>
      <c r="L98" s="189"/>
      <c r="M98" s="190"/>
      <c r="N98" s="191"/>
      <c r="O98" s="189" t="s">
        <v>21146</v>
      </c>
      <c r="P98" s="189" t="str">
        <f t="shared" si="3"/>
        <v>effect starbase = { set_starbase_building = { slot = 1 building = ring_growth_chamber }}</v>
      </c>
      <c r="Q98" s="189"/>
      <c r="R98" s="194" t="s">
        <v>21147</v>
      </c>
      <c r="X98" s="170" t="s">
        <v>21148</v>
      </c>
      <c r="Y98" s="170" t="s">
        <v>21149</v>
      </c>
    </row>
    <row r="99" s="50" customFormat="1" ht="40" customHeight="1" spans="1:13">
      <c r="A99" s="106" t="s">
        <v>21150</v>
      </c>
      <c r="B99"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"NAME_Lessenger" upgradable = yes graphical_culture = root prefix = yes }} set_formation_scale = 1 set_location =prev.capital_scope.star }}</v>
      </c>
      <c r="C99" s="107"/>
      <c r="D99" s="107"/>
      <c r="E99" s="107"/>
      <c r="F99" s="111" t="s">
        <v>21151</v>
      </c>
      <c r="G99" s="109" t="s">
        <v>20604</v>
      </c>
      <c r="H99" s="115"/>
      <c r="I99" s="161"/>
      <c r="J99" s="186"/>
      <c r="K99" s="192"/>
      <c r="L99" s="192"/>
      <c r="M99" s="166"/>
    </row>
    <row r="100" s="50" customFormat="1" ht="40" customHeight="1" spans="1:13">
      <c r="A100" s="106" t="s">
        <v>21152</v>
      </c>
      <c r="B100"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"NAME_Warder_of_the_Ruins" upgradable = yes graphical_culture = root prefix = yes }} set_formation_scale = 1 set_location =prev.capital_scope.star }}</v>
      </c>
      <c r="C100" s="107"/>
      <c r="D100" s="107"/>
      <c r="E100" s="107"/>
      <c r="F100" s="111" t="s">
        <v>21153</v>
      </c>
      <c r="G100" s="109" t="s">
        <v>20604</v>
      </c>
      <c r="H100" s="115"/>
      <c r="I100" s="161"/>
      <c r="J100" s="186"/>
      <c r="K100" s="192"/>
      <c r="L100" s="192"/>
      <c r="M100" s="166"/>
    </row>
    <row r="101" s="50" customFormat="1" ht="40" customHeight="1" spans="1:13">
      <c r="A101" s="106" t="s">
        <v>21154</v>
      </c>
      <c r="B101"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"NAME_Gardener_Drone" upgradable = yes graphical_culture = root prefix = yes }} set_formation_scale = 1 set_location =prev.capital_scope.star }}</v>
      </c>
      <c r="C101" s="107"/>
      <c r="D101" s="107"/>
      <c r="E101" s="107"/>
      <c r="F101" s="111" t="s">
        <v>21155</v>
      </c>
      <c r="G101" s="109" t="s">
        <v>20604</v>
      </c>
      <c r="H101" s="115"/>
      <c r="I101" s="161"/>
      <c r="J101" s="186"/>
      <c r="K101" s="192"/>
      <c r="L101" s="192"/>
      <c r="M101" s="166"/>
    </row>
    <row r="102" s="50" customFormat="1" ht="40" customHeight="1" spans="1:13">
      <c r="A102" s="106" t="s">
        <v>21156</v>
      </c>
      <c r="B102"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"NAME_Wenkwort_Enforcer" upgradable = yes graphical_culture = root prefix = yes }} set_formation_scale = 1 set_location =prev.capital_scope.star }}</v>
      </c>
      <c r="C102" s="107"/>
      <c r="D102" s="107"/>
      <c r="E102" s="107"/>
      <c r="F102" s="111" t="s">
        <v>21157</v>
      </c>
      <c r="G102" s="109" t="s">
        <v>20604</v>
      </c>
      <c r="H102" s="115"/>
      <c r="I102" s="161"/>
      <c r="J102" s="186"/>
      <c r="K102" s="192"/>
      <c r="L102" s="192"/>
      <c r="M102" s="166"/>
    </row>
    <row r="103" s="50" customFormat="1" ht="40" customHeight="1" spans="1:13">
      <c r="A103" s="106" t="s">
        <v>21158</v>
      </c>
      <c r="B103"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"NAME_Elusive_Craft" upgradable = yes graphical_culture = root prefix = yes }} set_formation_scale = 1 set_location =prev.capital_scope.star }}</v>
      </c>
      <c r="C103" s="107"/>
      <c r="D103" s="107"/>
      <c r="E103" s="107"/>
      <c r="F103" s="111" t="s">
        <v>21159</v>
      </c>
      <c r="G103" s="109" t="s">
        <v>20604</v>
      </c>
      <c r="H103" s="115"/>
      <c r="I103" s="161"/>
      <c r="J103" s="186"/>
      <c r="K103" s="192"/>
      <c r="L103" s="192"/>
      <c r="M103" s="166"/>
    </row>
    <row r="104" s="50" customFormat="1" ht="40" customHeight="1" spans="1:13">
      <c r="A104" s="106" t="s">
        <v>21160</v>
      </c>
      <c r="B104"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"NAME_Splendor" upgradable = yes graphical_culture = root prefix = yes }} set_formation_scale = 1 set_location =prev.capital_scope.star }}</v>
      </c>
      <c r="C104" s="107"/>
      <c r="D104" s="107"/>
      <c r="E104" s="107"/>
      <c r="F104" s="111" t="s">
        <v>21161</v>
      </c>
      <c r="G104" s="109" t="s">
        <v>20604</v>
      </c>
      <c r="H104" s="115"/>
      <c r="I104" s="161"/>
      <c r="J104" s="186"/>
      <c r="K104" s="192"/>
      <c r="L104" s="192"/>
      <c r="M104" s="166"/>
    </row>
    <row r="105" s="50" customFormat="1" ht="40" customHeight="1" spans="1:13">
      <c r="A105" s="106" t="s">
        <v>21162</v>
      </c>
      <c r="B105"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"NAME_C1" upgradable = yes graphical_culture = root prefix = yes }} set_formation_scale = 1 set_location =prev.capital_scope.star }}</v>
      </c>
      <c r="C105" s="107"/>
      <c r="D105" s="107"/>
      <c r="E105" s="107"/>
      <c r="F105" s="111" t="s">
        <v>21163</v>
      </c>
      <c r="G105" s="109" t="s">
        <v>20604</v>
      </c>
      <c r="H105" s="115"/>
      <c r="I105" s="161"/>
      <c r="J105" s="186"/>
      <c r="K105" s="192"/>
      <c r="L105" s="192"/>
      <c r="M105" s="166"/>
    </row>
    <row r="106" s="50" customFormat="1" ht="40" customHeight="1" spans="1:13">
      <c r="A106" s="106" t="s">
        <v>21164</v>
      </c>
      <c r="B106"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"NAME_C2" upgradable = yes graphical_culture = root prefix = yes }} set_formation_scale = 1 set_location =prev.capital_scope.star }}</v>
      </c>
      <c r="C106" s="107"/>
      <c r="D106" s="107"/>
      <c r="E106" s="107"/>
      <c r="F106" s="111" t="s">
        <v>21165</v>
      </c>
      <c r="G106" s="109" t="s">
        <v>20604</v>
      </c>
      <c r="H106" s="115"/>
      <c r="I106" s="161"/>
      <c r="J106" s="186"/>
      <c r="K106" s="192"/>
      <c r="L106" s="192"/>
      <c r="M106" s="166"/>
    </row>
    <row r="107" s="50" customFormat="1" ht="40" customHeight="1" spans="1:13">
      <c r="A107" s="106" t="s">
        <v>21166</v>
      </c>
      <c r="B107"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"NAME_Dagger" upgradable = yes graphical_culture = root prefix = yes }} set_formation_scale = 1 set_location =prev.capital_scope.star }}</v>
      </c>
      <c r="C107" s="107"/>
      <c r="D107" s="107"/>
      <c r="E107" s="107"/>
      <c r="F107" s="111" t="s">
        <v>21167</v>
      </c>
      <c r="G107" s="109" t="s">
        <v>20604</v>
      </c>
      <c r="H107" s="115"/>
      <c r="I107" s="161"/>
      <c r="J107" s="186"/>
      <c r="K107" s="192"/>
      <c r="L107" s="192"/>
      <c r="M107" s="166"/>
    </row>
    <row r="108" s="50" customFormat="1" ht="40" customHeight="1" spans="1:13">
      <c r="A108" s="106" t="s">
        <v>21168</v>
      </c>
      <c r="B108"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"NAME_Ravager" upgradable = yes graphical_culture = root prefix = yes }} set_formation_scale = 1 set_location =prev.capital_scope.star }}</v>
      </c>
      <c r="C108" s="107"/>
      <c r="D108" s="107"/>
      <c r="E108" s="107"/>
      <c r="F108" s="111" t="s">
        <v>21169</v>
      </c>
      <c r="G108" s="109" t="s">
        <v>20604</v>
      </c>
      <c r="H108" s="115"/>
      <c r="I108" s="161"/>
      <c r="J108" s="186"/>
      <c r="K108" s="192"/>
      <c r="L108" s="192"/>
      <c r="M108" s="166"/>
    </row>
    <row r="109" s="50" customFormat="1" ht="40" customHeight="1" spans="1:13">
      <c r="A109" s="106" t="s">
        <v>9135</v>
      </c>
      <c r="B109"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"NAME_Asteroid" upgradable = yes graphical_culture = root prefix = yes }} set_formation_scale = 1 set_location =prev.capital_scope.star }}</v>
      </c>
      <c r="C109" s="107"/>
      <c r="D109" s="107"/>
      <c r="E109" s="107"/>
      <c r="F109" s="111" t="s">
        <v>21170</v>
      </c>
      <c r="G109" s="109" t="s">
        <v>20604</v>
      </c>
      <c r="H109" s="115"/>
      <c r="I109" s="161"/>
      <c r="J109" s="186"/>
      <c r="K109" s="192"/>
      <c r="L109" s="192"/>
      <c r="M109" s="166"/>
    </row>
    <row r="110" s="50" customFormat="1" ht="40" customHeight="1" spans="1:13">
      <c r="A110" s="106" t="s">
        <v>21171</v>
      </c>
      <c r="B110"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"NAME_DS47" upgradable = yes graphical_culture = root prefix = yes }} set_formation_scale = 1 set_location =prev.capital_scope.star }}</v>
      </c>
      <c r="C110" s="107"/>
      <c r="D110" s="107"/>
      <c r="E110" s="107"/>
      <c r="F110" s="111" t="s">
        <v>21172</v>
      </c>
      <c r="G110" s="109" t="s">
        <v>20604</v>
      </c>
      <c r="H110" s="115"/>
      <c r="I110" s="161"/>
      <c r="J110" s="186"/>
      <c r="K110" s="192"/>
      <c r="L110" s="192"/>
      <c r="M110" s="166"/>
    </row>
    <row r="111" s="50" customFormat="1" ht="40" customHeight="1" spans="1:13">
      <c r="A111" s="106" t="s">
        <v>21173</v>
      </c>
      <c r="B111"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"NAME_Divine_Glory" upgradable = yes graphical_culture = root prefix = yes }} set_formation_scale = 1 set_location =prev.capital_scope.star }}</v>
      </c>
      <c r="C111" s="107"/>
      <c r="D111" s="107"/>
      <c r="E111" s="107"/>
      <c r="F111" s="111" t="s">
        <v>21174</v>
      </c>
      <c r="G111" s="109" t="s">
        <v>20604</v>
      </c>
      <c r="H111" s="115"/>
      <c r="I111" s="161"/>
      <c r="J111" s="186"/>
      <c r="K111" s="192"/>
      <c r="L111" s="192"/>
      <c r="M111" s="166"/>
    </row>
    <row r="112" s="50" customFormat="1" ht="40" customHeight="1" spans="1:13">
      <c r="A112" s="106" t="s">
        <v>21175</v>
      </c>
      <c r="B112"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"NAME_Righteous" upgradable = yes graphical_culture = root prefix = yes }} set_formation_scale = 1 set_location =prev.capital_scope.star }}</v>
      </c>
      <c r="C112" s="107"/>
      <c r="D112" s="107"/>
      <c r="E112" s="107"/>
      <c r="F112" s="111" t="s">
        <v>21176</v>
      </c>
      <c r="G112" s="109" t="s">
        <v>20604</v>
      </c>
      <c r="H112" s="115"/>
      <c r="I112" s="161"/>
      <c r="J112" s="186"/>
      <c r="K112" s="192"/>
      <c r="L112" s="192"/>
      <c r="M112" s="166"/>
    </row>
    <row r="113" s="50" customFormat="1" ht="40" customHeight="1" spans="1:13">
      <c r="A113" s="106" t="s">
        <v>21177</v>
      </c>
      <c r="B113"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"NAME_Diaspora" upgradable = yes graphical_culture = root prefix = yes }} set_formation_scale = 1 set_location =prev.capital_scope.star }}</v>
      </c>
      <c r="C113" s="107"/>
      <c r="D113" s="107"/>
      <c r="E113" s="107"/>
      <c r="F113" s="111" t="s">
        <v>21178</v>
      </c>
      <c r="G113" s="109" t="s">
        <v>20604</v>
      </c>
      <c r="H113" s="115"/>
      <c r="I113" s="161"/>
      <c r="J113" s="186"/>
      <c r="K113" s="192"/>
      <c r="L113" s="192"/>
      <c r="M113" s="166"/>
    </row>
    <row r="114" s="50" customFormat="1" ht="40" customHeight="1" spans="1:13">
      <c r="A114" s="106" t="s">
        <v>21179</v>
      </c>
      <c r="B114"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"NAME_Nomad_Cruiser" upgradable = yes graphical_culture = root prefix = yes }} set_formation_scale = 1 set_location =prev.capital_scope.star }}</v>
      </c>
      <c r="C114" s="107"/>
      <c r="D114" s="107"/>
      <c r="E114" s="107"/>
      <c r="F114" s="111" t="s">
        <v>21180</v>
      </c>
      <c r="G114" s="109" t="s">
        <v>20604</v>
      </c>
      <c r="H114" s="115"/>
      <c r="I114" s="161"/>
      <c r="J114" s="186"/>
      <c r="K114" s="192"/>
      <c r="L114" s="192"/>
      <c r="M114" s="166"/>
    </row>
    <row r="115" s="50" customFormat="1" ht="40" customHeight="1" spans="1:13">
      <c r="A115" s="106" t="s">
        <v>21181</v>
      </c>
      <c r="B115"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"NAME_Protector" upgradable = yes graphical_culture = root prefix = yes }} set_formation_scale = 1 set_location =prev.capital_scope.star }}</v>
      </c>
      <c r="C115" s="107"/>
      <c r="D115" s="107"/>
      <c r="E115" s="107"/>
      <c r="F115" s="111" t="s">
        <v>21182</v>
      </c>
      <c r="G115" s="109" t="s">
        <v>20604</v>
      </c>
      <c r="H115" s="115"/>
      <c r="I115" s="161"/>
      <c r="J115" s="186"/>
      <c r="K115" s="192"/>
      <c r="L115" s="192"/>
      <c r="M115" s="166"/>
    </row>
    <row r="116" s="50" customFormat="1" ht="40" customHeight="1" spans="1:13">
      <c r="A116" s="106" t="s">
        <v>21183</v>
      </c>
      <c r="B116"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"NAME_FirstClaw" upgradable = yes graphical_culture = root prefix = yes }} set_formation_scale = 1 set_location =prev.capital_scope.star }}</v>
      </c>
      <c r="C116" s="107"/>
      <c r="D116" s="107"/>
      <c r="E116" s="107"/>
      <c r="F116" s="111" t="s">
        <v>21184</v>
      </c>
      <c r="G116" s="109" t="s">
        <v>20604</v>
      </c>
      <c r="H116" s="115"/>
      <c r="I116" s="161"/>
      <c r="J116" s="186"/>
      <c r="K116" s="192"/>
      <c r="L116" s="192"/>
      <c r="M116" s="166"/>
    </row>
    <row r="117" s="50" customFormat="1" ht="40" customHeight="1" spans="1:13">
      <c r="A117" s="106" t="s">
        <v>21185</v>
      </c>
      <c r="B117"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"NAME_Temple_of_Whispers" upgradable = yes graphical_culture = root prefix = yes }} set_formation_scale = 1 set_location =prev.capital_scope.star }}</v>
      </c>
      <c r="C117" s="107"/>
      <c r="D117" s="107"/>
      <c r="E117" s="107"/>
      <c r="F117" s="111" t="s">
        <v>21186</v>
      </c>
      <c r="G117" s="109" t="s">
        <v>20604</v>
      </c>
      <c r="H117" s="115"/>
      <c r="I117" s="161"/>
      <c r="J117" s="186"/>
      <c r="K117" s="192"/>
      <c r="L117" s="192"/>
      <c r="M117" s="166"/>
    </row>
    <row r="118" s="50" customFormat="1" ht="40" customHeight="1" spans="1:13">
      <c r="A118" s="106" t="s">
        <v>21187</v>
      </c>
      <c r="B118"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"NAME_MavenCruiser" upgradable = yes graphical_culture = root prefix = yes }} set_formation_scale = 1 set_location =prev.capital_scope.star }}</v>
      </c>
      <c r="C118" s="107"/>
      <c r="D118" s="107"/>
      <c r="E118" s="107"/>
      <c r="F118" s="111" t="s">
        <v>21188</v>
      </c>
      <c r="G118" s="109" t="s">
        <v>20604</v>
      </c>
      <c r="H118" s="115"/>
      <c r="I118" s="161"/>
      <c r="J118" s="186"/>
      <c r="K118" s="192"/>
      <c r="L118" s="192"/>
      <c r="M118" s="166"/>
    </row>
    <row r="119" s="50" customFormat="1" ht="40" customHeight="1" spans="1:13">
      <c r="A119" s="106" t="s">
        <v>21189</v>
      </c>
      <c r="B119"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"NAME_Spearhead" upgradable = yes graphical_culture = root prefix = yes }} set_formation_scale = 1 set_location =prev.capital_scope.star }}</v>
      </c>
      <c r="C119" s="107"/>
      <c r="D119" s="107"/>
      <c r="E119" s="107"/>
      <c r="F119" s="111" t="s">
        <v>21190</v>
      </c>
      <c r="G119" s="109" t="s">
        <v>20604</v>
      </c>
      <c r="H119" s="115"/>
      <c r="I119" s="161"/>
      <c r="J119" s="186"/>
      <c r="K119" s="192"/>
      <c r="L119" s="192"/>
      <c r="M119" s="166"/>
    </row>
    <row r="120" s="50" customFormat="1" ht="40" customHeight="1" spans="1:13">
      <c r="A120" s="106" t="s">
        <v>21191</v>
      </c>
      <c r="B120"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"NAME_Deaths_Head" upgradable = yes graphical_culture = root prefix = yes }} set_formation_scale = 1 set_location =prev.capital_scope.star }}</v>
      </c>
      <c r="C120" s="107"/>
      <c r="D120" s="107"/>
      <c r="E120" s="107"/>
      <c r="F120" s="111" t="s">
        <v>21192</v>
      </c>
      <c r="G120" s="109" t="s">
        <v>20604</v>
      </c>
      <c r="H120" s="115"/>
      <c r="I120" s="161"/>
      <c r="J120" s="186"/>
      <c r="K120" s="192"/>
      <c r="L120" s="192"/>
      <c r="M120" s="166"/>
    </row>
    <row r="121" s="50" customFormat="1" ht="40" customHeight="1" spans="1:13">
      <c r="A121" s="106" t="s">
        <v>21193</v>
      </c>
      <c r="B121"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"NAME_Bug_Crusher" upgradable = yes graphical_culture = root prefix = yes }} set_formation_scale = 1 set_location =prev.capital_scope.star }}</v>
      </c>
      <c r="C121" s="107"/>
      <c r="D121" s="107"/>
      <c r="E121" s="107"/>
      <c r="F121" s="111" t="s">
        <v>21194</v>
      </c>
      <c r="G121" s="109" t="s">
        <v>20604</v>
      </c>
      <c r="H121" s="115"/>
      <c r="I121" s="161"/>
      <c r="J121" s="186"/>
      <c r="K121" s="192"/>
      <c r="L121" s="192"/>
      <c r="M121" s="166"/>
    </row>
    <row r="122" s="50" customFormat="1" ht="40" customHeight="1" spans="1:13">
      <c r="A122" s="106" t="s">
        <v>21195</v>
      </c>
      <c r="B122"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"NAME_Blade" upgradable = yes graphical_culture = root prefix = yes }} set_formation_scale = 1 set_location =prev.capital_scope.star }}</v>
      </c>
      <c r="C122" s="107"/>
      <c r="D122" s="107"/>
      <c r="E122" s="107"/>
      <c r="F122" s="111" t="s">
        <v>21196</v>
      </c>
      <c r="G122" s="109" t="s">
        <v>20604</v>
      </c>
      <c r="H122" s="115"/>
      <c r="I122" s="161"/>
      <c r="J122" s="186"/>
      <c r="K122" s="192"/>
      <c r="L122" s="192"/>
      <c r="M122" s="166"/>
    </row>
    <row r="123" s="50" customFormat="1" ht="40" customHeight="1" spans="1:13">
      <c r="A123" s="106" t="s">
        <v>21197</v>
      </c>
      <c r="B123"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"NAME_Guardian" upgradable = yes graphical_culture = root prefix = yes }} set_formation_scale = 1 set_location =prev.capital_scope.star }}</v>
      </c>
      <c r="C123" s="107"/>
      <c r="D123" s="107"/>
      <c r="E123" s="107"/>
      <c r="F123" s="111" t="s">
        <v>21198</v>
      </c>
      <c r="G123" s="109" t="s">
        <v>20604</v>
      </c>
      <c r="H123" s="115"/>
      <c r="I123" s="161"/>
      <c r="J123" s="186"/>
      <c r="K123" s="192"/>
      <c r="L123" s="192"/>
      <c r="M123" s="166"/>
    </row>
    <row r="124" s="50" customFormat="1" ht="40" customHeight="1" spans="1:13">
      <c r="A124" s="106" t="s">
        <v>21199</v>
      </c>
      <c r="B124"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"NAME_Lost_Swarm_Adult" upgradable = yes graphical_culture = root prefix = yes }} set_formation_scale = 1 set_location =prev.capital_scope.star }}</v>
      </c>
      <c r="C124" s="107"/>
      <c r="D124" s="107"/>
      <c r="E124" s="107"/>
      <c r="F124" s="111" t="s">
        <v>21200</v>
      </c>
      <c r="G124" s="109" t="s">
        <v>20604</v>
      </c>
      <c r="H124" s="115"/>
      <c r="I124" s="161"/>
      <c r="J124" s="186"/>
      <c r="K124" s="192"/>
      <c r="L124" s="192"/>
      <c r="M124" s="166"/>
    </row>
    <row r="125" s="50" customFormat="1" ht="40" customHeight="1" spans="1:13">
      <c r="A125" s="106" t="s">
        <v>21201</v>
      </c>
      <c r="B125"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"NAME_Lone_Defender_class" upgradable = yes graphical_culture = root prefix = yes }} set_formation_scale = 1 set_location =prev.capital_scope.star }}</v>
      </c>
      <c r="C125" s="107"/>
      <c r="D125" s="107"/>
      <c r="E125" s="107"/>
      <c r="F125" s="111" t="s">
        <v>21202</v>
      </c>
      <c r="G125" s="109" t="s">
        <v>20604</v>
      </c>
      <c r="H125" s="115"/>
      <c r="I125" s="161"/>
      <c r="J125" s="186"/>
      <c r="K125" s="192"/>
      <c r="L125" s="192"/>
      <c r="M125" s="166"/>
    </row>
    <row r="126" s="50" customFormat="1" ht="40" customHeight="1" spans="1:10">
      <c r="A126" s="106" t="s">
        <v>21203</v>
      </c>
      <c r="B126"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"NAME_Star_Mall_Parking_Drone" upgradable = yes graphical_culture = root prefix = yes }} set_formation_scale = 1 set_location =prev.capital_scope.star }}</v>
      </c>
      <c r="C126" s="107"/>
      <c r="D126" s="107"/>
      <c r="E126" s="107"/>
      <c r="F126" s="111" t="s">
        <v>21204</v>
      </c>
      <c r="G126" s="109" t="s">
        <v>20604</v>
      </c>
      <c r="H126" s="114"/>
      <c r="I126" s="126"/>
      <c r="J126" s="126"/>
    </row>
    <row r="127" s="50" customFormat="1" ht="40" customHeight="1" spans="1:17">
      <c r="A127" s="106" t="s">
        <v>21205</v>
      </c>
      <c r="B127"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"NAME_Revenant" upgradable = yes graphical_culture = "extra_dimensional_01" prefix = yes }} set_formation_scale = 1 set_location =prev.capital_scope.star }}</v>
      </c>
      <c r="C127" s="107"/>
      <c r="D127" s="107"/>
      <c r="E127" s="107"/>
      <c r="F127" s="111" t="s">
        <v>21206</v>
      </c>
      <c r="G127" s="109" t="s">
        <v>20634</v>
      </c>
      <c r="H127" s="114"/>
      <c r="I127" s="126"/>
      <c r="J127" s="126"/>
      <c r="K127" s="158"/>
      <c r="L127" s="158"/>
      <c r="M127" s="158"/>
      <c r="N127" s="158"/>
      <c r="O127" s="126"/>
      <c r="P127" s="126"/>
      <c r="Q127" s="126"/>
    </row>
    <row r="128" s="50" customFormat="1" ht="40" customHeight="1" spans="1:17">
      <c r="A128" s="106" t="s">
        <v>21207</v>
      </c>
      <c r="B128"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"NAME_Phantom" upgradable = yes graphical_culture = "extra_dimensional_01" prefix = yes }} set_formation_scale = 1 set_location =prev.capital_scope.star }}</v>
      </c>
      <c r="C128" s="107"/>
      <c r="D128" s="107"/>
      <c r="E128" s="107"/>
      <c r="F128" s="111" t="s">
        <v>21208</v>
      </c>
      <c r="G128" s="109" t="s">
        <v>20634</v>
      </c>
      <c r="H128" s="114"/>
      <c r="I128" s="126"/>
      <c r="J128" s="126"/>
      <c r="K128" s="158"/>
      <c r="L128" s="158"/>
      <c r="M128" s="158"/>
      <c r="N128" s="158"/>
      <c r="O128" s="126"/>
      <c r="P128" s="126"/>
      <c r="Q128" s="126"/>
    </row>
    <row r="129" s="50" customFormat="1" ht="40" customHeight="1" spans="1:17">
      <c r="A129" s="106" t="s">
        <v>21209</v>
      </c>
      <c r="B129"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"NAME_Wraith" upgradable = yes graphical_culture = "extra_dimensional_01" prefix = yes }} set_formation_scale = 1 set_location =prev.capital_scope.star }}</v>
      </c>
      <c r="C129" s="107"/>
      <c r="D129" s="107"/>
      <c r="E129" s="107"/>
      <c r="F129" s="111" t="s">
        <v>21210</v>
      </c>
      <c r="G129" s="109" t="s">
        <v>20634</v>
      </c>
      <c r="H129" s="114"/>
      <c r="I129" s="126"/>
      <c r="J129" s="126"/>
      <c r="K129" s="158"/>
      <c r="L129" s="158"/>
      <c r="M129" s="158"/>
      <c r="N129" s="158"/>
      <c r="O129" s="126"/>
      <c r="P129" s="126"/>
      <c r="Q129" s="126"/>
    </row>
    <row r="130" s="50" customFormat="1" ht="40" customHeight="1" spans="1:17">
      <c r="A130" s="106" t="s">
        <v>21211</v>
      </c>
      <c r="B130"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"NAME_Huntress" upgradable = yes graphical_culture = "extra_dimensional_02" prefix = yes }} set_formation_scale = 1 set_location =prev.capital_scope.star }}</v>
      </c>
      <c r="C130" s="107"/>
      <c r="D130" s="107"/>
      <c r="E130" s="107"/>
      <c r="F130" s="111" t="s">
        <v>21212</v>
      </c>
      <c r="G130" s="109" t="s">
        <v>21213</v>
      </c>
      <c r="H130" s="195"/>
      <c r="I130" s="186"/>
      <c r="J130" s="126"/>
      <c r="K130" s="158"/>
      <c r="L130" s="131"/>
      <c r="M130" s="158"/>
      <c r="N130" s="158"/>
      <c r="O130" s="126"/>
      <c r="P130" s="126"/>
      <c r="Q130" s="126"/>
    </row>
    <row r="131" s="50" customFormat="1" ht="40" customHeight="1" spans="1:17">
      <c r="A131" s="106" t="s">
        <v>21214</v>
      </c>
      <c r="B131"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"NAME_Assassin" upgradable = yes graphical_culture = "extra_dimensional_02" prefix = yes }} set_formation_scale = 1 set_location =prev.capital_scope.star }}</v>
      </c>
      <c r="C131" s="107"/>
      <c r="D131" s="107"/>
      <c r="E131" s="107"/>
      <c r="F131" s="111" t="s">
        <v>21215</v>
      </c>
      <c r="G131" s="109" t="s">
        <v>21213</v>
      </c>
      <c r="H131" s="110"/>
      <c r="I131" s="130"/>
      <c r="J131" s="186"/>
      <c r="K131" s="186"/>
      <c r="L131" s="186"/>
      <c r="M131" s="196"/>
      <c r="N131" s="158"/>
      <c r="O131" s="130"/>
      <c r="P131" s="126"/>
      <c r="Q131" s="126"/>
    </row>
    <row r="132" s="50" customFormat="1" ht="40" customHeight="1" spans="1:17">
      <c r="A132" s="106" t="s">
        <v>21216</v>
      </c>
      <c r="B132"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"NAME_Predator" upgradable = yes graphical_culture = "extra_dimensional_02" prefix = yes }} set_formation_scale = 1 set_location =prev.capital_scope.star }}</v>
      </c>
      <c r="C132" s="107"/>
      <c r="D132" s="107"/>
      <c r="E132" s="107"/>
      <c r="F132" s="111" t="s">
        <v>21217</v>
      </c>
      <c r="G132" s="109" t="s">
        <v>21213</v>
      </c>
      <c r="H132" s="110"/>
      <c r="I132" s="130"/>
      <c r="J132" s="186"/>
      <c r="K132" s="186"/>
      <c r="L132" s="186"/>
      <c r="M132" s="196"/>
      <c r="N132" s="158"/>
      <c r="O132" s="130"/>
      <c r="P132" s="126"/>
      <c r="Q132" s="126"/>
    </row>
    <row r="133" s="50" customFormat="1" ht="40" customHeight="1" spans="1:17">
      <c r="A133" s="106" t="s">
        <v>21218</v>
      </c>
      <c r="B133"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"NAME_Eradicator" upgradable = yes graphical_culture = "extra_dimensional_03" prefix = yes }} set_formation_scale = 1 set_location =prev.capital_scope.star }}</v>
      </c>
      <c r="C133" s="107"/>
      <c r="D133" s="107"/>
      <c r="E133" s="107"/>
      <c r="F133" s="111" t="s">
        <v>21219</v>
      </c>
      <c r="G133" s="109" t="s">
        <v>21220</v>
      </c>
      <c r="H133" s="110"/>
      <c r="I133" s="130"/>
      <c r="J133" s="186"/>
      <c r="K133" s="186"/>
      <c r="L133" s="186"/>
      <c r="M133" s="196"/>
      <c r="N133" s="158"/>
      <c r="O133" s="130"/>
      <c r="P133" s="126"/>
      <c r="Q133" s="126"/>
    </row>
    <row r="134" s="50" customFormat="1" ht="40" customHeight="1" spans="1:17">
      <c r="A134" s="106" t="s">
        <v>21221</v>
      </c>
      <c r="B134"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"NAME_Annihilator" upgradable = yes graphical_culture = "extra_dimensional_03" prefix = yes }} set_formation_scale = 1 set_location =prev.capital_scope.star }}</v>
      </c>
      <c r="C134" s="107"/>
      <c r="D134" s="107"/>
      <c r="E134" s="107"/>
      <c r="F134" s="111" t="s">
        <v>21222</v>
      </c>
      <c r="G134" s="109" t="s">
        <v>21220</v>
      </c>
      <c r="H134" s="110"/>
      <c r="I134" s="130"/>
      <c r="J134" s="186"/>
      <c r="K134" s="186"/>
      <c r="L134" s="186"/>
      <c r="M134" s="196"/>
      <c r="N134" s="158"/>
      <c r="O134" s="130"/>
      <c r="P134" s="126"/>
      <c r="Q134" s="126"/>
    </row>
    <row r="135" s="50" customFormat="1" ht="40" customHeight="1" spans="1:17">
      <c r="A135" s="106" t="s">
        <v>21223</v>
      </c>
      <c r="B135"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"NAME_Obliterator" upgradable = yes graphical_culture = "extra_dimensional_03" prefix = yes }} set_formation_scale = 1 set_location =prev.capital_scope.star }}</v>
      </c>
      <c r="C135" s="107"/>
      <c r="D135" s="107"/>
      <c r="E135" s="107"/>
      <c r="F135" s="111" t="s">
        <v>21224</v>
      </c>
      <c r="G135" s="109" t="s">
        <v>21220</v>
      </c>
      <c r="H135" s="110"/>
      <c r="I135" s="130"/>
      <c r="J135" s="186"/>
      <c r="K135" s="186"/>
      <c r="L135" s="186"/>
      <c r="M135" s="196"/>
      <c r="N135" s="158"/>
      <c r="O135" s="130"/>
      <c r="P135" s="126"/>
      <c r="Q135" s="126"/>
    </row>
    <row r="136" s="50" customFormat="1" ht="40" customHeight="1" spans="1:17">
      <c r="A136" s="106" t="s">
        <v>21225</v>
      </c>
      <c r="B136"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"NAME_Omega" upgradable = yes graphical_culture = "fallen_machine_empire_01" prefix = yes }} set_formation_scale = 1 set_location =prev.capital_scope.star }}</v>
      </c>
      <c r="C136" s="107"/>
      <c r="D136" s="107"/>
      <c r="E136" s="107"/>
      <c r="F136" s="111" t="s">
        <v>21226</v>
      </c>
      <c r="G136" s="109" t="s">
        <v>21227</v>
      </c>
      <c r="H136" s="110"/>
      <c r="I136" s="130"/>
      <c r="J136" s="186"/>
      <c r="K136" s="186"/>
      <c r="L136" s="186"/>
      <c r="M136" s="196"/>
      <c r="N136" s="158"/>
      <c r="O136" s="130"/>
      <c r="P136" s="126"/>
      <c r="Q136" s="126"/>
    </row>
    <row r="137" s="50" customFormat="1" ht="40" customHeight="1" spans="1:17">
      <c r="A137" s="106" t="s">
        <v>21228</v>
      </c>
      <c r="B137"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"NAME_Alpha" upgradable = yes graphical_culture = "fallen_machine_empire_01" prefix = yes }} set_formation_scale = 1 set_location =prev.capital_scope.star }}</v>
      </c>
      <c r="C137" s="107"/>
      <c r="D137" s="107"/>
      <c r="E137" s="107"/>
      <c r="F137" s="111" t="s">
        <v>21229</v>
      </c>
      <c r="G137" s="109" t="s">
        <v>21227</v>
      </c>
      <c r="H137" s="110"/>
      <c r="I137" s="130"/>
      <c r="J137" s="186"/>
      <c r="K137" s="186"/>
      <c r="L137" s="186"/>
      <c r="M137" s="196"/>
      <c r="N137" s="158"/>
      <c r="O137" s="130"/>
      <c r="P137" s="126"/>
      <c r="Q137" s="126"/>
    </row>
    <row r="138" s="50" customFormat="1" ht="40" customHeight="1" spans="1:17">
      <c r="A138" s="106" t="s">
        <v>21230</v>
      </c>
      <c r="B138"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"NAME_Beta" upgradable = yes graphical_culture = "fallen_machine_empire_01" prefix = yes }} set_formation_scale = 1 set_location =prev.capital_scope.star }}</v>
      </c>
      <c r="C138" s="107"/>
      <c r="D138" s="107"/>
      <c r="E138" s="107"/>
      <c r="F138" s="111" t="s">
        <v>21231</v>
      </c>
      <c r="G138" s="109" t="s">
        <v>21227</v>
      </c>
      <c r="H138" s="110"/>
      <c r="I138" s="130"/>
      <c r="J138" s="186"/>
      <c r="K138" s="186"/>
      <c r="L138" s="186"/>
      <c r="M138" s="196"/>
      <c r="N138" s="158"/>
      <c r="O138" s="130"/>
      <c r="P138" s="126"/>
      <c r="Q138" s="126"/>
    </row>
    <row r="139" s="50" customFormat="1" ht="40" customHeight="1" spans="1:17">
      <c r="A139" s="106" t="s">
        <v>21232</v>
      </c>
      <c r="B139"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"NAME_Gamma" upgradable = yes graphical_culture = "fallen_machine_empire_01" prefix = yes }} set_formation_scale = 1 set_location =prev.capital_scope.star }}</v>
      </c>
      <c r="C139" s="107"/>
      <c r="D139" s="107"/>
      <c r="E139" s="107"/>
      <c r="F139" s="111" t="s">
        <v>21233</v>
      </c>
      <c r="G139" s="109" t="s">
        <v>21227</v>
      </c>
      <c r="H139" s="110"/>
      <c r="I139" s="130"/>
      <c r="J139" s="186"/>
      <c r="K139" s="186"/>
      <c r="L139" s="186"/>
      <c r="M139" s="196"/>
      <c r="N139" s="158"/>
      <c r="O139" s="130"/>
      <c r="P139" s="126"/>
      <c r="Q139" s="126"/>
    </row>
    <row r="140" s="50" customFormat="1" ht="40" customHeight="1" spans="1:17">
      <c r="A140" s="106" t="s">
        <v>21234</v>
      </c>
      <c r="B140"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"NAME_Enforcer" upgradable = yes graphical_culture = "fallen_empire_02" prefix = yes }} set_formation_scale = 1 set_location =prev.capital_scope.star }}</v>
      </c>
      <c r="C140" s="107"/>
      <c r="D140" s="107"/>
      <c r="E140" s="107"/>
      <c r="F140" s="111" t="s">
        <v>21235</v>
      </c>
      <c r="G140" s="109" t="s">
        <v>21236</v>
      </c>
      <c r="H140" s="110"/>
      <c r="I140" s="130"/>
      <c r="J140" s="186"/>
      <c r="K140" s="186"/>
      <c r="L140" s="186"/>
      <c r="M140" s="196"/>
      <c r="N140" s="158"/>
      <c r="O140" s="130"/>
      <c r="P140" s="126"/>
      <c r="Q140" s="126"/>
    </row>
    <row r="141" s="50" customFormat="1" ht="40" customHeight="1" spans="1:17">
      <c r="A141" s="106" t="s">
        <v>21237</v>
      </c>
      <c r="B141" s="107" t="str">
        <f t="shared" si="4"/>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"NAME_Savant" upgradable = yes graphical_culture = "fallen_empire_02" prefix = yes }} set_formation_scale = 1 set_location =prev.capital_scope.star }}</v>
      </c>
      <c r="C141" s="107"/>
      <c r="D141" s="107"/>
      <c r="E141" s="107"/>
      <c r="F141" s="111" t="s">
        <v>21238</v>
      </c>
      <c r="G141" s="109" t="s">
        <v>21236</v>
      </c>
      <c r="H141" s="110"/>
      <c r="I141" s="130"/>
      <c r="J141" s="186"/>
      <c r="K141" s="186"/>
      <c r="L141" s="186"/>
      <c r="M141" s="196"/>
      <c r="N141" s="158"/>
      <c r="O141" s="130"/>
      <c r="P141" s="126"/>
      <c r="Q141" s="126"/>
    </row>
    <row r="142" s="50" customFormat="1" ht="40" customHeight="1" spans="1:17">
      <c r="A142" s="106" t="s">
        <v>21239</v>
      </c>
      <c r="B142" s="107"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",F142," upgradable = yes graphical_culture = ",G142," prefix = ",$H$8," }} set_formation_scale = ",$D$7," set_location =prev.capital_scope.star }}")</f>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"NAME_Scholar" upgradable = yes graphical_culture = "fallen_empire_02" prefix = yes }} set_formation_scale = 1 set_location =prev.capital_scope.star }}</v>
      </c>
      <c r="C142" s="107"/>
      <c r="D142" s="107"/>
      <c r="E142" s="107"/>
      <c r="F142" s="111" t="s">
        <v>21240</v>
      </c>
      <c r="G142" s="109" t="s">
        <v>21236</v>
      </c>
      <c r="H142" s="110"/>
      <c r="I142" s="130"/>
      <c r="J142" s="186"/>
      <c r="K142" s="186"/>
      <c r="L142" s="186"/>
      <c r="M142" s="196"/>
      <c r="N142" s="158"/>
      <c r="O142" s="130"/>
      <c r="P142" s="126"/>
      <c r="Q142" s="126"/>
    </row>
    <row r="143" s="50" customFormat="1" ht="40" customHeight="1" spans="1:17">
      <c r="A143" s="106" t="s">
        <v>21241</v>
      </c>
      <c r="B143" s="107" t="str">
        <f t="shared" ref="B142:B205" si="5">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",F143," upgradable = yes graphical_culture = ",G143," prefix = ",$H$8," }} set_formation_scale = ",$D$7," set_location =prev.capital_scope.star }}")</f>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"NAME_Sage" upgradable = yes graphical_culture = "fallen_empire_02" prefix = yes }} set_formation_scale = 1 set_location =prev.capital_scope.star }}</v>
      </c>
      <c r="C143" s="107"/>
      <c r="D143" s="107"/>
      <c r="E143" s="107"/>
      <c r="F143" s="111" t="s">
        <v>21242</v>
      </c>
      <c r="G143" s="109" t="s">
        <v>21236</v>
      </c>
      <c r="H143" s="110"/>
      <c r="I143" s="130"/>
      <c r="J143" s="186"/>
      <c r="K143" s="186"/>
      <c r="L143" s="186"/>
      <c r="M143" s="196"/>
      <c r="N143" s="158"/>
      <c r="O143" s="130"/>
      <c r="P143" s="126"/>
      <c r="Q143" s="126"/>
    </row>
    <row r="144" s="50" customFormat="1" ht="40" customHeight="1" spans="1:17">
      <c r="A144" s="106" t="s">
        <v>21243</v>
      </c>
      <c r="B144"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"NAME_Cleanser" upgradable = yes graphical_culture = "fallen_empire_01" prefix = yes }} set_formation_scale = 1 set_location =prev.capital_scope.star }}</v>
      </c>
      <c r="C144" s="107"/>
      <c r="D144" s="107"/>
      <c r="E144" s="107"/>
      <c r="F144" s="111" t="s">
        <v>21244</v>
      </c>
      <c r="G144" s="109" t="s">
        <v>21245</v>
      </c>
      <c r="H144" s="110"/>
      <c r="I144" s="130"/>
      <c r="J144" s="186"/>
      <c r="K144" s="186"/>
      <c r="L144" s="186"/>
      <c r="M144" s="196"/>
      <c r="N144" s="158"/>
      <c r="O144" s="130"/>
      <c r="P144" s="126"/>
      <c r="Q144" s="126"/>
    </row>
    <row r="145" s="50" customFormat="1" ht="40" customHeight="1" spans="1:17">
      <c r="A145" s="106" t="s">
        <v>21246</v>
      </c>
      <c r="B145"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"NAME_Eternal" upgradable = yes graphical_culture = "fallen_empire_01" prefix = yes }} set_formation_scale = 1 set_location =prev.capital_scope.star }}</v>
      </c>
      <c r="C145" s="107"/>
      <c r="D145" s="107"/>
      <c r="E145" s="107"/>
      <c r="F145" s="111" t="s">
        <v>21247</v>
      </c>
      <c r="G145" s="109" t="s">
        <v>21245</v>
      </c>
      <c r="H145" s="110"/>
      <c r="I145" s="130"/>
      <c r="J145" s="186"/>
      <c r="K145" s="186"/>
      <c r="L145" s="186"/>
      <c r="M145" s="196"/>
      <c r="N145" s="158"/>
      <c r="O145" s="130"/>
      <c r="P145" s="126"/>
      <c r="Q145" s="126"/>
    </row>
    <row r="146" s="50" customFormat="1" ht="40" customHeight="1" spans="1:17">
      <c r="A146" s="106" t="s">
        <v>21248</v>
      </c>
      <c r="B146"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"NAME_Avatar" upgradable = yes graphical_culture = "fallen_empire_01" prefix = yes }} set_formation_scale = 1 set_location =prev.capital_scope.star }}</v>
      </c>
      <c r="C146" s="107"/>
      <c r="D146" s="107"/>
      <c r="E146" s="107"/>
      <c r="F146" s="111" t="s">
        <v>21249</v>
      </c>
      <c r="G146" s="109" t="s">
        <v>21245</v>
      </c>
      <c r="H146" s="110"/>
      <c r="I146" s="130"/>
      <c r="J146" s="186"/>
      <c r="K146" s="186"/>
      <c r="L146" s="186"/>
      <c r="M146" s="196"/>
      <c r="N146" s="158"/>
      <c r="O146" s="130"/>
      <c r="P146" s="126"/>
      <c r="Q146" s="126"/>
    </row>
    <row r="147" s="50" customFormat="1" ht="40" customHeight="1" spans="1:17">
      <c r="A147" s="106" t="s">
        <v>21250</v>
      </c>
      <c r="B147"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"NAME_Zealot" upgradable = yes graphical_culture = "fallen_empire_01" prefix = yes }} set_formation_scale = 1 set_location =prev.capital_scope.star }}</v>
      </c>
      <c r="C147" s="107"/>
      <c r="D147" s="107"/>
      <c r="E147" s="107"/>
      <c r="F147" s="111" t="s">
        <v>21251</v>
      </c>
      <c r="G147" s="109" t="s">
        <v>21245</v>
      </c>
      <c r="H147" s="110"/>
      <c r="I147" s="130"/>
      <c r="J147" s="186"/>
      <c r="K147" s="186"/>
      <c r="L147" s="186"/>
      <c r="M147" s="196"/>
      <c r="N147" s="158"/>
      <c r="O147" s="130"/>
      <c r="P147" s="126"/>
      <c r="Q147" s="126"/>
    </row>
    <row r="148" s="50" customFormat="1" ht="40" customHeight="1" spans="1:17">
      <c r="A148" s="106" t="s">
        <v>21252</v>
      </c>
      <c r="B148"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"NAME_Reaper" upgradable = yes graphical_culture = "fallen_empire_04" prefix = yes }} set_formation_scale = 1 set_location =prev.capital_scope.star }}</v>
      </c>
      <c r="C148" s="107"/>
      <c r="D148" s="107"/>
      <c r="E148" s="107"/>
      <c r="F148" s="111" t="s">
        <v>21253</v>
      </c>
      <c r="G148" s="109" t="s">
        <v>21254</v>
      </c>
      <c r="H148" s="110"/>
      <c r="I148" s="130"/>
      <c r="J148" s="186"/>
      <c r="K148" s="186"/>
      <c r="L148" s="186"/>
      <c r="M148" s="196"/>
      <c r="N148" s="158"/>
      <c r="O148" s="130"/>
      <c r="P148" s="126"/>
      <c r="Q148" s="126"/>
    </row>
    <row r="149" s="50" customFormat="1" ht="40" customHeight="1" spans="1:17">
      <c r="A149" s="106" t="s">
        <v>21255</v>
      </c>
      <c r="B149"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"NAME_Imperium" upgradable = yes graphical_culture = "fallen_empire_04" prefix = yes }} set_formation_scale = 1 set_location =prev.capital_scope.star }}</v>
      </c>
      <c r="C149" s="107"/>
      <c r="D149" s="107"/>
      <c r="E149" s="107"/>
      <c r="F149" s="111" t="s">
        <v>21256</v>
      </c>
      <c r="G149" s="109" t="s">
        <v>21254</v>
      </c>
      <c r="H149" s="110"/>
      <c r="I149" s="130"/>
      <c r="J149" s="186"/>
      <c r="K149" s="186"/>
      <c r="L149" s="186"/>
      <c r="M149" s="196"/>
      <c r="N149" s="158"/>
      <c r="O149" s="130"/>
      <c r="P149" s="126"/>
      <c r="Q149" s="126"/>
    </row>
    <row r="150" s="50" customFormat="1" ht="40" customHeight="1" spans="1:17">
      <c r="A150" s="106" t="s">
        <v>21257</v>
      </c>
      <c r="B150"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"NAME_Supremacy" upgradable = yes graphical_culture = "fallen_empire_04" prefix = yes }} set_formation_scale = 1 set_location =prev.capital_scope.star }}</v>
      </c>
      <c r="C150" s="107"/>
      <c r="D150" s="107"/>
      <c r="E150" s="107"/>
      <c r="F150" s="111" t="s">
        <v>21258</v>
      </c>
      <c r="G150" s="109" t="s">
        <v>21254</v>
      </c>
      <c r="H150" s="110"/>
      <c r="I150" s="130"/>
      <c r="J150" s="186"/>
      <c r="K150" s="186"/>
      <c r="L150" s="186"/>
      <c r="M150" s="196"/>
      <c r="N150" s="158"/>
      <c r="O150" s="130"/>
      <c r="P150" s="126"/>
      <c r="Q150" s="126"/>
    </row>
    <row r="151" s="50" customFormat="1" ht="40" customHeight="1" spans="1:17">
      <c r="A151" s="106" t="s">
        <v>21259</v>
      </c>
      <c r="B151"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"NAME_Glory" upgradable = yes graphical_culture = "fallen_empire_04" prefix = yes }} set_formation_scale = 1 set_location =prev.capital_scope.star }}</v>
      </c>
      <c r="C151" s="107"/>
      <c r="D151" s="107"/>
      <c r="E151" s="107"/>
      <c r="F151" s="111" t="s">
        <v>21260</v>
      </c>
      <c r="G151" s="109" t="s">
        <v>21254</v>
      </c>
      <c r="H151" s="110"/>
      <c r="I151" s="130"/>
      <c r="J151" s="186"/>
      <c r="K151" s="186"/>
      <c r="L151" s="186"/>
      <c r="M151" s="196"/>
      <c r="N151" s="158"/>
      <c r="O151" s="130"/>
      <c r="P151" s="126"/>
      <c r="Q151" s="126"/>
    </row>
    <row r="152" s="50" customFormat="1" ht="40" customHeight="1" spans="1:17">
      <c r="A152" s="106" t="s">
        <v>21261</v>
      </c>
      <c r="B152"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"NAME_Adjuster" upgradable = yes graphical_culture = "fallen_empire_03" prefix = yes }} set_formation_scale = 1 set_location =prev.capital_scope.star }}</v>
      </c>
      <c r="C152" s="107"/>
      <c r="D152" s="107"/>
      <c r="E152" s="107"/>
      <c r="F152" s="111" t="s">
        <v>21262</v>
      </c>
      <c r="G152" s="109" t="s">
        <v>21263</v>
      </c>
      <c r="H152" s="110"/>
      <c r="I152" s="130"/>
      <c r="J152" s="186"/>
      <c r="K152" s="186"/>
      <c r="L152" s="186"/>
      <c r="M152" s="196"/>
      <c r="N152" s="158"/>
      <c r="O152" s="130"/>
      <c r="P152" s="126"/>
      <c r="Q152" s="126"/>
    </row>
    <row r="153" s="50" customFormat="1" ht="40" customHeight="1" spans="1:17">
      <c r="A153" s="106" t="s">
        <v>21264</v>
      </c>
      <c r="B153"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"NAME_Keeper" upgradable = yes graphical_culture = "fallen_empire_03" prefix = yes }} set_formation_scale = 1 set_location =prev.capital_scope.star }}</v>
      </c>
      <c r="C153" s="107"/>
      <c r="D153" s="107"/>
      <c r="E153" s="107"/>
      <c r="F153" s="111" t="s">
        <v>21265</v>
      </c>
      <c r="G153" s="109" t="s">
        <v>21263</v>
      </c>
      <c r="H153" s="110"/>
      <c r="I153" s="130"/>
      <c r="J153" s="186"/>
      <c r="K153" s="186"/>
      <c r="L153" s="186"/>
      <c r="M153" s="196"/>
      <c r="N153" s="158"/>
      <c r="O153" s="130"/>
      <c r="P153" s="126"/>
      <c r="Q153" s="126"/>
    </row>
    <row r="154" s="50" customFormat="1" ht="40" customHeight="1" spans="1:17">
      <c r="A154" s="106" t="s">
        <v>21266</v>
      </c>
      <c r="B154"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"NAME_Custodian" upgradable = yes graphical_culture = "fallen_empire_03" prefix = yes }} set_formation_scale = 1 set_location =prev.capital_scope.star }}</v>
      </c>
      <c r="C154" s="107"/>
      <c r="D154" s="107"/>
      <c r="E154" s="107"/>
      <c r="F154" s="111" t="s">
        <v>21267</v>
      </c>
      <c r="G154" s="109" t="s">
        <v>21263</v>
      </c>
      <c r="H154" s="110"/>
      <c r="I154" s="130"/>
      <c r="J154" s="186"/>
      <c r="K154" s="186"/>
      <c r="L154" s="186"/>
      <c r="M154" s="196"/>
      <c r="N154" s="158"/>
      <c r="O154" s="130"/>
      <c r="P154" s="126"/>
      <c r="Q154" s="126"/>
    </row>
    <row r="155" s="50" customFormat="1" ht="40" customHeight="1" spans="1:17">
      <c r="A155" s="106" t="s">
        <v>21268</v>
      </c>
      <c r="B155"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"NAME_Overseer" upgradable = yes graphical_culture = "fallen_empire_03" prefix = yes }} set_formation_scale = 1 set_location =prev.capital_scope.star }}</v>
      </c>
      <c r="C155" s="107"/>
      <c r="D155" s="107"/>
      <c r="E155" s="107"/>
      <c r="F155" s="111" t="s">
        <v>21269</v>
      </c>
      <c r="G155" s="109" t="s">
        <v>21263</v>
      </c>
      <c r="H155" s="110"/>
      <c r="I155" s="130"/>
      <c r="J155" s="186"/>
      <c r="K155" s="186"/>
      <c r="L155" s="186"/>
      <c r="M155" s="196"/>
      <c r="N155" s="158"/>
      <c r="O155" s="130"/>
      <c r="P155" s="126"/>
      <c r="Q155" s="126"/>
    </row>
    <row r="156" s="50" customFormat="1" ht="40" customHeight="1" spans="1:17">
      <c r="A156" s="106" t="s">
        <v>21270</v>
      </c>
      <c r="B156"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"NAME_Surplus_Beta" upgradable = yes graphical_culture = "fallen_empire_01" prefix = yes }} set_formation_scale = 1 set_location =prev.capital_scope.star }}</v>
      </c>
      <c r="C156" s="107"/>
      <c r="D156" s="107"/>
      <c r="E156" s="107"/>
      <c r="F156" s="111" t="s">
        <v>21271</v>
      </c>
      <c r="G156" s="109" t="s">
        <v>21245</v>
      </c>
      <c r="H156" s="110"/>
      <c r="I156" s="130"/>
      <c r="J156" s="186"/>
      <c r="K156" s="186"/>
      <c r="L156" s="186"/>
      <c r="M156" s="196"/>
      <c r="N156" s="158"/>
      <c r="O156" s="130"/>
      <c r="P156" s="126"/>
      <c r="Q156" s="126"/>
    </row>
    <row r="157" s="50" customFormat="1" ht="40" customHeight="1" spans="1:17">
      <c r="A157" s="106" t="s">
        <v>21272</v>
      </c>
      <c r="B157"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"NAME_Surplus_Scholar" upgradable = yes graphical_culture = "fallen_empire_01" prefix = yes }} set_formation_scale = 1 set_location =prev.capital_scope.star }}</v>
      </c>
      <c r="C157" s="107"/>
      <c r="D157" s="107"/>
      <c r="E157" s="107"/>
      <c r="F157" s="111" t="s">
        <v>21273</v>
      </c>
      <c r="G157" s="109" t="s">
        <v>21245</v>
      </c>
      <c r="H157" s="110"/>
      <c r="I157" s="130"/>
      <c r="J157" s="186"/>
      <c r="K157" s="186"/>
      <c r="L157" s="186"/>
      <c r="M157" s="196"/>
      <c r="N157" s="158"/>
      <c r="O157" s="130"/>
      <c r="P157" s="126"/>
      <c r="Q157" s="126"/>
    </row>
    <row r="158" s="50" customFormat="1" ht="40" customHeight="1" spans="1:17">
      <c r="A158" s="106" t="s">
        <v>21274</v>
      </c>
      <c r="B158"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"NAME_Surplus_Custodian" upgradable = yes graphical_culture = "fallen_empire_01" prefix = yes }} set_formation_scale = 1 set_location =prev.capital_scope.star }}</v>
      </c>
      <c r="C158" s="107"/>
      <c r="D158" s="107"/>
      <c r="E158" s="107"/>
      <c r="F158" s="111" t="s">
        <v>21275</v>
      </c>
      <c r="G158" s="109" t="s">
        <v>21245</v>
      </c>
      <c r="H158" s="110"/>
      <c r="I158" s="130"/>
      <c r="J158" s="186"/>
      <c r="K158" s="186"/>
      <c r="L158" s="186"/>
      <c r="M158" s="196"/>
      <c r="N158" s="158"/>
      <c r="O158" s="130"/>
      <c r="P158" s="126"/>
      <c r="Q158" s="126"/>
    </row>
    <row r="159" s="50" customFormat="1" ht="40" customHeight="1" spans="1:17">
      <c r="A159" s="106" t="s">
        <v>21276</v>
      </c>
      <c r="B159"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"NAME_Surplus_Gamma" upgradable = yes graphical_culture = "fallen_empire_01" prefix = yes }} set_formation_scale = 1 set_location =prev.capital_scope.star }}</v>
      </c>
      <c r="C159" s="107"/>
      <c r="D159" s="107"/>
      <c r="E159" s="107"/>
      <c r="F159" s="111" t="s">
        <v>21277</v>
      </c>
      <c r="G159" s="109" t="s">
        <v>21245</v>
      </c>
      <c r="H159" s="110"/>
      <c r="I159" s="130"/>
      <c r="J159" s="186"/>
      <c r="K159" s="186"/>
      <c r="L159" s="186"/>
      <c r="M159" s="196"/>
      <c r="N159" s="158"/>
      <c r="O159" s="130"/>
      <c r="P159" s="126"/>
      <c r="Q159" s="126"/>
    </row>
    <row r="160" s="50" customFormat="1" ht="40" customHeight="1" spans="1:17">
      <c r="A160" s="106" t="s">
        <v>21278</v>
      </c>
      <c r="B160"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"NAME_Surplus_Sage" upgradable = yes graphical_culture = "fallen_empire_01" prefix = yes }} set_formation_scale = 1 set_location =prev.capital_scope.star }}</v>
      </c>
      <c r="C160" s="107"/>
      <c r="D160" s="107"/>
      <c r="E160" s="107"/>
      <c r="F160" s="111" t="s">
        <v>21279</v>
      </c>
      <c r="G160" s="109" t="s">
        <v>21245</v>
      </c>
      <c r="H160" s="110"/>
      <c r="I160" s="130"/>
      <c r="J160" s="186"/>
      <c r="K160" s="186"/>
      <c r="L160" s="186"/>
      <c r="M160" s="196"/>
      <c r="N160" s="158"/>
      <c r="O160" s="130"/>
      <c r="P160" s="126"/>
      <c r="Q160" s="126"/>
    </row>
    <row r="161" s="50" customFormat="1" ht="40" customHeight="1" spans="1:17">
      <c r="A161" s="106" t="s">
        <v>21280</v>
      </c>
      <c r="B161"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"NAME_Surplus_Warden" upgradable = yes graphical_culture = "fallen_empire_01" prefix = yes }} set_formation_scale = 1 set_location =prev.capital_scope.star }}</v>
      </c>
      <c r="C161" s="107"/>
      <c r="D161" s="107"/>
      <c r="E161" s="107"/>
      <c r="F161" s="111" t="s">
        <v>21281</v>
      </c>
      <c r="G161" s="109" t="s">
        <v>21245</v>
      </c>
      <c r="H161" s="110"/>
      <c r="I161" s="130"/>
      <c r="J161" s="186"/>
      <c r="K161" s="186"/>
      <c r="L161" s="186"/>
      <c r="M161" s="196"/>
      <c r="N161" s="158"/>
      <c r="O161" s="130"/>
      <c r="P161" s="126"/>
      <c r="Q161" s="126"/>
    </row>
    <row r="162" s="50" customFormat="1" ht="40" customHeight="1" spans="1:17">
      <c r="A162" s="106" t="s">
        <v>21282</v>
      </c>
      <c r="B162"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"NAME_Surplus_Avatar" upgradable = yes graphical_culture = "fallen_empire_01" prefix = yes }} set_formation_scale = 1 set_location =prev.capital_scope.star }}</v>
      </c>
      <c r="C162" s="107"/>
      <c r="D162" s="107"/>
      <c r="E162" s="107"/>
      <c r="F162" s="111" t="s">
        <v>21283</v>
      </c>
      <c r="G162" s="109" t="s">
        <v>21245</v>
      </c>
      <c r="H162" s="110"/>
      <c r="I162" s="130"/>
      <c r="J162" s="186"/>
      <c r="K162" s="186"/>
      <c r="L162" s="186"/>
      <c r="M162" s="196"/>
      <c r="N162" s="158"/>
      <c r="O162" s="130"/>
      <c r="P162" s="126"/>
      <c r="Q162" s="126"/>
    </row>
    <row r="163" s="50" customFormat="1" ht="40" customHeight="1" spans="1:17">
      <c r="A163" s="106" t="s">
        <v>21284</v>
      </c>
      <c r="B163"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"NAME_Surplus_Zealot" upgradable = yes graphical_culture = "fallen_empire_01" prefix = yes }} set_formation_scale = 1 set_location =prev.capital_scope.star }}</v>
      </c>
      <c r="C163" s="107"/>
      <c r="D163" s="107"/>
      <c r="E163" s="107"/>
      <c r="F163" s="111" t="s">
        <v>21285</v>
      </c>
      <c r="G163" s="109" t="s">
        <v>21245</v>
      </c>
      <c r="H163" s="110"/>
      <c r="I163" s="130"/>
      <c r="J163" s="186"/>
      <c r="K163" s="186"/>
      <c r="L163" s="186"/>
      <c r="M163" s="196"/>
      <c r="N163" s="158"/>
      <c r="O163" s="130"/>
      <c r="P163" s="126"/>
      <c r="Q163" s="126"/>
    </row>
    <row r="164" s="50" customFormat="1" ht="40" customHeight="1" spans="1:17">
      <c r="A164" s="106" t="s">
        <v>21286</v>
      </c>
      <c r="B164"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"NAME_Payback_Digsite_Drone" upgradable = yes graphical_culture = "slaver_01" prefix = yes }} set_formation_scale = 1 set_location =prev.capital_scope.star }}</v>
      </c>
      <c r="C164" s="107"/>
      <c r="D164" s="107"/>
      <c r="E164" s="107"/>
      <c r="F164" s="111" t="s">
        <v>21287</v>
      </c>
      <c r="G164" s="109" t="s">
        <v>21288</v>
      </c>
      <c r="H164" s="110"/>
      <c r="I164" s="130"/>
      <c r="J164" s="186"/>
      <c r="K164" s="186"/>
      <c r="L164" s="186"/>
      <c r="M164" s="196"/>
      <c r="N164" s="158"/>
      <c r="O164" s="130"/>
      <c r="P164" s="126"/>
      <c r="Q164" s="126"/>
    </row>
    <row r="165" s="50" customFormat="1" ht="40" customHeight="1" spans="1:17">
      <c r="A165" s="106" t="s">
        <v>21289</v>
      </c>
      <c r="B165"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"NAME_Payback_Warship_1" upgradable = yes graphical_culture = "slaver_01" prefix = yes }} set_formation_scale = 1 set_location =prev.capital_scope.star }}</v>
      </c>
      <c r="C165" s="107"/>
      <c r="D165" s="107"/>
      <c r="E165" s="107"/>
      <c r="F165" s="111" t="s">
        <v>21290</v>
      </c>
      <c r="G165" s="109" t="s">
        <v>21288</v>
      </c>
      <c r="H165" s="110"/>
      <c r="I165" s="130"/>
      <c r="J165" s="186"/>
      <c r="K165" s="186"/>
      <c r="L165" s="186"/>
      <c r="M165" s="196"/>
      <c r="N165" s="158"/>
      <c r="O165" s="130"/>
      <c r="P165" s="126"/>
      <c r="Q165" s="126"/>
    </row>
    <row r="166" s="50" customFormat="1" ht="40" customHeight="1" spans="1:17">
      <c r="A166" s="106" t="s">
        <v>21289</v>
      </c>
      <c r="B166"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"NAME_Payback_Warship_2" upgradable = yes graphical_culture = "slaver_01" prefix = yes }} set_formation_scale = 1 set_location =prev.capital_scope.star }}</v>
      </c>
      <c r="C166" s="107"/>
      <c r="D166" s="107"/>
      <c r="E166" s="107"/>
      <c r="F166" s="111" t="s">
        <v>21291</v>
      </c>
      <c r="G166" s="109" t="s">
        <v>21288</v>
      </c>
      <c r="H166" s="110"/>
      <c r="I166" s="130"/>
      <c r="J166" s="186"/>
      <c r="K166" s="186"/>
      <c r="L166" s="186"/>
      <c r="M166" s="196"/>
      <c r="N166" s="158"/>
      <c r="O166" s="130"/>
      <c r="P166" s="126"/>
      <c r="Q166" s="126"/>
    </row>
    <row r="167" s="50" customFormat="1" ht="40" customHeight="1" spans="1:17">
      <c r="A167" s="106" t="s">
        <v>21289</v>
      </c>
      <c r="B167"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"NAME_Payback_Warship_3" upgradable = yes graphical_culture = "slaver_01" prefix = yes }} set_formation_scale = 1 set_location =prev.capital_scope.star }}</v>
      </c>
      <c r="C167" s="107"/>
      <c r="D167" s="107"/>
      <c r="E167" s="107"/>
      <c r="F167" s="111" t="s">
        <v>21292</v>
      </c>
      <c r="G167" s="109" t="s">
        <v>21288</v>
      </c>
      <c r="H167" s="110"/>
      <c r="I167" s="130"/>
      <c r="J167" s="186"/>
      <c r="K167" s="186"/>
      <c r="L167" s="186"/>
      <c r="M167" s="196"/>
      <c r="N167" s="158"/>
      <c r="O167" s="130"/>
      <c r="P167" s="126"/>
      <c r="Q167" s="126"/>
    </row>
    <row r="168" s="50" customFormat="1" ht="40" customHeight="1" spans="1:17">
      <c r="A168" s="106" t="s">
        <v>21289</v>
      </c>
      <c r="B168"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"NAME_Payback_Warship_4" upgradable = yes graphical_culture = "slaver_01" prefix = yes }} set_formation_scale = 1 set_location =prev.capital_scope.star }}</v>
      </c>
      <c r="C168" s="107"/>
      <c r="D168" s="107"/>
      <c r="E168" s="107"/>
      <c r="F168" s="111" t="s">
        <v>21293</v>
      </c>
      <c r="G168" s="109" t="s">
        <v>21288</v>
      </c>
      <c r="H168" s="110"/>
      <c r="I168" s="130"/>
      <c r="J168" s="186"/>
      <c r="K168" s="186"/>
      <c r="L168" s="186"/>
      <c r="M168" s="196"/>
      <c r="N168" s="158"/>
      <c r="O168" s="130"/>
      <c r="P168" s="126"/>
      <c r="Q168" s="126"/>
    </row>
    <row r="169" s="50" customFormat="1" ht="40" customHeight="1" spans="1:17">
      <c r="A169" s="106" t="s">
        <v>21294</v>
      </c>
      <c r="B169"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"NAME_Payback_Warship_MSI" upgradable = yes graphical_culture = "slaver_01" prefix = yes }} set_formation_scale = 1 set_location =prev.capital_scope.star }}</v>
      </c>
      <c r="C169" s="107"/>
      <c r="D169" s="107"/>
      <c r="E169" s="107"/>
      <c r="F169" s="111" t="s">
        <v>21295</v>
      </c>
      <c r="G169" s="109" t="s">
        <v>21288</v>
      </c>
      <c r="H169" s="110"/>
      <c r="I169" s="130"/>
      <c r="J169" s="186"/>
      <c r="K169" s="186"/>
      <c r="L169" s="186"/>
      <c r="M169" s="196"/>
      <c r="N169" s="158"/>
      <c r="O169" s="130"/>
      <c r="P169" s="126"/>
      <c r="Q169" s="126"/>
    </row>
    <row r="170" s="50" customFormat="1" ht="40" customHeight="1" spans="1:17">
      <c r="A170" s="106" t="s">
        <v>21296</v>
      </c>
      <c r="B170"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"NAME_Pre_FTL_Chemical_Ship" upgradable = yes graphical_culture = root prefix = yes }} set_formation_scale = 1 set_location =prev.capital_scope.star }}</v>
      </c>
      <c r="C170" s="107"/>
      <c r="D170" s="107"/>
      <c r="E170" s="107"/>
      <c r="F170" s="111" t="s">
        <v>21297</v>
      </c>
      <c r="G170" s="109" t="s">
        <v>20604</v>
      </c>
      <c r="H170" s="110"/>
      <c r="I170" s="130"/>
      <c r="J170" s="186"/>
      <c r="K170" s="186"/>
      <c r="L170" s="186"/>
      <c r="M170" s="196"/>
      <c r="N170" s="158"/>
      <c r="O170" s="130"/>
      <c r="P170" s="126"/>
      <c r="Q170" s="126"/>
    </row>
    <row r="171" s="50" customFormat="1" ht="40" customHeight="1" spans="1:17">
      <c r="A171" s="106" t="s">
        <v>21298</v>
      </c>
      <c r="B171"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"NAME_Pre_FTL_Laser_Ship" upgradable = yes graphical_culture = root prefix = yes }} set_formation_scale = 1 set_location =prev.capital_scope.star }}</v>
      </c>
      <c r="C171" s="107"/>
      <c r="D171" s="107"/>
      <c r="E171" s="107"/>
      <c r="F171" s="111" t="s">
        <v>21299</v>
      </c>
      <c r="G171" s="109" t="s">
        <v>20604</v>
      </c>
      <c r="H171" s="110"/>
      <c r="I171" s="130"/>
      <c r="J171" s="186"/>
      <c r="K171" s="186"/>
      <c r="L171" s="186"/>
      <c r="M171" s="196"/>
      <c r="N171" s="158"/>
      <c r="O171" s="130"/>
      <c r="P171" s="126"/>
      <c r="Q171" s="126"/>
    </row>
    <row r="172" s="50" customFormat="1" ht="40" customHeight="1" spans="1:17">
      <c r="A172" s="106" t="s">
        <v>21300</v>
      </c>
      <c r="B172"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"NAME_fotd_corvette_1" upgradable = yes graphical_culture = root prefix = yes }} set_formation_scale = 1 set_location =prev.capital_scope.star }}</v>
      </c>
      <c r="C172" s="107"/>
      <c r="D172" s="107"/>
      <c r="E172" s="107"/>
      <c r="F172" s="111" t="s">
        <v>21301</v>
      </c>
      <c r="G172" s="109" t="s">
        <v>20604</v>
      </c>
      <c r="H172" s="110"/>
      <c r="I172" s="130"/>
      <c r="J172" s="186"/>
      <c r="K172" s="186"/>
      <c r="L172" s="186"/>
      <c r="M172" s="196"/>
      <c r="N172" s="158"/>
      <c r="O172" s="130"/>
      <c r="P172" s="126"/>
      <c r="Q172" s="126"/>
    </row>
    <row r="173" s="50" customFormat="1" ht="40" customHeight="1" spans="1:17">
      <c r="A173" s="106" t="s">
        <v>21300</v>
      </c>
      <c r="B173"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"NAME_fotd_corvette_2" upgradable = yes graphical_culture = root prefix = yes }} set_formation_scale = 1 set_location =prev.capital_scope.star }}</v>
      </c>
      <c r="C173" s="107"/>
      <c r="D173" s="107"/>
      <c r="E173" s="107"/>
      <c r="F173" s="111" t="s">
        <v>21302</v>
      </c>
      <c r="G173" s="109" t="s">
        <v>20604</v>
      </c>
      <c r="H173" s="114"/>
      <c r="I173" s="126"/>
      <c r="J173" s="126"/>
      <c r="K173" s="158"/>
      <c r="L173" s="158"/>
      <c r="M173" s="158"/>
      <c r="N173" s="158"/>
      <c r="O173" s="126"/>
      <c r="P173" s="126"/>
      <c r="Q173" s="126"/>
    </row>
    <row r="174" s="50" customFormat="1" ht="40" customHeight="1" spans="1:17">
      <c r="A174" s="106" t="s">
        <v>21300</v>
      </c>
      <c r="B174"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"NAME_fotd_corvette_3" upgradable = yes graphical_culture = root prefix = yes }} set_formation_scale = 1 set_location =prev.capital_scope.star }}</v>
      </c>
      <c r="C174" s="107"/>
      <c r="D174" s="107"/>
      <c r="E174" s="107"/>
      <c r="F174" s="111" t="s">
        <v>21303</v>
      </c>
      <c r="G174" s="109" t="s">
        <v>20604</v>
      </c>
      <c r="H174" s="114"/>
      <c r="I174" s="126"/>
      <c r="J174" s="126"/>
      <c r="K174" s="158"/>
      <c r="L174" s="158"/>
      <c r="M174" s="158"/>
      <c r="N174" s="158"/>
      <c r="O174" s="126"/>
      <c r="P174" s="126"/>
      <c r="Q174" s="126"/>
    </row>
    <row r="175" s="50" customFormat="1" ht="40" customHeight="1" spans="1:17">
      <c r="A175" s="106" t="s">
        <v>21300</v>
      </c>
      <c r="B175"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"NAME_fotd_corvette_4" upgradable = yes graphical_culture = root prefix = yes }} set_formation_scale = 1 set_location =prev.capital_scope.star }}</v>
      </c>
      <c r="C175" s="107"/>
      <c r="D175" s="107"/>
      <c r="E175" s="107"/>
      <c r="F175" s="111" t="s">
        <v>21304</v>
      </c>
      <c r="G175" s="109" t="s">
        <v>20604</v>
      </c>
      <c r="H175" s="114"/>
      <c r="I175" s="126"/>
      <c r="J175" s="126"/>
      <c r="K175" s="158"/>
      <c r="L175" s="158"/>
      <c r="M175" s="158"/>
      <c r="N175" s="158"/>
      <c r="O175" s="126"/>
      <c r="P175" s="126"/>
      <c r="Q175" s="126"/>
    </row>
    <row r="176" s="50" customFormat="1" ht="40" customHeight="1" spans="1:17">
      <c r="A176" s="106" t="s">
        <v>21305</v>
      </c>
      <c r="B176"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"NAME_fotd_frigate_1" upgradable = yes graphical_culture = root prefix = yes }} set_formation_scale = 1 set_location =prev.capital_scope.star }}</v>
      </c>
      <c r="C176" s="107"/>
      <c r="D176" s="107"/>
      <c r="E176" s="107"/>
      <c r="F176" s="111" t="s">
        <v>21306</v>
      </c>
      <c r="G176" s="109" t="s">
        <v>20604</v>
      </c>
      <c r="H176" s="114"/>
      <c r="I176" s="126"/>
      <c r="J176" s="126"/>
      <c r="K176" s="158"/>
      <c r="L176" s="158"/>
      <c r="M176" s="158"/>
      <c r="N176" s="158"/>
      <c r="O176" s="126"/>
      <c r="P176" s="126"/>
      <c r="Q176" s="126"/>
    </row>
    <row r="177" s="50" customFormat="1" ht="40" customHeight="1" spans="1:17">
      <c r="A177" s="106" t="s">
        <v>21305</v>
      </c>
      <c r="B177"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"NAME_fotd_frigate_2" upgradable = yes graphical_culture = root prefix = yes }} set_formation_scale = 1 set_location =prev.capital_scope.star }}</v>
      </c>
      <c r="C177" s="107"/>
      <c r="D177" s="107"/>
      <c r="E177" s="107"/>
      <c r="F177" s="111" t="s">
        <v>21307</v>
      </c>
      <c r="G177" s="109" t="s">
        <v>20604</v>
      </c>
      <c r="H177" s="114"/>
      <c r="I177" s="126"/>
      <c r="J177" s="126"/>
      <c r="K177" s="158"/>
      <c r="L177" s="158"/>
      <c r="M177" s="158"/>
      <c r="N177" s="158"/>
      <c r="O177" s="126"/>
      <c r="P177" s="126"/>
      <c r="Q177" s="126"/>
    </row>
    <row r="178" s="50" customFormat="1" ht="40" customHeight="1" spans="1:17">
      <c r="A178" s="106" t="s">
        <v>21305</v>
      </c>
      <c r="B178"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"NAME_fotd_frigate_3" upgradable = yes graphical_culture = root prefix = yes }} set_formation_scale = 1 set_location =prev.capital_scope.star }}</v>
      </c>
      <c r="C178" s="107"/>
      <c r="D178" s="107"/>
      <c r="E178" s="107"/>
      <c r="F178" s="111" t="s">
        <v>21308</v>
      </c>
      <c r="G178" s="109" t="s">
        <v>20604</v>
      </c>
      <c r="H178" s="114"/>
      <c r="I178" s="126"/>
      <c r="J178" s="126"/>
      <c r="K178" s="158"/>
      <c r="L178" s="158"/>
      <c r="M178" s="158"/>
      <c r="N178" s="158"/>
      <c r="O178" s="126"/>
      <c r="P178" s="126"/>
      <c r="Q178" s="126"/>
    </row>
    <row r="179" s="50" customFormat="1" ht="40" customHeight="1" spans="1:17">
      <c r="A179" s="106" t="s">
        <v>21305</v>
      </c>
      <c r="B179"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"NAME_fotd_frigate_4" upgradable = yes graphical_culture = root prefix = yes }} set_formation_scale = 1 set_location =prev.capital_scope.star }}</v>
      </c>
      <c r="C179" s="107"/>
      <c r="D179" s="107"/>
      <c r="E179" s="107"/>
      <c r="F179" s="111" t="s">
        <v>21309</v>
      </c>
      <c r="G179" s="109" t="s">
        <v>20604</v>
      </c>
      <c r="H179" s="114"/>
      <c r="I179" s="126"/>
      <c r="J179" s="126"/>
      <c r="K179" s="158"/>
      <c r="L179" s="158"/>
      <c r="M179" s="158"/>
      <c r="N179" s="158"/>
      <c r="O179" s="126"/>
      <c r="P179" s="126"/>
      <c r="Q179" s="126"/>
    </row>
    <row r="180" s="50" customFormat="1" ht="40" customHeight="1" spans="1:17">
      <c r="A180" s="106" t="s">
        <v>21310</v>
      </c>
      <c r="B180"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"NAME_fotd_destroyer_2" upgradable = yes graphical_culture = root prefix = yes }} set_formation_scale = 1 set_location =prev.capital_scope.star }}</v>
      </c>
      <c r="C180" s="107"/>
      <c r="D180" s="107"/>
      <c r="E180" s="107"/>
      <c r="F180" s="111" t="s">
        <v>21311</v>
      </c>
      <c r="G180" s="109" t="s">
        <v>20604</v>
      </c>
      <c r="H180" s="114"/>
      <c r="I180" s="126"/>
      <c r="J180" s="126"/>
      <c r="K180" s="158"/>
      <c r="L180" s="158"/>
      <c r="M180" s="158"/>
      <c r="N180" s="158"/>
      <c r="O180" s="126"/>
      <c r="P180" s="126"/>
      <c r="Q180" s="126"/>
    </row>
    <row r="181" s="50" customFormat="1" ht="40" customHeight="1" spans="1:17">
      <c r="A181" s="106" t="s">
        <v>21310</v>
      </c>
      <c r="B181"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"NAME_fotd_destroyer_3" upgradable = yes graphical_culture = root prefix = yes }} set_formation_scale = 1 set_location =prev.capital_scope.star }}</v>
      </c>
      <c r="C181" s="107"/>
      <c r="D181" s="107"/>
      <c r="E181" s="107"/>
      <c r="F181" s="111" t="s">
        <v>21312</v>
      </c>
      <c r="G181" s="109" t="s">
        <v>20604</v>
      </c>
      <c r="H181" s="114"/>
      <c r="I181" s="126"/>
      <c r="J181" s="126"/>
      <c r="K181" s="158"/>
      <c r="L181" s="158"/>
      <c r="M181" s="158"/>
      <c r="N181" s="158"/>
      <c r="O181" s="126"/>
      <c r="P181" s="126"/>
      <c r="Q181" s="126"/>
    </row>
    <row r="182" s="50" customFormat="1" ht="40" customHeight="1" spans="1:17">
      <c r="A182" s="106" t="s">
        <v>21310</v>
      </c>
      <c r="B182"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"NAME_fotd_destroyer_4" upgradable = yes graphical_culture = root prefix = yes }} set_formation_scale = 1 set_location =prev.capital_scope.star }}</v>
      </c>
      <c r="C182" s="107"/>
      <c r="D182" s="107"/>
      <c r="E182" s="107"/>
      <c r="F182" s="111" t="s">
        <v>21313</v>
      </c>
      <c r="G182" s="109" t="s">
        <v>20604</v>
      </c>
      <c r="H182" s="114"/>
      <c r="I182" s="126"/>
      <c r="J182" s="126"/>
      <c r="K182" s="158"/>
      <c r="L182" s="158"/>
      <c r="M182" s="158"/>
      <c r="N182" s="158"/>
      <c r="O182" s="126"/>
      <c r="P182" s="126"/>
      <c r="Q182" s="126"/>
    </row>
    <row r="183" s="50" customFormat="1" ht="40" customHeight="1" spans="1:14">
      <c r="A183" s="106" t="s">
        <v>21314</v>
      </c>
      <c r="B183"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"NAME_fotd_cruiser_3" upgradable = yes graphical_culture = root prefix = yes }} set_formation_scale = 1 set_location =prev.capital_scope.star }}</v>
      </c>
      <c r="C183" s="107"/>
      <c r="D183" s="107"/>
      <c r="E183" s="107"/>
      <c r="F183" s="111" t="s">
        <v>21315</v>
      </c>
      <c r="G183" s="109" t="s">
        <v>20604</v>
      </c>
      <c r="H183" s="114"/>
      <c r="I183" s="126"/>
      <c r="J183" s="126"/>
      <c r="K183" s="164"/>
      <c r="L183" s="164"/>
      <c r="M183" s="164"/>
      <c r="N183" s="164"/>
    </row>
    <row r="184" s="50" customFormat="1" ht="40" customHeight="1" spans="1:14">
      <c r="A184" s="106" t="s">
        <v>21314</v>
      </c>
      <c r="B184"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"NAME_fotd_cruiser_4" upgradable = yes graphical_culture = root prefix = yes }} set_formation_scale = 1 set_location =prev.capital_scope.star }}</v>
      </c>
      <c r="C184" s="107"/>
      <c r="D184" s="107"/>
      <c r="E184" s="107"/>
      <c r="F184" s="111" t="s">
        <v>21316</v>
      </c>
      <c r="G184" s="109" t="s">
        <v>20604</v>
      </c>
      <c r="H184" s="114"/>
      <c r="I184" s="126"/>
      <c r="J184" s="126"/>
      <c r="K184" s="164"/>
      <c r="L184" s="164"/>
      <c r="M184" s="164"/>
      <c r="N184" s="164"/>
    </row>
    <row r="185" s="50" customFormat="1" ht="40" customHeight="1" spans="1:14">
      <c r="A185" s="106" t="s">
        <v>21317</v>
      </c>
      <c r="B185"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"NAME_GravitySnare" upgradable = yes graphical_culture = root prefix = yes }} set_formation_scale = 1 set_location =prev.capital_scope.star }}</v>
      </c>
      <c r="C185" s="107"/>
      <c r="D185" s="107"/>
      <c r="E185" s="107"/>
      <c r="F185" s="111" t="s">
        <v>21318</v>
      </c>
      <c r="G185" s="109" t="s">
        <v>20604</v>
      </c>
      <c r="H185" s="114"/>
      <c r="I185" s="126"/>
      <c r="J185" s="126"/>
      <c r="K185" s="164"/>
      <c r="L185" s="164"/>
      <c r="M185" s="164"/>
      <c r="N185" s="164"/>
    </row>
    <row r="186" s="50" customFormat="1" ht="40" customHeight="1" spans="1:14">
      <c r="A186" s="106" t="s">
        <v>21319</v>
      </c>
      <c r="B186"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"NAME_Voidworms_Nymph" upgradable = yes graphical_culture = root prefix = yes }} set_formation_scale = 1 set_location =prev.capital_scope.star }}</v>
      </c>
      <c r="C186" s="107"/>
      <c r="D186" s="107"/>
      <c r="E186" s="107"/>
      <c r="F186" s="111" t="s">
        <v>21320</v>
      </c>
      <c r="G186" s="109" t="s">
        <v>20604</v>
      </c>
      <c r="H186" s="114"/>
      <c r="I186" s="126"/>
      <c r="J186" s="126"/>
      <c r="K186" s="164"/>
      <c r="L186" s="164"/>
      <c r="M186" s="164"/>
      <c r="N186" s="164"/>
    </row>
    <row r="187" s="50" customFormat="1" ht="40" customHeight="1" spans="1:14">
      <c r="A187" s="106" t="s">
        <v>21321</v>
      </c>
      <c r="B187"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"NAME_Voidworms_Juvenile" upgradable = yes graphical_culture = root prefix = yes }} set_formation_scale = 1 set_location =prev.capital_scope.star }}</v>
      </c>
      <c r="C187" s="107"/>
      <c r="D187" s="107"/>
      <c r="E187" s="107"/>
      <c r="F187" s="111" t="s">
        <v>21322</v>
      </c>
      <c r="G187" s="109" t="s">
        <v>20604</v>
      </c>
      <c r="H187" s="114"/>
      <c r="I187" s="126"/>
      <c r="J187" s="126"/>
      <c r="K187" s="164"/>
      <c r="L187" s="164"/>
      <c r="M187" s="164"/>
      <c r="N187" s="164"/>
    </row>
    <row r="188" s="50" customFormat="1" ht="40" customHeight="1" spans="1:14">
      <c r="A188" s="106" t="s">
        <v>21323</v>
      </c>
      <c r="B188"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"NAME_Voidworms_Mature" upgradable = yes graphical_culture = root prefix = yes }} set_formation_scale = 1 set_location =prev.capital_scope.star }}</v>
      </c>
      <c r="C188" s="107"/>
      <c r="D188" s="107"/>
      <c r="E188" s="107"/>
      <c r="F188" s="111" t="s">
        <v>21324</v>
      </c>
      <c r="G188" s="109" t="s">
        <v>20604</v>
      </c>
      <c r="H188" s="114"/>
      <c r="I188" s="126"/>
      <c r="J188" s="126"/>
      <c r="K188" s="164"/>
      <c r="L188" s="164"/>
      <c r="M188" s="164"/>
      <c r="N188" s="164"/>
    </row>
    <row r="189" s="50" customFormat="1" ht="40" customHeight="1" spans="1:14">
      <c r="A189" s="106" t="s">
        <v>21325</v>
      </c>
      <c r="B189"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"NAME_Voidworms_Troika" upgradable = yes graphical_culture = root prefix = yes }} set_formation_scale = 1 set_location =prev.capital_scope.star }}</v>
      </c>
      <c r="C189" s="107"/>
      <c r="D189" s="107"/>
      <c r="E189" s="107"/>
      <c r="F189" s="111" t="s">
        <v>21326</v>
      </c>
      <c r="G189" s="109" t="s">
        <v>20604</v>
      </c>
      <c r="H189" s="114"/>
      <c r="I189" s="126"/>
      <c r="J189" s="126"/>
      <c r="K189" s="164"/>
      <c r="L189" s="164"/>
      <c r="M189" s="164"/>
      <c r="N189" s="164"/>
    </row>
    <row r="190" s="50" customFormat="1" ht="40" customHeight="1" spans="1:14">
      <c r="A190" s="106" t="s">
        <v>21327</v>
      </c>
      <c r="B190"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"NAME_Frenzied_Voidworms_Nymph" upgradable = yes graphical_culture = root prefix = yes }} set_formation_scale = 1 set_location =prev.capital_scope.star }}</v>
      </c>
      <c r="C190" s="107"/>
      <c r="D190" s="107"/>
      <c r="E190" s="107"/>
      <c r="F190" s="111" t="s">
        <v>21328</v>
      </c>
      <c r="G190" s="109" t="s">
        <v>20604</v>
      </c>
      <c r="H190" s="114"/>
      <c r="I190" s="126"/>
      <c r="J190" s="126"/>
      <c r="K190" s="164"/>
      <c r="L190" s="164"/>
      <c r="M190" s="164"/>
      <c r="N190" s="164"/>
    </row>
    <row r="191" s="50" customFormat="1" ht="40" customHeight="1" spans="1:14">
      <c r="A191" s="106" t="s">
        <v>21329</v>
      </c>
      <c r="B191"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"NAME_Frenzied_Voidworms_Juvenile" upgradable = yes graphical_culture = root prefix = yes }} set_formation_scale = 1 set_location =prev.capital_scope.star }}</v>
      </c>
      <c r="C191" s="107"/>
      <c r="D191" s="107"/>
      <c r="E191" s="107"/>
      <c r="F191" s="111" t="s">
        <v>21330</v>
      </c>
      <c r="G191" s="109" t="s">
        <v>20604</v>
      </c>
      <c r="H191" s="114"/>
      <c r="I191" s="126"/>
      <c r="J191" s="126"/>
      <c r="K191" s="164"/>
      <c r="L191" s="164"/>
      <c r="M191" s="164"/>
      <c r="N191" s="164"/>
    </row>
    <row r="192" s="50" customFormat="1" ht="40" customHeight="1" spans="1:14">
      <c r="A192" s="106" t="s">
        <v>21331</v>
      </c>
      <c r="B192"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"NAME_Frenzied_Voidworms_Mature" upgradable = yes graphical_culture = root prefix = yes }} set_formation_scale = 1 set_location =prev.capital_scope.star }}</v>
      </c>
      <c r="C192" s="107"/>
      <c r="D192" s="107"/>
      <c r="E192" s="107"/>
      <c r="F192" s="111" t="s">
        <v>21332</v>
      </c>
      <c r="G192" s="109" t="s">
        <v>20604</v>
      </c>
      <c r="H192" s="114"/>
      <c r="I192" s="126"/>
      <c r="J192" s="126"/>
      <c r="K192" s="164"/>
      <c r="L192" s="164"/>
      <c r="M192" s="164"/>
      <c r="N192" s="164"/>
    </row>
    <row r="193" s="50" customFormat="1" ht="40" customHeight="1" spans="1:14">
      <c r="A193" s="106" t="s">
        <v>21333</v>
      </c>
      <c r="B193"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"NAME_Cutholoids_Hatchling" upgradable = yes graphical_culture = root prefix = yes }} set_formation_scale = 1 set_location =prev.capital_scope.star }}</v>
      </c>
      <c r="C193" s="107"/>
      <c r="D193" s="107"/>
      <c r="E193" s="107"/>
      <c r="F193" s="111" t="s">
        <v>21334</v>
      </c>
      <c r="G193" s="109" t="s">
        <v>20604</v>
      </c>
      <c r="H193" s="114"/>
      <c r="I193" s="126"/>
      <c r="J193" s="126"/>
      <c r="K193" s="164"/>
      <c r="L193" s="164"/>
      <c r="M193" s="164"/>
      <c r="N193" s="164"/>
    </row>
    <row r="194" s="50" customFormat="1" ht="40" customHeight="1" spans="1:14">
      <c r="A194" s="106" t="s">
        <v>21335</v>
      </c>
      <c r="B194"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"NAME_Cutholoids_Juvenile" upgradable = yes graphical_culture = root prefix = yes }} set_formation_scale = 1 set_location =prev.capital_scope.star }}</v>
      </c>
      <c r="C194" s="107"/>
      <c r="D194" s="107"/>
      <c r="E194" s="107"/>
      <c r="F194" s="111" t="s">
        <v>21336</v>
      </c>
      <c r="G194" s="109" t="s">
        <v>20604</v>
      </c>
      <c r="H194" s="114"/>
      <c r="I194" s="126"/>
      <c r="J194" s="126"/>
      <c r="K194" s="164"/>
      <c r="L194" s="164"/>
      <c r="M194" s="164"/>
      <c r="N194" s="164"/>
    </row>
    <row r="195" s="50" customFormat="1" ht="40" customHeight="1" spans="1:14">
      <c r="A195" s="106" t="s">
        <v>21337</v>
      </c>
      <c r="B195"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"NAME_Cutholoids" upgradable = yes graphical_culture = root prefix = yes }} set_formation_scale = 1 set_location =prev.capital_scope.star }}</v>
      </c>
      <c r="C195" s="107"/>
      <c r="D195" s="107"/>
      <c r="E195" s="107"/>
      <c r="F195" s="111" t="s">
        <v>21338</v>
      </c>
      <c r="G195" s="109" t="s">
        <v>20604</v>
      </c>
      <c r="H195" s="114"/>
      <c r="I195" s="126"/>
      <c r="J195" s="126"/>
      <c r="K195" s="164"/>
      <c r="L195" s="164"/>
      <c r="M195" s="164"/>
      <c r="N195" s="164"/>
    </row>
    <row r="196" s="50" customFormat="1" ht="40" customHeight="1" spans="1:14">
      <c r="A196" s="106" t="s">
        <v>21339</v>
      </c>
      <c r="B196"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"NAME_Treasure_Trove_Pirate_Ship_Design" upgradable = yes graphical_culture = "pirate_01" prefix = yes }} set_formation_scale = 1 set_location =prev.capital_scope.star }}</v>
      </c>
      <c r="C196" s="107"/>
      <c r="D196" s="107"/>
      <c r="E196" s="107"/>
      <c r="F196" s="111" t="s">
        <v>21340</v>
      </c>
      <c r="G196" s="109" t="s">
        <v>20999</v>
      </c>
      <c r="H196" s="114"/>
      <c r="I196" s="126"/>
      <c r="J196" s="126"/>
      <c r="K196" s="164"/>
      <c r="L196" s="164"/>
      <c r="M196" s="164"/>
      <c r="N196" s="164"/>
    </row>
    <row r="197" s="50" customFormat="1" ht="40" customHeight="1" spans="1:14">
      <c r="A197" s="106" t="s">
        <v>21341</v>
      </c>
      <c r="B197"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"NAME_Black_Needle_Eye" upgradable = yes graphical_culture = "pirate_01" prefix = yes }} set_formation_scale = 1 set_location =prev.capital_scope.star }}</v>
      </c>
      <c r="C197" s="107"/>
      <c r="D197" s="107"/>
      <c r="E197" s="107"/>
      <c r="F197" s="111" t="s">
        <v>21342</v>
      </c>
      <c r="G197" s="109" t="s">
        <v>20999</v>
      </c>
      <c r="H197" s="114"/>
      <c r="I197" s="126"/>
      <c r="J197" s="126"/>
      <c r="K197" s="164"/>
      <c r="L197" s="164"/>
      <c r="M197" s="164"/>
      <c r="N197" s="164"/>
    </row>
    <row r="198" s="50" customFormat="1" ht="40" customHeight="1" spans="1:14">
      <c r="A198" s="106" t="s">
        <v>21343</v>
      </c>
      <c r="B198"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"NAME_BoneShip" upgradable = yes graphical_culture = root prefix = yes }} set_formation_scale = 1 set_location =prev.capital_scope.star }}</v>
      </c>
      <c r="C198" s="107"/>
      <c r="D198" s="107"/>
      <c r="E198" s="107"/>
      <c r="F198" s="111" t="s">
        <v>21344</v>
      </c>
      <c r="G198" s="109" t="s">
        <v>20604</v>
      </c>
      <c r="H198" s="114"/>
      <c r="I198" s="126"/>
      <c r="J198" s="126"/>
      <c r="K198" s="164"/>
      <c r="L198" s="164"/>
      <c r="M198" s="164"/>
      <c r="N198" s="164"/>
    </row>
    <row r="199" s="50" customFormat="1" ht="40" customHeight="1" spans="1:14">
      <c r="A199" s="106" t="s">
        <v>21345</v>
      </c>
      <c r="B199"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"NAME_Reanimated_Voidworms_Nymph" upgradable = yes graphical_culture = root prefix = yes }} set_formation_scale = 1 set_location =prev.capital_scope.star }}</v>
      </c>
      <c r="C199" s="107"/>
      <c r="D199" s="107"/>
      <c r="E199" s="107"/>
      <c r="F199" s="111" t="s">
        <v>21346</v>
      </c>
      <c r="G199" s="109" t="s">
        <v>20604</v>
      </c>
      <c r="H199" s="114"/>
      <c r="I199" s="126"/>
      <c r="J199" s="126"/>
      <c r="K199" s="164"/>
      <c r="L199" s="164"/>
      <c r="M199" s="164"/>
      <c r="N199" s="164"/>
    </row>
    <row r="200" s="50" customFormat="1" ht="40" customHeight="1" spans="1:14">
      <c r="A200" s="106" t="s">
        <v>21347</v>
      </c>
      <c r="B200"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"NAME_Reanimated_Voidworms_Juvenile" upgradable = yes graphical_culture = root prefix = yes }} set_formation_scale = 1 set_location =prev.capital_scope.star }}</v>
      </c>
      <c r="C200" s="107"/>
      <c r="D200" s="107"/>
      <c r="E200" s="107"/>
      <c r="F200" s="111" t="s">
        <v>21348</v>
      </c>
      <c r="G200" s="109" t="s">
        <v>20604</v>
      </c>
      <c r="H200" s="114"/>
      <c r="I200" s="126"/>
      <c r="J200" s="126"/>
      <c r="K200" s="164"/>
      <c r="L200" s="164"/>
      <c r="M200" s="164"/>
      <c r="N200" s="164"/>
    </row>
    <row r="201" s="50" customFormat="1" ht="40" customHeight="1" spans="1:14">
      <c r="A201" s="106" t="s">
        <v>21349</v>
      </c>
      <c r="B201"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"NAME_Reanimated_Voidworms_Mature" upgradable = yes graphical_culture = root prefix = yes }} set_formation_scale = 1 set_location =prev.capital_scope.star }}</v>
      </c>
      <c r="C201" s="107"/>
      <c r="D201" s="107"/>
      <c r="E201" s="107"/>
      <c r="F201" s="111" t="s">
        <v>21350</v>
      </c>
      <c r="G201" s="109" t="s">
        <v>20604</v>
      </c>
      <c r="H201" s="114"/>
      <c r="I201" s="126"/>
      <c r="J201" s="126"/>
      <c r="K201" s="164"/>
      <c r="L201" s="164"/>
      <c r="M201" s="164"/>
      <c r="N201" s="164"/>
    </row>
    <row r="202" s="50" customFormat="1" ht="40" customHeight="1" spans="1:14">
      <c r="A202" s="106" t="s">
        <v>21351</v>
      </c>
      <c r="B202"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"NAME_Reanimated_Voidworms_Troika" upgradable = yes graphical_culture = root prefix = yes }} set_formation_scale = 1 set_location =prev.capital_scope.star }}</v>
      </c>
      <c r="C202" s="107"/>
      <c r="D202" s="107"/>
      <c r="E202" s="107"/>
      <c r="F202" s="111" t="s">
        <v>21352</v>
      </c>
      <c r="G202" s="109" t="s">
        <v>20604</v>
      </c>
      <c r="H202" s="114"/>
      <c r="I202" s="126"/>
      <c r="J202" s="126"/>
      <c r="K202" s="164"/>
      <c r="L202" s="164"/>
      <c r="M202" s="164"/>
      <c r="N202" s="164"/>
    </row>
    <row r="203" s="50" customFormat="1" ht="40" customHeight="1" spans="1:14">
      <c r="A203" s="106" t="s">
        <v>21353</v>
      </c>
      <c r="B203"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"NAME_Reanimated_Cutholoids_Hatchling" upgradable = yes graphical_culture = root prefix = yes }} set_formation_scale = 1 set_location =prev.capital_scope.star }}</v>
      </c>
      <c r="C203" s="107"/>
      <c r="D203" s="107"/>
      <c r="E203" s="107"/>
      <c r="F203" s="111" t="s">
        <v>21354</v>
      </c>
      <c r="G203" s="109" t="s">
        <v>20604</v>
      </c>
      <c r="H203" s="114"/>
      <c r="I203" s="126"/>
      <c r="J203" s="126"/>
      <c r="K203" s="164"/>
      <c r="L203" s="164"/>
      <c r="M203" s="164"/>
      <c r="N203" s="164"/>
    </row>
    <row r="204" s="50" customFormat="1" ht="40" customHeight="1" spans="1:14">
      <c r="A204" s="106" t="s">
        <v>21355</v>
      </c>
      <c r="B204"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"NAME_Reanimated_Cutholoids_Juvenile" upgradable = yes graphical_culture = root prefix = yes }} set_formation_scale = 1 set_location =prev.capital_scope.star }}</v>
      </c>
      <c r="C204" s="107"/>
      <c r="D204" s="107"/>
      <c r="E204" s="107"/>
      <c r="F204" s="111" t="s">
        <v>21356</v>
      </c>
      <c r="G204" s="109" t="s">
        <v>20604</v>
      </c>
      <c r="H204" s="114"/>
      <c r="I204" s="126"/>
      <c r="J204" s="126"/>
      <c r="K204" s="164"/>
      <c r="L204" s="164"/>
      <c r="M204" s="164"/>
      <c r="N204" s="164"/>
    </row>
    <row r="205" s="50" customFormat="1" ht="40" customHeight="1" spans="1:14">
      <c r="A205" s="106" t="s">
        <v>21357</v>
      </c>
      <c r="B205" s="107" t="str">
        <f t="shared" si="5"/>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"NAME_Reanimated_Cutholoids" upgradable = yes graphical_culture = root prefix = yes }} set_formation_scale = 1 set_location =prev.capital_scope.star }}</v>
      </c>
      <c r="C205" s="107"/>
      <c r="D205" s="107"/>
      <c r="E205" s="107"/>
      <c r="F205" s="111" t="s">
        <v>21358</v>
      </c>
      <c r="G205" s="109" t="s">
        <v>20604</v>
      </c>
      <c r="H205" s="114"/>
      <c r="I205" s="126"/>
      <c r="J205" s="126"/>
      <c r="K205" s="164"/>
      <c r="L205" s="164"/>
      <c r="M205" s="164"/>
      <c r="N205" s="164"/>
    </row>
    <row r="206" s="50" customFormat="1" ht="40" customHeight="1" spans="1:14">
      <c r="A206" s="106" t="s">
        <v>21359</v>
      </c>
      <c r="B206" s="107" t="str">
        <f t="shared" ref="B206:B269" si="6">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",F206," upgradable = yes graphical_culture = ",G206," prefix = ",$H$8," }} set_formation_scale = ",$D$7," set_location =prev.capital_scope.star }}")</f>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"NAME_Grand_Dragon" upgradable = yes graphical_culture = root prefix = yes }} set_formation_scale = 1 set_location =prev.capital_scope.star }}</v>
      </c>
      <c r="C206" s="107"/>
      <c r="D206" s="107"/>
      <c r="E206" s="107"/>
      <c r="F206" s="111" t="s">
        <v>21360</v>
      </c>
      <c r="G206" s="109" t="s">
        <v>20604</v>
      </c>
      <c r="H206" s="114"/>
      <c r="I206" s="126"/>
      <c r="J206" s="126"/>
      <c r="K206" s="164"/>
      <c r="L206" s="164"/>
      <c r="M206" s="164"/>
      <c r="N206" s="164"/>
    </row>
    <row r="207" s="50" customFormat="1" ht="40" customHeight="1" spans="1:14">
      <c r="A207" s="106" t="s">
        <v>21361</v>
      </c>
      <c r="B207"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"NAME_Great_Dragon" upgradable = yes graphical_culture = root prefix = yes }} set_formation_scale = 1 set_location =prev.capital_scope.star }}</v>
      </c>
      <c r="C207" s="107"/>
      <c r="D207" s="107"/>
      <c r="E207" s="107"/>
      <c r="F207" s="111" t="s">
        <v>21362</v>
      </c>
      <c r="G207" s="109" t="s">
        <v>20604</v>
      </c>
      <c r="H207" s="114"/>
      <c r="I207" s="126"/>
      <c r="J207" s="126"/>
      <c r="K207" s="164"/>
      <c r="L207" s="164"/>
      <c r="M207" s="164"/>
      <c r="N207" s="164"/>
    </row>
    <row r="208" s="50" customFormat="1" ht="40" customHeight="1" spans="1:14">
      <c r="A208" s="106" t="s">
        <v>21363</v>
      </c>
      <c r="B208"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"NAME_Stellarite" upgradable = yes graphical_culture = root prefix = yes }} set_formation_scale = 1 set_location =prev.capital_scope.star }}</v>
      </c>
      <c r="C208" s="107"/>
      <c r="D208" s="107"/>
      <c r="E208" s="107"/>
      <c r="F208" s="111" t="s">
        <v>21364</v>
      </c>
      <c r="G208" s="109" t="s">
        <v>20604</v>
      </c>
      <c r="H208" s="114"/>
      <c r="I208" s="126"/>
      <c r="J208" s="126"/>
      <c r="K208" s="164"/>
      <c r="L208" s="164"/>
      <c r="M208" s="164"/>
      <c r="N208" s="164"/>
    </row>
    <row r="209" s="50" customFormat="1" ht="40" customHeight="1" spans="1:14">
      <c r="A209" s="106" t="s">
        <v>21365</v>
      </c>
      <c r="B209"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"NAME_Dimensional_Horror" upgradable = yes graphical_culture = root prefix = yes }} set_formation_scale = 1 set_location =prev.capital_scope.star }}</v>
      </c>
      <c r="C209" s="107"/>
      <c r="D209" s="107"/>
      <c r="E209" s="107"/>
      <c r="F209" s="111" t="s">
        <v>21366</v>
      </c>
      <c r="G209" s="109" t="s">
        <v>20604</v>
      </c>
      <c r="H209" s="114"/>
      <c r="I209" s="126"/>
      <c r="J209" s="126"/>
      <c r="K209" s="164"/>
      <c r="L209" s="164"/>
      <c r="M209" s="164"/>
      <c r="N209" s="164"/>
    </row>
    <row r="210" s="50" customFormat="1" ht="40" customHeight="1" spans="1:14">
      <c r="A210" s="106" t="s">
        <v>21367</v>
      </c>
      <c r="B210"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"NAME_Acidic_Deity" upgradable = yes graphical_culture = root prefix = yes }} set_formation_scale = 1 set_location =prev.capital_scope.star }}</v>
      </c>
      <c r="C210" s="107"/>
      <c r="D210" s="107"/>
      <c r="E210" s="107"/>
      <c r="F210" s="111" t="s">
        <v>21368</v>
      </c>
      <c r="G210" s="109" t="s">
        <v>20604</v>
      </c>
      <c r="H210" s="114"/>
      <c r="I210" s="126"/>
      <c r="J210" s="126"/>
      <c r="K210" s="164"/>
      <c r="L210" s="164"/>
      <c r="M210" s="164"/>
      <c r="N210" s="164"/>
    </row>
    <row r="211" s="50" customFormat="1" ht="40" customHeight="1" spans="1:14">
      <c r="A211" s="106" t="s">
        <v>21369</v>
      </c>
      <c r="B211"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"NAME_Acidic_Demigod" upgradable = yes graphical_culture = root prefix = yes }} set_formation_scale = 1 set_location =prev.capital_scope.star }}</v>
      </c>
      <c r="C211" s="107"/>
      <c r="D211" s="107"/>
      <c r="E211" s="107"/>
      <c r="F211" s="111" t="s">
        <v>21370</v>
      </c>
      <c r="G211" s="109" t="s">
        <v>20604</v>
      </c>
      <c r="H211" s="114"/>
      <c r="I211" s="126"/>
      <c r="J211" s="126"/>
      <c r="K211" s="164"/>
      <c r="L211" s="164"/>
      <c r="M211" s="164"/>
      <c r="N211" s="164"/>
    </row>
    <row r="212" s="50" customFormat="1" ht="40" customHeight="1" spans="1:14">
      <c r="A212" s="106" t="s">
        <v>21367</v>
      </c>
      <c r="B212"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"NAME_Venomous_Deity" upgradable = yes graphical_culture = root prefix = yes }} set_formation_scale = 1 set_location =prev.capital_scope.star }}</v>
      </c>
      <c r="C212" s="107"/>
      <c r="D212" s="107"/>
      <c r="E212" s="107"/>
      <c r="F212" s="111" t="s">
        <v>21371</v>
      </c>
      <c r="G212" s="109" t="s">
        <v>20604</v>
      </c>
      <c r="H212" s="114"/>
      <c r="I212" s="126"/>
      <c r="J212" s="126"/>
      <c r="K212" s="164"/>
      <c r="L212" s="164"/>
      <c r="M212" s="164"/>
      <c r="N212" s="164"/>
    </row>
    <row r="213" s="50" customFormat="1" ht="40" customHeight="1" spans="1:14">
      <c r="A213" s="106" t="s">
        <v>21372</v>
      </c>
      <c r="B213"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"NAME_Relic" upgradable = yes graphical_culture = "npf_01_dirty" prefix = yes }} set_formation_scale = 1 set_location =prev.capital_scope.star }}</v>
      </c>
      <c r="C213" s="107"/>
      <c r="D213" s="107"/>
      <c r="E213" s="107"/>
      <c r="F213" s="111" t="s">
        <v>21373</v>
      </c>
      <c r="G213" s="109" t="s">
        <v>21374</v>
      </c>
      <c r="H213" s="114"/>
      <c r="I213" s="126"/>
      <c r="J213" s="126"/>
      <c r="K213" s="164"/>
      <c r="L213" s="164"/>
      <c r="M213" s="164"/>
      <c r="N213" s="164"/>
    </row>
    <row r="214" s="50" customFormat="1" ht="40" customHeight="1" spans="1:14">
      <c r="A214" s="106" t="s">
        <v>21375</v>
      </c>
      <c r="B214"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"NAME_Type_37" upgradable = yes graphical_culture = "npf_01" prefix = yes }} set_formation_scale = 1 set_location =prev.capital_scope.star }}</v>
      </c>
      <c r="C214" s="107"/>
      <c r="D214" s="107"/>
      <c r="E214" s="107"/>
      <c r="F214" s="111" t="s">
        <v>21376</v>
      </c>
      <c r="G214" s="109" t="s">
        <v>21377</v>
      </c>
      <c r="H214" s="114"/>
      <c r="I214" s="126"/>
      <c r="J214" s="126"/>
      <c r="K214" s="164"/>
      <c r="L214" s="164"/>
      <c r="M214" s="164"/>
      <c r="N214" s="164"/>
    </row>
    <row r="215" s="50" customFormat="1" ht="40" customHeight="1" spans="1:14">
      <c r="A215" s="106" t="s">
        <v>21378</v>
      </c>
      <c r="B215"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"NAME_Type_46" upgradable = yes graphical_culture = "npf_01" prefix = yes }} set_formation_scale = 1 set_location =prev.capital_scope.star }}</v>
      </c>
      <c r="C215" s="107"/>
      <c r="D215" s="107"/>
      <c r="E215" s="107"/>
      <c r="F215" s="111" t="s">
        <v>21379</v>
      </c>
      <c r="G215" s="109" t="s">
        <v>21377</v>
      </c>
      <c r="H215" s="114"/>
      <c r="I215" s="126"/>
      <c r="J215" s="126"/>
      <c r="K215" s="164"/>
      <c r="L215" s="164"/>
      <c r="M215" s="164"/>
      <c r="N215" s="164"/>
    </row>
    <row r="216" s="50" customFormat="1" ht="40" customHeight="1" spans="1:14">
      <c r="A216" s="106" t="s">
        <v>21380</v>
      </c>
      <c r="B216"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"NAME_Infinity_Machine" upgradable = yes graphical_culture = "techno" prefix = yes }} set_formation_scale = 1 set_location =prev.capital_scope.star }}</v>
      </c>
      <c r="C216" s="107"/>
      <c r="D216" s="107"/>
      <c r="E216" s="107"/>
      <c r="F216" s="111" t="s">
        <v>21381</v>
      </c>
      <c r="G216" s="109" t="s">
        <v>21382</v>
      </c>
      <c r="H216" s="114"/>
      <c r="I216" s="126"/>
      <c r="J216" s="126"/>
      <c r="K216" s="164"/>
      <c r="L216" s="164"/>
      <c r="M216" s="164"/>
      <c r="N216" s="164"/>
    </row>
    <row r="217" s="50" customFormat="1" ht="40" customHeight="1" spans="1:14">
      <c r="A217" s="106" t="s">
        <v>21383</v>
      </c>
      <c r="B217"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"NAME_Spectral_Wraith_650THz" upgradable = yes graphical_culture = root prefix = yes }} set_formation_scale = 1 set_location =prev.capital_scope.star }}</v>
      </c>
      <c r="C217" s="107"/>
      <c r="D217" s="107"/>
      <c r="E217" s="107"/>
      <c r="F217" s="111" t="s">
        <v>21384</v>
      </c>
      <c r="G217" s="109" t="s">
        <v>20604</v>
      </c>
      <c r="H217" s="114"/>
      <c r="I217" s="126"/>
      <c r="J217" s="126"/>
      <c r="K217" s="164"/>
      <c r="L217" s="164"/>
      <c r="M217" s="164"/>
      <c r="N217" s="164"/>
    </row>
    <row r="218" s="50" customFormat="1" ht="40" customHeight="1" spans="1:14">
      <c r="A218" s="106" t="s">
        <v>21385</v>
      </c>
      <c r="B218"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"NAME_Spectral_Wraith_450THz" upgradable = yes graphical_culture = root prefix = yes }} set_formation_scale = 1 set_location =prev.capital_scope.star }}</v>
      </c>
      <c r="C218" s="107"/>
      <c r="D218" s="107"/>
      <c r="E218" s="107"/>
      <c r="F218" s="111" t="s">
        <v>21386</v>
      </c>
      <c r="G218" s="109" t="s">
        <v>20604</v>
      </c>
      <c r="H218" s="114"/>
      <c r="I218" s="126"/>
      <c r="J218" s="126"/>
      <c r="K218" s="164"/>
      <c r="L218" s="164"/>
      <c r="M218" s="164"/>
      <c r="N218" s="164"/>
    </row>
    <row r="219" s="50" customFormat="1" ht="40" customHeight="1" spans="1:14">
      <c r="A219" s="106" t="s">
        <v>21387</v>
      </c>
      <c r="B219"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"NAME_Spectral_Wraith_520THz" upgradable = yes graphical_culture = root prefix = yes }} set_formation_scale = 1 set_location =prev.capital_scope.star }}</v>
      </c>
      <c r="C219" s="107"/>
      <c r="D219" s="107"/>
      <c r="E219" s="107"/>
      <c r="F219" s="111" t="s">
        <v>21388</v>
      </c>
      <c r="G219" s="109" t="s">
        <v>20604</v>
      </c>
      <c r="H219" s="114"/>
      <c r="I219" s="126"/>
      <c r="J219" s="126"/>
      <c r="K219" s="164"/>
      <c r="L219" s="164"/>
      <c r="M219" s="164"/>
      <c r="N219" s="164"/>
    </row>
    <row r="220" s="50" customFormat="1" ht="40" customHeight="1" spans="1:14">
      <c r="A220" s="106" t="s">
        <v>21389</v>
      </c>
      <c r="B220"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"NAME_Dragonspawn" upgradable = yes graphical_culture = root prefix = yes }} set_formation_scale = 1 set_location =prev.capital_scope.star }}</v>
      </c>
      <c r="C220" s="107"/>
      <c r="D220" s="107"/>
      <c r="E220" s="107"/>
      <c r="F220" s="111" t="s">
        <v>21390</v>
      </c>
      <c r="G220" s="109" t="s">
        <v>20604</v>
      </c>
      <c r="H220" s="114"/>
      <c r="I220" s="126"/>
      <c r="J220" s="126"/>
      <c r="K220" s="164"/>
      <c r="L220" s="164"/>
      <c r="M220" s="164"/>
      <c r="N220" s="164"/>
    </row>
    <row r="221" s="50" customFormat="1" ht="40" customHeight="1" spans="1:14">
      <c r="A221" s="106" t="s">
        <v>21391</v>
      </c>
      <c r="B221"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"NAME_Shard_Dragon" upgradable = yes graphical_culture = root prefix = yes }} set_formation_scale = 1 set_location =prev.capital_scope.star }}</v>
      </c>
      <c r="C221" s="107"/>
      <c r="D221" s="107"/>
      <c r="E221" s="107"/>
      <c r="F221" s="111" t="s">
        <v>21392</v>
      </c>
      <c r="G221" s="109" t="s">
        <v>20604</v>
      </c>
      <c r="H221" s="114"/>
      <c r="I221" s="126"/>
      <c r="J221" s="126"/>
      <c r="K221" s="164"/>
      <c r="L221" s="164"/>
      <c r="M221" s="164"/>
      <c r="N221" s="164"/>
    </row>
    <row r="222" s="50" customFormat="1" ht="40" customHeight="1" spans="1:14">
      <c r="A222" s="106" t="s">
        <v>21393</v>
      </c>
      <c r="B222"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"NAME_Sky_Dragon" upgradable = yes graphical_culture = root prefix = yes }} set_formation_scale = 1 set_location =prev.capital_scope.star }}</v>
      </c>
      <c r="C222" s="107"/>
      <c r="D222" s="107"/>
      <c r="E222" s="107"/>
      <c r="F222" s="111" t="s">
        <v>21394</v>
      </c>
      <c r="G222" s="109" t="s">
        <v>20604</v>
      </c>
      <c r="H222" s="114"/>
      <c r="I222" s="126"/>
      <c r="J222" s="126"/>
      <c r="K222" s="164"/>
      <c r="L222" s="164"/>
      <c r="M222" s="164"/>
      <c r="N222" s="164"/>
    </row>
    <row r="223" s="50" customFormat="1" ht="40" customHeight="1" spans="1:14">
      <c r="A223" s="106" t="s">
        <v>21395</v>
      </c>
      <c r="B223"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"NAME_Sky_Dragon_Baby" upgradable = yes graphical_culture = root prefix = yes }} set_formation_scale = 1 set_location =prev.capital_scope.star }}</v>
      </c>
      <c r="C223" s="107"/>
      <c r="D223" s="107"/>
      <c r="E223" s="107"/>
      <c r="F223" s="111" t="s">
        <v>21396</v>
      </c>
      <c r="G223" s="109" t="s">
        <v>20604</v>
      </c>
      <c r="H223" s="114"/>
      <c r="I223" s="126"/>
      <c r="J223" s="126"/>
      <c r="K223" s="164"/>
      <c r="L223" s="164"/>
      <c r="M223" s="164"/>
      <c r="N223" s="164"/>
    </row>
    <row r="224" s="50" customFormat="1" ht="40" customHeight="1" spans="1:14">
      <c r="A224" s="106" t="s">
        <v>21397</v>
      </c>
      <c r="B224"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"NAME_Outrider" upgradable = yes graphical_culture = "pirate_01" prefix = yes }} set_formation_scale = 1 set_location =prev.capital_scope.star }}</v>
      </c>
      <c r="C224" s="107"/>
      <c r="D224" s="107"/>
      <c r="E224" s="107"/>
      <c r="F224" s="111" t="s">
        <v>21398</v>
      </c>
      <c r="G224" s="109" t="s">
        <v>20999</v>
      </c>
      <c r="H224" s="114"/>
      <c r="I224" s="126"/>
      <c r="J224" s="126"/>
      <c r="K224" s="164"/>
      <c r="L224" s="164"/>
      <c r="M224" s="164"/>
      <c r="N224" s="164"/>
    </row>
    <row r="225" s="50" customFormat="1" ht="40" customHeight="1" spans="1:14">
      <c r="A225" s="106" t="s">
        <v>21399</v>
      </c>
      <c r="B225"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"NAME_Lancer" upgradable = yes graphical_culture = "pirate_01" prefix = yes }} set_formation_scale = 1 set_location =prev.capital_scope.star }}</v>
      </c>
      <c r="C225" s="107"/>
      <c r="D225" s="107"/>
      <c r="E225" s="107"/>
      <c r="F225" s="111" t="s">
        <v>21400</v>
      </c>
      <c r="G225" s="109" t="s">
        <v>20999</v>
      </c>
      <c r="H225" s="114"/>
      <c r="I225" s="126"/>
      <c r="J225" s="126"/>
      <c r="K225" s="164"/>
      <c r="L225" s="164"/>
      <c r="M225" s="164"/>
      <c r="N225" s="164"/>
    </row>
    <row r="226" s="50" customFormat="1" ht="40" customHeight="1" spans="1:14">
      <c r="A226" s="106" t="s">
        <v>21401</v>
      </c>
      <c r="B226"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"NAME_Void_Champion" upgradable = yes graphical_culture = "pirate_01" prefix = yes }} set_formation_scale = 1 set_location =prev.capital_scope.star }}</v>
      </c>
      <c r="C226" s="107"/>
      <c r="D226" s="107"/>
      <c r="E226" s="107"/>
      <c r="F226" s="111" t="s">
        <v>21402</v>
      </c>
      <c r="G226" s="109" t="s">
        <v>20999</v>
      </c>
      <c r="H226" s="114"/>
      <c r="I226" s="126"/>
      <c r="J226" s="126"/>
      <c r="K226" s="164"/>
      <c r="L226" s="164"/>
      <c r="M226" s="164"/>
      <c r="N226" s="164"/>
    </row>
    <row r="227" s="50" customFormat="1" ht="40" customHeight="1" spans="1:14">
      <c r="A227" s="106" t="s">
        <v>21403</v>
      </c>
      <c r="B227"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"NAME_Ancestral_Glory" upgradable = yes graphical_culture = "pirate_01" prefix = yes }} set_formation_scale = 1 set_location =prev.capital_scope.star }}</v>
      </c>
      <c r="C227" s="107"/>
      <c r="D227" s="107"/>
      <c r="E227" s="107"/>
      <c r="F227" s="111" t="s">
        <v>21404</v>
      </c>
      <c r="G227" s="109" t="s">
        <v>20999</v>
      </c>
      <c r="H227" s="114"/>
      <c r="I227" s="126"/>
      <c r="J227" s="126"/>
      <c r="K227" s="164"/>
      <c r="L227" s="164"/>
      <c r="M227" s="164"/>
      <c r="N227" s="164"/>
    </row>
    <row r="228" s="50" customFormat="1" ht="40" customHeight="1" spans="1:14">
      <c r="A228" s="106" t="s">
        <v>21405</v>
      </c>
      <c r="B228"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"NAME_Gunslinger" upgradable = yes graphical_culture = root prefix = yes }} set_formation_scale = 1 set_location =prev.capital_scope.star }}</v>
      </c>
      <c r="C228" s="107"/>
      <c r="D228" s="107"/>
      <c r="E228" s="107"/>
      <c r="F228" s="111" t="s">
        <v>21406</v>
      </c>
      <c r="G228" s="109" t="s">
        <v>20604</v>
      </c>
      <c r="H228" s="114"/>
      <c r="K228" s="164"/>
      <c r="L228" s="164"/>
      <c r="M228" s="164"/>
      <c r="N228" s="164"/>
    </row>
    <row r="229" s="50" customFormat="1" ht="40" customHeight="1" spans="1:14">
      <c r="A229" s="106" t="s">
        <v>21407</v>
      </c>
      <c r="B229"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"NAME_Yojimbo" upgradable = yes graphical_culture = root prefix = yes }} set_formation_scale = 1 set_location =prev.capital_scope.star }}</v>
      </c>
      <c r="C229" s="107"/>
      <c r="D229" s="107"/>
      <c r="E229" s="107"/>
      <c r="F229" s="111" t="s">
        <v>21408</v>
      </c>
      <c r="G229" s="109" t="s">
        <v>20604</v>
      </c>
      <c r="H229" s="114"/>
      <c r="K229" s="164"/>
      <c r="L229" s="164"/>
      <c r="M229" s="164"/>
      <c r="N229" s="164"/>
    </row>
    <row r="230" s="50" customFormat="1" ht="40" customHeight="1" spans="1:14">
      <c r="A230" s="106" t="s">
        <v>21409</v>
      </c>
      <c r="B230"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"NAME_Schooner" upgradable = yes graphical_culture = root prefix = yes }} set_formation_scale = 1 set_location =prev.capital_scope.star }}</v>
      </c>
      <c r="C230" s="107"/>
      <c r="D230" s="107"/>
      <c r="E230" s="107"/>
      <c r="F230" s="111" t="s">
        <v>21410</v>
      </c>
      <c r="G230" s="109" t="s">
        <v>20604</v>
      </c>
      <c r="H230" s="114"/>
      <c r="K230" s="164"/>
      <c r="L230" s="164"/>
      <c r="M230" s="164"/>
      <c r="N230" s="164"/>
    </row>
    <row r="231" s="50" customFormat="1" ht="40" customHeight="1" spans="1:14">
      <c r="A231" s="106" t="s">
        <v>21411</v>
      </c>
      <c r="B231"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"NAME_Ancient_Mining_Drone" upgradable = yes graphical_culture = root prefix = yes }} set_formation_scale = 1 set_location =prev.capital_scope.star }}</v>
      </c>
      <c r="C231" s="107"/>
      <c r="D231" s="107"/>
      <c r="E231" s="107"/>
      <c r="F231" s="111" t="s">
        <v>21412</v>
      </c>
      <c r="G231" s="109" t="s">
        <v>20604</v>
      </c>
      <c r="H231" s="114"/>
      <c r="K231" s="164"/>
      <c r="L231" s="164"/>
      <c r="M231" s="164"/>
      <c r="N231" s="164"/>
    </row>
    <row r="232" s="50" customFormat="1" ht="40" customHeight="1" spans="1:14">
      <c r="A232" s="106" t="s">
        <v>21413</v>
      </c>
      <c r="B232"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"NAME_Ancient_Combat_Drone" upgradable = yes graphical_culture = root prefix = yes }} set_formation_scale = 1 set_location =prev.capital_scope.star }}</v>
      </c>
      <c r="C232" s="107"/>
      <c r="D232" s="107"/>
      <c r="E232" s="107"/>
      <c r="F232" s="111" t="s">
        <v>21414</v>
      </c>
      <c r="G232" s="109" t="s">
        <v>20604</v>
      </c>
      <c r="H232" s="114"/>
      <c r="K232" s="164"/>
      <c r="L232" s="164"/>
      <c r="M232" s="164"/>
      <c r="N232" s="164"/>
    </row>
    <row r="233" s="50" customFormat="1" ht="40" customHeight="1" spans="1:14">
      <c r="A233" s="106" t="s">
        <v>21415</v>
      </c>
      <c r="B233"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"NAME_Ancient_Destroyer" upgradable = yes graphical_culture = root prefix = yes }} set_formation_scale = 1 set_location =prev.capital_scope.star }}</v>
      </c>
      <c r="C233" s="107"/>
      <c r="D233" s="107"/>
      <c r="E233" s="107"/>
      <c r="F233" s="111" t="s">
        <v>21416</v>
      </c>
      <c r="G233" s="109" t="s">
        <v>20604</v>
      </c>
      <c r="H233" s="114"/>
      <c r="K233" s="164"/>
      <c r="L233" s="164"/>
      <c r="M233" s="164"/>
      <c r="N233" s="164"/>
    </row>
    <row r="234" s="50" customFormat="1" ht="40" customHeight="1" spans="1:14">
      <c r="A234" s="106" t="s">
        <v>21417</v>
      </c>
      <c r="B234"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"NAME_Holibrae_Destroyer" upgradable = yes graphical_culture = root prefix = yes }} set_formation_scale = 1 set_location =prev.capital_scope.star }}</v>
      </c>
      <c r="C234" s="107"/>
      <c r="D234" s="107"/>
      <c r="E234" s="107"/>
      <c r="F234" s="111" t="s">
        <v>21418</v>
      </c>
      <c r="G234" s="109" t="s">
        <v>20604</v>
      </c>
      <c r="H234" s="114"/>
      <c r="K234" s="164"/>
      <c r="L234" s="164"/>
      <c r="M234" s="164"/>
      <c r="N234" s="164"/>
    </row>
    <row r="235" s="50" customFormat="1" ht="40" customHeight="1" spans="1:14">
      <c r="A235" s="106" t="s">
        <v>21419</v>
      </c>
      <c r="B235"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"NAME_Shroud_Fragment" upgradable = yes graphical_culture = root prefix = yes }} set_formation_scale = 1 set_location =prev.capital_scope.star }}</v>
      </c>
      <c r="C235" s="107"/>
      <c r="D235" s="107"/>
      <c r="E235" s="107"/>
      <c r="F235" s="111" t="s">
        <v>21420</v>
      </c>
      <c r="G235" s="109" t="s">
        <v>20604</v>
      </c>
      <c r="H235" s="114"/>
      <c r="K235" s="164"/>
      <c r="L235" s="164"/>
      <c r="M235" s="164"/>
      <c r="N235" s="164"/>
    </row>
    <row r="236" s="50" customFormat="1" ht="40" customHeight="1" spans="1:14">
      <c r="A236" s="106" t="s">
        <v>21421</v>
      </c>
      <c r="B236"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"NAME_Reaver" upgradable = yes graphical_culture = "pirate_01" prefix = yes }} set_formation_scale = 1 set_location =prev.capital_scope.star }}</v>
      </c>
      <c r="C236" s="107"/>
      <c r="D236" s="107"/>
      <c r="E236" s="107"/>
      <c r="F236" s="111" t="s">
        <v>21422</v>
      </c>
      <c r="G236" s="109" t="s">
        <v>20999</v>
      </c>
      <c r="H236" s="114"/>
      <c r="K236" s="164"/>
      <c r="L236" s="164"/>
      <c r="M236" s="164"/>
      <c r="N236" s="164"/>
    </row>
    <row r="237" s="50" customFormat="1" ht="40" customHeight="1" spans="1:14">
      <c r="A237" s="106" t="s">
        <v>21423</v>
      </c>
      <c r="B237"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"NAME_Brigand" upgradable = yes graphical_culture = "pirate_01" prefix = yes }} set_formation_scale = 1 set_location =prev.capital_scope.star }}</v>
      </c>
      <c r="C237" s="107"/>
      <c r="D237" s="107"/>
      <c r="E237" s="107"/>
      <c r="F237" s="111" t="s">
        <v>21424</v>
      </c>
      <c r="G237" s="109" t="s">
        <v>20999</v>
      </c>
      <c r="H237" s="114"/>
      <c r="K237" s="164"/>
      <c r="L237" s="164"/>
      <c r="M237" s="164"/>
      <c r="N237" s="164"/>
    </row>
    <row r="238" s="50" customFormat="1" ht="40" customHeight="1" spans="1:14">
      <c r="A238" s="106" t="s">
        <v>21425</v>
      </c>
      <c r="B238"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"NAME_Skull" upgradable = yes graphical_culture = "pirate_01" prefix = yes }} set_formation_scale = 1 set_location =prev.capital_scope.star }}</v>
      </c>
      <c r="C238" s="107"/>
      <c r="D238" s="107"/>
      <c r="E238" s="107"/>
      <c r="F238" s="111" t="s">
        <v>21426</v>
      </c>
      <c r="G238" s="109" t="s">
        <v>20999</v>
      </c>
      <c r="H238" s="114"/>
      <c r="K238" s="164"/>
      <c r="L238" s="164"/>
      <c r="M238" s="164"/>
      <c r="N238" s="164"/>
    </row>
    <row r="239" s="50" customFormat="1" ht="40" customHeight="1" spans="1:14">
      <c r="A239" s="106" t="s">
        <v>21427</v>
      </c>
      <c r="B239"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"NAME_Marauder" upgradable = yes graphical_culture = "pirate_01" prefix = yes }} set_formation_scale = 1 set_location =prev.capital_scope.star }}</v>
      </c>
      <c r="C239" s="107"/>
      <c r="D239" s="107"/>
      <c r="E239" s="107"/>
      <c r="F239" s="111" t="s">
        <v>21428</v>
      </c>
      <c r="G239" s="109" t="s">
        <v>20999</v>
      </c>
      <c r="H239" s="114"/>
      <c r="K239" s="164"/>
      <c r="L239" s="164"/>
      <c r="M239" s="164"/>
      <c r="N239" s="164"/>
    </row>
    <row r="240" s="50" customFormat="1" ht="40" customHeight="1" spans="1:14">
      <c r="A240" s="106" t="s">
        <v>21429</v>
      </c>
      <c r="B240"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"NAME_Corsair" upgradable = yes graphical_culture = "pirate_01" prefix = yes }} set_formation_scale = 1 set_location =prev.capital_scope.star }}</v>
      </c>
      <c r="C240" s="107"/>
      <c r="D240" s="107"/>
      <c r="E240" s="107"/>
      <c r="F240" s="111" t="s">
        <v>21430</v>
      </c>
      <c r="G240" s="109" t="s">
        <v>20999</v>
      </c>
      <c r="H240" s="114"/>
      <c r="K240" s="164"/>
      <c r="L240" s="164"/>
      <c r="M240" s="164"/>
      <c r="N240" s="164"/>
    </row>
    <row r="241" s="50" customFormat="1" ht="40" customHeight="1" spans="1:14">
      <c r="A241" s="106" t="s">
        <v>21431</v>
      </c>
      <c r="B241"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"NAME_Black_Earl" upgradable = yes graphical_culture = "pirate_01" prefix = yes }} set_formation_scale = 1 set_location =prev.capital_scope.star }}</v>
      </c>
      <c r="C241" s="107"/>
      <c r="D241" s="107"/>
      <c r="E241" s="107"/>
      <c r="F241" s="111" t="s">
        <v>21432</v>
      </c>
      <c r="G241" s="109" t="s">
        <v>20999</v>
      </c>
      <c r="H241" s="114"/>
      <c r="K241" s="164"/>
      <c r="L241" s="164"/>
      <c r="M241" s="164"/>
      <c r="N241" s="164"/>
    </row>
    <row r="242" s="50" customFormat="1" ht="40" customHeight="1" spans="1:14">
      <c r="A242" s="106" t="s">
        <v>21433</v>
      </c>
      <c r="B242"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"NAME_Pirate_Galleon" upgradable = yes graphical_culture = "pirate_01" prefix = yes }} set_formation_scale = 1 set_location =prev.capital_scope.star }}</v>
      </c>
      <c r="C242" s="107"/>
      <c r="D242" s="107"/>
      <c r="E242" s="107"/>
      <c r="F242" s="111" t="s">
        <v>21434</v>
      </c>
      <c r="G242" s="109" t="s">
        <v>20999</v>
      </c>
      <c r="H242" s="114"/>
      <c r="K242" s="164"/>
      <c r="L242" s="164"/>
      <c r="M242" s="164"/>
      <c r="N242" s="164"/>
    </row>
    <row r="243" s="50" customFormat="1" ht="40" customHeight="1" spans="1:14">
      <c r="A243" s="106" t="s">
        <v>21435</v>
      </c>
      <c r="B243"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"NAME_Bemat_corvette_01" upgradable = yes graphical_culture = "pirate_01" prefix = yes }} set_formation_scale = 1 set_location =prev.capital_scope.star }}</v>
      </c>
      <c r="C243" s="107"/>
      <c r="D243" s="107"/>
      <c r="E243" s="107"/>
      <c r="F243" s="111" t="s">
        <v>21436</v>
      </c>
      <c r="G243" s="109" t="s">
        <v>20999</v>
      </c>
      <c r="H243" s="114"/>
      <c r="K243" s="164"/>
      <c r="L243" s="164"/>
      <c r="M243" s="164"/>
      <c r="N243" s="164"/>
    </row>
    <row r="244" s="50" customFormat="1" ht="40" customHeight="1" spans="1:14">
      <c r="A244" s="106" t="s">
        <v>21437</v>
      </c>
      <c r="B244"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"NAME_Bemat_destroyer_01" upgradable = yes graphical_culture = root prefix = yes }} set_formation_scale = 1 set_location =prev.capital_scope.star }}</v>
      </c>
      <c r="C244" s="107"/>
      <c r="D244" s="107"/>
      <c r="E244" s="107"/>
      <c r="F244" s="111" t="s">
        <v>21438</v>
      </c>
      <c r="G244" s="109" t="s">
        <v>20604</v>
      </c>
      <c r="H244" s="114"/>
      <c r="K244" s="164"/>
      <c r="L244" s="164"/>
      <c r="M244" s="164"/>
      <c r="N244" s="164"/>
    </row>
    <row r="245" s="50" customFormat="1" ht="40" customHeight="1" spans="1:14">
      <c r="A245" s="106" t="s">
        <v>21439</v>
      </c>
      <c r="B245"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"NAME_Bemat_destroyer_02" upgradable = yes graphical_culture = root prefix = yes }} set_formation_scale = 1 set_location =prev.capital_scope.star }}</v>
      </c>
      <c r="C245" s="107"/>
      <c r="D245" s="107"/>
      <c r="E245" s="107"/>
      <c r="F245" s="111" t="s">
        <v>21440</v>
      </c>
      <c r="G245" s="109" t="s">
        <v>20604</v>
      </c>
      <c r="H245" s="114"/>
      <c r="K245" s="164"/>
      <c r="L245" s="164"/>
      <c r="M245" s="164"/>
      <c r="N245" s="164"/>
    </row>
    <row r="246" s="50" customFormat="1" ht="40" customHeight="1" spans="1:14">
      <c r="A246" s="106" t="s">
        <v>21441</v>
      </c>
      <c r="B246"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"NAME_Bemat_cruiser_01" upgradable = yes graphical_culture = root prefix = yes }} set_formation_scale = 1 set_location =prev.capital_scope.star }}</v>
      </c>
      <c r="C246" s="107"/>
      <c r="D246" s="107"/>
      <c r="E246" s="107"/>
      <c r="F246" s="111" t="s">
        <v>21442</v>
      </c>
      <c r="G246" s="109" t="s">
        <v>20604</v>
      </c>
      <c r="H246" s="114"/>
      <c r="K246" s="164"/>
      <c r="L246" s="164"/>
      <c r="M246" s="164"/>
      <c r="N246" s="164"/>
    </row>
    <row r="247" s="50" customFormat="1" ht="40" customHeight="1" spans="1:14">
      <c r="A247" s="106" t="s">
        <v>21443</v>
      </c>
      <c r="B247"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"NAME_Bemat_cruiser_inax_01" upgradable = yes graphical_culture = root prefix = yes }} set_formation_scale = 1 set_location =prev.capital_scope.star }}</v>
      </c>
      <c r="C247" s="107"/>
      <c r="D247" s="107"/>
      <c r="E247" s="107"/>
      <c r="F247" s="111" t="s">
        <v>21444</v>
      </c>
      <c r="G247" s="109" t="s">
        <v>20604</v>
      </c>
      <c r="H247" s="114"/>
      <c r="K247" s="164"/>
      <c r="L247" s="164"/>
      <c r="M247" s="164"/>
      <c r="N247" s="164"/>
    </row>
    <row r="248" s="50" customFormat="1" ht="40" customHeight="1" spans="1:14">
      <c r="A248" s="106" t="s">
        <v>21445</v>
      </c>
      <c r="B248"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"NAME_Bemat_cruiser_02" upgradable = yes graphical_culture = root prefix = yes }} set_formation_scale = 1 set_location =prev.capital_scope.star }}</v>
      </c>
      <c r="C248" s="107"/>
      <c r="D248" s="107"/>
      <c r="E248" s="107"/>
      <c r="F248" s="111" t="s">
        <v>21446</v>
      </c>
      <c r="G248" s="109" t="s">
        <v>20604</v>
      </c>
      <c r="H248" s="114"/>
      <c r="K248" s="164"/>
      <c r="L248" s="164"/>
      <c r="M248" s="164"/>
      <c r="N248" s="164"/>
    </row>
    <row r="249" s="50" customFormat="1" ht="40" customHeight="1" spans="1:14">
      <c r="A249" s="106" t="s">
        <v>21447</v>
      </c>
      <c r="B249"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"NAME_Reanimated_Grand_Dragon" upgradable = yes graphical_culture = root prefix = yes }} set_formation_scale = 1 set_location =prev.capital_scope.star }}</v>
      </c>
      <c r="C249" s="107"/>
      <c r="D249" s="107"/>
      <c r="E249" s="107"/>
      <c r="F249" s="111" t="s">
        <v>21448</v>
      </c>
      <c r="G249" s="109" t="s">
        <v>20604</v>
      </c>
      <c r="H249" s="114"/>
      <c r="K249" s="164"/>
      <c r="L249" s="164"/>
      <c r="M249" s="164"/>
      <c r="N249" s="164"/>
    </row>
    <row r="250" s="50" customFormat="1" ht="40" customHeight="1" spans="1:14">
      <c r="A250" s="106" t="s">
        <v>21449</v>
      </c>
      <c r="B250"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"NAME_Reanimated_Shard_Dragon" upgradable = yes graphical_culture = root prefix = yes }} set_formation_scale = 1 set_location =prev.capital_scope.star }}</v>
      </c>
      <c r="C250" s="107"/>
      <c r="D250" s="107"/>
      <c r="E250" s="107"/>
      <c r="F250" s="111" t="s">
        <v>21450</v>
      </c>
      <c r="G250" s="109" t="s">
        <v>20604</v>
      </c>
      <c r="H250" s="114"/>
      <c r="K250" s="164"/>
      <c r="L250" s="164"/>
      <c r="M250" s="164"/>
      <c r="N250" s="164"/>
    </row>
    <row r="251" s="50" customFormat="1" ht="40" customHeight="1" spans="1:14">
      <c r="A251" s="106" t="s">
        <v>21451</v>
      </c>
      <c r="B251"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"NAME_Reanimated_Sky_Dragon" upgradable = yes graphical_culture = root prefix = yes }} set_formation_scale = 1 set_location =prev.capital_scope.star }}</v>
      </c>
      <c r="C251" s="107"/>
      <c r="D251" s="107"/>
      <c r="E251" s="107"/>
      <c r="F251" s="111" t="s">
        <v>21452</v>
      </c>
      <c r="G251" s="109" t="s">
        <v>20604</v>
      </c>
      <c r="H251" s="114"/>
      <c r="K251" s="164"/>
      <c r="L251" s="164"/>
      <c r="M251" s="164"/>
      <c r="N251" s="164"/>
    </row>
    <row r="252" s="50" customFormat="1" ht="40" customHeight="1" spans="1:8">
      <c r="A252" s="106" t="s">
        <v>21453</v>
      </c>
      <c r="B252"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"NAME_Reanimated_Voidspawn" upgradable = yes graphical_culture = root prefix = yes }} set_formation_scale = 1 set_location =prev.capital_scope.star }}</v>
      </c>
      <c r="C252" s="107"/>
      <c r="D252" s="107"/>
      <c r="E252" s="107"/>
      <c r="F252" s="111" t="s">
        <v>21454</v>
      </c>
      <c r="G252" s="109" t="s">
        <v>20604</v>
      </c>
      <c r="H252" s="114"/>
    </row>
    <row r="253" s="50" customFormat="1" ht="40" customHeight="1" spans="1:8">
      <c r="A253" s="106" t="s">
        <v>21455</v>
      </c>
      <c r="B253"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"NAME_Reanimated_Progenitor" upgradable = yes graphical_culture = root prefix = yes }} set_formation_scale = 1 set_location =prev.capital_scope.star }}</v>
      </c>
      <c r="C253" s="107"/>
      <c r="D253" s="107"/>
      <c r="E253" s="107"/>
      <c r="F253" s="111" t="s">
        <v>21456</v>
      </c>
      <c r="G253" s="109" t="s">
        <v>20604</v>
      </c>
      <c r="H253" s="114"/>
    </row>
    <row r="254" s="50" customFormat="1" ht="40" customHeight="1" spans="1:8">
      <c r="A254" s="106" t="s">
        <v>21457</v>
      </c>
      <c r="B254"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"NAME_Reanimated_Tiyanki_Cow" upgradable = yes graphical_culture = root prefix = yes }} set_formation_scale = 1 set_location =prev.capital_scope.star }}</v>
      </c>
      <c r="C254" s="107"/>
      <c r="D254" s="107"/>
      <c r="E254" s="107"/>
      <c r="F254" s="111" t="s">
        <v>21458</v>
      </c>
      <c r="G254" s="109" t="s">
        <v>20604</v>
      </c>
      <c r="H254" s="114"/>
    </row>
    <row r="255" s="50" customFormat="1" ht="40" customHeight="1" spans="1:8">
      <c r="A255" s="106" t="s">
        <v>21459</v>
      </c>
      <c r="B255"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"NAME_Reanimated_Tiyanki_Bull" upgradable = yes graphical_culture = root prefix = yes }} set_formation_scale = 1 set_location =prev.capital_scope.star }}</v>
      </c>
      <c r="C255" s="107"/>
      <c r="D255" s="107"/>
      <c r="E255" s="107"/>
      <c r="F255" s="111" t="s">
        <v>21460</v>
      </c>
      <c r="G255" s="109" t="s">
        <v>20604</v>
      </c>
      <c r="H255" s="114"/>
    </row>
    <row r="256" s="50" customFormat="1" ht="40" customHeight="1" spans="1:8">
      <c r="A256" s="106" t="s">
        <v>21461</v>
      </c>
      <c r="B256"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"NAME_Reanimated_Tiyanki_Hatchling" upgradable = yes graphical_culture = root prefix = yes }} set_formation_scale = 1 set_location =prev.capital_scope.star }}</v>
      </c>
      <c r="C256" s="107"/>
      <c r="D256" s="107"/>
      <c r="E256" s="107"/>
      <c r="F256" s="111" t="s">
        <v>21462</v>
      </c>
      <c r="G256" s="109" t="s">
        <v>20604</v>
      </c>
      <c r="H256" s="114"/>
    </row>
    <row r="257" s="50" customFormat="1" ht="40" customHeight="1" spans="1:8">
      <c r="A257" s="106" t="s">
        <v>21463</v>
      </c>
      <c r="B257"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"NAME_Reanimated_Tiyanki_Calf" upgradable = yes graphical_culture = root prefix = yes }} set_formation_scale = 1 set_location =prev.capital_scope.star }}</v>
      </c>
      <c r="C257" s="107"/>
      <c r="D257" s="107"/>
      <c r="E257" s="107"/>
      <c r="F257" s="111" t="s">
        <v>21464</v>
      </c>
      <c r="G257" s="109" t="s">
        <v>20604</v>
      </c>
      <c r="H257" s="114"/>
    </row>
    <row r="258" s="50" customFormat="1" ht="40" customHeight="1" spans="1:8">
      <c r="A258" s="106" t="s">
        <v>21465</v>
      </c>
      <c r="B258"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"NAME_Reanimated_Great_Space_Organism" upgradable = yes graphical_culture = root prefix = yes }} set_formation_scale = 1 set_location =prev.capital_scope.star }}</v>
      </c>
      <c r="C258" s="107"/>
      <c r="D258" s="107"/>
      <c r="E258" s="107"/>
      <c r="F258" s="111" t="s">
        <v>21466</v>
      </c>
      <c r="G258" s="109" t="s">
        <v>20604</v>
      </c>
      <c r="H258" s="114"/>
    </row>
    <row r="259" s="50" customFormat="1" ht="40" customHeight="1" spans="1:8">
      <c r="A259" s="106" t="s">
        <v>21467</v>
      </c>
      <c r="B259"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"NAME_Reanimated_Small_Space_Organism" upgradable = yes graphical_culture = root prefix = yes }} set_formation_scale = 1 set_location =prev.capital_scope.star }}</v>
      </c>
      <c r="C259" s="107"/>
      <c r="D259" s="107"/>
      <c r="E259" s="107"/>
      <c r="F259" s="111" t="s">
        <v>21468</v>
      </c>
      <c r="G259" s="109" t="s">
        <v>20604</v>
      </c>
      <c r="H259" s="114"/>
    </row>
    <row r="260" s="50" customFormat="1" ht="40" customHeight="1" spans="1:8">
      <c r="A260" s="106" t="s">
        <v>21469</v>
      </c>
      <c r="B260"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"NAME_Reanimated_Adopted_Amoeba_Centenarian" upgradable = yes graphical_culture = root prefix = yes }} set_formation_scale = 1 set_location =prev.capital_scope.star }}</v>
      </c>
      <c r="C260" s="107"/>
      <c r="D260" s="107"/>
      <c r="E260" s="107"/>
      <c r="F260" s="111" t="s">
        <v>21470</v>
      </c>
      <c r="G260" s="109" t="s">
        <v>20604</v>
      </c>
      <c r="H260" s="114"/>
    </row>
    <row r="261" s="50" customFormat="1" ht="40" customHeight="1" spans="1:8">
      <c r="A261" s="106" t="s">
        <v>21471</v>
      </c>
      <c r="B261"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"NAME_Cloud_Entity" upgradable = yes graphical_culture = root prefix = yes }} set_formation_scale = 1 set_location =prev.capital_scope.star }}</v>
      </c>
      <c r="C261" s="107"/>
      <c r="D261" s="107"/>
      <c r="E261" s="107"/>
      <c r="F261" s="111" t="s">
        <v>21472</v>
      </c>
      <c r="G261" s="109" t="s">
        <v>20604</v>
      </c>
      <c r="H261" s="114"/>
    </row>
    <row r="262" s="50" customFormat="1" ht="40" customHeight="1" spans="1:8">
      <c r="A262" s="106" t="s">
        <v>21473</v>
      </c>
      <c r="B262"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"NAME_Lesser_Cloud_Entity" upgradable = yes graphical_culture = root prefix = yes }} set_formation_scale = 1 set_location =prev.capital_scope.star }}</v>
      </c>
      <c r="C262" s="107"/>
      <c r="D262" s="107"/>
      <c r="E262" s="107"/>
      <c r="F262" s="111" t="s">
        <v>21474</v>
      </c>
      <c r="G262" s="109" t="s">
        <v>20604</v>
      </c>
      <c r="H262" s="114"/>
    </row>
    <row r="263" s="50" customFormat="1" ht="40" customHeight="1" spans="1:8">
      <c r="A263" s="106" t="s">
        <v>21475</v>
      </c>
      <c r="B263"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"NAME_Great_Space_Organism" upgradable = yes graphical_culture = root prefix = yes }} set_formation_scale = 1 set_location =prev.capital_scope.star }}</v>
      </c>
      <c r="C263" s="107"/>
      <c r="D263" s="107"/>
      <c r="E263" s="107"/>
      <c r="F263" s="111" t="s">
        <v>21476</v>
      </c>
      <c r="G263" s="109" t="s">
        <v>20604</v>
      </c>
      <c r="H263" s="114"/>
    </row>
    <row r="264" s="50" customFormat="1" ht="40" customHeight="1" spans="1:8">
      <c r="A264" s="106" t="s">
        <v>21477</v>
      </c>
      <c r="B264"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"NAME_Large_Space_Organism_Blue" upgradable = yes graphical_culture = root prefix = yes }} set_formation_scale = 1 set_location =prev.capital_scope.star }}</v>
      </c>
      <c r="C264" s="107"/>
      <c r="D264" s="107"/>
      <c r="E264" s="107"/>
      <c r="F264" s="111" t="s">
        <v>21478</v>
      </c>
      <c r="G264" s="109" t="s">
        <v>20604</v>
      </c>
      <c r="H264" s="114"/>
    </row>
    <row r="265" s="50" customFormat="1" ht="40" customHeight="1" spans="1:8">
      <c r="A265" s="106" t="s">
        <v>21479</v>
      </c>
      <c r="B265"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"NAME_Small_Space_Organism_Blue" upgradable = yes graphical_culture = root prefix = yes }} set_formation_scale = 1 set_location =prev.capital_scope.star }}</v>
      </c>
      <c r="C265" s="107"/>
      <c r="D265" s="107"/>
      <c r="E265" s="107"/>
      <c r="F265" s="111" t="s">
        <v>21480</v>
      </c>
      <c r="G265" s="109" t="s">
        <v>20604</v>
      </c>
      <c r="H265" s="114"/>
    </row>
    <row r="266" s="50" customFormat="1" ht="40" customHeight="1" spans="1:8">
      <c r="A266" s="106" t="s">
        <v>21481</v>
      </c>
      <c r="B266"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"NAME_Large_Space_Organism_Teal" upgradable = yes graphical_culture = root prefix = yes }} set_formation_scale = 1 set_location =prev.capital_scope.star }}</v>
      </c>
      <c r="C266" s="107"/>
      <c r="D266" s="107"/>
      <c r="E266" s="107"/>
      <c r="F266" s="111" t="s">
        <v>21482</v>
      </c>
      <c r="G266" s="109" t="s">
        <v>20604</v>
      </c>
      <c r="H266" s="114"/>
    </row>
    <row r="267" s="50" customFormat="1" ht="40" customHeight="1" spans="1:8">
      <c r="A267" s="106" t="s">
        <v>21483</v>
      </c>
      <c r="B267"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"NAME_Small_Space_Organism_Teal" upgradable = yes graphical_culture = root prefix = yes }} set_formation_scale = 1 set_location =prev.capital_scope.star }}</v>
      </c>
      <c r="C267" s="107"/>
      <c r="D267" s="107"/>
      <c r="E267" s="107"/>
      <c r="F267" s="111" t="s">
        <v>21484</v>
      </c>
      <c r="G267" s="109" t="s">
        <v>20604</v>
      </c>
      <c r="H267" s="114"/>
    </row>
    <row r="268" s="50" customFormat="1" ht="40" customHeight="1" spans="1:8">
      <c r="A268" s="106" t="s">
        <v>21485</v>
      </c>
      <c r="B268"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"NAME_Large_Space_Organism_Orange" upgradable = yes graphical_culture = root prefix = yes }} set_formation_scale = 1 set_location =prev.capital_scope.star }}</v>
      </c>
      <c r="C268" s="107"/>
      <c r="D268" s="107"/>
      <c r="E268" s="107"/>
      <c r="F268" s="111" t="s">
        <v>21486</v>
      </c>
      <c r="G268" s="109" t="s">
        <v>20604</v>
      </c>
      <c r="H268" s="114"/>
    </row>
    <row r="269" s="50" customFormat="1" ht="40" customHeight="1" spans="1:8">
      <c r="A269" s="106" t="s">
        <v>21487</v>
      </c>
      <c r="B269" s="107" t="str">
        <f t="shared" si="6"/>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"NAME_Small_Space_Organism_Orange" upgradable = yes graphical_culture = root prefix = yes }} set_formation_scale = 1 set_location =prev.capital_scope.star }}</v>
      </c>
      <c r="C269" s="107"/>
      <c r="D269" s="107"/>
      <c r="E269" s="107"/>
      <c r="F269" s="111" t="s">
        <v>21488</v>
      </c>
      <c r="G269" s="109" t="s">
        <v>20604</v>
      </c>
      <c r="H269" s="114"/>
    </row>
    <row r="270" s="50" customFormat="1" ht="40" customHeight="1" spans="1:8">
      <c r="A270" s="106" t="s">
        <v>21489</v>
      </c>
      <c r="B270" s="107" t="str">
        <f t="shared" ref="B270:B293" si="7">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",F270," upgradable = yes graphical_culture = ",G270," prefix = ",$H$8," }} set_formation_scale = ",$D$7," set_location =prev.capital_scope.star }}")</f>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"NAME_Large_Space_Organism_Zebra" upgradable = yes graphical_culture = root prefix = yes }} set_formation_scale = 1 set_location =prev.capital_scope.star }}</v>
      </c>
      <c r="C270" s="107"/>
      <c r="D270" s="107"/>
      <c r="E270" s="107"/>
      <c r="F270" s="111" t="s">
        <v>21490</v>
      </c>
      <c r="G270" s="109" t="s">
        <v>20604</v>
      </c>
      <c r="H270" s="114"/>
    </row>
    <row r="271" s="50" customFormat="1" ht="40" customHeight="1" spans="1:8">
      <c r="A271" s="106" t="s">
        <v>21491</v>
      </c>
      <c r="B271" s="107"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"NAME_Small_Space_Organism_Zebra" upgradable = yes graphical_culture = root prefix = yes }} set_formation_scale = 1 set_location =prev.capital_scope.star }}</v>
      </c>
      <c r="C271" s="107"/>
      <c r="D271" s="107"/>
      <c r="E271" s="107"/>
      <c r="F271" s="111" t="s">
        <v>21492</v>
      </c>
      <c r="G271" s="109" t="s">
        <v>20604</v>
      </c>
      <c r="H271" s="114"/>
    </row>
    <row r="272" s="50" customFormat="1" ht="40" customHeight="1" spans="1:8">
      <c r="A272" s="106" t="s">
        <v>21493</v>
      </c>
      <c r="B272" s="107"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"NAME_Tiyanki_Cow" upgradable = yes graphical_culture = root prefix = yes }} set_formation_scale = 1 set_location =prev.capital_scope.star }}</v>
      </c>
      <c r="C272" s="107"/>
      <c r="D272" s="107"/>
      <c r="E272" s="107"/>
      <c r="F272" s="111" t="s">
        <v>21494</v>
      </c>
      <c r="G272" s="109" t="s">
        <v>20604</v>
      </c>
      <c r="H272" s="114"/>
    </row>
    <row r="273" s="50" customFormat="1" ht="40" customHeight="1" spans="1:8">
      <c r="A273" s="106" t="s">
        <v>21495</v>
      </c>
      <c r="B273" s="107"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"NAME_Tiyanki_Bull" upgradable = yes graphical_culture = root prefix = yes }} set_formation_scale = 1 set_location =prev.capital_scope.star }}</v>
      </c>
      <c r="C273" s="107"/>
      <c r="D273" s="107"/>
      <c r="E273" s="107"/>
      <c r="F273" s="111" t="s">
        <v>21496</v>
      </c>
      <c r="G273" s="109" t="s">
        <v>20604</v>
      </c>
      <c r="H273" s="114"/>
    </row>
    <row r="274" s="50" customFormat="1" ht="40" customHeight="1" spans="1:8">
      <c r="A274" s="106" t="s">
        <v>21497</v>
      </c>
      <c r="B274" s="107"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"NAME_Tiyanki_Hatchling" upgradable = yes graphical_culture = root prefix = yes }} set_formation_scale = 1 set_location =prev.capital_scope.star }}</v>
      </c>
      <c r="C274" s="107"/>
      <c r="D274" s="107"/>
      <c r="E274" s="107"/>
      <c r="F274" s="111" t="s">
        <v>21498</v>
      </c>
      <c r="G274" s="109" t="s">
        <v>20604</v>
      </c>
      <c r="H274" s="114"/>
    </row>
    <row r="275" s="50" customFormat="1" ht="40" customHeight="1" spans="1:8">
      <c r="A275" s="106" t="s">
        <v>21499</v>
      </c>
      <c r="B275" s="107"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"NAME_Tiyanki_Calf" upgradable = yes graphical_culture = root prefix = yes }} set_formation_scale = 1 set_location =prev.capital_scope.star }}</v>
      </c>
      <c r="C275" s="107"/>
      <c r="D275" s="107"/>
      <c r="E275" s="107"/>
      <c r="F275" s="111" t="s">
        <v>21500</v>
      </c>
      <c r="G275" s="109" t="s">
        <v>20604</v>
      </c>
      <c r="H275" s="114"/>
    </row>
    <row r="276" s="50" customFormat="1" ht="40" customHeight="1" spans="1:8">
      <c r="A276" s="106" t="s">
        <v>21501</v>
      </c>
      <c r="B276" s="107"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"NAME_Tiyanki_Ox" upgradable = yes graphical_culture = root prefix = yes }} set_formation_scale = 1 set_location =prev.capital_scope.star }}</v>
      </c>
      <c r="C276" s="107"/>
      <c r="D276" s="107"/>
      <c r="E276" s="107"/>
      <c r="F276" s="111" t="s">
        <v>21502</v>
      </c>
      <c r="G276" s="109" t="s">
        <v>20604</v>
      </c>
      <c r="H276" s="114"/>
    </row>
    <row r="277" s="50" customFormat="1" ht="40" customHeight="1" spans="1:8">
      <c r="A277" s="106" t="s">
        <v>21501</v>
      </c>
      <c r="B277" s="107"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"NAME_Tiyanki_Ox_Clonable" upgradable = yes graphical_culture = root prefix = yes }} set_formation_scale = 1 set_location =prev.capital_scope.star }}</v>
      </c>
      <c r="C277" s="107"/>
      <c r="D277" s="107"/>
      <c r="E277" s="107"/>
      <c r="F277" s="111" t="s">
        <v>21503</v>
      </c>
      <c r="G277" s="109" t="s">
        <v>20604</v>
      </c>
      <c r="H277" s="114"/>
    </row>
    <row r="278" s="50" customFormat="1" ht="40" customHeight="1" spans="1:8">
      <c r="A278" s="106" t="s">
        <v>21504</v>
      </c>
      <c r="B278" s="107"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"NAME_Swarm_Large" upgradable = yes graphical_culture = "swarm_01" prefix = yes }} set_formation_scale = 1 set_location =prev.capital_scope.star }}</v>
      </c>
      <c r="C278" s="107"/>
      <c r="D278" s="107"/>
      <c r="E278" s="107"/>
      <c r="F278" s="111" t="s">
        <v>21505</v>
      </c>
      <c r="G278" s="109" t="s">
        <v>21506</v>
      </c>
      <c r="H278" s="114"/>
    </row>
    <row r="279" s="50" customFormat="1" ht="40" customHeight="1" spans="1:8">
      <c r="A279" s="106" t="s">
        <v>21507</v>
      </c>
      <c r="B279" s="107"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"NAME_Swarm_Carrier" upgradable = yes graphical_culture = "swarm_01" prefix = yes }} set_formation_scale = 1 set_location =prev.capital_scope.star }}</v>
      </c>
      <c r="C279" s="107"/>
      <c r="D279" s="107"/>
      <c r="E279" s="107"/>
      <c r="F279" s="111" t="s">
        <v>21508</v>
      </c>
      <c r="G279" s="109" t="s">
        <v>21506</v>
      </c>
      <c r="H279" s="114"/>
    </row>
    <row r="280" s="50" customFormat="1" ht="40" customHeight="1" spans="1:8">
      <c r="A280" s="106" t="s">
        <v>21509</v>
      </c>
      <c r="B280" s="107"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"NAME_Swarm_Small" upgradable = yes graphical_culture = "swarm_01" prefix = yes }} set_formation_scale = 1 set_location =prev.capital_scope.star }}</v>
      </c>
      <c r="C280" s="107"/>
      <c r="D280" s="107"/>
      <c r="E280" s="107"/>
      <c r="F280" s="111" t="s">
        <v>21510</v>
      </c>
      <c r="G280" s="109" t="s">
        <v>21506</v>
      </c>
      <c r="H280" s="114"/>
    </row>
    <row r="281" s="50" customFormat="1" ht="40" customHeight="1" spans="1:8">
      <c r="A281" s="106" t="s">
        <v>21511</v>
      </c>
      <c r="B281" s="107"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"NAME_Swarm_Queen" upgradable = yes graphical_culture = "swarm_01" prefix = yes }} set_formation_scale = 1 set_location =prev.capital_scope.star }}</v>
      </c>
      <c r="C281" s="107"/>
      <c r="D281" s="107"/>
      <c r="E281" s="107"/>
      <c r="F281" s="111" t="s">
        <v>21512</v>
      </c>
      <c r="G281" s="109" t="s">
        <v>21506</v>
      </c>
      <c r="H281" s="114"/>
    </row>
    <row r="282" s="50" customFormat="1" ht="40" customHeight="1" spans="1:8">
      <c r="A282" s="106" t="s">
        <v>21513</v>
      </c>
      <c r="B282" s="107"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"NAME_Synth_Queen_Titan" upgradable = yes graphical_culture = "synth_queen_01" prefix = yes }} set_formation_scale = 1 set_location =prev.capital_scope.star }}</v>
      </c>
      <c r="C282" s="107"/>
      <c r="D282" s="107"/>
      <c r="E282" s="107"/>
      <c r="F282" s="111" t="s">
        <v>21514</v>
      </c>
      <c r="G282" s="109" t="s">
        <v>21515</v>
      </c>
      <c r="H282" s="114"/>
    </row>
    <row r="283" s="50" customFormat="1" ht="40" customHeight="1" spans="1:8">
      <c r="A283" s="106" t="s">
        <v>21516</v>
      </c>
      <c r="B283" s="107"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"NAME_Synth_Queen_Harrier" upgradable = yes graphical_culture = "synth_queen_01" prefix = yes }} set_formation_scale = 1 set_location =prev.capital_scope.star }}</v>
      </c>
      <c r="C283" s="107"/>
      <c r="D283" s="107"/>
      <c r="E283" s="107"/>
      <c r="F283" s="111" t="s">
        <v>21517</v>
      </c>
      <c r="G283" s="109" t="s">
        <v>21515</v>
      </c>
      <c r="H283" s="114"/>
    </row>
    <row r="284" s="50" customFormat="1" ht="40" customHeight="1" spans="1:8">
      <c r="A284" s="106" t="s">
        <v>21518</v>
      </c>
      <c r="B284" s="107"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"NAME_Synth_Queen_Royal_Guard" upgradable = yes graphical_culture = "synth_queen_01" prefix = yes }} set_formation_scale = 1 set_location =prev.capital_scope.star }}</v>
      </c>
      <c r="C284" s="107"/>
      <c r="D284" s="107"/>
      <c r="E284" s="107"/>
      <c r="F284" s="111" t="s">
        <v>21519</v>
      </c>
      <c r="G284" s="109" t="s">
        <v>21515</v>
      </c>
      <c r="H284" s="114"/>
    </row>
    <row r="285" s="50" customFormat="1" ht="40" customHeight="1" spans="1:8">
      <c r="A285" s="106" t="s">
        <v>21520</v>
      </c>
      <c r="B285" s="107"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"NAME_Unplugged_Machine_Legacy_Corvette" upgradable = yes graphical_culture = root prefix = yes }} set_formation_scale = 1 set_location =prev.capital_scope.star }}</v>
      </c>
      <c r="C285" s="107"/>
      <c r="D285" s="107"/>
      <c r="E285" s="107"/>
      <c r="F285" s="111" t="s">
        <v>21521</v>
      </c>
      <c r="G285" s="109" t="s">
        <v>20604</v>
      </c>
      <c r="H285" s="114"/>
    </row>
    <row r="286" s="50" customFormat="1" ht="40" customHeight="1" spans="1:8">
      <c r="A286" s="106" t="s">
        <v>21522</v>
      </c>
      <c r="B286" s="107"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"NAME_Unplugged_Machine_Legacy_Destroyer" upgradable = yes graphical_culture = root prefix = yes }} set_formation_scale = 1 set_location =prev.capital_scope.star }}</v>
      </c>
      <c r="C286" s="107"/>
      <c r="D286" s="107"/>
      <c r="E286" s="107"/>
      <c r="F286" s="111" t="s">
        <v>21523</v>
      </c>
      <c r="G286" s="109" t="s">
        <v>20604</v>
      </c>
      <c r="H286" s="114"/>
    </row>
    <row r="287" s="50" customFormat="1" ht="40" customHeight="1" spans="1:8">
      <c r="A287" s="106" t="s">
        <v>21524</v>
      </c>
      <c r="B287" s="107"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"NAME_Unplugged_Machine_Legacy_Cruiser" upgradable = yes graphical_culture = root prefix = yes }} set_formation_scale = 1 set_location =prev.capital_scope.star }}</v>
      </c>
      <c r="C287" s="107"/>
      <c r="D287" s="107"/>
      <c r="E287" s="107"/>
      <c r="F287" s="111" t="s">
        <v>21525</v>
      </c>
      <c r="G287" s="109" t="s">
        <v>20604</v>
      </c>
      <c r="H287" s="114"/>
    </row>
    <row r="288" s="50" customFormat="1" ht="40" customHeight="1" spans="1:8">
      <c r="A288" s="106" t="s">
        <v>21526</v>
      </c>
      <c r="B288" s="107"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"NAME_Unplugged_Machine_Legacy_Battleship" upgradable = yes graphical_culture = root prefix = yes }} set_formation_scale = 1 set_location =prev.capital_scope.star }}</v>
      </c>
      <c r="C288" s="107"/>
      <c r="D288" s="107"/>
      <c r="E288" s="107"/>
      <c r="F288" s="111" t="s">
        <v>21527</v>
      </c>
      <c r="G288" s="109" t="s">
        <v>20604</v>
      </c>
      <c r="H288" s="114"/>
    </row>
    <row r="289" s="50" customFormat="1" ht="40" customHeight="1" spans="1:8">
      <c r="A289" s="106" t="s">
        <v>21528</v>
      </c>
      <c r="B289" s="107"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"NAME_Opus_Sentinel" upgradable = yes graphical_culture = "npf_01_dirty" prefix = yes }} set_formation_scale = 1 set_location =prev.capital_scope.star }}</v>
      </c>
      <c r="C289" s="107"/>
      <c r="D289" s="107"/>
      <c r="E289" s="107"/>
      <c r="F289" s="111" t="s">
        <v>21529</v>
      </c>
      <c r="G289" s="109" t="s">
        <v>21374</v>
      </c>
      <c r="H289" s="114"/>
    </row>
    <row r="290" s="50" customFormat="1" ht="40" customHeight="1" spans="1:8">
      <c r="A290" s="106" t="s">
        <v>21530</v>
      </c>
      <c r="B290" s="107"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"NAME_Shroud_Avatar" upgradable = yes graphical_culture = root prefix = yes }} set_formation_scale = 1 set_location =prev.capital_scope.star }}</v>
      </c>
      <c r="C290" s="107"/>
      <c r="D290" s="107"/>
      <c r="E290" s="107"/>
      <c r="F290" s="111" t="s">
        <v>21531</v>
      </c>
      <c r="G290" s="109" t="s">
        <v>20604</v>
      </c>
      <c r="H290" s="114"/>
    </row>
    <row r="291" s="50" customFormat="1" ht="40" customHeight="1" spans="1:8">
      <c r="A291" s="106" t="s">
        <v>21532</v>
      </c>
      <c r="B291" s="107"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"NAME_Corrupted_Avatar" upgradable = yes graphical_culture = root prefix = yes }} set_formation_scale = 1 set_location =prev.capital_scope.star }}</v>
      </c>
      <c r="C291" s="107"/>
      <c r="D291" s="107"/>
      <c r="E291" s="107"/>
      <c r="F291" s="111" t="s">
        <v>21533</v>
      </c>
      <c r="G291" s="109" t="s">
        <v>20604</v>
      </c>
      <c r="H291" s="114"/>
    </row>
    <row r="292" s="50" customFormat="1" ht="40" customHeight="1" spans="1:8">
      <c r="A292" s="106" t="s">
        <v>21534</v>
      </c>
      <c r="B292" s="107"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"NAME_Warped_Consciousness" upgradable = yes graphical_culture = root prefix = yes }} set_formation_scale = 1 set_location =prev.capital_scope.star }}</v>
      </c>
      <c r="C292" s="107"/>
      <c r="D292" s="107"/>
      <c r="E292" s="107"/>
      <c r="F292" s="111" t="s">
        <v>21535</v>
      </c>
      <c r="G292" s="109" t="s">
        <v>20604</v>
      </c>
      <c r="H292" s="114"/>
    </row>
    <row r="293" s="50" customFormat="1" ht="40" customHeight="1" spans="1:8">
      <c r="A293" s="197" t="s">
        <v>21536</v>
      </c>
      <c r="B293" s="198" t="str">
        <f t="shared" si="7"/>
        <v>effect create_fleet = { name = random settings = { can_upgrade = yes can_change_composition = yes can_change_leader = yes spawn_debris = yes uses_naval_capacity = yes can_disband = yes is_boss = no is_ultra_boss = no} effect = { set_owner = root while = { count = 10 create_ship = { name = random design = "NAME_Shroud_Manifestation" upgradable = yes graphical_culture = root prefix = yes }} set_formation_scale = 1 set_location =prev.capital_scope.star }}</v>
      </c>
      <c r="C293" s="198"/>
      <c r="D293" s="198"/>
      <c r="E293" s="198"/>
      <c r="F293" s="199" t="s">
        <v>21537</v>
      </c>
      <c r="G293" s="200" t="s">
        <v>20604</v>
      </c>
      <c r="H293" s="201"/>
    </row>
    <row r="294" s="50" customFormat="1" ht="40" customHeight="1" spans="1:8">
      <c r="A294" s="202" t="s">
        <v>20558</v>
      </c>
      <c r="B294" s="203"/>
      <c r="C294" s="203"/>
      <c r="D294" s="203"/>
      <c r="E294" s="203"/>
      <c r="F294" s="203"/>
      <c r="G294" s="203"/>
      <c r="H294" s="204"/>
    </row>
    <row r="295" s="50" customFormat="1" ht="40" customHeight="1" spans="1:8">
      <c r="A295" s="205" t="s">
        <v>21538</v>
      </c>
      <c r="B295" s="206"/>
      <c r="C295" s="206"/>
      <c r="D295" s="206"/>
      <c r="E295" s="206"/>
      <c r="F295" s="206"/>
      <c r="G295" s="206"/>
      <c r="H295" s="207"/>
    </row>
    <row r="296" s="50" customFormat="1" ht="40" customHeight="1" spans="1:8">
      <c r="A296" s="208" t="s">
        <v>1720</v>
      </c>
      <c r="B296" s="209" t="s">
        <v>21539</v>
      </c>
      <c r="C296" s="209"/>
      <c r="D296" s="210" t="s">
        <v>21540</v>
      </c>
      <c r="E296" s="210"/>
      <c r="F296" s="209" t="s">
        <v>1723</v>
      </c>
      <c r="G296" s="209" t="s">
        <v>891</v>
      </c>
      <c r="H296" s="211" t="s">
        <v>21541</v>
      </c>
    </row>
    <row r="297" s="50" customFormat="1" ht="40" customHeight="1" spans="1:8">
      <c r="A297" s="212" t="s">
        <v>21542</v>
      </c>
      <c r="B297" s="213" t="str">
        <f>_xlfn.CONCAT("effect = { every_system = { limit = { has_star_flag = jidi1 } save_global_event_target_as = xingxi1 create_fleet = { name = ",$B$8," settings = { is_boss = ",$F$6," is_ultra_boss = ",$H$6," } effect = { set_owner = root create_ship = { name = ",$D$8," design = ",F297," graphical_culture = ",G297," } set_location = {target=event_target:xingxi1 distance = ",$F$7," angle = ",$H$7," }}} clear_global_event_target = xingxi1 }}")</f>
        <v>effect = { every_system = { limit = { has_star_flag = jidi1 } save_global_event_target_as = xingxi1 create_fleet = { name = random settings = { is_boss = no is_ultra_boss = no } effect = { set_owner = root create_ship = { name = random design = "NAME_AI_STARBASE" graphical_culture = "ai_01" } set_location = {target=event_target:xingxi1 distance = 0 angle = 0 }}} clear_global_event_target = xingxi1 }}</v>
      </c>
      <c r="C297" s="213"/>
      <c r="D297" s="214" t="str">
        <f>_xlfn.CONCAT("effect = { save_global_event_target_as = playercountry create_ship_design = { design = ",F297," } add_ship_design = last_created_design}")</f>
        <v>effect = { save_global_event_target_as = playercountry create_ship_design = { design = "NAME_AI_STARBASE" } add_ship_design = last_created_design}</v>
      </c>
      <c r="E297" s="214" t="str">
        <f>_xlfn.CONCAT("effect = {solar_system = {create_starbase = {size = ",H297," ","design = ",F297," ","owner = event_target:playercountry }}}")</f>
        <v>effect = {solar_system = {create_starbase = {size = starbase_ai design = "NAME_AI_STARBASE" owner = event_target:playercountry }}}</v>
      </c>
      <c r="F297" s="215" t="s">
        <v>21543</v>
      </c>
      <c r="G297" s="216" t="s">
        <v>20613</v>
      </c>
      <c r="H297" s="217" t="s">
        <v>21544</v>
      </c>
    </row>
    <row r="298" s="50" customFormat="1" ht="40" customHeight="1" spans="1:8">
      <c r="A298" s="212" t="s">
        <v>21545</v>
      </c>
      <c r="B298" s="213" t="str">
        <f t="shared" ref="B298:B338" si="8">_xlfn.CONCAT("effect = { every_system = { limit = { has_star_flag = jidi1 } save_global_event_target_as = xingxi1 create_fleet = { name = ",$B$8," settings = { is_boss = ",$F$6," is_ultra_boss = ",$H$6," } effect = { set_owner = root create_ship = { name = ",$D$8," design = ",F298," graphical_culture = ",G298," } set_location = {target=event_target:xingxi1 distance = ",$F$7," angle = ",$H$7," }}} clear_global_event_target = xingxi1 }}")</f>
        <v>effect = { every_system = { limit = { has_star_flag = jidi1 } save_global_event_target_as = xingxi1 create_fleet = { name = random settings = { is_boss = no is_ultra_boss = no } effect = { set_owner = root create_ship = { name = random design = "NAME_Formless_Anchor" graphical_culture = root } set_location = {target=event_target:xingxi1 distance = 0 angle = 0 }}} clear_global_event_target = xingxi1 }}</v>
      </c>
      <c r="C298" s="213"/>
      <c r="D298" s="214" t="str">
        <f t="shared" ref="D297:D338" si="9">_xlfn.CONCAT("effect = { save_global_event_target_as = playercountry create_ship_design = { design = ",F298," } add_ship_design = last_created_design}")</f>
        <v>effect = { save_global_event_target_as = playercountry create_ship_design = { design = "NAME_Formless_Anchor" } add_ship_design = last_created_design}</v>
      </c>
      <c r="E298" s="214" t="str">
        <f t="shared" ref="E298:E338" si="10">_xlfn.CONCAT("effect = {solar_system = {create_starbase = {size = ",H298," ","design = ",F298," ","owner = event_target:playercountry }}}")</f>
        <v>effect = {solar_system = {create_starbase = {size = starbase_exd design = "NAME_Formless_Anchor" owner = event_target:playercountry }}}</v>
      </c>
      <c r="F298" s="215" t="s">
        <v>21546</v>
      </c>
      <c r="G298" s="216" t="s">
        <v>20604</v>
      </c>
      <c r="H298" s="217" t="s">
        <v>21547</v>
      </c>
    </row>
    <row r="299" s="50" customFormat="1" ht="40" customHeight="1" spans="1:8">
      <c r="A299" s="212" t="s">
        <v>21548</v>
      </c>
      <c r="B299" s="213" t="str">
        <f t="shared" si="8"/>
        <v>effect = { every_system = { limit = { has_star_flag = jidi1 } save_global_event_target_as = xingxi1 create_fleet = { name = random settings = { is_boss = no is_ultra_boss = no } effect = { set_owner = root create_ship = { name = random design = "NAME_HIVE_Citadel_1" graphical_culture = root } set_location = {target=event_target:xingxi1 distance = 0 angle = 0 }}} clear_global_event_target = xingxi1 }}</v>
      </c>
      <c r="C299" s="213"/>
      <c r="D299" s="214" t="str">
        <f t="shared" si="9"/>
        <v>effect = { save_global_event_target_as = playercountry create_ship_design = { design = "NAME_HIVE_Citadel_1" } add_ship_design = last_created_design}</v>
      </c>
      <c r="E299" s="214" t="str">
        <f t="shared" si="10"/>
        <v>effect = {solar_system = {create_starbase = {size = starbase_deep_space_citadel_1 design = "NAME_HIVE_Citadel_1" owner = event_target:playercountry }}}</v>
      </c>
      <c r="F299" s="215" t="s">
        <v>21549</v>
      </c>
      <c r="G299" s="216" t="s">
        <v>20604</v>
      </c>
      <c r="H299" s="217" t="s">
        <v>20792</v>
      </c>
    </row>
    <row r="300" s="50" customFormat="1" ht="40" customHeight="1" spans="1:8">
      <c r="A300" s="212" t="s">
        <v>21550</v>
      </c>
      <c r="B300" s="213" t="str">
        <f t="shared" si="8"/>
        <v>effect = { every_system = { limit = { has_star_flag = jidi1 } save_global_event_target_as = xingxi1 create_fleet = { name = random settings = { is_boss = no is_ultra_boss = no } effect = { set_owner = root create_ship = { name = random design = "NAME_HIVE_Citadel_2" graphical_culture = root } set_location = {target=event_target:xingxi1 distance = 0 angle = 0 }}} clear_global_event_target = xingxi1 }}</v>
      </c>
      <c r="C300" s="213"/>
      <c r="D300" s="214" t="str">
        <f t="shared" si="9"/>
        <v>effect = { save_global_event_target_as = playercountry create_ship_design = { design = "NAME_HIVE_Citadel_2" } add_ship_design = last_created_design}</v>
      </c>
      <c r="E300" s="214" t="str">
        <f t="shared" si="10"/>
        <v>effect = {solar_system = {create_starbase = {size = starbase_deep_space_citadel_2 design = "NAME_HIVE_Citadel_2" owner = event_target:playercountry }}}</v>
      </c>
      <c r="F300" s="215" t="s">
        <v>21551</v>
      </c>
      <c r="G300" s="216" t="s">
        <v>20604</v>
      </c>
      <c r="H300" s="217" t="s">
        <v>20800</v>
      </c>
    </row>
    <row r="301" s="50" customFormat="1" ht="40" customHeight="1" spans="1:8">
      <c r="A301" s="212" t="s">
        <v>21552</v>
      </c>
      <c r="B301" s="213" t="str">
        <f t="shared" si="8"/>
        <v>effect = { every_system = { limit = { has_star_flag = jidi1 } save_global_event_target_as = xingxi1 create_fleet = { name = random settings = { is_boss = no is_ultra_boss = no } effect = { set_owner = root create_ship = { name = random design = "NAME_HIVE_Citadel_3" graphical_culture = root } set_location = {target=event_target:xingxi1 distance = 0 angle = 0 }}} clear_global_event_target = xingxi1 }}</v>
      </c>
      <c r="C301" s="213"/>
      <c r="D301" s="214" t="str">
        <f t="shared" si="9"/>
        <v>effect = { save_global_event_target_as = playercountry create_ship_design = { design = "NAME_HIVE_Citadel_3" } add_ship_design = last_created_design}</v>
      </c>
      <c r="E301" s="214" t="str">
        <f t="shared" si="10"/>
        <v>effect = {solar_system = {create_starbase = {size = starbase_deep_space_citadel_3 design = "NAME_HIVE_Citadel_3" owner = event_target:playercountry }}}</v>
      </c>
      <c r="F301" s="215" t="s">
        <v>21553</v>
      </c>
      <c r="G301" s="216" t="s">
        <v>20604</v>
      </c>
      <c r="H301" s="217" t="s">
        <v>20808</v>
      </c>
    </row>
    <row r="302" s="50" customFormat="1" ht="40" customHeight="1" spans="1:8">
      <c r="A302" s="212" t="s">
        <v>21554</v>
      </c>
      <c r="B302" s="213" t="str">
        <f t="shared" si="8"/>
        <v>effect = { every_system = { limit = { has_star_flag = jidi1 } save_global_event_target_as = xingxi1 create_fleet = { name = random settings = { is_boss = no is_ultra_boss = no } effect = { set_owner = root create_ship = { name = random design = "NAME_HIVE_FE_Starbase" graphical_culture = root } set_location = {target=event_target:xingxi1 distance = 0 angle = 0 }}} clear_global_event_target = xingxi1 }}</v>
      </c>
      <c r="C302" s="213"/>
      <c r="D302" s="214" t="str">
        <f t="shared" si="9"/>
        <v>effect = { save_global_event_target_as = playercountry create_ship_design = { design = "NAME_HIVE_FE_Starbase" } add_ship_design = last_created_design}</v>
      </c>
      <c r="E302" s="214" t="str">
        <f t="shared" si="10"/>
        <v>effect = {solar_system = {create_starbase = {size = starbase_fe_outpost design = "NAME_HIVE_FE_Starbase" owner = event_target:playercountry }}}</v>
      </c>
      <c r="F302" s="215" t="s">
        <v>21555</v>
      </c>
      <c r="G302" s="216" t="s">
        <v>20604</v>
      </c>
      <c r="H302" s="217" t="s">
        <v>21556</v>
      </c>
    </row>
    <row r="303" s="50" customFormat="1" ht="40" customHeight="1" spans="1:8">
      <c r="A303" s="212" t="s">
        <v>21557</v>
      </c>
      <c r="B303" s="213" t="str">
        <f t="shared" si="8"/>
        <v>effect = { every_system = { limit = { has_star_flag = jidi1 } save_global_event_target_as = xingxi1 create_fleet = { name = random settings = { is_boss = no is_ultra_boss = no } effect = { set_owner = root create_ship = { name = random design = "NAME_Starlit_Starbase" graphical_culture = root } set_location = {target=event_target:xingxi1 distance = 0 angle = 0 }}} clear_global_event_target = xingxi1 }}</v>
      </c>
      <c r="C303" s="213"/>
      <c r="D303" s="214" t="str">
        <f t="shared" si="9"/>
        <v>effect = { save_global_event_target_as = playercountry create_ship_design = { design = "NAME_Starlit_Starbase" } add_ship_design = last_created_design}</v>
      </c>
      <c r="E303" s="214" t="str">
        <f t="shared" si="10"/>
        <v>effect = {solar_system = {create_starbase = {size = starbase_hatchery design = "NAME_Starlit_Starbase" owner = event_target:playercountry }}}</v>
      </c>
      <c r="F303" s="215" t="s">
        <v>21558</v>
      </c>
      <c r="G303" s="216" t="s">
        <v>20604</v>
      </c>
      <c r="H303" s="217" t="s">
        <v>21559</v>
      </c>
    </row>
    <row r="304" s="50" customFormat="1" ht="40" customHeight="1" spans="1:8">
      <c r="A304" s="212" t="s">
        <v>21560</v>
      </c>
      <c r="B304" s="213" t="str">
        <f t="shared" si="8"/>
        <v>effect = { every_system = { limit = { has_star_flag = jidi1 } save_global_event_target_as = xingxi1 create_fleet = { name = random settings = { is_boss = no is_ultra_boss = no } effect = { set_owner = root create_ship = { name = random design = "NAME_Gatebuilder_Starbase" graphical_culture = root } set_location = {target=event_target:xingxi1 distance = 0 angle = 0 }}} clear_global_event_target = xingxi1 }}</v>
      </c>
      <c r="C304" s="213"/>
      <c r="D304" s="214" t="str">
        <f t="shared" si="9"/>
        <v>effect = { save_global_event_target_as = playercountry create_ship_design = { design = "NAME_Gatebuilder_Starbase" } add_ship_design = last_created_design}</v>
      </c>
      <c r="E304" s="214" t="str">
        <f t="shared" si="10"/>
        <v>effect = {solar_system = {create_starbase = {size = starbase_gatebuilders design = "NAME_Gatebuilder_Starbase" owner = event_target:playercountry }}}</v>
      </c>
      <c r="F304" s="215" t="s">
        <v>21561</v>
      </c>
      <c r="G304" s="216" t="s">
        <v>20604</v>
      </c>
      <c r="H304" s="217" t="s">
        <v>21562</v>
      </c>
    </row>
    <row r="305" s="50" customFormat="1" ht="40" customHeight="1" spans="1:8">
      <c r="A305" s="212" t="s">
        <v>21563</v>
      </c>
      <c r="B305" s="213" t="str">
        <f t="shared" si="8"/>
        <v>effect = { every_system = { limit = { has_star_flag = jidi1 } save_global_event_target_as = xingxi1 create_fleet = { name = random settings = { is_boss = no is_ultra_boss = no } effect = { set_owner = root create_ship = { name = random design = "NAME_Unbidden_Starbase" graphical_culture = root } set_location = {target=event_target:xingxi1 distance = 0 angle = 0 }}} clear_global_event_target = xingxi1 }}</v>
      </c>
      <c r="C305" s="213"/>
      <c r="D305" s="214" t="str">
        <f t="shared" si="9"/>
        <v>effect = { save_global_event_target_as = playercountry create_ship_design = { design = "NAME_Unbidden_Starbase" } add_ship_design = last_created_design}</v>
      </c>
      <c r="E305" s="214" t="str">
        <f t="shared" si="10"/>
        <v>effect = {solar_system = {create_starbase = {size = starbase_exd_0 design = "NAME_Unbidden_Starbase" owner = event_target:playercountry }}}</v>
      </c>
      <c r="F305" s="215" t="s">
        <v>21564</v>
      </c>
      <c r="G305" s="216" t="s">
        <v>20604</v>
      </c>
      <c r="H305" s="217" t="s">
        <v>21565</v>
      </c>
    </row>
    <row r="306" s="50" customFormat="1" ht="40" customHeight="1" spans="1:8">
      <c r="A306" s="212" t="s">
        <v>21566</v>
      </c>
      <c r="B306" s="213" t="str">
        <f t="shared" si="8"/>
        <v>effect = { every_system = { limit = { has_star_flag = jidi1 } save_global_event_target_as = xingxi1 create_fleet = { name = random settings = { is_boss = no is_ultra_boss = no } effect = { set_owner = root create_ship = { name = random design = "NAME_Unbidden_Anchor" graphical_culture = root } set_location = {target=event_target:xingxi1 distance = 0 angle = 0 }}} clear_global_event_target = xingxi1 }}</v>
      </c>
      <c r="C306" s="213"/>
      <c r="D306" s="214" t="str">
        <f t="shared" si="9"/>
        <v>effect = { save_global_event_target_as = playercountry create_ship_design = { design = "NAME_Unbidden_Anchor" } add_ship_design = last_created_design}</v>
      </c>
      <c r="E306" s="214" t="str">
        <f t="shared" si="10"/>
        <v>effect = {solar_system = {create_starbase = {size = starbase_exd design = "NAME_Unbidden_Anchor" owner = event_target:playercountry }}}</v>
      </c>
      <c r="F306" s="215" t="s">
        <v>21567</v>
      </c>
      <c r="G306" s="216" t="s">
        <v>20604</v>
      </c>
      <c r="H306" s="217" t="s">
        <v>21547</v>
      </c>
    </row>
    <row r="307" s="50" customFormat="1" ht="40" customHeight="1" spans="1:8">
      <c r="A307" s="212" t="s">
        <v>21568</v>
      </c>
      <c r="B307" s="213" t="str">
        <f t="shared" si="8"/>
        <v>effect = { every_system = { limit = { has_star_flag = jidi1 } save_global_event_target_as = xingxi1 create_fleet = { name = random settings = { is_boss = no is_ultra_boss = no } effect = { set_owner = root create_ship = { name = random design = "NAME_Vehement_Anchor" graphical_culture = root } set_location = {target=event_target:xingxi1 distance = 0 angle = 0 }}} clear_global_event_target = xingxi1 }}</v>
      </c>
      <c r="C307" s="213"/>
      <c r="D307" s="214" t="str">
        <f t="shared" si="9"/>
        <v>effect = { save_global_event_target_as = playercountry create_ship_design = { design = "NAME_Vehement_Anchor" } add_ship_design = last_created_design}</v>
      </c>
      <c r="E307" s="214" t="str">
        <f t="shared" si="10"/>
        <v>effect = {solar_system = {create_starbase = {size = starbase_exd design = "NAME_Vehement_Anchor" owner = event_target:playercountry }}}</v>
      </c>
      <c r="F307" s="215" t="s">
        <v>21569</v>
      </c>
      <c r="G307" s="216" t="s">
        <v>20604</v>
      </c>
      <c r="H307" s="217" t="s">
        <v>21547</v>
      </c>
    </row>
    <row r="308" s="50" customFormat="1" ht="40" customHeight="1" spans="1:8">
      <c r="A308" s="212" t="s">
        <v>21570</v>
      </c>
      <c r="B308" s="213" t="str">
        <f t="shared" si="8"/>
        <v>effect = { every_system = { limit = { has_star_flag = jidi1 } save_global_event_target_as = xingxi1 create_fleet = { name = random settings = { is_boss = no is_ultra_boss = no } effect = { set_owner = root create_ship = { name = random design = "NAME_Aberrant_Anchor" graphical_culture = root } set_location = {target=event_target:xingxi1 distance = 0 angle = 0 }}} clear_global_event_target = xingxi1 }}</v>
      </c>
      <c r="C308" s="213"/>
      <c r="D308" s="214" t="str">
        <f t="shared" si="9"/>
        <v>effect = { save_global_event_target_as = playercountry create_ship_design = { design = "NAME_Aberrant_Anchor" } add_ship_design = last_created_design}</v>
      </c>
      <c r="E308" s="214" t="str">
        <f t="shared" si="10"/>
        <v>effect = {solar_system = {create_starbase = {size = starbase_exd design = "NAME_Aberrant_Anchor" owner = event_target:playercountry }}}</v>
      </c>
      <c r="F308" s="215" t="s">
        <v>21571</v>
      </c>
      <c r="G308" s="216" t="s">
        <v>20604</v>
      </c>
      <c r="H308" s="217" t="s">
        <v>21547</v>
      </c>
    </row>
    <row r="309" s="50" customFormat="1" ht="40" customHeight="1" spans="1:8">
      <c r="A309" s="212" t="s">
        <v>21572</v>
      </c>
      <c r="B309" s="213" t="str">
        <f t="shared" si="8"/>
        <v>effect = { every_system = { limit = { has_star_flag = jidi1 } save_global_event_target_as = xingxi1 create_fleet = { name = random settings = { is_boss = no is_ultra_boss = no } effect = { set_owner = root create_ship = { name = random design = "NAME_FE_MACHINE_Citadel_1" graphical_culture = "fallen_machine_empire_01" } set_location = {target=event_target:xingxi1 distance = 0 angle = 0 }}} clear_global_event_target = xingxi1 }}</v>
      </c>
      <c r="C309" s="213"/>
      <c r="D309" s="214" t="str">
        <f t="shared" si="9"/>
        <v>effect = { save_global_event_target_as = playercountry create_ship_design = { design = "NAME_FE_MACHINE_Citadel_1" } add_ship_design = last_created_design}</v>
      </c>
      <c r="E309" s="214" t="str">
        <f t="shared" si="10"/>
        <v>effect = {solar_system = {create_starbase = {size = starbase_deep_space_citadel_1 design = "NAME_FE_MACHINE_Citadel_1" owner = event_target:playercountry }}}</v>
      </c>
      <c r="F309" s="215" t="s">
        <v>21573</v>
      </c>
      <c r="G309" s="216" t="s">
        <v>21227</v>
      </c>
      <c r="H309" s="217" t="s">
        <v>20792</v>
      </c>
    </row>
    <row r="310" s="50" customFormat="1" ht="40" customHeight="1" spans="1:8">
      <c r="A310" s="212" t="s">
        <v>21574</v>
      </c>
      <c r="B310" s="213" t="str">
        <f t="shared" si="8"/>
        <v>effect = { every_system = { limit = { has_star_flag = jidi1 } save_global_event_target_as = xingxi1 create_fleet = { name = random settings = { is_boss = no is_ultra_boss = no } effect = { set_owner = root create_ship = { name = random design = "NAME_FE_MACHINE_Citadel_2" graphical_culture = "fallen_machine_empire_01" } set_location = {target=event_target:xingxi1 distance = 0 angle = 0 }}} clear_global_event_target = xingxi1 }}</v>
      </c>
      <c r="C310" s="213"/>
      <c r="D310" s="214" t="str">
        <f t="shared" si="9"/>
        <v>effect = { save_global_event_target_as = playercountry create_ship_design = { design = "NAME_FE_MACHINE_Citadel_2" } add_ship_design = last_created_design}</v>
      </c>
      <c r="E310" s="214" t="str">
        <f t="shared" si="10"/>
        <v>effect = {solar_system = {create_starbase = {size = starbase_deep_space_citadel_2 design = "NAME_FE_MACHINE_Citadel_2" owner = event_target:playercountry }}}</v>
      </c>
      <c r="F310" s="215" t="s">
        <v>21575</v>
      </c>
      <c r="G310" s="216" t="s">
        <v>21227</v>
      </c>
      <c r="H310" s="217" t="s">
        <v>20800</v>
      </c>
    </row>
    <row r="311" s="50" customFormat="1" ht="40" customHeight="1" spans="1:8">
      <c r="A311" s="212" t="s">
        <v>21576</v>
      </c>
      <c r="B311" s="213" t="str">
        <f t="shared" si="8"/>
        <v>effect = { every_system = { limit = { has_star_flag = jidi1 } save_global_event_target_as = xingxi1 create_fleet = { name = random settings = { is_boss = no is_ultra_boss = no } effect = { set_owner = root create_ship = { name = random design = "NAME_FE_MACHINE_Citadel_3" graphical_culture = "fallen_machine_empire_01" } set_location = {target=event_target:xingxi1 distance = 0 angle = 0 }}} clear_global_event_target = xingxi1 }}</v>
      </c>
      <c r="C311" s="213"/>
      <c r="D311" s="214" t="str">
        <f t="shared" si="9"/>
        <v>effect = { save_global_event_target_as = playercountry create_ship_design = { design = "NAME_FE_MACHINE_Citadel_3" } add_ship_design = last_created_design}</v>
      </c>
      <c r="E311" s="214" t="str">
        <f t="shared" si="10"/>
        <v>effect = {solar_system = {create_starbase = {size = starbase_deep_space_citadel_3 design = "NAME_FE_MACHINE_Citadel_3" owner = event_target:playercountry }}}</v>
      </c>
      <c r="F311" s="215" t="s">
        <v>21577</v>
      </c>
      <c r="G311" s="216" t="s">
        <v>21227</v>
      </c>
      <c r="H311" s="217" t="s">
        <v>20808</v>
      </c>
    </row>
    <row r="312" s="50" customFormat="1" ht="40" customHeight="1" spans="1:8">
      <c r="A312" s="212" t="s">
        <v>21578</v>
      </c>
      <c r="B312" s="213" t="str">
        <f t="shared" si="8"/>
        <v>effect = { every_system = { limit = { has_star_flag = jidi1 } save_global_event_target_as = xingxi1 create_fleet = { name = random settings = { is_boss = no is_ultra_boss = no } effect = { set_owner = root create_ship = { name = random design = "NAME_FE_MATERIALIST_Citadel_1" graphical_culture = "fallen_empire_02" } set_location = {target=event_target:xingxi1 distance = 0 angle = 0 }}} clear_global_event_target = xingxi1 }}</v>
      </c>
      <c r="C312" s="213"/>
      <c r="D312" s="214" t="str">
        <f t="shared" si="9"/>
        <v>effect = { save_global_event_target_as = playercountry create_ship_design = { design = "NAME_FE_MATERIALIST_Citadel_1" } add_ship_design = last_created_design}</v>
      </c>
      <c r="E312" s="214" t="str">
        <f t="shared" si="10"/>
        <v>effect = {solar_system = {create_starbase = {size = starbase_deep_space_citadel_1 design = "NAME_FE_MATERIALIST_Citadel_1" owner = event_target:playercountry }}}</v>
      </c>
      <c r="F312" s="215" t="s">
        <v>21579</v>
      </c>
      <c r="G312" s="216" t="s">
        <v>21236</v>
      </c>
      <c r="H312" s="217" t="s">
        <v>20792</v>
      </c>
    </row>
    <row r="313" s="50" customFormat="1" ht="40" customHeight="1" spans="1:8">
      <c r="A313" s="212" t="s">
        <v>21580</v>
      </c>
      <c r="B313" s="213" t="str">
        <f t="shared" si="8"/>
        <v>effect = { every_system = { limit = { has_star_flag = jidi1 } save_global_event_target_as = xingxi1 create_fleet = { name = random settings = { is_boss = no is_ultra_boss = no } effect = { set_owner = root create_ship = { name = random design = "NAME_FE_MATERIALIST_Citadel_2" graphical_culture = "fallen_empire_02" } set_location = {target=event_target:xingxi1 distance = 0 angle = 0 }}} clear_global_event_target = xingxi1 }}</v>
      </c>
      <c r="C313" s="213"/>
      <c r="D313" s="214" t="str">
        <f t="shared" si="9"/>
        <v>effect = { save_global_event_target_as = playercountry create_ship_design = { design = "NAME_FE_MATERIALIST_Citadel_2" } add_ship_design = last_created_design}</v>
      </c>
      <c r="E313" s="214" t="str">
        <f t="shared" si="10"/>
        <v>effect = {solar_system = {create_starbase = {size = starbase_deep_space_citadel_2 design = "NAME_FE_MATERIALIST_Citadel_2" owner = event_target:playercountry }}}</v>
      </c>
      <c r="F313" s="215" t="s">
        <v>21581</v>
      </c>
      <c r="G313" s="216" t="s">
        <v>21236</v>
      </c>
      <c r="H313" s="217" t="s">
        <v>20800</v>
      </c>
    </row>
    <row r="314" s="50" customFormat="1" ht="40" customHeight="1" spans="1:8">
      <c r="A314" s="212" t="s">
        <v>21582</v>
      </c>
      <c r="B314" s="213" t="str">
        <f t="shared" si="8"/>
        <v>effect = { every_system = { limit = { has_star_flag = jidi1 } save_global_event_target_as = xingxi1 create_fleet = { name = random settings = { is_boss = no is_ultra_boss = no } effect = { set_owner = root create_ship = { name = random design = "NAME_FE_MATERIALIST_Citadel_3" graphical_culture = "fallen_empire_02" } set_location = {target=event_target:xingxi1 distance = 0 angle = 0 }}} clear_global_event_target = xingxi1 }}</v>
      </c>
      <c r="C314" s="213"/>
      <c r="D314" s="214" t="str">
        <f t="shared" si="9"/>
        <v>effect = { save_global_event_target_as = playercountry create_ship_design = { design = "NAME_FE_MATERIALIST_Citadel_3" } add_ship_design = last_created_design}</v>
      </c>
      <c r="E314" s="214" t="str">
        <f t="shared" si="10"/>
        <v>effect = {solar_system = {create_starbase = {size = starbase_deep_space_citadel_3 design = "NAME_FE_MATERIALIST_Citadel_3" owner = event_target:playercountry }}}</v>
      </c>
      <c r="F314" s="215" t="s">
        <v>21583</v>
      </c>
      <c r="G314" s="216" t="s">
        <v>21236</v>
      </c>
      <c r="H314" s="217" t="s">
        <v>20808</v>
      </c>
    </row>
    <row r="315" s="50" customFormat="1" ht="40" customHeight="1" spans="1:8">
      <c r="A315" s="212" t="s">
        <v>21584</v>
      </c>
      <c r="B315" s="213" t="str">
        <f t="shared" si="8"/>
        <v>effect = { every_system = { limit = { has_star_flag = jidi1 } save_global_event_target_as = xingxi1 create_fleet = { name = random settings = { is_boss = no is_ultra_boss = no } effect = { set_owner = root create_ship = { name = random design = "NAME_FE_SPIRITUALIST_Citadel_1" graphical_culture = "fallen_empire_01" } set_location = {target=event_target:xingxi1 distance = 0 angle = 0 }}} clear_global_event_target = xingxi1 }}</v>
      </c>
      <c r="C315" s="213"/>
      <c r="D315" s="214" t="str">
        <f t="shared" si="9"/>
        <v>effect = { save_global_event_target_as = playercountry create_ship_design = { design = "NAME_FE_SPIRITUALIST_Citadel_1" } add_ship_design = last_created_design}</v>
      </c>
      <c r="E315" s="214" t="str">
        <f t="shared" si="10"/>
        <v>effect = {solar_system = {create_starbase = {size = starbase_deep_space_citadel_1 design = "NAME_FE_SPIRITUALIST_Citadel_1" owner = event_target:playercountry }}}</v>
      </c>
      <c r="F315" s="215" t="s">
        <v>21585</v>
      </c>
      <c r="G315" s="216" t="s">
        <v>21245</v>
      </c>
      <c r="H315" s="217" t="s">
        <v>20792</v>
      </c>
    </row>
    <row r="316" s="50" customFormat="1" ht="40" customHeight="1" spans="1:8">
      <c r="A316" s="212" t="s">
        <v>21586</v>
      </c>
      <c r="B316" s="213" t="str">
        <f t="shared" si="8"/>
        <v>effect = { every_system = { limit = { has_star_flag = jidi1 } save_global_event_target_as = xingxi1 create_fleet = { name = random settings = { is_boss = no is_ultra_boss = no } effect = { set_owner = root create_ship = { name = random design = "NAME_FE_SPIRITUALIST_Citadel_2" graphical_culture = "fallen_empire_01" } set_location = {target=event_target:xingxi1 distance = 0 angle = 0 }}} clear_global_event_target = xingxi1 }}</v>
      </c>
      <c r="C316" s="213"/>
      <c r="D316" s="214" t="str">
        <f t="shared" si="9"/>
        <v>effect = { save_global_event_target_as = playercountry create_ship_design = { design = "NAME_FE_SPIRITUALIST_Citadel_2" } add_ship_design = last_created_design}</v>
      </c>
      <c r="E316" s="214" t="str">
        <f t="shared" si="10"/>
        <v>effect = {solar_system = {create_starbase = {size = starbase_deep_space_citadel_2 design = "NAME_FE_SPIRITUALIST_Citadel_2" owner = event_target:playercountry }}}</v>
      </c>
      <c r="F316" s="215" t="s">
        <v>21587</v>
      </c>
      <c r="G316" s="216" t="s">
        <v>21245</v>
      </c>
      <c r="H316" s="217" t="s">
        <v>20800</v>
      </c>
    </row>
    <row r="317" s="50" customFormat="1" ht="40" customHeight="1" spans="1:8">
      <c r="A317" s="212" t="s">
        <v>21588</v>
      </c>
      <c r="B317" s="213" t="str">
        <f t="shared" si="8"/>
        <v>effect = { every_system = { limit = { has_star_flag = jidi1 } save_global_event_target_as = xingxi1 create_fleet = { name = random settings = { is_boss = no is_ultra_boss = no } effect = { set_owner = root create_ship = { name = random design = "NAME_FE_SPIRITUALIST_Citadel_3" graphical_culture = "fallen_empire_01" } set_location = {target=event_target:xingxi1 distance = 0 angle = 0 }}} clear_global_event_target = xingxi1 }}</v>
      </c>
      <c r="C317" s="213"/>
      <c r="D317" s="214" t="str">
        <f t="shared" si="9"/>
        <v>effect = { save_global_event_target_as = playercountry create_ship_design = { design = "NAME_FE_SPIRITUALIST_Citadel_3" } add_ship_design = last_created_design}</v>
      </c>
      <c r="E317" s="214" t="str">
        <f t="shared" si="10"/>
        <v>effect = {solar_system = {create_starbase = {size = starbase_deep_space_citadel_3 design = "NAME_FE_SPIRITUALIST_Citadel_3" owner = event_target:playercountry }}}</v>
      </c>
      <c r="F317" s="215" t="s">
        <v>21589</v>
      </c>
      <c r="G317" s="216" t="s">
        <v>21245</v>
      </c>
      <c r="H317" s="217" t="s">
        <v>20808</v>
      </c>
    </row>
    <row r="318" s="50" customFormat="1" ht="40" customHeight="1" spans="1:8">
      <c r="A318" s="212" t="s">
        <v>21590</v>
      </c>
      <c r="B318" s="213" t="str">
        <f t="shared" si="8"/>
        <v>effect = { every_system = { limit = { has_star_flag = jidi1 } save_global_event_target_as = xingxi1 create_fleet = { name = random settings = { is_boss = no is_ultra_boss = no } effect = { set_owner = root create_ship = { name = random design = "NAME_FE_XENOPHOBE_Citadel_1" graphical_culture = "fallen_empire_04" } set_location = {target=event_target:xingxi1 distance = 0 angle = 0 }}} clear_global_event_target = xingxi1 }}</v>
      </c>
      <c r="C318" s="213"/>
      <c r="D318" s="214" t="str">
        <f t="shared" si="9"/>
        <v>effect = { save_global_event_target_as = playercountry create_ship_design = { design = "NAME_FE_XENOPHOBE_Citadel_1" } add_ship_design = last_created_design}</v>
      </c>
      <c r="E318" s="214" t="str">
        <f t="shared" si="10"/>
        <v>effect = {solar_system = {create_starbase = {size = starbase_deep_space_citadel_1 design = "NAME_FE_XENOPHOBE_Citadel_1" owner = event_target:playercountry }}}</v>
      </c>
      <c r="F318" s="215" t="s">
        <v>21591</v>
      </c>
      <c r="G318" s="216" t="s">
        <v>21254</v>
      </c>
      <c r="H318" s="217" t="s">
        <v>20792</v>
      </c>
    </row>
    <row r="319" s="50" customFormat="1" ht="40" customHeight="1" spans="1:8">
      <c r="A319" s="212" t="s">
        <v>21592</v>
      </c>
      <c r="B319" s="213" t="str">
        <f t="shared" si="8"/>
        <v>effect = { every_system = { limit = { has_star_flag = jidi1 } save_global_event_target_as = xingxi1 create_fleet = { name = random settings = { is_boss = no is_ultra_boss = no } effect = { set_owner = root create_ship = { name = random design = "NAME_FE_XENOPHOBE_Citadel_2" graphical_culture = "fallen_empire_04" } set_location = {target=event_target:xingxi1 distance = 0 angle = 0 }}} clear_global_event_target = xingxi1 }}</v>
      </c>
      <c r="C319" s="213"/>
      <c r="D319" s="214" t="str">
        <f t="shared" si="9"/>
        <v>effect = { save_global_event_target_as = playercountry create_ship_design = { design = "NAME_FE_XENOPHOBE_Citadel_2" } add_ship_design = last_created_design}</v>
      </c>
      <c r="E319" s="214" t="str">
        <f t="shared" si="10"/>
        <v>effect = {solar_system = {create_starbase = {size = starbase_deep_space_citadel_2 design = "NAME_FE_XENOPHOBE_Citadel_2" owner = event_target:playercountry }}}</v>
      </c>
      <c r="F319" s="215" t="s">
        <v>21593</v>
      </c>
      <c r="G319" s="216" t="s">
        <v>21254</v>
      </c>
      <c r="H319" s="217" t="s">
        <v>20800</v>
      </c>
    </row>
    <row r="320" s="50" customFormat="1" ht="40" customHeight="1" spans="1:8">
      <c r="A320" s="212" t="s">
        <v>21594</v>
      </c>
      <c r="B320" s="213" t="str">
        <f t="shared" si="8"/>
        <v>effect = { every_system = { limit = { has_star_flag = jidi1 } save_global_event_target_as = xingxi1 create_fleet = { name = random settings = { is_boss = no is_ultra_boss = no } effect = { set_owner = root create_ship = { name = random design = "NAME_FE_XENOPHOBE_Citadel_3" graphical_culture = "fallen_empire_04" } set_location = {target=event_target:xingxi1 distance = 0 angle = 0 }}} clear_global_event_target = xingxi1 }}</v>
      </c>
      <c r="C320" s="213"/>
      <c r="D320" s="214" t="str">
        <f t="shared" si="9"/>
        <v>effect = { save_global_event_target_as = playercountry create_ship_design = { design = "NAME_FE_XENOPHOBE_Citadel_3" } add_ship_design = last_created_design}</v>
      </c>
      <c r="E320" s="214" t="str">
        <f t="shared" si="10"/>
        <v>effect = {solar_system = {create_starbase = {size = starbase_deep_space_citadel_3 design = "NAME_FE_XENOPHOBE_Citadel_3" owner = event_target:playercountry }}}</v>
      </c>
      <c r="F320" s="215" t="s">
        <v>21595</v>
      </c>
      <c r="G320" s="216" t="s">
        <v>21254</v>
      </c>
      <c r="H320" s="217" t="s">
        <v>20808</v>
      </c>
    </row>
    <row r="321" s="50" customFormat="1" ht="40" customHeight="1" spans="1:8">
      <c r="A321" s="212" t="s">
        <v>21596</v>
      </c>
      <c r="B321" s="213" t="str">
        <f t="shared" si="8"/>
        <v>effect = { every_system = { limit = { has_star_flag = jidi1 } save_global_event_target_as = xingxi1 create_fleet = { name = random settings = { is_boss = no is_ultra_boss = no } effect = { set_owner = root create_ship = { name = random design = "NAME_FE_XENOPHILE_Citadel_1" graphical_culture = "fallen_empire_03" } set_location = {target=event_target:xingxi1 distance = 0 angle = 0 }}} clear_global_event_target = xingxi1 }}</v>
      </c>
      <c r="C321" s="213"/>
      <c r="D321" s="214" t="str">
        <f t="shared" si="9"/>
        <v>effect = { save_global_event_target_as = playercountry create_ship_design = { design = "NAME_FE_XENOPHILE_Citadel_1" } add_ship_design = last_created_design}</v>
      </c>
      <c r="E321" s="214" t="str">
        <f t="shared" si="10"/>
        <v>effect = {solar_system = {create_starbase = {size = starbase_deep_space_citadel_1 design = "NAME_FE_XENOPHILE_Citadel_1" owner = event_target:playercountry }}}</v>
      </c>
      <c r="F321" s="215" t="s">
        <v>21597</v>
      </c>
      <c r="G321" s="216" t="s">
        <v>21263</v>
      </c>
      <c r="H321" s="217" t="s">
        <v>20792</v>
      </c>
    </row>
    <row r="322" s="50" customFormat="1" ht="40" customHeight="1" spans="1:8">
      <c r="A322" s="212" t="s">
        <v>21598</v>
      </c>
      <c r="B322" s="213" t="str">
        <f t="shared" si="8"/>
        <v>effect = { every_system = { limit = { has_star_flag = jidi1 } save_global_event_target_as = xingxi1 create_fleet = { name = random settings = { is_boss = no is_ultra_boss = no } effect = { set_owner = root create_ship = { name = random design = "NAME_FE_XENOPHILE_Citadel_2" graphical_culture = "fallen_empire_03" } set_location = {target=event_target:xingxi1 distance = 0 angle = 0 }}} clear_global_event_target = xingxi1 }}</v>
      </c>
      <c r="C322" s="213"/>
      <c r="D322" s="214" t="str">
        <f t="shared" si="9"/>
        <v>effect = { save_global_event_target_as = playercountry create_ship_design = { design = "NAME_FE_XENOPHILE_Citadel_2" } add_ship_design = last_created_design}</v>
      </c>
      <c r="E322" s="214" t="str">
        <f t="shared" si="10"/>
        <v>effect = {solar_system = {create_starbase = {size = starbase_deep_space_citadel_2 design = "NAME_FE_XENOPHILE_Citadel_2" owner = event_target:playercountry }}}</v>
      </c>
      <c r="F322" s="215" t="s">
        <v>21599</v>
      </c>
      <c r="G322" s="216" t="s">
        <v>21263</v>
      </c>
      <c r="H322" s="217" t="s">
        <v>20800</v>
      </c>
    </row>
    <row r="323" s="50" customFormat="1" ht="40" customHeight="1" spans="1:8">
      <c r="A323" s="212" t="s">
        <v>21600</v>
      </c>
      <c r="B323" s="213" t="str">
        <f t="shared" si="8"/>
        <v>effect = { every_system = { limit = { has_star_flag = jidi1 } save_global_event_target_as = xingxi1 create_fleet = { name = random settings = { is_boss = no is_ultra_boss = no } effect = { set_owner = root create_ship = { name = random design = "NAME_FE_XENOPHILE_Citadel_3" graphical_culture = "fallen_empire_03" } set_location = {target=event_target:xingxi1 distance = 0 angle = 0 }}} clear_global_event_target = xingxi1 }}</v>
      </c>
      <c r="C323" s="213"/>
      <c r="D323" s="214" t="str">
        <f t="shared" si="9"/>
        <v>effect = { save_global_event_target_as = playercountry create_ship_design = { design = "NAME_FE_XENOPHILE_Citadel_3" } add_ship_design = last_created_design}</v>
      </c>
      <c r="E323" s="214" t="str">
        <f t="shared" si="10"/>
        <v>effect = {solar_system = {create_starbase = {size = starbase_deep_space_citadel_3 design = "NAME_FE_XENOPHILE_Citadel_3" owner = event_target:playercountry }}}</v>
      </c>
      <c r="F323" s="215" t="s">
        <v>21601</v>
      </c>
      <c r="G323" s="216" t="s">
        <v>21263</v>
      </c>
      <c r="H323" s="217" t="s">
        <v>20808</v>
      </c>
    </row>
    <row r="324" s="50" customFormat="1" ht="40" customHeight="1" spans="1:8">
      <c r="A324" s="212" t="s">
        <v>21602</v>
      </c>
      <c r="B324" s="213" t="str">
        <f t="shared" si="8"/>
        <v>effect = { every_system = { limit = { has_star_flag = jidi1 } save_global_event_target_as = xingxi1 create_fleet = { name = random settings = { is_boss = no is_ultra_boss = no } effect = { set_owner = root create_ship = { name = random design = "NAME_FE_Starbase" graphical_culture = "fallen_empire_01" } set_location = {target=event_target:xingxi1 distance = 0 angle = 0 }}} clear_global_event_target = xingxi1 }}</v>
      </c>
      <c r="C324" s="213"/>
      <c r="D324" s="214" t="str">
        <f t="shared" si="9"/>
        <v>effect = { save_global_event_target_as = playercountry create_ship_design = { design = "NAME_FE_Starbase" } add_ship_design = last_created_design}</v>
      </c>
      <c r="E324" s="214" t="str">
        <f t="shared" si="10"/>
        <v>effect = {solar_system = {create_starbase = {size = starbase_fe_outpost design = "NAME_FE_Starbase" owner = event_target:playercountry }}}</v>
      </c>
      <c r="F324" s="215" t="s">
        <v>21603</v>
      </c>
      <c r="G324" s="216" t="s">
        <v>21245</v>
      </c>
      <c r="H324" s="217" t="s">
        <v>21556</v>
      </c>
    </row>
    <row r="325" s="50" customFormat="1" ht="40" customHeight="1" spans="1:8">
      <c r="A325" s="212" t="s">
        <v>21604</v>
      </c>
      <c r="B325" s="213" t="str">
        <f t="shared" si="8"/>
        <v>effect = { every_system = { limit = { has_star_flag = jidi1 } save_global_event_target_as = xingxi1 create_fleet = { name = random settings = { is_boss = no is_ultra_boss = no } effect = { set_owner = root create_ship = { name = random design = "NAME_Voidworms_Starbase" graphical_culture = root } set_location = {target=event_target:xingxi1 distance = 0 angle = 0 }}} clear_global_event_target = xingxi1 }}</v>
      </c>
      <c r="C325" s="213"/>
      <c r="D325" s="214" t="str">
        <f t="shared" si="9"/>
        <v>effect = { save_global_event_target_as = playercountry create_ship_design = { design = "NAME_Voidworms_Starbase" } add_ship_design = last_created_design}</v>
      </c>
      <c r="E325" s="214" t="str">
        <f t="shared" si="10"/>
        <v>effect = {solar_system = {create_starbase = {size = voidworm_nest design = "NAME_Voidworms_Starbase" owner = event_target:playercountry }}}</v>
      </c>
      <c r="F325" s="215" t="s">
        <v>21605</v>
      </c>
      <c r="G325" s="216" t="s">
        <v>20604</v>
      </c>
      <c r="H325" s="217" t="s">
        <v>21606</v>
      </c>
    </row>
    <row r="326" s="50" customFormat="1" ht="40" customHeight="1" spans="1:8">
      <c r="A326" s="212" t="s">
        <v>21607</v>
      </c>
      <c r="B326" s="213" t="str">
        <f t="shared" si="8"/>
        <v>effect = { every_system = { limit = { has_star_flag = jidi1 } save_global_event_target_as = xingxi1 create_fleet = { name = random settings = { is_boss = no is_ultra_boss = no } effect = { set_owner = root create_ship = { name = random design = "NAME_Marauder_Starbase" graphical_culture = root } set_location = {target=event_target:xingxi1 distance = 0 angle = 0 }}} clear_global_event_target = xingxi1 }}</v>
      </c>
      <c r="C326" s="213"/>
      <c r="D326" s="214" t="str">
        <f t="shared" si="9"/>
        <v>effect = { save_global_event_target_as = playercountry create_ship_design = { design = "NAME_Marauder_Starbase" } add_ship_design = last_created_design}</v>
      </c>
      <c r="E326" s="214" t="str">
        <f t="shared" si="10"/>
        <v>effect = {solar_system = {create_starbase = {size = starbase_marauder design = "NAME_Marauder_Starbase" owner = event_target:playercountry }}}</v>
      </c>
      <c r="F326" s="215" t="s">
        <v>21608</v>
      </c>
      <c r="G326" s="216" t="s">
        <v>20604</v>
      </c>
      <c r="H326" s="217" t="s">
        <v>21609</v>
      </c>
    </row>
    <row r="327" s="50" customFormat="1" ht="40" customHeight="1" spans="1:8">
      <c r="A327" s="212" t="s">
        <v>21610</v>
      </c>
      <c r="B327" s="213" t="str">
        <f t="shared" si="8"/>
        <v>effect = { every_system = { limit = { has_star_flag = jidi1 } save_global_event_target_as = xingxi1 create_fleet = { name = random settings = { is_boss = no is_ultra_boss = no } effect = { set_owner = root create_ship = { name = random design = "NAME_Caravaneer_Starbase" graphical_culture = root } set_location = {target=event_target:xingxi1 distance = 0 angle = 0 }}} clear_global_event_target = xingxi1 }}</v>
      </c>
      <c r="C327" s="213"/>
      <c r="D327" s="214" t="str">
        <f t="shared" si="9"/>
        <v>effect = { save_global_event_target_as = playercountry create_ship_design = { design = "NAME_Caravaneer_Starbase" } add_ship_design = last_created_design}</v>
      </c>
      <c r="E327" s="214" t="str">
        <f t="shared" si="10"/>
        <v>effect = {solar_system = {create_starbase = {size = starbase_caravaneer design = "NAME_Caravaneer_Starbase" owner = event_target:playercountry }}}</v>
      </c>
      <c r="F327" s="215" t="s">
        <v>21611</v>
      </c>
      <c r="G327" s="216" t="s">
        <v>20604</v>
      </c>
      <c r="H327" s="217" t="s">
        <v>21612</v>
      </c>
    </row>
    <row r="328" s="50" customFormat="1" ht="40" customHeight="1" spans="1:8">
      <c r="A328" s="212" t="s">
        <v>21613</v>
      </c>
      <c r="B328" s="213" t="str">
        <f t="shared" si="8"/>
        <v>effect = { every_system = { limit = { has_star_flag = jidi1 } save_global_event_target_as = xingxi1 create_fleet = { name = random settings = { is_boss = no is_ultra_boss = no } effect = { set_owner = root create_ship = { name = random design = "NAME_Mercenary_Enclave_Station" graphical_culture = root } set_location = {target=event_target:xingxi1 distance = 0 angle = 0 }}} clear_global_event_target = xingxi1 }}</v>
      </c>
      <c r="C328" s="213"/>
      <c r="D328" s="214" t="str">
        <f t="shared" si="9"/>
        <v>effect = { save_global_event_target_as = playercountry create_ship_design = { design = "NAME_Mercenary_Enclave_Station" } add_ship_design = last_created_design}</v>
      </c>
      <c r="E328" s="214" t="str">
        <f t="shared" si="10"/>
        <v>effect = {solar_system = {create_starbase = {size = enclave_mercenary_station design = "NAME_Mercenary_Enclave_Station" owner = event_target:playercountry }}}</v>
      </c>
      <c r="F328" s="215" t="s">
        <v>21614</v>
      </c>
      <c r="G328" s="216" t="s">
        <v>20604</v>
      </c>
      <c r="H328" s="217" t="s">
        <v>21615</v>
      </c>
    </row>
    <row r="329" s="50" customFormat="1" ht="40" customHeight="1" spans="1:8">
      <c r="A329" s="212" t="s">
        <v>21616</v>
      </c>
      <c r="B329" s="213" t="str">
        <f t="shared" si="8"/>
        <v>effect = { every_system = { limit = { has_star_flag = jidi1 } save_global_event_target_as = xingxi1 create_fleet = { name = random settings = { is_boss = no is_ultra_boss = no } effect = { set_owner = root create_ship = { name = random design = "NAME_Mercenary_Enclave_Station_1" graphical_culture = root } set_location = {target=event_target:xingxi1 distance = 0 angle = 0 }}} clear_global_event_target = xingxi1 }}</v>
      </c>
      <c r="C329" s="213"/>
      <c r="D329" s="214" t="str">
        <f t="shared" si="9"/>
        <v>effect = { save_global_event_target_as = playercountry create_ship_design = { design = "NAME_Mercenary_Enclave_Station_1" } add_ship_design = last_created_design}</v>
      </c>
      <c r="E329" s="214" t="str">
        <f t="shared" si="10"/>
        <v>effect = {solar_system = {create_starbase = {size = enclave_mercenary_station design = "NAME_Mercenary_Enclave_Station_1" owner = event_target:playercountry }}}</v>
      </c>
      <c r="F329" s="215" t="s">
        <v>21617</v>
      </c>
      <c r="G329" s="216" t="s">
        <v>20604</v>
      </c>
      <c r="H329" s="217" t="s">
        <v>21615</v>
      </c>
    </row>
    <row r="330" s="50" customFormat="1" ht="40" customHeight="1" spans="1:8">
      <c r="A330" s="212" t="s">
        <v>21618</v>
      </c>
      <c r="B330" s="213" t="str">
        <f t="shared" si="8"/>
        <v>effect = { every_system = { limit = { has_star_flag = jidi1 } save_global_event_target_as = xingxi1 create_fleet = { name = random settings = { is_boss = no is_ultra_boss = no } effect = { set_owner = root create_ship = { name = random design = "NAME_Mercenary_Enclave_Station_2" graphical_culture = root } set_location = {target=event_target:xingxi1 distance = 0 angle = 0 }}} clear_global_event_target = xingxi1 }}</v>
      </c>
      <c r="C330" s="213"/>
      <c r="D330" s="214" t="str">
        <f t="shared" si="9"/>
        <v>effect = { save_global_event_target_as = playercountry create_ship_design = { design = "NAME_Mercenary_Enclave_Station_2" } add_ship_design = last_created_design}</v>
      </c>
      <c r="E330" s="214" t="str">
        <f t="shared" si="10"/>
        <v>effect = {solar_system = {create_starbase = {size = enclave_mercenary_station design = "NAME_Mercenary_Enclave_Station_2" owner = event_target:playercountry }}}</v>
      </c>
      <c r="F330" s="215" t="s">
        <v>21619</v>
      </c>
      <c r="G330" s="216" t="s">
        <v>20604</v>
      </c>
      <c r="H330" s="217" t="s">
        <v>21615</v>
      </c>
    </row>
    <row r="331" s="50" customFormat="1" ht="40" customHeight="1" spans="1:8">
      <c r="A331" s="212" t="s">
        <v>21620</v>
      </c>
      <c r="B331" s="213" t="str">
        <f t="shared" si="8"/>
        <v>effect = { every_system = { limit = { has_star_flag = jidi1 } save_global_event_target_as = xingxi1 create_fleet = { name = random settings = { is_boss = no is_ultra_boss = no } effect = { set_owner = root create_ship = { name = random design = "NAME_Mercenary_Enclave_Station_3" graphical_culture = root } set_location = {target=event_target:xingxi1 distance = 0 angle = 0 }}} clear_global_event_target = xingxi1 }}</v>
      </c>
      <c r="C331" s="213"/>
      <c r="D331" s="214" t="str">
        <f t="shared" si="9"/>
        <v>effect = { save_global_event_target_as = playercountry create_ship_design = { design = "NAME_Mercenary_Enclave_Station_3" } add_ship_design = last_created_design}</v>
      </c>
      <c r="E331" s="214" t="str">
        <f t="shared" si="10"/>
        <v>effect = {solar_system = {create_starbase = {size = enclave_mercenary_station design = "NAME_Mercenary_Enclave_Station_3" owner = event_target:playercountry }}}</v>
      </c>
      <c r="F331" s="215" t="s">
        <v>21621</v>
      </c>
      <c r="G331" s="216" t="s">
        <v>20604</v>
      </c>
      <c r="H331" s="217" t="s">
        <v>21615</v>
      </c>
    </row>
    <row r="332" s="50" customFormat="1" ht="40" customHeight="1" spans="1:8">
      <c r="A332" s="212" t="s">
        <v>21622</v>
      </c>
      <c r="B332" s="213" t="str">
        <f t="shared" si="8"/>
        <v>effect = { every_system = { limit = { has_star_flag = jidi1 } save_global_event_target_as = xingxi1 create_fleet = { name = random settings = { is_boss = no is_ultra_boss = no } effect = { set_owner = root create_ship = { name = random design = "NAME_Mercenary_Enclave_Station_4" graphical_culture = root } set_location = {target=event_target:xingxi1 distance = 0 angle = 0 }}} clear_global_event_target = xingxi1 }}</v>
      </c>
      <c r="C332" s="213"/>
      <c r="D332" s="214" t="str">
        <f t="shared" si="9"/>
        <v>effect = { save_global_event_target_as = playercountry create_ship_design = { design = "NAME_Mercenary_Enclave_Station_4" } add_ship_design = last_created_design}</v>
      </c>
      <c r="E332" s="214" t="str">
        <f t="shared" si="10"/>
        <v>effect = {solar_system = {create_starbase = {size = enclave_mercenary_station design = "NAME_Mercenary_Enclave_Station_4" owner = event_target:playercountry }}}</v>
      </c>
      <c r="F332" s="215" t="s">
        <v>21623</v>
      </c>
      <c r="G332" s="216" t="s">
        <v>20604</v>
      </c>
      <c r="H332" s="217" t="s">
        <v>21615</v>
      </c>
    </row>
    <row r="333" s="50" customFormat="1" ht="40" customHeight="1" spans="1:8">
      <c r="A333" s="212" t="s">
        <v>21624</v>
      </c>
      <c r="B333" s="213" t="str">
        <f t="shared" si="8"/>
        <v>effect = { every_system = { limit = { has_star_flag = jidi1 } save_global_event_target_as = xingxi1 create_fleet = { name = random settings = { is_boss = no is_ultra_boss = no } effect = { set_owner = root create_ship = { name = random design = "NAME_Mercenary_Enclave_Station_5" graphical_culture = root } set_location = {target=event_target:xingxi1 distance = 0 angle = 0 }}} clear_global_event_target = xingxi1 }}</v>
      </c>
      <c r="C333" s="213"/>
      <c r="D333" s="214" t="str">
        <f t="shared" si="9"/>
        <v>effect = { save_global_event_target_as = playercountry create_ship_design = { design = "NAME_Mercenary_Enclave_Station_5" } add_ship_design = last_created_design}</v>
      </c>
      <c r="E333" s="214" t="str">
        <f t="shared" si="10"/>
        <v>effect = {solar_system = {create_starbase = {size = enclave_mercenary_station design = "NAME_Mercenary_Enclave_Station_5" owner = event_target:playercountry }}}</v>
      </c>
      <c r="F333" s="215" t="s">
        <v>21625</v>
      </c>
      <c r="G333" s="216" t="s">
        <v>20604</v>
      </c>
      <c r="H333" s="217" t="s">
        <v>21615</v>
      </c>
    </row>
    <row r="334" s="50" customFormat="1" ht="40" customHeight="1" spans="1:8">
      <c r="A334" s="212" t="s">
        <v>21626</v>
      </c>
      <c r="B334" s="213" t="str">
        <f t="shared" si="8"/>
        <v>effect = { every_system = { limit = { has_star_flag = jidi1 } save_global_event_target_as = xingxi1 create_fleet = { name = random settings = { is_boss = no is_ultra_boss = no } effect = { set_owner = root create_ship = { name = random design = "NAME_Salvager_Enclave_Station" graphical_culture = root } set_location = {target=event_target:xingxi1 distance = 0 angle = 0 }}} clear_global_event_target = xingxi1 }}</v>
      </c>
      <c r="C334" s="213"/>
      <c r="D334" s="214" t="str">
        <f t="shared" si="9"/>
        <v>effect = { save_global_event_target_as = playercountry create_ship_design = { design = "NAME_Salvager_Enclave_Station" } add_ship_design = last_created_design}</v>
      </c>
      <c r="E334" s="214" t="str">
        <f t="shared" si="10"/>
        <v>effect = {solar_system = {create_starbase = {size = enclave_salvager_station design = "NAME_Salvager_Enclave_Station" owner = event_target:playercountry }}}</v>
      </c>
      <c r="F334" s="215" t="s">
        <v>21627</v>
      </c>
      <c r="G334" s="216" t="s">
        <v>20604</v>
      </c>
      <c r="H334" s="217" t="s">
        <v>21628</v>
      </c>
    </row>
    <row r="335" s="50" customFormat="1" ht="40" customHeight="1" spans="1:8">
      <c r="A335" s="212" t="s">
        <v>21629</v>
      </c>
      <c r="B335" s="213" t="str">
        <f t="shared" si="8"/>
        <v>effect = { every_system = { limit = { has_star_flag = jidi1 } save_global_event_target_as = xingxi1 create_fleet = { name = random settings = { is_boss = no is_ultra_boss = no } effect = { set_owner = root create_ship = { name = random design = "NAME_Shroudwalker_Enclave_Station" graphical_culture = root } set_location = {target=event_target:xingxi1 distance = 0 angle = 0 }}} clear_global_event_target = xingxi1 }}</v>
      </c>
      <c r="C335" s="213"/>
      <c r="D335" s="214" t="str">
        <f t="shared" si="9"/>
        <v>effect = { save_global_event_target_as = playercountry create_ship_design = { design = "NAME_Shroudwalker_Enclave_Station" } add_ship_design = last_created_design}</v>
      </c>
      <c r="E335" s="214" t="str">
        <f t="shared" si="10"/>
        <v>effect = {solar_system = {create_starbase = {size = enclave_shroudwalker_station design = "NAME_Shroudwalker_Enclave_Station" owner = event_target:playercountry }}}</v>
      </c>
      <c r="F335" s="215" t="s">
        <v>21630</v>
      </c>
      <c r="G335" s="216" t="s">
        <v>20604</v>
      </c>
      <c r="H335" s="217" t="s">
        <v>21631</v>
      </c>
    </row>
    <row r="336" s="50" customFormat="1" ht="40" customHeight="1" spans="1:8">
      <c r="A336" s="212" t="s">
        <v>21632</v>
      </c>
      <c r="B336" s="213" t="str">
        <f t="shared" si="8"/>
        <v>effect = { every_system = { limit = { has_star_flag = jidi1 } save_global_event_target_as = xingxi1 create_fleet = { name = random settings = { is_boss = no is_ultra_boss = no } effect = { set_owner = root create_ship = { name = random design = "NAME_Swarm_Starbase" graphical_culture = "swarm_01" } set_location = {target=event_target:xingxi1 distance = 0 angle = 0 }}} clear_global_event_target = xingxi1 }}</v>
      </c>
      <c r="C336" s="213"/>
      <c r="D336" s="214" t="str">
        <f t="shared" si="9"/>
        <v>effect = { save_global_event_target_as = playercountry create_ship_design = { design = "NAME_Swarm_Starbase" } add_ship_design = last_created_design}</v>
      </c>
      <c r="E336" s="214" t="str">
        <f t="shared" si="10"/>
        <v>effect = {solar_system = {create_starbase = {size = starbase_swarm design = "NAME_Swarm_Starbase" owner = event_target:playercountry }}}</v>
      </c>
      <c r="F336" s="215" t="s">
        <v>21633</v>
      </c>
      <c r="G336" s="216" t="s">
        <v>21506</v>
      </c>
      <c r="H336" s="217" t="s">
        <v>21634</v>
      </c>
    </row>
    <row r="337" s="50" customFormat="1" ht="40" customHeight="1" spans="1:8">
      <c r="A337" s="212" t="s">
        <v>21635</v>
      </c>
      <c r="B337" s="213" t="str">
        <f t="shared" si="8"/>
        <v>effect = { every_system = { limit = { has_star_flag = jidi1 } save_global_event_target_as = xingxi1 create_fleet = { name = random settings = { is_boss = no is_ultra_boss = no } effect = { set_owner = root create_ship = { name = random design = "NAME_Synth_Queen_Starbase" graphical_culture = "synth_queen_01" } set_location = {target=event_target:xingxi1 distance = 0 angle = 0 }}} clear_global_event_target = xingxi1 }}</v>
      </c>
      <c r="C337" s="213"/>
      <c r="D337" s="214" t="str">
        <f t="shared" si="9"/>
        <v>effect = { save_global_event_target_as = playercountry create_ship_design = { design = "NAME_Synth_Queen_Starbase" } add_ship_design = last_created_design}</v>
      </c>
      <c r="E337" s="214" t="str">
        <f t="shared" si="10"/>
        <v>effect = {solar_system = {create_starbase = {size = starbase_synth_queen design = "NAME_Synth_Queen_Starbase" owner = event_target:playercountry }}}</v>
      </c>
      <c r="F337" s="215" t="s">
        <v>21636</v>
      </c>
      <c r="G337" s="216" t="s">
        <v>21515</v>
      </c>
      <c r="H337" s="217" t="s">
        <v>21637</v>
      </c>
    </row>
    <row r="338" s="50" customFormat="1" ht="40" customHeight="1" spans="1:9">
      <c r="A338" s="218" t="s">
        <v>21638</v>
      </c>
      <c r="B338" s="219" t="str">
        <f t="shared" si="8"/>
        <v>effect = { every_system = { limit = { has_star_flag = jidi1 } save_global_event_target_as = xingxi1 create_fleet = { name = random settings = { is_boss = no is_ultra_boss = no } effect = { set_owner = root create_ship = { name = random design = "NAME_Synth_Queen_Starbase_Big" graphical_culture = "synth_queen_01" } set_location = {target=event_target:xingxi1 distance = 0 angle = 0 }}} clear_global_event_target = xingxi1 }}</v>
      </c>
      <c r="C338" s="219"/>
      <c r="D338" s="220" t="str">
        <f t="shared" si="9"/>
        <v>effect = { save_global_event_target_as = playercountry create_ship_design = { design = "NAME_Synth_Queen_Starbase_Big" } add_ship_design = last_created_design}</v>
      </c>
      <c r="E338" s="220" t="str">
        <f t="shared" si="10"/>
        <v>effect = {solar_system = {create_starbase = {size = big_starbase_synth_queen design = "NAME_Synth_Queen_Starbase_Big" owner = event_target:playercountry }}}</v>
      </c>
      <c r="F338" s="221" t="s">
        <v>21639</v>
      </c>
      <c r="G338" s="222" t="s">
        <v>21515</v>
      </c>
      <c r="H338" s="223" t="s">
        <v>21640</v>
      </c>
      <c r="I338" s="126"/>
    </row>
    <row r="339" s="50" customFormat="1" ht="40" customHeight="1" spans="1:9">
      <c r="A339" s="145" t="s">
        <v>20666</v>
      </c>
      <c r="B339" s="146"/>
      <c r="C339" s="146"/>
      <c r="D339" s="146"/>
      <c r="E339" s="146"/>
      <c r="F339" s="146"/>
      <c r="G339" s="146"/>
      <c r="H339" s="179"/>
      <c r="I339" s="126"/>
    </row>
    <row r="340" s="50" customFormat="1" ht="40" customHeight="1" spans="1:9">
      <c r="A340" s="154" t="s">
        <v>21641</v>
      </c>
      <c r="B340" s="155"/>
      <c r="C340" s="155"/>
      <c r="D340" s="155"/>
      <c r="E340" s="155"/>
      <c r="F340" s="155"/>
      <c r="G340" s="155"/>
      <c r="H340" s="183"/>
      <c r="I340" s="131"/>
    </row>
    <row r="341" s="50" customFormat="1" ht="40" customHeight="1" spans="1:9">
      <c r="A341" s="156" t="s">
        <v>1720</v>
      </c>
      <c r="B341" s="157" t="s">
        <v>21642</v>
      </c>
      <c r="C341" s="157" t="s">
        <v>20692</v>
      </c>
      <c r="D341" s="157"/>
      <c r="E341" s="157"/>
      <c r="F341" s="224" t="s">
        <v>1723</v>
      </c>
      <c r="G341" s="150" t="s">
        <v>891</v>
      </c>
      <c r="H341" s="193" t="s">
        <v>197</v>
      </c>
      <c r="I341" s="131"/>
    </row>
    <row r="342" s="50" customFormat="1" ht="40" customHeight="1" spans="1:9">
      <c r="A342" s="154" t="s">
        <v>21643</v>
      </c>
      <c r="B342" s="225" t="str">
        <f>_xlfn.CONCAT("effect = {while = {count = ",$B$7," create_ship = { name = ",$D$8," upgradable = no prefix = ",$H$8," design = ",F342," graphical_culture = ",G342," }")</f>
        <v>effect = {while = {count = 10 create_ship = { name = random upgradable = no prefix = yes design = "NAME_AI_1" graphical_culture = "ai_01" }</v>
      </c>
      <c r="C342" s="226" t="str">
        <f>_xlfn.CONCAT("effect = { every_system = { limit = { has_star_flag = jidi1 } save_global_event_target_as = xingxi2 create_fleet = { name = ",$B$8," settings = { is_boss = ",$F$6," is_ultra_boss = ",$H$6," } effect = { set_owner = root while = { count = ",$B$7," create_ship = { name = ",$D$8," design = ",F342," graphical_culture = ",G342," prefix = ",$H$8," upgradable = no }} set_formation_scale = ",$D$7," set_location = {target=event_target:xingxi2 distance = ",$F$7," angle = ",$H$7," }}} clear_global_event_target = xingxi2 }")</f>
        <v>effect = { every_system = { limit = { has_star_flag = jidi1 } save_global_event_target_as = xingxi2 create_fleet = { name = random settings = { is_boss = no is_ultra_boss = no } effect = { set_owner = root while = { count = 10 create_ship = { name = random design = "NAME_AI_1" graphical_culture = "ai_01" prefix = yes upgradable = no }} set_formation_scale = 1 set_location = {target=event_target:xingxi2 distance = 0 angle = 0 }}} clear_global_event_target = xingxi2 }</v>
      </c>
      <c r="D342" s="226"/>
      <c r="E342" s="226"/>
      <c r="F342" s="227" t="s">
        <v>21644</v>
      </c>
      <c r="G342" s="228" t="s">
        <v>20613</v>
      </c>
      <c r="H342" s="229" t="s">
        <v>21645</v>
      </c>
      <c r="I342" s="131"/>
    </row>
    <row r="343" s="50" customFormat="1" ht="40" customHeight="1" spans="1:9">
      <c r="A343" s="154" t="s">
        <v>21646</v>
      </c>
      <c r="B343" s="225" t="str">
        <f t="shared" ref="B343:B383" si="11">_xlfn.CONCAT("effect = {while = {count = ",$B$7," create_ship = { name = ",$D$8," upgradable = no prefix = ",$H$8," design = ",F343," graphical_culture = ",G343," }")</f>
        <v>effect = {while = {count = 10 create_ship = { name = random upgradable = no prefix = yes design = "NAME_AI_2" graphical_culture = "ai_01" }</v>
      </c>
      <c r="C343" s="226" t="str">
        <f t="shared" ref="C343:C383" si="12">_xlfn.CONCAT("effect = { every_system = { limit = { has_star_flag = jidi1 } save_global_event_target_as = xingxi2 create_fleet = { name = ",$B$8," settings = { is_boss = ",$F$6," is_ultra_boss = ",$H$6," } effect = { set_owner = root while = { count = ",$B$7," create_ship = { name = ",$D$8," design = ",F343," graphical_culture = ",G343," prefix = ",$H$8," upgradable = no }} set_formation_scale = ",$D$7," set_location = {target=event_target:xingxi2 distance = ",$F$7," angle = ",$H$7," }}} clear_global_event_target = xingxi2 }")</f>
        <v>effect = { every_system = { limit = { has_star_flag = jidi1 } save_global_event_target_as = xingxi2 create_fleet = { name = random settings = { is_boss = no is_ultra_boss = no } effect = { set_owner = root while = { count = 10 create_ship = { name = random design = "NAME_AI_2" graphical_culture = "ai_01" prefix = yes upgradable = no }} set_formation_scale = 1 set_location = {target=event_target:xingxi2 distance = 0 angle = 0 }}} clear_global_event_target = xingxi2 }</v>
      </c>
      <c r="D343" s="226"/>
      <c r="E343" s="226"/>
      <c r="F343" s="227" t="s">
        <v>21647</v>
      </c>
      <c r="G343" s="228" t="s">
        <v>20613</v>
      </c>
      <c r="H343" s="229" t="s">
        <v>21645</v>
      </c>
      <c r="I343" s="126"/>
    </row>
    <row r="344" s="50" customFormat="1" ht="40" customHeight="1" spans="1:8">
      <c r="A344" s="154" t="s">
        <v>21648</v>
      </c>
      <c r="B344" s="225" t="str">
        <f t="shared" si="11"/>
        <v>effect = {while = {count = 10 create_ship = { name = random upgradable = no prefix = yes design = "NAME_AI_Core" graphical_culture = "ai_01" }</v>
      </c>
      <c r="C344" s="226" t="str">
        <f t="shared" si="12"/>
        <v>effect = { every_system = { limit = { has_star_flag = jidi1 } save_global_event_target_as = xingxi2 create_fleet = { name = random settings = { is_boss = no is_ultra_boss = no } effect = { set_owner = root while = { count = 10 create_ship = { name = random design = "NAME_AI_Core" graphical_culture = "ai_01" prefix = yes upgradable = no }} set_formation_scale = 1 set_location = {target=event_target:xingxi2 distance = 0 angle = 0 }}} clear_global_event_target = xingxi2 }</v>
      </c>
      <c r="D344" s="226"/>
      <c r="E344" s="226"/>
      <c r="F344" s="227" t="s">
        <v>21649</v>
      </c>
      <c r="G344" s="228" t="s">
        <v>20613</v>
      </c>
      <c r="H344" s="229" t="s">
        <v>21645</v>
      </c>
    </row>
    <row r="345" s="50" customFormat="1" ht="40" customHeight="1" spans="1:8">
      <c r="A345" s="154" t="s">
        <v>21650</v>
      </c>
      <c r="B345" s="225" t="str">
        <f t="shared" si="11"/>
        <v>effect = {while = {count = 10 create_ship = { name = random upgradable = no prefix = yes design = "NAME_AI_Final_Core" graphical_culture = "ai_01" }</v>
      </c>
      <c r="C345" s="226" t="str">
        <f t="shared" si="12"/>
        <v>effect = { every_system = { limit = { has_star_flag = jidi1 } save_global_event_target_as = xingxi2 create_fleet = { name = random settings = { is_boss = no is_ultra_boss = no } effect = { set_owner = root while = { count = 10 create_ship = { name = random design = "NAME_AI_Final_Core" graphical_culture = "ai_01" prefix = yes upgradable = no }} set_formation_scale = 1 set_location = {target=event_target:xingxi2 distance = 0 angle = 0 }}} clear_global_event_target = xingxi2 }</v>
      </c>
      <c r="D345" s="226"/>
      <c r="E345" s="226"/>
      <c r="F345" s="227" t="s">
        <v>21651</v>
      </c>
      <c r="G345" s="228" t="s">
        <v>20613</v>
      </c>
      <c r="H345" s="229" t="s">
        <v>21645</v>
      </c>
    </row>
    <row r="346" s="50" customFormat="1" ht="40" customHeight="1" spans="1:8">
      <c r="A346" s="154" t="s">
        <v>21652</v>
      </c>
      <c r="B346" s="225" t="str">
        <f t="shared" si="11"/>
        <v>effect = {while = {count = 10 create_ship = { name = random upgradable = no prefix = yes design = "NAME_Cybrex_Core" graphical_culture = "ai_01" }</v>
      </c>
      <c r="C346" s="226" t="str">
        <f t="shared" si="12"/>
        <v>effect = { every_system = { limit = { has_star_flag = jidi1 } save_global_event_target_as = xingxi2 create_fleet = { name = random settings = { is_boss = no is_ultra_boss = no } effect = { set_owner = root while = { count = 10 create_ship = { name = random design = "NAME_Cybrex_Core" graphical_culture = "ai_01" prefix = yes upgradable = no }} set_formation_scale = 1 set_location = {target=event_target:xingxi2 distance = 0 angle = 0 }}} clear_global_event_target = xingxi2 }</v>
      </c>
      <c r="D346" s="226"/>
      <c r="E346" s="226"/>
      <c r="F346" s="227" t="s">
        <v>21653</v>
      </c>
      <c r="G346" s="228" t="s">
        <v>20613</v>
      </c>
      <c r="H346" s="229" t="s">
        <v>21645</v>
      </c>
    </row>
    <row r="347" s="50" customFormat="1" ht="40" customHeight="1" spans="1:8">
      <c r="A347" s="154" t="s">
        <v>21654</v>
      </c>
      <c r="B347" s="225" t="str">
        <f t="shared" si="11"/>
        <v>effect = {while = {count = 10 create_ship = { name = random upgradable = no prefix = yes design = "NAME_Cybrex_Station_1" graphical_culture = "ai_01" }</v>
      </c>
      <c r="C347" s="226" t="str">
        <f t="shared" si="12"/>
        <v>effect = { every_system = { limit = { has_star_flag = jidi1 } save_global_event_target_as = xingxi2 create_fleet = { name = random settings = { is_boss = no is_ultra_boss = no } effect = { set_owner = root while = { count = 10 create_ship = { name = random design = "NAME_Cybrex_Station_1" graphical_culture = "ai_01" prefix = yes upgradable = no }} set_formation_scale = 1 set_location = {target=event_target:xingxi2 distance = 0 angle = 0 }}} clear_global_event_target = xingxi2 }</v>
      </c>
      <c r="D347" s="226"/>
      <c r="E347" s="226"/>
      <c r="F347" s="227" t="s">
        <v>21655</v>
      </c>
      <c r="G347" s="228" t="s">
        <v>20613</v>
      </c>
      <c r="H347" s="229" t="s">
        <v>21645</v>
      </c>
    </row>
    <row r="348" s="50" customFormat="1" ht="40" customHeight="1" spans="1:8">
      <c r="A348" s="154" t="s">
        <v>21656</v>
      </c>
      <c r="B348" s="225" t="str">
        <f t="shared" si="11"/>
        <v>effect = {while = {count = 10 create_ship = { name = random upgradable = no prefix = yes design = "NAME_Cybrex_Station_2" graphical_culture = "ai_01" }</v>
      </c>
      <c r="C348" s="226" t="str">
        <f t="shared" si="12"/>
        <v>effect = { every_system = { limit = { has_star_flag = jidi1 } save_global_event_target_as = xingxi2 create_fleet = { name = random settings = { is_boss = no is_ultra_boss = no } effect = { set_owner = root while = { count = 10 create_ship = { name = random design = "NAME_Cybrex_Station_2" graphical_culture = "ai_01" prefix = yes upgradable = no }} set_formation_scale = 1 set_location = {target=event_target:xingxi2 distance = 0 angle = 0 }}} clear_global_event_target = xingxi2 }</v>
      </c>
      <c r="D348" s="226"/>
      <c r="E348" s="226"/>
      <c r="F348" s="227" t="s">
        <v>21657</v>
      </c>
      <c r="G348" s="228" t="s">
        <v>20613</v>
      </c>
      <c r="H348" s="229" t="s">
        <v>21645</v>
      </c>
    </row>
    <row r="349" s="50" customFormat="1" ht="40" customHeight="1" spans="1:8">
      <c r="A349" s="154" t="s">
        <v>21658</v>
      </c>
      <c r="B349" s="225" t="str">
        <f t="shared" si="11"/>
        <v>effect = {while = {count = 10 create_ship = { name = random upgradable = no prefix = yes design = "NAME_HIVE_FE_Platform" graphical_culture = root }</v>
      </c>
      <c r="C349" s="226" t="str">
        <f t="shared" si="12"/>
        <v>effect = { every_system = { limit = { has_star_flag = jidi1 } save_global_event_target_as = xingxi2 create_fleet = { name = random settings = { is_boss = no is_ultra_boss = no } effect = { set_owner = root while = { count = 10 create_ship = { name = random design = "NAME_HIVE_FE_Platform" graphical_culture = root prefix = yes upgradable = no }} set_formation_scale = 1 set_location = {target=event_target:xingxi2 distance = 0 angle = 0 }}} clear_global_event_target = xingxi2 }</v>
      </c>
      <c r="D349" s="226"/>
      <c r="E349" s="226"/>
      <c r="F349" s="227" t="s">
        <v>21659</v>
      </c>
      <c r="G349" s="228" t="s">
        <v>20604</v>
      </c>
      <c r="H349" s="229" t="s">
        <v>21660</v>
      </c>
    </row>
    <row r="350" s="50" customFormat="1" ht="40" customHeight="1" spans="1:8">
      <c r="A350" s="154" t="s">
        <v>21661</v>
      </c>
      <c r="B350" s="225" t="str">
        <f t="shared" si="11"/>
        <v>effect = {while = {count = 10 create_ship = { name = random upgradable = no prefix = yes design = "NAME_Crystal_Nidus" graphical_culture = root }</v>
      </c>
      <c r="C350" s="226" t="str">
        <f t="shared" si="12"/>
        <v>effect = { every_system = { limit = { has_star_flag = jidi1 } save_global_event_target_as = xingxi2 create_fleet = { name = random settings = { is_boss = no is_ultra_boss = no } effect = { set_owner = root while = { count = 10 create_ship = { name = random design = "NAME_Crystal_Nidus" graphical_culture = root prefix = yes upgradable = no }} set_formation_scale = 1 set_location = {target=event_target:xingxi2 distance = 0 angle = 0 }}} clear_global_event_target = xingxi2 }</v>
      </c>
      <c r="D350" s="226"/>
      <c r="E350" s="226"/>
      <c r="F350" s="227" t="s">
        <v>21662</v>
      </c>
      <c r="G350" s="228" t="s">
        <v>20604</v>
      </c>
      <c r="H350" s="229" t="s">
        <v>21645</v>
      </c>
    </row>
    <row r="351" s="50" customFormat="1" ht="40" customHeight="1" spans="1:8">
      <c r="A351" s="154" t="s">
        <v>21663</v>
      </c>
      <c r="B351" s="225" t="str">
        <f t="shared" si="11"/>
        <v>effect = {while = {count = 10 create_ship = { name = random upgradable = no prefix = yes design = "NAME_Nanite_Factory" graphical_culture = root }</v>
      </c>
      <c r="C351" s="226" t="str">
        <f t="shared" si="12"/>
        <v>effect = { every_system = { limit = { has_star_flag = jidi1 } save_global_event_target_as = xingxi2 create_fleet = { name = random settings = { is_boss = no is_ultra_boss = no } effect = { set_owner = root while = { count = 10 create_ship = { name = random design = "NAME_Nanite_Factory" graphical_culture = root prefix = yes upgradable = no }} set_formation_scale = 1 set_location = {target=event_target:xingxi2 distance = 0 angle = 0 }}} clear_global_event_target = xingxi2 }</v>
      </c>
      <c r="D351" s="226"/>
      <c r="E351" s="226"/>
      <c r="F351" s="227" t="s">
        <v>21664</v>
      </c>
      <c r="G351" s="228" t="s">
        <v>20604</v>
      </c>
      <c r="H351" s="229" t="s">
        <v>21645</v>
      </c>
    </row>
    <row r="352" s="50" customFormat="1" ht="40" customHeight="1" spans="1:8">
      <c r="A352" s="154" t="s">
        <v>21665</v>
      </c>
      <c r="B352" s="225" t="str">
        <f t="shared" si="11"/>
        <v>effect = {while = {count = 10 create_ship = { name = random upgradable = no prefix = yes design = "NAME_Space_Station" graphical_culture = root }</v>
      </c>
      <c r="C352" s="226" t="str">
        <f t="shared" si="12"/>
        <v>effect = { every_system = { limit = { has_star_flag = jidi1 } save_global_event_target_as = xingxi2 create_fleet = { name = random settings = { is_boss = no is_ultra_boss = no } effect = { set_owner = root while = { count = 10 create_ship = { name = random design = "NAME_Space_Station" graphical_culture = root prefix = yes upgradable = no }} set_formation_scale = 1 set_location = {target=event_target:xingxi2 distance = 0 angle = 0 }}} clear_global_event_target = xingxi2 }</v>
      </c>
      <c r="D352" s="226"/>
      <c r="E352" s="226"/>
      <c r="F352" s="227" t="s">
        <v>21666</v>
      </c>
      <c r="G352" s="228" t="s">
        <v>20604</v>
      </c>
      <c r="H352" s="229" t="s">
        <v>21645</v>
      </c>
    </row>
    <row r="353" s="50" customFormat="1" ht="40" customHeight="1" spans="1:8">
      <c r="A353" s="154" t="s">
        <v>21667</v>
      </c>
      <c r="B353" s="225" t="str">
        <f t="shared" si="11"/>
        <v>effect = {while = {count = 10 create_ship = { name = random upgradable = no prefix = yes design = "NAME_Citadel" graphical_culture = root }</v>
      </c>
      <c r="C353" s="226" t="str">
        <f t="shared" si="12"/>
        <v>effect = { every_system = { limit = { has_star_flag = jidi1 } save_global_event_target_as = xingxi2 create_fleet = { name = random settings = { is_boss = no is_ultra_boss = no } effect = { set_owner = root while = { count = 10 create_ship = { name = random design = "NAME_Citadel" graphical_culture = root prefix = yes upgradable = no }} set_formation_scale = 1 set_location = {target=event_target:xingxi2 distance = 0 angle = 0 }}} clear_global_event_target = xingxi2 }</v>
      </c>
      <c r="D353" s="226"/>
      <c r="E353" s="226"/>
      <c r="F353" s="227" t="s">
        <v>21668</v>
      </c>
      <c r="G353" s="228" t="s">
        <v>20604</v>
      </c>
      <c r="H353" s="229" t="s">
        <v>21645</v>
      </c>
    </row>
    <row r="354" s="50" customFormat="1" ht="40" customHeight="1" spans="1:8">
      <c r="A354" s="154" t="s">
        <v>21669</v>
      </c>
      <c r="B354" s="225" t="str">
        <f t="shared" si="11"/>
        <v>effect = {while = {count = 10 create_ship = { name = random upgradable = no prefix = yes design = "NAME_Sentry" graphical_culture = root }</v>
      </c>
      <c r="C354" s="226" t="str">
        <f t="shared" si="12"/>
        <v>effect = { every_system = { limit = { has_star_flag = jidi1 } save_global_event_target_as = xingxi2 create_fleet = { name = random settings = { is_boss = no is_ultra_boss = no } effect = { set_owner = root while = { count = 10 create_ship = { name = random design = "NAME_Sentry" graphical_culture = root prefix = yes upgradable = no }} set_formation_scale = 1 set_location = {target=event_target:xingxi2 distance = 0 angle = 0 }}} clear_global_event_target = xingxi2 }</v>
      </c>
      <c r="D354" s="226"/>
      <c r="E354" s="226"/>
      <c r="F354" s="227" t="s">
        <v>21670</v>
      </c>
      <c r="G354" s="228" t="s">
        <v>20604</v>
      </c>
      <c r="H354" s="229" t="s">
        <v>21645</v>
      </c>
    </row>
    <row r="355" s="50" customFormat="1" ht="40" customHeight="1" spans="1:8">
      <c r="A355" s="154" t="s">
        <v>21671</v>
      </c>
      <c r="B355" s="225" t="str">
        <f t="shared" si="11"/>
        <v>effect = {while = {count = 10 create_ship = { name = random upgradable = no prefix = yes design = "NAME_Central_Crystal_Station" graphical_culture = root }</v>
      </c>
      <c r="C355" s="226" t="str">
        <f t="shared" si="12"/>
        <v>effect = { every_system = { limit = { has_star_flag = jidi1 } save_global_event_target_as = xingxi2 create_fleet = { name = random settings = { is_boss = no is_ultra_boss = no } effect = { set_owner = root while = { count = 10 create_ship = { name = random design = "NAME_Central_Crystal_Station" graphical_culture = root prefix = yes upgradable = no }} set_formation_scale = 1 set_location = {target=event_target:xingxi2 distance = 0 angle = 0 }}} clear_global_event_target = xingxi2 }</v>
      </c>
      <c r="D355" s="226"/>
      <c r="E355" s="226"/>
      <c r="F355" s="227" t="s">
        <v>21672</v>
      </c>
      <c r="G355" s="228" t="s">
        <v>20604</v>
      </c>
      <c r="H355" s="229" t="s">
        <v>21645</v>
      </c>
    </row>
    <row r="356" s="50" customFormat="1" ht="40" customHeight="1" spans="1:8">
      <c r="A356" s="154" t="s">
        <v>21673</v>
      </c>
      <c r="B356" s="225" t="str">
        <f t="shared" si="11"/>
        <v>effect = {while = {count = 10 create_ship = { name = random upgradable = no prefix = yes design = "NAME_Vigil" graphical_culture = root }</v>
      </c>
      <c r="C356" s="226" t="str">
        <f t="shared" si="12"/>
        <v>effect = { every_system = { limit = { has_star_flag = jidi1 } save_global_event_target_as = xingxi2 create_fleet = { name = random settings = { is_boss = no is_ultra_boss = no } effect = { set_owner = root while = { count = 10 create_ship = { name = random design = "NAME_Vigil" graphical_culture = root prefix = yes upgradable = no }} set_formation_scale = 1 set_location = {target=event_target:xingxi2 distance = 0 angle = 0 }}} clear_global_event_target = xingxi2 }</v>
      </c>
      <c r="D356" s="226"/>
      <c r="E356" s="226"/>
      <c r="F356" s="227" t="s">
        <v>21674</v>
      </c>
      <c r="G356" s="228" t="s">
        <v>20604</v>
      </c>
      <c r="H356" s="229" t="s">
        <v>21645</v>
      </c>
    </row>
    <row r="357" s="50" customFormat="1" ht="40" customHeight="1" spans="1:8">
      <c r="A357" s="154" t="s">
        <v>21675</v>
      </c>
      <c r="B357" s="225" t="str">
        <f t="shared" si="11"/>
        <v>effect = {while = {count = 10 create_ship = { name = random upgradable = no prefix = yes design = "NAME_PR_417" graphical_culture = root }</v>
      </c>
      <c r="C357" s="226" t="str">
        <f t="shared" si="12"/>
        <v>effect = { every_system = { limit = { has_star_flag = jidi1 } save_global_event_target_as = xingxi2 create_fleet = { name = random settings = { is_boss = no is_ultra_boss = no } effect = { set_owner = root while = { count = 10 create_ship = { name = random design = "NAME_PR_417" graphical_culture = root prefix = yes upgradable = no }} set_formation_scale = 1 set_location = {target=event_target:xingxi2 distance = 0 angle = 0 }}} clear_global_event_target = xingxi2 }</v>
      </c>
      <c r="D357" s="226"/>
      <c r="E357" s="226"/>
      <c r="F357" s="227" t="s">
        <v>21676</v>
      </c>
      <c r="G357" s="228" t="s">
        <v>20604</v>
      </c>
      <c r="H357" s="229" t="s">
        <v>21645</v>
      </c>
    </row>
    <row r="358" s="50" customFormat="1" ht="40" customHeight="1" spans="1:8">
      <c r="A358" s="154" t="s">
        <v>21677</v>
      </c>
      <c r="B358" s="225" t="str">
        <f t="shared" si="11"/>
        <v>effect = {while = {count = 10 create_ship = { name = random upgradable = no prefix = yes design = "NAME_Sanctuary_Core" graphical_culture = root }</v>
      </c>
      <c r="C358" s="226" t="str">
        <f t="shared" si="12"/>
        <v>effect = { every_system = { limit = { has_star_flag = jidi1 } save_global_event_target_as = xingxi2 create_fleet = { name = random settings = { is_boss = no is_ultra_boss = no } effect = { set_owner = root while = { count = 10 create_ship = { name = random design = "NAME_Sanctuary_Core" graphical_culture = root prefix = yes upgradable = no }} set_formation_scale = 1 set_location = {target=event_target:xingxi2 distance = 0 angle = 0 }}} clear_global_event_target = xingxi2 }</v>
      </c>
      <c r="D358" s="226"/>
      <c r="E358" s="226"/>
      <c r="F358" s="227" t="s">
        <v>21678</v>
      </c>
      <c r="G358" s="228" t="s">
        <v>20604</v>
      </c>
      <c r="H358" s="229" t="s">
        <v>21660</v>
      </c>
    </row>
    <row r="359" s="50" customFormat="1" ht="40" customHeight="1" spans="1:8">
      <c r="A359" s="154" t="s">
        <v>21679</v>
      </c>
      <c r="B359" s="225" t="str">
        <f t="shared" si="11"/>
        <v>effect = {while = {count = 10 create_ship = { name = random upgradable = no prefix = yes design = "NAME_Defensive_A_1" graphical_culture = root }</v>
      </c>
      <c r="C359" s="226" t="str">
        <f t="shared" si="12"/>
        <v>effect = { every_system = { limit = { has_star_flag = jidi1 } save_global_event_target_as = xingxi2 create_fleet = { name = random settings = { is_boss = no is_ultra_boss = no } effect = { set_owner = root while = { count = 10 create_ship = { name = random design = "NAME_Defensive_A_1" graphical_culture = root prefix = yes upgradable = no }} set_formation_scale = 1 set_location = {target=event_target:xingxi2 distance = 0 angle = 0 }}} clear_global_event_target = xingxi2 }</v>
      </c>
      <c r="D359" s="226"/>
      <c r="E359" s="226"/>
      <c r="F359" s="227" t="s">
        <v>21680</v>
      </c>
      <c r="G359" s="228" t="s">
        <v>20604</v>
      </c>
      <c r="H359" s="229" t="s">
        <v>21660</v>
      </c>
    </row>
    <row r="360" s="50" customFormat="1" ht="40" customHeight="1" spans="1:8">
      <c r="A360" s="154" t="s">
        <v>21681</v>
      </c>
      <c r="B360" s="225" t="str">
        <f t="shared" si="11"/>
        <v>effect = {while = {count = 10 create_ship = { name = random upgradable = no prefix = yes design = "NAME_Defensive_A_2" graphical_culture = root }</v>
      </c>
      <c r="C360" s="226" t="str">
        <f t="shared" si="12"/>
        <v>effect = { every_system = { limit = { has_star_flag = jidi1 } save_global_event_target_as = xingxi2 create_fleet = { name = random settings = { is_boss = no is_ultra_boss = no } effect = { set_owner = root while = { count = 10 create_ship = { name = random design = "NAME_Defensive_A_2" graphical_culture = root prefix = yes upgradable = no }} set_formation_scale = 1 set_location = {target=event_target:xingxi2 distance = 0 angle = 0 }}} clear_global_event_target = xingxi2 }</v>
      </c>
      <c r="D360" s="226"/>
      <c r="E360" s="226"/>
      <c r="F360" s="227" t="s">
        <v>21682</v>
      </c>
      <c r="G360" s="228" t="s">
        <v>20604</v>
      </c>
      <c r="H360" s="229" t="s">
        <v>21660</v>
      </c>
    </row>
    <row r="361" s="50" customFormat="1" ht="40" customHeight="1" spans="1:8">
      <c r="A361" s="154" t="s">
        <v>21683</v>
      </c>
      <c r="B361" s="225" t="str">
        <f t="shared" si="11"/>
        <v>effect = {while = {count = 10 create_ship = { name = random upgradable = no prefix = yes design = "NAME_Unbidden_Portal" graphical_culture = root }</v>
      </c>
      <c r="C361" s="226" t="str">
        <f t="shared" si="12"/>
        <v>effect = { every_system = { limit = { has_star_flag = jidi1 } save_global_event_target_as = xingxi2 create_fleet = { name = random settings = { is_boss = no is_ultra_boss = no } effect = { set_owner = root while = { count = 10 create_ship = { name = random design = "NAME_Unbidden_Portal" graphical_culture = root prefix = yes upgradable = no }} set_formation_scale = 1 set_location = {target=event_target:xingxi2 distance = 0 angle = 0 }}} clear_global_event_target = xingxi2 }</v>
      </c>
      <c r="D361" s="226"/>
      <c r="E361" s="226"/>
      <c r="F361" s="227" t="s">
        <v>21684</v>
      </c>
      <c r="G361" s="228" t="s">
        <v>20604</v>
      </c>
      <c r="H361" s="229" t="s">
        <v>21645</v>
      </c>
    </row>
    <row r="362" s="50" customFormat="1" ht="40" customHeight="1" spans="1:8">
      <c r="A362" s="154" t="s">
        <v>21685</v>
      </c>
      <c r="B362" s="225" t="str">
        <f t="shared" si="11"/>
        <v>effect = {while = {count = 10 create_ship = { name = random upgradable = no prefix = yes design = "NAME_Vehement_Portal" graphical_culture = root }</v>
      </c>
      <c r="C362" s="226" t="str">
        <f t="shared" si="12"/>
        <v>effect = { every_system = { limit = { has_star_flag = jidi1 } save_global_event_target_as = xingxi2 create_fleet = { name = random settings = { is_boss = no is_ultra_boss = no } effect = { set_owner = root while = { count = 10 create_ship = { name = random design = "NAME_Vehement_Portal" graphical_culture = root prefix = yes upgradable = no }} set_formation_scale = 1 set_location = {target=event_target:xingxi2 distance = 0 angle = 0 }}} clear_global_event_target = xingxi2 }</v>
      </c>
      <c r="D362" s="226"/>
      <c r="E362" s="226"/>
      <c r="F362" s="227" t="s">
        <v>21686</v>
      </c>
      <c r="G362" s="228" t="s">
        <v>20604</v>
      </c>
      <c r="H362" s="229" t="s">
        <v>21645</v>
      </c>
    </row>
    <row r="363" s="50" customFormat="1" ht="40" customHeight="1" spans="1:8">
      <c r="A363" s="154" t="s">
        <v>21687</v>
      </c>
      <c r="B363" s="225" t="str">
        <f t="shared" si="11"/>
        <v>effect = {while = {count = 10 create_ship = { name = random upgradable = no prefix = yes design = "NAME_Aberrant_Portal" graphical_culture = root }</v>
      </c>
      <c r="C363" s="226" t="str">
        <f t="shared" si="12"/>
        <v>effect = { every_system = { limit = { has_star_flag = jidi1 } save_global_event_target_as = xingxi2 create_fleet = { name = random settings = { is_boss = no is_ultra_boss = no } effect = { set_owner = root while = { count = 10 create_ship = { name = random design = "NAME_Aberrant_Portal" graphical_culture = root prefix = yes upgradable = no }} set_formation_scale = 1 set_location = {target=event_target:xingxi2 distance = 0 angle = 0 }}} clear_global_event_target = xingxi2 }</v>
      </c>
      <c r="D363" s="226"/>
      <c r="E363" s="226"/>
      <c r="F363" s="227" t="s">
        <v>21688</v>
      </c>
      <c r="G363" s="228" t="s">
        <v>20604</v>
      </c>
      <c r="H363" s="229" t="s">
        <v>21645</v>
      </c>
    </row>
    <row r="364" s="50" customFormat="1" ht="40" customHeight="1" spans="1:8">
      <c r="A364" s="154" t="s">
        <v>21689</v>
      </c>
      <c r="B364" s="225" t="str">
        <f t="shared" si="11"/>
        <v>effect = {while = {count = 10 create_ship = { name = random upgradable = no prefix = yes design = "NAME_Sigma" graphical_culture = "fallen_machine_empire_01" }</v>
      </c>
      <c r="C364" s="226" t="str">
        <f t="shared" si="12"/>
        <v>effect = { every_system = { limit = { has_star_flag = jidi1 } save_global_event_target_as = xingxi2 create_fleet = { name = random settings = { is_boss = no is_ultra_boss = no } effect = { set_owner = root while = { count = 10 create_ship = { name = random design = "NAME_Sigma" graphical_culture = "fallen_machine_empire_01" prefix = yes upgradable = no }} set_formation_scale = 1 set_location = {target=event_target:xingxi2 distance = 0 angle = 0 }}} clear_global_event_target = xingxi2 }</v>
      </c>
      <c r="D364" s="226"/>
      <c r="E364" s="226"/>
      <c r="F364" s="227" t="s">
        <v>21690</v>
      </c>
      <c r="G364" s="228" t="s">
        <v>21227</v>
      </c>
      <c r="H364" s="229" t="s">
        <v>21660</v>
      </c>
    </row>
    <row r="365" s="50" customFormat="1" ht="40" customHeight="1" spans="1:8">
      <c r="A365" s="154" t="s">
        <v>21691</v>
      </c>
      <c r="B365" s="225" t="str">
        <f t="shared" si="11"/>
        <v>effect = {while = {count = 10 create_ship = { name = random upgradable = no prefix = yes design = "NAME_Cloaker" graphical_culture = "fallen_empire_02" }</v>
      </c>
      <c r="C365" s="226" t="str">
        <f t="shared" si="12"/>
        <v>effect = { every_system = { limit = { has_star_flag = jidi1 } save_global_event_target_as = xingxi2 create_fleet = { name = random settings = { is_boss = no is_ultra_boss = no } effect = { set_owner = root while = { count = 10 create_ship = { name = random design = "NAME_Cloaker" graphical_culture = "fallen_empire_02" prefix = yes upgradable = no }} set_formation_scale = 1 set_location = {target=event_target:xingxi2 distance = 0 angle = 0 }}} clear_global_event_target = xingxi2 }</v>
      </c>
      <c r="D365" s="226"/>
      <c r="E365" s="226"/>
      <c r="F365" s="227" t="s">
        <v>21692</v>
      </c>
      <c r="G365" s="228" t="s">
        <v>21236</v>
      </c>
      <c r="H365" s="229" t="s">
        <v>21660</v>
      </c>
    </row>
    <row r="366" s="50" customFormat="1" ht="40" customHeight="1" spans="1:8">
      <c r="A366" s="154" t="s">
        <v>21693</v>
      </c>
      <c r="B366" s="225" t="str">
        <f t="shared" si="11"/>
        <v>effect = {while = {count = 10 create_ship = { name = random upgradable = no prefix = yes design = "NAME_Faith" graphical_culture = "fallen_empire_01" }</v>
      </c>
      <c r="C366" s="226" t="str">
        <f t="shared" si="12"/>
        <v>effect = { every_system = { limit = { has_star_flag = jidi1 } save_global_event_target_as = xingxi2 create_fleet = { name = random settings = { is_boss = no is_ultra_boss = no } effect = { set_owner = root while = { count = 10 create_ship = { name = random design = "NAME_Faith" graphical_culture = "fallen_empire_01" prefix = yes upgradable = no }} set_formation_scale = 1 set_location = {target=event_target:xingxi2 distance = 0 angle = 0 }}} clear_global_event_target = xingxi2 }</v>
      </c>
      <c r="D366" s="226"/>
      <c r="E366" s="226"/>
      <c r="F366" s="227" t="s">
        <v>21694</v>
      </c>
      <c r="G366" s="228" t="s">
        <v>21245</v>
      </c>
      <c r="H366" s="229" t="s">
        <v>21660</v>
      </c>
    </row>
    <row r="367" s="50" customFormat="1" ht="40" customHeight="1" spans="1:8">
      <c r="A367" s="154" t="s">
        <v>21695</v>
      </c>
      <c r="B367" s="225" t="str">
        <f t="shared" si="11"/>
        <v>effect = {while = {count = 10 create_ship = { name = random upgradable = no prefix = yes design = "NAME_Devastator" graphical_culture = "fallen_empire_04" }</v>
      </c>
      <c r="C367" s="226" t="str">
        <f t="shared" si="12"/>
        <v>effect = { every_system = { limit = { has_star_flag = jidi1 } save_global_event_target_as = xingxi2 create_fleet = { name = random settings = { is_boss = no is_ultra_boss = no } effect = { set_owner = root while = { count = 10 create_ship = { name = random design = "NAME_Devastator" graphical_culture = "fallen_empire_04" prefix = yes upgradable = no }} set_formation_scale = 1 set_location = {target=event_target:xingxi2 distance = 0 angle = 0 }}} clear_global_event_target = xingxi2 }</v>
      </c>
      <c r="D367" s="226"/>
      <c r="E367" s="226"/>
      <c r="F367" s="227" t="s">
        <v>21696</v>
      </c>
      <c r="G367" s="228" t="s">
        <v>21254</v>
      </c>
      <c r="H367" s="229" t="s">
        <v>21660</v>
      </c>
    </row>
    <row r="368" s="50" customFormat="1" ht="40" customHeight="1" spans="1:8">
      <c r="A368" s="154" t="s">
        <v>21697</v>
      </c>
      <c r="B368" s="225" t="str">
        <f t="shared" si="11"/>
        <v>effect = {while = {count = 10 create_ship = { name = random upgradable = no prefix = yes design = "NAME_Watcher" graphical_culture = "fallen_empire_03" }</v>
      </c>
      <c r="C368" s="226" t="str">
        <f t="shared" si="12"/>
        <v>effect = { every_system = { limit = { has_star_flag = jidi1 } save_global_event_target_as = xingxi2 create_fleet = { name = random settings = { is_boss = no is_ultra_boss = no } effect = { set_owner = root while = { count = 10 create_ship = { name = random design = "NAME_Watcher" graphical_culture = "fallen_empire_03" prefix = yes upgradable = no }} set_formation_scale = 1 set_location = {target=event_target:xingxi2 distance = 0 angle = 0 }}} clear_global_event_target = xingxi2 }</v>
      </c>
      <c r="D368" s="226"/>
      <c r="E368" s="226"/>
      <c r="F368" s="227" t="s">
        <v>21698</v>
      </c>
      <c r="G368" s="228" t="s">
        <v>21263</v>
      </c>
      <c r="H368" s="229" t="s">
        <v>21660</v>
      </c>
    </row>
    <row r="369" s="50" customFormat="1" ht="40" customHeight="1" spans="1:8">
      <c r="A369" s="154" t="s">
        <v>21699</v>
      </c>
      <c r="B369" s="225" t="str">
        <f t="shared" si="11"/>
        <v>effect = {while = {count = 10 create_ship = { name = random upgradable = no prefix = yes design = "NAME_Trader_Enclave_Station" graphical_culture = root }</v>
      </c>
      <c r="C369" s="226" t="str">
        <f t="shared" si="12"/>
        <v>effect = { every_system = { limit = { has_star_flag = jidi1 } save_global_event_target_as = xingxi2 create_fleet = { name = random settings = { is_boss = no is_ultra_boss = no } effect = { set_owner = root while = { count = 10 create_ship = { name = random design = "NAME_Trader_Enclave_Station" graphical_culture = root prefix = yes upgradable = no }} set_formation_scale = 1 set_location = {target=event_target:xingxi2 distance = 0 angle = 0 }}} clear_global_event_target = xingxi2 }</v>
      </c>
      <c r="D369" s="226"/>
      <c r="E369" s="226"/>
      <c r="F369" s="227" t="s">
        <v>21700</v>
      </c>
      <c r="G369" s="228" t="s">
        <v>20604</v>
      </c>
      <c r="H369" s="229" t="s">
        <v>21645</v>
      </c>
    </row>
    <row r="370" s="50" customFormat="1" ht="40" customHeight="1" spans="1:8">
      <c r="A370" s="154" t="s">
        <v>21701</v>
      </c>
      <c r="B370" s="225" t="str">
        <f t="shared" si="11"/>
        <v>effect = {while = {count = 10 create_ship = { name = random upgradable = no prefix = yes design = "NAME_Artist_Enclave_Station" graphical_culture = root }</v>
      </c>
      <c r="C370" s="226" t="str">
        <f t="shared" si="12"/>
        <v>effect = { every_system = { limit = { has_star_flag = jidi1 } save_global_event_target_as = xingxi2 create_fleet = { name = random settings = { is_boss = no is_ultra_boss = no } effect = { set_owner = root while = { count = 10 create_ship = { name = random design = "NAME_Artist_Enclave_Station" graphical_culture = root prefix = yes upgradable = no }} set_formation_scale = 1 set_location = {target=event_target:xingxi2 distance = 0 angle = 0 }}} clear_global_event_target = xingxi2 }</v>
      </c>
      <c r="D370" s="226"/>
      <c r="E370" s="226"/>
      <c r="F370" s="227" t="s">
        <v>21702</v>
      </c>
      <c r="G370" s="228" t="s">
        <v>20604</v>
      </c>
      <c r="H370" s="229" t="s">
        <v>21645</v>
      </c>
    </row>
    <row r="371" s="50" customFormat="1" ht="40" customHeight="1" spans="1:8">
      <c r="A371" s="154" t="s">
        <v>21703</v>
      </c>
      <c r="B371" s="225" t="str">
        <f t="shared" si="11"/>
        <v>effect = {while = {count = 10 create_ship = { name = random upgradable = no prefix = yes design = "NAME_Curator_Enclave_Station" graphical_culture = root }</v>
      </c>
      <c r="C371" s="226" t="str">
        <f t="shared" si="12"/>
        <v>effect = { every_system = { limit = { has_star_flag = jidi1 } save_global_event_target_as = xingxi2 create_fleet = { name = random settings = { is_boss = no is_ultra_boss = no } effect = { set_owner = root while = { count = 10 create_ship = { name = random design = "NAME_Curator_Enclave_Station" graphical_culture = root prefix = yes upgradable = no }} set_formation_scale = 1 set_location = {target=event_target:xingxi2 distance = 0 angle = 0 }}} clear_global_event_target = xingxi2 }</v>
      </c>
      <c r="D371" s="226"/>
      <c r="E371" s="226"/>
      <c r="F371" s="227" t="s">
        <v>21704</v>
      </c>
      <c r="G371" s="228" t="s">
        <v>20604</v>
      </c>
      <c r="H371" s="229" t="s">
        <v>21645</v>
      </c>
    </row>
    <row r="372" s="50" customFormat="1" ht="40" customHeight="1" spans="1:8">
      <c r="A372" s="154" t="s">
        <v>21705</v>
      </c>
      <c r="B372" s="225" t="str">
        <f t="shared" si="11"/>
        <v>effect = {while = {count = 10 create_ship = { name = random upgradable = no prefix = yes design = "NAME_Ancient_Sentinel" graphical_culture = "ancient" }</v>
      </c>
      <c r="C372" s="226" t="str">
        <f t="shared" si="12"/>
        <v>effect = { every_system = { limit = { has_star_flag = jidi1 } save_global_event_target_as = xingxi2 create_fleet = { name = random settings = { is_boss = no is_ultra_boss = no } effect = { set_owner = root while = { count = 10 create_ship = { name = random design = "NAME_Ancient_Sentinel" graphical_culture = "ancient" prefix = yes upgradable = no }} set_formation_scale = 1 set_location = {target=event_target:xingxi2 distance = 0 angle = 0 }}} clear_global_event_target = xingxi2 }</v>
      </c>
      <c r="D372" s="226"/>
      <c r="E372" s="226"/>
      <c r="F372" s="227" t="s">
        <v>21706</v>
      </c>
      <c r="G372" s="228" t="s">
        <v>21707</v>
      </c>
      <c r="H372" s="229" t="s">
        <v>21645</v>
      </c>
    </row>
    <row r="373" s="50" customFormat="1" ht="40" customHeight="1" spans="1:8">
      <c r="A373" s="154" t="s">
        <v>21708</v>
      </c>
      <c r="B373" s="225" t="str">
        <f t="shared" si="11"/>
        <v>effect = {while = {count = 10 create_ship = { name = random upgradable = no prefix = yes design = "NAME_Ancient_Defender" graphical_culture = "ancient" }</v>
      </c>
      <c r="C373" s="226" t="str">
        <f t="shared" si="12"/>
        <v>effect = { every_system = { limit = { has_star_flag = jidi1 } save_global_event_target_as = xingxi2 create_fleet = { name = random settings = { is_boss = no is_ultra_boss = no } effect = { set_owner = root while = { count = 10 create_ship = { name = random design = "NAME_Ancient_Defender" graphical_culture = "ancient" prefix = yes upgradable = no }} set_formation_scale = 1 set_location = {target=event_target:xingxi2 distance = 0 angle = 0 }}} clear_global_event_target = xingxi2 }</v>
      </c>
      <c r="D373" s="226"/>
      <c r="E373" s="226"/>
      <c r="F373" s="227" t="s">
        <v>21709</v>
      </c>
      <c r="G373" s="228" t="s">
        <v>21707</v>
      </c>
      <c r="H373" s="229" t="s">
        <v>21645</v>
      </c>
    </row>
    <row r="374" s="50" customFormat="1" ht="40" customHeight="1" spans="1:8">
      <c r="A374" s="154" t="s">
        <v>21710</v>
      </c>
      <c r="B374" s="225" t="str">
        <f t="shared" si="11"/>
        <v>effect = {while = {count = 10 create_ship = { name = random upgradable = no prefix = yes design = "NAME_Ancient_Warden" graphical_culture = "ancient" }</v>
      </c>
      <c r="C374" s="226" t="str">
        <f t="shared" si="12"/>
        <v>effect = { every_system = { limit = { has_star_flag = jidi1 } save_global_event_target_as = xingxi2 create_fleet = { name = random settings = { is_boss = no is_ultra_boss = no } effect = { set_owner = root while = { count = 10 create_ship = { name = random design = "NAME_Ancient_Warden" graphical_culture = "ancient" prefix = yes upgradable = no }} set_formation_scale = 1 set_location = {target=event_target:xingxi2 distance = 0 angle = 0 }}} clear_global_event_target = xingxi2 }</v>
      </c>
      <c r="D374" s="226"/>
      <c r="E374" s="226"/>
      <c r="F374" s="227" t="s">
        <v>21711</v>
      </c>
      <c r="G374" s="228" t="s">
        <v>21707</v>
      </c>
      <c r="H374" s="229" t="s">
        <v>21645</v>
      </c>
    </row>
    <row r="375" s="50" customFormat="1" ht="40" customHeight="1" spans="1:8">
      <c r="A375" s="154" t="s">
        <v>21712</v>
      </c>
      <c r="B375" s="225" t="str">
        <f t="shared" si="11"/>
        <v>effect = {while = {count = 10 create_ship = { name = random upgradable = no prefix = yes design = "NAME_Ancient_Guardian" graphical_culture = "ancient" }</v>
      </c>
      <c r="C375" s="226" t="str">
        <f t="shared" si="12"/>
        <v>effect = { every_system = { limit = { has_star_flag = jidi1 } save_global_event_target_as = xingxi2 create_fleet = { name = random settings = { is_boss = no is_ultra_boss = no } effect = { set_owner = root while = { count = 10 create_ship = { name = random design = "NAME_Ancient_Guardian" graphical_culture = "ancient" prefix = yes upgradable = no }} set_formation_scale = 1 set_location = {target=event_target:xingxi2 distance = 0 angle = 0 }}} clear_global_event_target = xingxi2 }</v>
      </c>
      <c r="D375" s="226"/>
      <c r="E375" s="226"/>
      <c r="F375" s="227" t="s">
        <v>21713</v>
      </c>
      <c r="G375" s="228" t="s">
        <v>21707</v>
      </c>
      <c r="H375" s="229" t="s">
        <v>21645</v>
      </c>
    </row>
    <row r="376" s="50" customFormat="1" ht="40" customHeight="1" spans="1:8">
      <c r="A376" s="154" t="s">
        <v>21714</v>
      </c>
      <c r="B376" s="225" t="str">
        <f t="shared" si="11"/>
        <v>effect = {while = {count = 10 create_ship = { name = random upgradable = no prefix = yes design = "NAME_Ancient_Vault" graphical_culture = "ancient" }</v>
      </c>
      <c r="C376" s="226" t="str">
        <f t="shared" si="12"/>
        <v>effect = { every_system = { limit = { has_star_flag = jidi1 } save_global_event_target_as = xingxi2 create_fleet = { name = random settings = { is_boss = no is_ultra_boss = no } effect = { set_owner = root while = { count = 10 create_ship = { name = random design = "NAME_Ancient_Vault" graphical_culture = "ancient" prefix = yes upgradable = no }} set_formation_scale = 1 set_location = {target=event_target:xingxi2 distance = 0 angle = 0 }}} clear_global_event_target = xingxi2 }</v>
      </c>
      <c r="D376" s="226"/>
      <c r="E376" s="226"/>
      <c r="F376" s="227" t="s">
        <v>21715</v>
      </c>
      <c r="G376" s="228" t="s">
        <v>21707</v>
      </c>
      <c r="H376" s="229" t="s">
        <v>21645</v>
      </c>
    </row>
    <row r="377" s="50" customFormat="1" ht="40" customHeight="1" spans="1:8">
      <c r="A377" s="154" t="s">
        <v>21716</v>
      </c>
      <c r="B377" s="225" t="str">
        <f t="shared" si="11"/>
        <v>effect = {while = {count = 10 create_ship = { name = random upgradable = no prefix = yes design = "NAME_Hive_Asteroid" graphical_culture = root }</v>
      </c>
      <c r="C377" s="226" t="str">
        <f t="shared" si="12"/>
        <v>effect = { every_system = { limit = { has_star_flag = jidi1 } save_global_event_target_as = xingxi2 create_fleet = { name = random settings = { is_boss = no is_ultra_boss = no } effect = { set_owner = root while = { count = 10 create_ship = { name = random design = "NAME_Hive_Asteroid" graphical_culture = root prefix = yes upgradable = no }} set_formation_scale = 1 set_location = {target=event_target:xingxi2 distance = 0 angle = 0 }}} clear_global_event_target = xingxi2 }</v>
      </c>
      <c r="D377" s="226"/>
      <c r="E377" s="226"/>
      <c r="F377" s="227" t="s">
        <v>21717</v>
      </c>
      <c r="G377" s="228" t="s">
        <v>20604</v>
      </c>
      <c r="H377" s="229" t="s">
        <v>21645</v>
      </c>
    </row>
    <row r="378" s="50" customFormat="1" ht="40" customHeight="1" spans="1:8">
      <c r="A378" s="154" t="s">
        <v>21718</v>
      </c>
      <c r="B378" s="225" t="str">
        <f t="shared" si="11"/>
        <v>effect = {while = {count = 10 create_ship = { name = random upgradable = no prefix = yes design = "NAME_Warrior_Freehold" graphical_culture = "pirate_01" }</v>
      </c>
      <c r="C378" s="226" t="str">
        <f t="shared" si="12"/>
        <v>effect = { every_system = { limit = { has_star_flag = jidi1 } save_global_event_target_as = xingxi2 create_fleet = { name = random settings = { is_boss = no is_ultra_boss = no } effect = { set_owner = root while = { count = 10 create_ship = { name = random design = "NAME_Warrior_Freehold" graphical_culture = "pirate_01" prefix = yes upgradable = no }} set_formation_scale = 1 set_location = {target=event_target:xingxi2 distance = 0 angle = 0 }}} clear_global_event_target = xingxi2 }</v>
      </c>
      <c r="D378" s="226"/>
      <c r="E378" s="226"/>
      <c r="F378" s="227" t="s">
        <v>21719</v>
      </c>
      <c r="G378" s="228" t="s">
        <v>20999</v>
      </c>
      <c r="H378" s="229" t="s">
        <v>21645</v>
      </c>
    </row>
    <row r="379" s="50" customFormat="1" ht="40" customHeight="1" spans="1:8">
      <c r="A379" s="154" t="s">
        <v>21720</v>
      </c>
      <c r="B379" s="225" t="str">
        <f t="shared" si="11"/>
        <v>effect = {while = {count = 10 create_ship = { name = random upgradable = no prefix = yes design = "NAME_Void_Dwelling" graphical_culture = "pirate_01" }</v>
      </c>
      <c r="C379" s="226" t="str">
        <f t="shared" si="12"/>
        <v>effect = { every_system = { limit = { has_star_flag = jidi1 } save_global_event_target_as = xingxi2 create_fleet = { name = random settings = { is_boss = no is_ultra_boss = no } effect = { set_owner = root while = { count = 10 create_ship = { name = random design = "NAME_Void_Dwelling" graphical_culture = "pirate_01" prefix = yes upgradable = no }} set_formation_scale = 1 set_location = {target=event_target:xingxi2 distance = 0 angle = 0 }}} clear_global_event_target = xingxi2 }</v>
      </c>
      <c r="D379" s="226"/>
      <c r="E379" s="226"/>
      <c r="F379" s="227" t="s">
        <v>21721</v>
      </c>
      <c r="G379" s="228" t="s">
        <v>20999</v>
      </c>
      <c r="H379" s="229" t="s">
        <v>21645</v>
      </c>
    </row>
    <row r="380" s="50" customFormat="1" ht="40" customHeight="1" spans="1:8">
      <c r="A380" s="154" t="s">
        <v>21722</v>
      </c>
      <c r="B380" s="225" t="str">
        <f t="shared" si="11"/>
        <v>effect = {while = {count = 10 create_ship = { name = random upgradable = no prefix = yes design = "NAME_Tradestation_Tungle" graphical_culture = root }</v>
      </c>
      <c r="C380" s="226" t="str">
        <f t="shared" si="12"/>
        <v>effect = { every_system = { limit = { has_star_flag = jidi1 } save_global_event_target_as = xingxi2 create_fleet = { name = random settings = { is_boss = no is_ultra_boss = no } effect = { set_owner = root while = { count = 10 create_ship = { name = random design = "NAME_Tradestation_Tungle" graphical_culture = root prefix = yes upgradable = no }} set_formation_scale = 1 set_location = {target=event_target:xingxi2 distance = 0 angle = 0 }}} clear_global_event_target = xingxi2 }</v>
      </c>
      <c r="D380" s="226"/>
      <c r="E380" s="226"/>
      <c r="F380" s="227" t="s">
        <v>21723</v>
      </c>
      <c r="G380" s="228" t="s">
        <v>20604</v>
      </c>
      <c r="H380" s="229" t="s">
        <v>21645</v>
      </c>
    </row>
    <row r="381" s="50" customFormat="1" ht="40" customHeight="1" spans="1:8">
      <c r="A381" s="154" t="s">
        <v>21724</v>
      </c>
      <c r="B381" s="225" t="str">
        <f t="shared" si="11"/>
        <v>effect = {while = {count = 10 create_ship = { name = random upgradable = no prefix = yes design = "NAME_Drone_Home_Base" graphical_culture = "drone" }</v>
      </c>
      <c r="C381" s="226" t="str">
        <f t="shared" si="12"/>
        <v>effect = { every_system = { limit = { has_star_flag = jidi1 } save_global_event_target_as = xingxi2 create_fleet = { name = random settings = { is_boss = no is_ultra_boss = no } effect = { set_owner = root while = { count = 10 create_ship = { name = random design = "NAME_Drone_Home_Base" graphical_culture = "drone" prefix = yes upgradable = no }} set_formation_scale = 1 set_location = {target=event_target:xingxi2 distance = 0 angle = 0 }}} clear_global_event_target = xingxi2 }</v>
      </c>
      <c r="D381" s="226"/>
      <c r="E381" s="226"/>
      <c r="F381" s="227" t="s">
        <v>21725</v>
      </c>
      <c r="G381" s="228" t="s">
        <v>21726</v>
      </c>
      <c r="H381" s="229" t="s">
        <v>21645</v>
      </c>
    </row>
    <row r="382" s="50" customFormat="1" ht="40" customHeight="1" spans="1:8">
      <c r="A382" s="154" t="s">
        <v>21727</v>
      </c>
      <c r="B382" s="225" t="str">
        <f t="shared" si="11"/>
        <v>effect = {while = {count = 10 create_ship = { name = random upgradable = no prefix = yes design = "NAME_Pirate_Nest" graphical_culture = "pirate_01" }</v>
      </c>
      <c r="C382" s="226" t="str">
        <f t="shared" si="12"/>
        <v>effect = { every_system = { limit = { has_star_flag = jidi1 } save_global_event_target_as = xingxi2 create_fleet = { name = random settings = { is_boss = no is_ultra_boss = no } effect = { set_owner = root while = { count = 10 create_ship = { name = random design = "NAME_Pirate_Nest" graphical_culture = "pirate_01" prefix = yes upgradable = no }} set_formation_scale = 1 set_location = {target=event_target:xingxi2 distance = 0 angle = 0 }}} clear_global_event_target = xingxi2 }</v>
      </c>
      <c r="D382" s="226"/>
      <c r="E382" s="226"/>
      <c r="F382" s="227" t="s">
        <v>21728</v>
      </c>
      <c r="G382" s="228" t="s">
        <v>20999</v>
      </c>
      <c r="H382" s="229" t="s">
        <v>21645</v>
      </c>
    </row>
    <row r="383" s="50" customFormat="1" ht="40" customHeight="1" spans="1:8">
      <c r="A383" s="230" t="s">
        <v>21729</v>
      </c>
      <c r="B383" s="231" t="str">
        <f t="shared" si="11"/>
        <v>effect = {while = {count = 10 create_ship = { name = random upgradable = no prefix = yes design = "NAME_Queens_Eye" graphical_culture = "synth_queen_01" }</v>
      </c>
      <c r="C383" s="232" t="str">
        <f t="shared" si="12"/>
        <v>effect = { every_system = { limit = { has_star_flag = jidi1 } save_global_event_target_as = xingxi2 create_fleet = { name = random settings = { is_boss = no is_ultra_boss = no } effect = { set_owner = root while = { count = 10 create_ship = { name = random design = "NAME_Queens_Eye" graphical_culture = "synth_queen_01" prefix = yes upgradable = no }} set_formation_scale = 1 set_location = {target=event_target:xingxi2 distance = 0 angle = 0 }}} clear_global_event_target = xingxi2 }</v>
      </c>
      <c r="D383" s="232"/>
      <c r="E383" s="232"/>
      <c r="F383" s="233" t="s">
        <v>21730</v>
      </c>
      <c r="G383" s="234" t="s">
        <v>21515</v>
      </c>
      <c r="H383" s="235" t="s">
        <v>21660</v>
      </c>
    </row>
    <row r="384" s="50" customFormat="1" ht="40" customHeight="1" spans="1:8">
      <c r="A384" s="236" t="s">
        <v>20560</v>
      </c>
      <c r="B384" s="237"/>
      <c r="C384" s="237"/>
      <c r="D384" s="237"/>
      <c r="E384" s="237"/>
      <c r="F384" s="237"/>
      <c r="G384" s="237"/>
      <c r="H384" s="238"/>
    </row>
    <row r="385" s="50" customFormat="1" ht="40" customHeight="1" spans="1:8">
      <c r="A385" s="239" t="s">
        <v>21731</v>
      </c>
      <c r="B385" s="240"/>
      <c r="C385" s="240"/>
      <c r="D385" s="240"/>
      <c r="E385" s="240"/>
      <c r="F385" s="240"/>
      <c r="G385" s="240"/>
      <c r="H385" s="241"/>
    </row>
    <row r="386" s="50" customFormat="1" ht="40" customHeight="1" spans="1:8">
      <c r="A386" s="242" t="s">
        <v>1720</v>
      </c>
      <c r="B386" s="243" t="s">
        <v>9839</v>
      </c>
      <c r="C386" s="243"/>
      <c r="D386" s="243"/>
      <c r="E386" s="243"/>
      <c r="F386" s="244" t="s">
        <v>1723</v>
      </c>
      <c r="G386" s="245" t="s">
        <v>891</v>
      </c>
      <c r="H386" s="246" t="s">
        <v>197</v>
      </c>
    </row>
    <row r="387" s="50" customFormat="1" ht="40" customHeight="1" spans="1:8">
      <c r="A387" s="247" t="s">
        <v>21732</v>
      </c>
      <c r="B387" s="248" t="str">
        <f>_xlfn.CONCAT("effect create_fleet = { name = ",$B$8," effect = { set_owner = root while = { count = ",$B$7," create_army_transport = { graphical_culture = ",G387," ship_name = ",$D$8," army_name = ",$F$8," army_type = ",F387," species = root }} set_location = prev.capital_scope.star }}")</f>
        <v>effect create_fleet = { name = random effect = { set_owner = root while = { count = 10 create_army_transport = { graphical_culture = root ship_name = random army_name = random army_type = "defense_army" species = root }} set_location = prev.capital_scope.star }}</v>
      </c>
      <c r="C387" s="248"/>
      <c r="D387" s="248"/>
      <c r="E387" s="248"/>
      <c r="F387" s="249" t="s">
        <v>21733</v>
      </c>
      <c r="G387" s="250" t="s">
        <v>20604</v>
      </c>
      <c r="H387" s="251" t="s">
        <v>21734</v>
      </c>
    </row>
    <row r="388" s="50" customFormat="1" ht="40" customHeight="1" spans="1:8">
      <c r="A388" s="247" t="s">
        <v>21735</v>
      </c>
      <c r="B388" s="248" t="str">
        <f t="shared" ref="B388:B419" si="13">_xlfn.CONCAT("effect create_fleet = { name = ",$B$8," effect = { set_owner = root while = { count = ",$B$7," create_army_transport = { graphical_culture = ",G388," ship_name = ",$D$8," army_name = ",$F$8," army_type = ",F388," species = root }} set_location = prev.capital_scope.star }}")</f>
        <v>effect create_fleet = { name = random effect = { set_owner = root while = { count = 10 create_army_transport = { graphical_culture = root ship_name = random army_name = random army_type = "undead_defense_army" species = root }} set_location = prev.capital_scope.star }}</v>
      </c>
      <c r="C388" s="248"/>
      <c r="D388" s="248"/>
      <c r="E388" s="248"/>
      <c r="F388" s="252" t="s">
        <v>21736</v>
      </c>
      <c r="G388" s="250" t="s">
        <v>20604</v>
      </c>
      <c r="H388" s="251" t="s">
        <v>21734</v>
      </c>
    </row>
    <row r="389" s="50" customFormat="1" ht="40" customHeight="1" spans="1:8">
      <c r="A389" s="247" t="s">
        <v>21737</v>
      </c>
      <c r="B389" s="248" t="str">
        <f t="shared" si="13"/>
        <v>effect create_fleet = { name = random effect = { set_owner = root while = { count = 10 create_army_transport = { graphical_culture = root ship_name = random army_name = random army_type = "robotic_defense_army" species = root }} set_location = prev.capital_scope.star }}</v>
      </c>
      <c r="C389" s="248"/>
      <c r="D389" s="248"/>
      <c r="E389" s="248"/>
      <c r="F389" s="252" t="s">
        <v>21738</v>
      </c>
      <c r="G389" s="250" t="s">
        <v>20604</v>
      </c>
      <c r="H389" s="251" t="s">
        <v>21734</v>
      </c>
    </row>
    <row r="390" s="50" customFormat="1" ht="40" customHeight="1" spans="1:8">
      <c r="A390" s="247" t="s">
        <v>21739</v>
      </c>
      <c r="B390" s="248" t="str">
        <f t="shared" si="13"/>
        <v>effect create_fleet = { name = random effect = { set_owner = root while = { count = 10 create_army_transport = { graphical_culture = root ship_name = random army_name = random army_type = "machine_defense" species = root }} set_location = prev.capital_scope.star }}</v>
      </c>
      <c r="C390" s="248"/>
      <c r="D390" s="248"/>
      <c r="E390" s="248"/>
      <c r="F390" s="252" t="s">
        <v>21740</v>
      </c>
      <c r="G390" s="250" t="s">
        <v>20604</v>
      </c>
      <c r="H390" s="251" t="s">
        <v>21734</v>
      </c>
    </row>
    <row r="391" s="50" customFormat="1" ht="40" customHeight="1" spans="1:8">
      <c r="A391" s="247" t="s">
        <v>21741</v>
      </c>
      <c r="B391" s="248" t="str">
        <f t="shared" si="13"/>
        <v>effect create_fleet = { name = random effect = { set_owner = root while = { count = 10 create_army_transport = { graphical_culture = root ship_name = random army_name = random army_type = "offspring_defense" species = root }} set_location = prev.capital_scope.star }}</v>
      </c>
      <c r="C391" s="248"/>
      <c r="D391" s="248"/>
      <c r="E391" s="248"/>
      <c r="F391" s="252" t="s">
        <v>21742</v>
      </c>
      <c r="G391" s="250" t="s">
        <v>20604</v>
      </c>
      <c r="H391" s="251" t="s">
        <v>21734</v>
      </c>
    </row>
    <row r="392" s="50" customFormat="1" ht="40" customHeight="1" spans="1:8">
      <c r="A392" s="247" t="s">
        <v>21743</v>
      </c>
      <c r="B392" s="248" t="str">
        <f t="shared" si="13"/>
        <v>effect create_fleet = { name = random effect = { set_owner = root while = { count = 10 create_army_transport = { graphical_culture = root ship_name = random army_name = random army_type = "wilderness_pre_sapient_defence_army" species = root }} set_location = prev.capital_scope.star }}</v>
      </c>
      <c r="C392" s="248"/>
      <c r="D392" s="248"/>
      <c r="E392" s="248"/>
      <c r="F392" s="252" t="s">
        <v>21744</v>
      </c>
      <c r="G392" s="250" t="s">
        <v>20604</v>
      </c>
      <c r="H392" s="251" t="s">
        <v>21734</v>
      </c>
    </row>
    <row r="393" s="50" customFormat="1" ht="40" customHeight="1" spans="1:8">
      <c r="A393" s="247" t="s">
        <v>21745</v>
      </c>
      <c r="B393" s="248" t="str">
        <f t="shared" si="13"/>
        <v>effect create_fleet = { name = random effect = { set_owner = root while = { count = 10 create_army_transport = { graphical_culture = root ship_name = random army_name = random army_type = "fanatic_guardian" species = root }} set_location = prev.capital_scope.star }}</v>
      </c>
      <c r="C393" s="248"/>
      <c r="D393" s="248"/>
      <c r="E393" s="248"/>
      <c r="F393" s="252" t="s">
        <v>21746</v>
      </c>
      <c r="G393" s="250" t="s">
        <v>20604</v>
      </c>
      <c r="H393" s="251" t="s">
        <v>21734</v>
      </c>
    </row>
    <row r="394" s="50" customFormat="1" ht="40" customHeight="1" spans="1:8">
      <c r="A394" s="247" t="s">
        <v>21747</v>
      </c>
      <c r="B394" s="248" t="str">
        <f t="shared" si="13"/>
        <v>effect create_fleet = { name = random effect = { set_owner = root while = { count = 10 create_army_transport = { graphical_culture = root ship_name = random army_name = random army_type = "machine_fanatic_guardian" species = root }} set_location = prev.capital_scope.star }}</v>
      </c>
      <c r="C394" s="248"/>
      <c r="D394" s="248"/>
      <c r="E394" s="248"/>
      <c r="F394" s="252" t="s">
        <v>21748</v>
      </c>
      <c r="G394" s="250" t="s">
        <v>20604</v>
      </c>
      <c r="H394" s="251" t="s">
        <v>21734</v>
      </c>
    </row>
    <row r="395" s="50" customFormat="1" ht="40" customHeight="1" spans="1:8">
      <c r="A395" s="247" t="s">
        <v>21749</v>
      </c>
      <c r="B395" s="248" t="str">
        <f t="shared" si="13"/>
        <v>effect create_fleet = { name = random effect = { set_owner = root while = { count = 10 create_army_transport = { graphical_culture = root ship_name = random army_name = random army_type = "individual_machine_defense" species = root }} set_location = prev.capital_scope.star }}</v>
      </c>
      <c r="C395" s="248"/>
      <c r="D395" s="248"/>
      <c r="E395" s="248"/>
      <c r="F395" s="252" t="s">
        <v>21750</v>
      </c>
      <c r="G395" s="250" t="s">
        <v>20604</v>
      </c>
      <c r="H395" s="251" t="s">
        <v>21734</v>
      </c>
    </row>
    <row r="396" s="50" customFormat="1" ht="40" customHeight="1" spans="1:8">
      <c r="A396" s="247" t="s">
        <v>21751</v>
      </c>
      <c r="B396" s="248" t="str">
        <f t="shared" si="13"/>
        <v>effect create_fleet = { name = random effect = { set_owner = root while = { count = 10 create_army_transport = { graphical_culture = root ship_name = random army_name = random army_type = "assault_army" species = root }} set_location = prev.capital_scope.star }}</v>
      </c>
      <c r="C396" s="248"/>
      <c r="D396" s="248"/>
      <c r="E396" s="248"/>
      <c r="F396" s="252" t="s">
        <v>21752</v>
      </c>
      <c r="G396" s="250" t="s">
        <v>20604</v>
      </c>
      <c r="H396" s="253"/>
    </row>
    <row r="397" s="50" customFormat="1" ht="40" customHeight="1" spans="1:8">
      <c r="A397" s="247" t="s">
        <v>21753</v>
      </c>
      <c r="B397" s="248" t="str">
        <f t="shared" si="13"/>
        <v>effect create_fleet = { name = random effect = { set_owner = root while = { count = 10 create_army_transport = { graphical_culture = root ship_name = random army_name = random army_type = "slave_army" species = root }} set_location = prev.capital_scope.star }}</v>
      </c>
      <c r="C397" s="248"/>
      <c r="D397" s="248"/>
      <c r="E397" s="248"/>
      <c r="F397" s="252" t="s">
        <v>21754</v>
      </c>
      <c r="G397" s="250" t="s">
        <v>20604</v>
      </c>
      <c r="H397" s="253"/>
    </row>
    <row r="398" s="50" customFormat="1" ht="40" customHeight="1" spans="1:8">
      <c r="A398" s="247" t="s">
        <v>21755</v>
      </c>
      <c r="B398" s="248" t="str">
        <f t="shared" si="13"/>
        <v>effect create_fleet = { name = random effect = { set_owner = root while = { count = 10 create_army_transport = { graphical_culture = root ship_name = random army_name = random army_type = "clone_army" species = root }} set_location = prev.capital_scope.star }}</v>
      </c>
      <c r="C398" s="248"/>
      <c r="D398" s="248"/>
      <c r="E398" s="248"/>
      <c r="F398" s="252" t="s">
        <v>21756</v>
      </c>
      <c r="G398" s="250" t="s">
        <v>20604</v>
      </c>
      <c r="H398" s="253"/>
    </row>
    <row r="399" s="50" customFormat="1" ht="40" customHeight="1" spans="1:8">
      <c r="A399" s="247" t="s">
        <v>21757</v>
      </c>
      <c r="B399" s="248" t="str">
        <f t="shared" si="13"/>
        <v>effect create_fleet = { name = random effect = { set_owner = root while = { count = 10 create_army_transport = { graphical_culture = root ship_name = random army_name = random army_type = "robotic_army" species = root }} set_location = prev.capital_scope.star }}</v>
      </c>
      <c r="C399" s="248"/>
      <c r="D399" s="248"/>
      <c r="E399" s="248"/>
      <c r="F399" s="252" t="s">
        <v>21758</v>
      </c>
      <c r="G399" s="250" t="s">
        <v>20604</v>
      </c>
      <c r="H399" s="253"/>
    </row>
    <row r="400" s="50" customFormat="1" ht="40" customHeight="1" spans="1:8">
      <c r="A400" s="247" t="s">
        <v>21759</v>
      </c>
      <c r="B400" s="248" t="str">
        <f t="shared" si="13"/>
        <v>effect create_fleet = { name = random effect = { set_owner = root while = { count = 10 create_army_transport = { graphical_culture = root ship_name = random army_name = random army_type = "psionic_army" species = root }} set_location = prev.capital_scope.star }}</v>
      </c>
      <c r="C400" s="248"/>
      <c r="D400" s="248"/>
      <c r="E400" s="248"/>
      <c r="F400" s="252" t="s">
        <v>21760</v>
      </c>
      <c r="G400" s="250" t="s">
        <v>20604</v>
      </c>
      <c r="H400" s="253"/>
    </row>
    <row r="401" s="50" customFormat="1" ht="40" customHeight="1" spans="1:8">
      <c r="A401" s="247" t="s">
        <v>21761</v>
      </c>
      <c r="B401" s="248" t="str">
        <f t="shared" si="13"/>
        <v>effect create_fleet = { name = random effect = { set_owner = root while = { count = 10 create_army_transport = { graphical_culture = root ship_name = random army_name = random army_type = "xenomorph_army" species = root }} set_location = prev.capital_scope.star }}</v>
      </c>
      <c r="C401" s="248"/>
      <c r="D401" s="248"/>
      <c r="E401" s="248"/>
      <c r="F401" s="252" t="s">
        <v>21762</v>
      </c>
      <c r="G401" s="250" t="s">
        <v>20604</v>
      </c>
      <c r="H401" s="253"/>
    </row>
    <row r="402" s="50" customFormat="1" ht="40" customHeight="1" spans="1:8">
      <c r="A402" s="247" t="s">
        <v>21763</v>
      </c>
      <c r="B402" s="248" t="str">
        <f t="shared" si="13"/>
        <v>effect create_fleet = { name = random effect = { set_owner = root while = { count = 10 create_army_transport = { graphical_culture = root ship_name = random army_name = random army_type = "gene_warrior_army" species = root }} set_location = prev.capital_scope.star }}</v>
      </c>
      <c r="C402" s="248"/>
      <c r="D402" s="248"/>
      <c r="E402" s="248"/>
      <c r="F402" s="252" t="s">
        <v>21764</v>
      </c>
      <c r="G402" s="250" t="s">
        <v>20604</v>
      </c>
      <c r="H402" s="253"/>
    </row>
    <row r="403" s="50" customFormat="1" ht="40" customHeight="1" spans="1:8">
      <c r="A403" s="247" t="s">
        <v>21743</v>
      </c>
      <c r="B403" s="248" t="str">
        <f t="shared" si="13"/>
        <v>effect create_fleet = { name = random effect = { set_owner = root while = { count = 10 create_army_transport = { graphical_culture = root ship_name = random army_name = random army_type = "wilderness_pre_sapient_assault_army" species = root }} set_location = prev.capital_scope.star }}</v>
      </c>
      <c r="C403" s="248"/>
      <c r="D403" s="248"/>
      <c r="E403" s="248"/>
      <c r="F403" s="252" t="s">
        <v>21765</v>
      </c>
      <c r="G403" s="250" t="s">
        <v>20604</v>
      </c>
      <c r="H403" s="253"/>
    </row>
    <row r="404" s="50" customFormat="1" ht="40" customHeight="1" spans="1:8">
      <c r="A404" s="247" t="s">
        <v>21766</v>
      </c>
      <c r="B404" s="248" t="str">
        <f t="shared" si="13"/>
        <v>effect create_fleet = { name = random effect = { set_owner = root while = { count = 10 create_army_transport = { graphical_culture = root ship_name = random army_name = random army_type = "machine_assault_1" species = root }} set_location = prev.capital_scope.star }}</v>
      </c>
      <c r="C404" s="248"/>
      <c r="D404" s="248"/>
      <c r="E404" s="248"/>
      <c r="F404" s="252" t="s">
        <v>21767</v>
      </c>
      <c r="G404" s="250" t="s">
        <v>20604</v>
      </c>
      <c r="H404" s="253"/>
    </row>
    <row r="405" s="50" customFormat="1" ht="40" customHeight="1" spans="1:8">
      <c r="A405" s="247" t="s">
        <v>21768</v>
      </c>
      <c r="B405" s="248" t="str">
        <f t="shared" si="13"/>
        <v>effect create_fleet = { name = random effect = { set_owner = root while = { count = 10 create_army_transport = { graphical_culture = root ship_name = random army_name = random army_type = "machine_assault_2" species = root }} set_location = prev.capital_scope.star }}</v>
      </c>
      <c r="C405" s="248"/>
      <c r="D405" s="248"/>
      <c r="E405" s="248"/>
      <c r="F405" s="252" t="s">
        <v>21769</v>
      </c>
      <c r="G405" s="250" t="s">
        <v>20604</v>
      </c>
      <c r="H405" s="253"/>
    </row>
    <row r="406" s="50" customFormat="1" ht="40" customHeight="1" spans="1:8">
      <c r="A406" s="247" t="s">
        <v>21770</v>
      </c>
      <c r="B406" s="248" t="str">
        <f t="shared" si="13"/>
        <v>effect create_fleet = { name = random effect = { set_owner = root while = { count = 10 create_army_transport = { graphical_culture = root ship_name = random army_name = random army_type = "machine_assault_3" species = root }} set_location = prev.capital_scope.star }}</v>
      </c>
      <c r="C406" s="248"/>
      <c r="D406" s="248"/>
      <c r="E406" s="248"/>
      <c r="F406" s="252" t="s">
        <v>21771</v>
      </c>
      <c r="G406" s="250" t="s">
        <v>20604</v>
      </c>
      <c r="H406" s="253"/>
    </row>
    <row r="407" s="50" customFormat="1" ht="40" customHeight="1" spans="1:8">
      <c r="A407" s="247" t="s">
        <v>21772</v>
      </c>
      <c r="B407" s="248" t="str">
        <f t="shared" si="13"/>
        <v>effect create_fleet = { name = random effect = { set_owner = root while = { count = 10 create_army_transport = { graphical_culture = root ship_name = random army_name = random army_type = "undead_army" species = root }} set_location = prev.capital_scope.star }}</v>
      </c>
      <c r="C407" s="248"/>
      <c r="D407" s="248"/>
      <c r="E407" s="248"/>
      <c r="F407" s="252" t="s">
        <v>21773</v>
      </c>
      <c r="G407" s="250" t="s">
        <v>20604</v>
      </c>
      <c r="H407" s="253"/>
    </row>
    <row r="408" s="50" customFormat="1" ht="40" customHeight="1" spans="1:8">
      <c r="A408" s="247" t="s">
        <v>21774</v>
      </c>
      <c r="B408" s="248" t="str">
        <f t="shared" si="13"/>
        <v>effect create_fleet = { name = random effect = { set_owner = root while = { count = 10 create_army_transport = { graphical_culture = root ship_name = random army_name = random army_type = "warpling_army" species = root }} set_location = prev.capital_scope.star }}</v>
      </c>
      <c r="C408" s="248"/>
      <c r="D408" s="248"/>
      <c r="E408" s="248"/>
      <c r="F408" s="252" t="s">
        <v>21775</v>
      </c>
      <c r="G408" s="250" t="s">
        <v>20604</v>
      </c>
      <c r="H408" s="253"/>
    </row>
    <row r="409" s="50" customFormat="1" ht="40" customHeight="1" spans="1:8">
      <c r="A409" s="247" t="s">
        <v>21776</v>
      </c>
      <c r="B409" s="248" t="str">
        <f t="shared" si="13"/>
        <v>effect create_fleet = { name = random effect = { set_owner = root while = { count = 10 create_army_transport = { graphical_culture = root ship_name = random army_name = random army_type = "flamestorm_troopers_army" species = root }} set_location = prev.capital_scope.star }}</v>
      </c>
      <c r="C409" s="248"/>
      <c r="D409" s="248"/>
      <c r="E409" s="248"/>
      <c r="F409" s="252" t="s">
        <v>21777</v>
      </c>
      <c r="G409" s="250" t="s">
        <v>20604</v>
      </c>
      <c r="H409" s="253"/>
    </row>
    <row r="410" s="50" customFormat="1" ht="40" customHeight="1" spans="1:8">
      <c r="A410" s="247" t="s">
        <v>21778</v>
      </c>
      <c r="B410" s="248" t="str">
        <f t="shared" si="13"/>
        <v>effect create_fleet = { name = random effect = { set_owner = root while = { count = 10 create_army_transport = { graphical_culture = root ship_name = random army_name = random army_type = "individual_machine_assault_1" species = root }} set_location = prev.capital_scope.star }}</v>
      </c>
      <c r="C410" s="248"/>
      <c r="D410" s="248"/>
      <c r="E410" s="248"/>
      <c r="F410" s="252" t="s">
        <v>21779</v>
      </c>
      <c r="G410" s="250" t="s">
        <v>20604</v>
      </c>
      <c r="H410" s="253"/>
    </row>
    <row r="411" s="50" customFormat="1" ht="40" customHeight="1" spans="1:8">
      <c r="A411" s="247" t="s">
        <v>21780</v>
      </c>
      <c r="B411" s="248" t="str">
        <f t="shared" si="13"/>
        <v>effect create_fleet = { name = random effect = { set_owner = root while = { count = 10 create_army_transport = { graphical_culture = root ship_name = random army_name = random army_type = "individual_machine_assault_2" species = root }} set_location = prev.capital_scope.star }}</v>
      </c>
      <c r="C411" s="248"/>
      <c r="D411" s="248"/>
      <c r="E411" s="248"/>
      <c r="F411" s="252" t="s">
        <v>21781</v>
      </c>
      <c r="G411" s="250" t="s">
        <v>20604</v>
      </c>
      <c r="H411" s="253"/>
    </row>
    <row r="412" s="50" customFormat="1" ht="40" customHeight="1" spans="1:8">
      <c r="A412" s="247" t="s">
        <v>21782</v>
      </c>
      <c r="B412" s="248" t="str">
        <f t="shared" si="13"/>
        <v>effect create_fleet = { name = random effect = { set_owner = root while = { count = 10 create_army_transport = { graphical_culture = root ship_name = random army_name = random army_type = "individual_machine_assault_3" species = root }} set_location = prev.capital_scope.star }}</v>
      </c>
      <c r="C412" s="248"/>
      <c r="D412" s="248"/>
      <c r="E412" s="248"/>
      <c r="F412" s="252" t="s">
        <v>21783</v>
      </c>
      <c r="G412" s="250" t="s">
        <v>20604</v>
      </c>
      <c r="H412" s="253"/>
    </row>
    <row r="413" s="50" customFormat="1" ht="40" customHeight="1" spans="1:8">
      <c r="A413" s="247" t="s">
        <v>21784</v>
      </c>
      <c r="B413" s="248" t="str">
        <f t="shared" si="13"/>
        <v>effect create_fleet = { name = random effect = { set_owner = root while = { count = 10 create_army_transport = { graphical_culture = root ship_name = random army_name = random army_type = "perfected_clone_army" species = root }} set_location = prev.capital_scope.star }}</v>
      </c>
      <c r="C413" s="248"/>
      <c r="D413" s="248"/>
      <c r="E413" s="248"/>
      <c r="F413" s="252" t="s">
        <v>21785</v>
      </c>
      <c r="G413" s="250" t="s">
        <v>20604</v>
      </c>
      <c r="H413" s="253"/>
    </row>
    <row r="414" s="50" customFormat="1" ht="40" customHeight="1" spans="1:8">
      <c r="A414" s="247" t="s">
        <v>21786</v>
      </c>
      <c r="B414" s="248" t="str">
        <f t="shared" si="13"/>
        <v>effect create_fleet = { name = random effect = { set_owner = root while = { count = 10 create_army_transport = { graphical_culture = root ship_name = random army_name = random army_type = "rebel_army" species = root }} set_location = prev.capital_scope.star }}</v>
      </c>
      <c r="C414" s="248"/>
      <c r="D414" s="248"/>
      <c r="E414" s="248"/>
      <c r="F414" s="252" t="s">
        <v>21787</v>
      </c>
      <c r="G414" s="250" t="s">
        <v>20604</v>
      </c>
      <c r="H414" s="253"/>
    </row>
    <row r="415" s="50" customFormat="1" ht="40" customHeight="1" spans="1:8">
      <c r="A415" s="247" t="s">
        <v>21788</v>
      </c>
      <c r="B415" s="248" t="str">
        <f t="shared" si="13"/>
        <v>effect create_fleet = { name = random effect = { set_owner = root while = { count = 10 create_army_transport = { graphical_culture = root ship_name = random army_name = random army_type = "rebel_slave_defense_army" species = root }} set_location = prev.capital_scope.star }}</v>
      </c>
      <c r="C415" s="248"/>
      <c r="D415" s="248"/>
      <c r="E415" s="248"/>
      <c r="F415" s="252" t="s">
        <v>21789</v>
      </c>
      <c r="G415" s="250" t="s">
        <v>20604</v>
      </c>
      <c r="H415" s="253" t="s">
        <v>21732</v>
      </c>
    </row>
    <row r="416" s="50" customFormat="1" ht="40" customHeight="1" spans="1:8">
      <c r="A416" s="247" t="s">
        <v>21790</v>
      </c>
      <c r="B416" s="248" t="str">
        <f t="shared" si="13"/>
        <v>effect create_fleet = { name = random effect = { set_owner = root while = { count = 10 create_army_transport = { graphical_culture = root ship_name = random army_name = random army_type = "primitive_army" species = root }} set_location = prev.capital_scope.star }}</v>
      </c>
      <c r="C416" s="248"/>
      <c r="D416" s="248"/>
      <c r="E416" s="248"/>
      <c r="F416" s="252" t="s">
        <v>21791</v>
      </c>
      <c r="G416" s="250" t="s">
        <v>20604</v>
      </c>
      <c r="H416" s="253" t="s">
        <v>21732</v>
      </c>
    </row>
    <row r="417" s="50" customFormat="1" ht="40" customHeight="1" spans="1:8">
      <c r="A417" s="247" t="s">
        <v>21790</v>
      </c>
      <c r="B417" s="248" t="str">
        <f t="shared" si="13"/>
        <v>effect create_fleet = { name = random effect = { set_owner = root while = { count = 10 create_army_transport = { graphical_culture = root ship_name = random army_name = random army_type = "primitive_additional_army" species = root }} set_location = prev.capital_scope.star }}</v>
      </c>
      <c r="C417" s="248"/>
      <c r="D417" s="248"/>
      <c r="E417" s="248"/>
      <c r="F417" s="252" t="s">
        <v>21792</v>
      </c>
      <c r="G417" s="250" t="s">
        <v>20604</v>
      </c>
      <c r="H417" s="253" t="s">
        <v>21732</v>
      </c>
    </row>
    <row r="418" s="50" customFormat="1" ht="40" customHeight="1" spans="1:8">
      <c r="A418" s="247" t="s">
        <v>21793</v>
      </c>
      <c r="B418" s="248" t="str">
        <f t="shared" si="13"/>
        <v>effect create_fleet = { name = random effect = { set_owner = root while = { count = 10 create_army_transport = { graphical_culture = root ship_name = random army_name = random army_type = "industrial_army" species = root }} set_location = prev.capital_scope.star }}</v>
      </c>
      <c r="C418" s="248"/>
      <c r="D418" s="248"/>
      <c r="E418" s="248"/>
      <c r="F418" s="252" t="s">
        <v>21794</v>
      </c>
      <c r="G418" s="250" t="s">
        <v>20604</v>
      </c>
      <c r="H418" s="253" t="s">
        <v>21732</v>
      </c>
    </row>
    <row r="419" s="50" customFormat="1" ht="40" customHeight="1" spans="1:8">
      <c r="A419" s="247" t="s">
        <v>21795</v>
      </c>
      <c r="B419" s="248" t="str">
        <f t="shared" si="13"/>
        <v>effect create_fleet = { name = random effect = { set_owner = root while = { count = 10 create_army_transport = { graphical_culture = root ship_name = random army_name = random army_type = "postatomic_army" species = root }} set_location = prev.capital_scope.star }}</v>
      </c>
      <c r="C419" s="248"/>
      <c r="D419" s="248"/>
      <c r="E419" s="248"/>
      <c r="F419" s="252" t="s">
        <v>21796</v>
      </c>
      <c r="G419" s="250" t="s">
        <v>20604</v>
      </c>
      <c r="H419" s="253" t="s">
        <v>21732</v>
      </c>
    </row>
    <row r="420" s="50" customFormat="1" ht="40" customHeight="1" spans="1:8">
      <c r="A420" s="247" t="s">
        <v>21797</v>
      </c>
      <c r="B420" s="248" t="str">
        <f t="shared" ref="B420:B450" si="14">_xlfn.CONCAT("effect create_fleet = { name = ",$B$8," effect = { set_owner = root while = { count = ",$B$7," create_army_transport = { graphical_culture = ",G420," ship_name = ",$D$8," army_name = ",$F$8," army_type = ",F420," species = root }} set_location = prev.capital_scope.star }}")</f>
        <v>effect create_fleet = { name = random effect = { set_owner = root while = { count = 10 create_army_transport = { graphical_culture = root ship_name = random army_name = random army_type = "robot_uprising_army" species = root }} set_location = prev.capital_scope.star }}</v>
      </c>
      <c r="C420" s="248"/>
      <c r="D420" s="248"/>
      <c r="E420" s="248"/>
      <c r="F420" s="252" t="s">
        <v>21798</v>
      </c>
      <c r="G420" s="250" t="s">
        <v>20604</v>
      </c>
      <c r="H420" s="253" t="s">
        <v>21732</v>
      </c>
    </row>
    <row r="421" s="50" customFormat="1" ht="40" customHeight="1" spans="1:8">
      <c r="A421" s="247" t="s">
        <v>21793</v>
      </c>
      <c r="B421" s="248" t="str">
        <f t="shared" si="14"/>
        <v>effect create_fleet = { name = random effect = { set_owner = root while = { count = 10 create_army_transport = { graphical_culture = root ship_name = random army_name = random army_type = "subterranean_industrial_army" species = root }} set_location = prev.capital_scope.star }}</v>
      </c>
      <c r="C421" s="248"/>
      <c r="D421" s="248"/>
      <c r="E421" s="248"/>
      <c r="F421" s="252" t="s">
        <v>21799</v>
      </c>
      <c r="G421" s="250" t="s">
        <v>20604</v>
      </c>
      <c r="H421" s="253" t="s">
        <v>21732</v>
      </c>
    </row>
    <row r="422" s="50" customFormat="1" ht="40" customHeight="1" spans="1:8">
      <c r="A422" s="247" t="s">
        <v>21795</v>
      </c>
      <c r="B422" s="248" t="str">
        <f t="shared" si="14"/>
        <v>effect create_fleet = { name = random effect = { set_owner = root while = { count = 10 create_army_transport = { graphical_culture = root ship_name = random army_name = random army_type = "subterranean_postatomic_army" species = root }} set_location = prev.capital_scope.star }}</v>
      </c>
      <c r="C422" s="248"/>
      <c r="D422" s="248"/>
      <c r="E422" s="248"/>
      <c r="F422" s="252" t="s">
        <v>21800</v>
      </c>
      <c r="G422" s="250" t="s">
        <v>20604</v>
      </c>
      <c r="H422" s="253" t="s">
        <v>21732</v>
      </c>
    </row>
    <row r="423" s="50" customFormat="1" ht="40" customHeight="1" spans="1:8">
      <c r="A423" s="247" t="s">
        <v>21801</v>
      </c>
      <c r="B423" s="248" t="str">
        <f t="shared" si="14"/>
        <v>effect create_fleet = { name = random effect = { set_owner = root while = { count = 10 create_army_transport = { graphical_culture = root ship_name = random army_name = random army_type = "mutant_army" species = root }} set_location = prev.capital_scope.star }}</v>
      </c>
      <c r="C423" s="248"/>
      <c r="D423" s="248"/>
      <c r="E423" s="248"/>
      <c r="F423" s="252" t="s">
        <v>21802</v>
      </c>
      <c r="G423" s="250" t="s">
        <v>20604</v>
      </c>
      <c r="H423" s="253" t="s">
        <v>21732</v>
      </c>
    </row>
    <row r="424" s="50" customFormat="1" ht="40" customHeight="1" spans="1:8">
      <c r="A424" s="247" t="s">
        <v>21803</v>
      </c>
      <c r="B424" s="248" t="str">
        <f t="shared" si="14"/>
        <v>effect create_fleet = { name = random effect = { set_owner = root while = { count = 10 create_army_transport = { graphical_culture = root ship_name = random army_name = random army_type = "swarm_army" species = root }} set_location = prev.capital_scope.star }}</v>
      </c>
      <c r="C424" s="248"/>
      <c r="D424" s="248"/>
      <c r="E424" s="248"/>
      <c r="F424" s="252" t="s">
        <v>21804</v>
      </c>
      <c r="G424" s="250" t="s">
        <v>20604</v>
      </c>
      <c r="H424" s="253"/>
    </row>
    <row r="425" s="50" customFormat="1" ht="40" customHeight="1" spans="1:8">
      <c r="A425" s="247" t="s">
        <v>21805</v>
      </c>
      <c r="B425" s="248" t="str">
        <f t="shared" si="14"/>
        <v>effect create_fleet = { name = random effect = { set_owner = root while = { count = 10 create_army_transport = { graphical_culture = root ship_name = random army_name = random army_type = "tree_army" species = root }} set_location = prev.capital_scope.star }}</v>
      </c>
      <c r="C425" s="248"/>
      <c r="D425" s="248"/>
      <c r="E425" s="248"/>
      <c r="F425" s="252" t="s">
        <v>21806</v>
      </c>
      <c r="G425" s="250" t="s">
        <v>20604</v>
      </c>
      <c r="H425" s="253" t="s">
        <v>21732</v>
      </c>
    </row>
    <row r="426" s="50" customFormat="1" ht="40" customHeight="1" spans="1:8">
      <c r="A426" s="247" t="s">
        <v>21807</v>
      </c>
      <c r="B426" s="248" t="str">
        <f t="shared" si="14"/>
        <v>effect create_fleet = { name = random effect = { set_owner = root while = { count = 10 create_army_transport = { graphical_culture = root ship_name = random army_name = random army_type = "enraged_army" species = root }} set_location = prev.capital_scope.star }}</v>
      </c>
      <c r="C426" s="248"/>
      <c r="D426" s="248"/>
      <c r="E426" s="248"/>
      <c r="F426" s="252" t="s">
        <v>21808</v>
      </c>
      <c r="G426" s="250" t="s">
        <v>20604</v>
      </c>
      <c r="H426" s="253" t="s">
        <v>21732</v>
      </c>
    </row>
    <row r="427" s="50" customFormat="1" ht="40" customHeight="1" spans="1:8">
      <c r="A427" s="247" t="s">
        <v>21809</v>
      </c>
      <c r="B427" s="248" t="str">
        <f t="shared" si="14"/>
        <v>effect create_fleet = { name = random effect = { set_owner = root while = { count = 10 create_army_transport = { graphical_culture = root ship_name = random army_name = random army_type = "ketling_army" species = root }} set_location = prev.capital_scope.star }}</v>
      </c>
      <c r="C427" s="248"/>
      <c r="D427" s="248"/>
      <c r="E427" s="248"/>
      <c r="F427" s="252" t="s">
        <v>21810</v>
      </c>
      <c r="G427" s="250" t="s">
        <v>20604</v>
      </c>
      <c r="H427" s="253" t="s">
        <v>21732</v>
      </c>
    </row>
    <row r="428" s="50" customFormat="1" ht="40" customHeight="1" spans="1:8">
      <c r="A428" s="247" t="s">
        <v>10186</v>
      </c>
      <c r="B428" s="248" t="str">
        <f t="shared" si="14"/>
        <v>effect create_fleet = { name = random effect = { set_owner = root while = { count = 10 create_army_transport = { graphical_culture = root ship_name = random army_name = random army_type = "titanic_assault_army" species = root }} set_location = prev.capital_scope.star }}</v>
      </c>
      <c r="C428" s="248"/>
      <c r="D428" s="248"/>
      <c r="E428" s="248"/>
      <c r="F428" s="252" t="s">
        <v>21811</v>
      </c>
      <c r="G428" s="250" t="s">
        <v>20604</v>
      </c>
      <c r="H428" s="253"/>
    </row>
    <row r="429" s="50" customFormat="1" ht="40" customHeight="1" spans="1:8">
      <c r="A429" s="247" t="s">
        <v>21812</v>
      </c>
      <c r="B429" s="248" t="str">
        <f t="shared" si="14"/>
        <v>effect create_fleet = { name = random effect = { set_owner = root while = { count = 10 create_army_transport = { graphical_culture = root ship_name = random army_name = random army_type = "titanic_azizian_assault_army" species = root }} set_location = prev.capital_scope.star }}</v>
      </c>
      <c r="C429" s="248"/>
      <c r="D429" s="248"/>
      <c r="E429" s="248"/>
      <c r="F429" s="252" t="s">
        <v>21813</v>
      </c>
      <c r="G429" s="250" t="s">
        <v>20604</v>
      </c>
      <c r="H429" s="253"/>
    </row>
    <row r="430" s="50" customFormat="1" ht="40" customHeight="1" spans="1:8">
      <c r="A430" s="247" t="s">
        <v>21814</v>
      </c>
      <c r="B430" s="248" t="str">
        <f t="shared" si="14"/>
        <v>effect create_fleet = { name = random effect = { set_owner = root while = { count = 10 create_army_transport = { graphical_culture = root ship_name = random army_name = random army_type = "titanic_guardian_army" species = root }} set_location = prev.capital_scope.star }}</v>
      </c>
      <c r="C430" s="248"/>
      <c r="D430" s="248"/>
      <c r="E430" s="248"/>
      <c r="F430" s="252" t="s">
        <v>21815</v>
      </c>
      <c r="G430" s="250" t="s">
        <v>20604</v>
      </c>
      <c r="H430" s="253" t="s">
        <v>21732</v>
      </c>
    </row>
    <row r="431" s="50" customFormat="1" ht="40" customHeight="1" spans="1:8">
      <c r="A431" s="247" t="s">
        <v>10408</v>
      </c>
      <c r="B431" s="248" t="str">
        <f t="shared" si="14"/>
        <v>effect create_fleet = { name = random effect = { set_owner = root while = { count = 10 create_army_transport = { graphical_culture = root ship_name = random army_name = random army_type = "shroud_army" species = root }} set_location = prev.capital_scope.star }}</v>
      </c>
      <c r="C431" s="248"/>
      <c r="D431" s="248"/>
      <c r="E431" s="248"/>
      <c r="F431" s="252" t="s">
        <v>21816</v>
      </c>
      <c r="G431" s="250" t="s">
        <v>20604</v>
      </c>
      <c r="H431" s="253"/>
    </row>
    <row r="432" s="50" customFormat="1" ht="40" customHeight="1" spans="1:8">
      <c r="A432" s="247" t="s">
        <v>21817</v>
      </c>
      <c r="B432" s="248" t="str">
        <f t="shared" si="14"/>
        <v>effect create_fleet = { name = random effect = { set_owner = root while = { count = 10 create_army_transport = { graphical_culture = root ship_name = random army_name = random army_type = "gray_army" species = root }} set_location = prev.capital_scope.star }}</v>
      </c>
      <c r="C432" s="248"/>
      <c r="D432" s="248"/>
      <c r="E432" s="248"/>
      <c r="F432" s="252" t="s">
        <v>21818</v>
      </c>
      <c r="G432" s="250" t="s">
        <v>20604</v>
      </c>
      <c r="H432" s="253"/>
    </row>
    <row r="433" s="50" customFormat="1" ht="40" customHeight="1" spans="1:8">
      <c r="A433" s="247" t="s">
        <v>21819</v>
      </c>
      <c r="B433" s="248" t="str">
        <f t="shared" si="14"/>
        <v>effect create_fleet = { name = random effect = { set_owner = root while = { count = 10 create_army_transport = { graphical_culture = root ship_name = random army_name = random army_type = "care_defensive_protocols" species = root }} set_location = prev.capital_scope.star }}</v>
      </c>
      <c r="C433" s="248"/>
      <c r="D433" s="248"/>
      <c r="E433" s="248"/>
      <c r="F433" s="252" t="s">
        <v>21820</v>
      </c>
      <c r="G433" s="250" t="s">
        <v>20604</v>
      </c>
      <c r="H433" s="253" t="s">
        <v>21732</v>
      </c>
    </row>
    <row r="434" s="50" customFormat="1" ht="40" customHeight="1" spans="1:8">
      <c r="A434" s="247" t="s">
        <v>5636</v>
      </c>
      <c r="B434" s="248" t="str">
        <f t="shared" si="14"/>
        <v>effect create_fleet = { name = random effect = { set_owner = root while = { count = 10 create_army_transport = { graphical_culture = root ship_name = random army_name = random army_type = "sentinel_army" species = root }} set_location = prev.capital_scope.star }}</v>
      </c>
      <c r="C434" s="248"/>
      <c r="D434" s="248"/>
      <c r="E434" s="248"/>
      <c r="F434" s="252" t="s">
        <v>21821</v>
      </c>
      <c r="G434" s="250" t="s">
        <v>20604</v>
      </c>
      <c r="H434" s="253" t="s">
        <v>21732</v>
      </c>
    </row>
    <row r="435" s="50" customFormat="1" ht="40" customHeight="1" spans="1:8">
      <c r="A435" s="247" t="s">
        <v>21822</v>
      </c>
      <c r="B435" s="248" t="str">
        <f t="shared" si="14"/>
        <v>effect create_fleet = { name = random effect = { set_owner = root while = { count = 10 create_army_transport = { graphical_culture = root ship_name = random army_name = random army_type = "cybrex_warform" species = root }} set_location = prev.capital_scope.star }}</v>
      </c>
      <c r="C435" s="248"/>
      <c r="D435" s="248"/>
      <c r="E435" s="248"/>
      <c r="F435" s="252" t="s">
        <v>21823</v>
      </c>
      <c r="G435" s="250" t="s">
        <v>20604</v>
      </c>
      <c r="H435" s="253"/>
    </row>
    <row r="436" s="50" customFormat="1" ht="40" customHeight="1" spans="1:8">
      <c r="A436" s="247" t="s">
        <v>21824</v>
      </c>
      <c r="B436" s="248" t="str">
        <f t="shared" si="14"/>
        <v>effect create_fleet = { name = random effect = { set_owner = root while = { count = 10 create_army_transport = { graphical_culture = root ship_name = random army_name = random army_type = "imperial_legion" species = root }} set_location = prev.capital_scope.star }}</v>
      </c>
      <c r="C436" s="248"/>
      <c r="D436" s="248"/>
      <c r="E436" s="248"/>
      <c r="F436" s="252" t="s">
        <v>21825</v>
      </c>
      <c r="G436" s="250" t="s">
        <v>20604</v>
      </c>
      <c r="H436" s="253"/>
    </row>
    <row r="437" s="50" customFormat="1" ht="40" customHeight="1" spans="1:8">
      <c r="A437" s="247" t="s">
        <v>21826</v>
      </c>
      <c r="B437" s="248" t="str">
        <f t="shared" si="14"/>
        <v>effect create_fleet = { name = random effect = { set_owner = root while = { count = 10 create_army_transport = { graphical_culture = root ship_name = random army_name = random army_type = "giant_undead_army" species = root }} set_location = prev.capital_scope.star }}</v>
      </c>
      <c r="C437" s="248"/>
      <c r="D437" s="248"/>
      <c r="E437" s="248"/>
      <c r="F437" s="252" t="s">
        <v>21827</v>
      </c>
      <c r="G437" s="250" t="s">
        <v>20604</v>
      </c>
      <c r="H437" s="253"/>
    </row>
    <row r="438" s="50" customFormat="1" ht="40" customHeight="1" spans="1:8">
      <c r="A438" s="247" t="s">
        <v>21828</v>
      </c>
      <c r="B438" s="248" t="str">
        <f t="shared" si="14"/>
        <v>effect create_fleet = { name = random effect = { set_owner = root while = { count = 10 create_army_transport = { graphical_culture = root ship_name = random army_name = random army_type = "ice_army" species = root }} set_location = prev.capital_scope.star }}</v>
      </c>
      <c r="C438" s="248"/>
      <c r="D438" s="248"/>
      <c r="E438" s="248"/>
      <c r="F438" s="252" t="s">
        <v>21829</v>
      </c>
      <c r="G438" s="250" t="s">
        <v>20604</v>
      </c>
      <c r="H438" s="253" t="s">
        <v>21732</v>
      </c>
    </row>
    <row r="439" s="50" customFormat="1" ht="40" customHeight="1" spans="1:8">
      <c r="A439" s="247" t="s">
        <v>21830</v>
      </c>
      <c r="B439" s="248" t="str">
        <f t="shared" si="14"/>
        <v>effect create_fleet = { name = random effect = { set_owner = root while = { count = 10 create_army_transport = { graphical_culture = root ship_name = random army_name = random army_type = "mercenary_army" species = root }} set_location = prev.capital_scope.star }}</v>
      </c>
      <c r="C439" s="248"/>
      <c r="D439" s="248"/>
      <c r="E439" s="248"/>
      <c r="F439" s="252" t="s">
        <v>21831</v>
      </c>
      <c r="G439" s="250" t="s">
        <v>20604</v>
      </c>
      <c r="H439" s="253"/>
    </row>
    <row r="440" s="50" customFormat="1" ht="40" customHeight="1" spans="1:8">
      <c r="A440" s="247" t="s">
        <v>21832</v>
      </c>
      <c r="B440" s="248" t="str">
        <f t="shared" si="14"/>
        <v>effect create_fleet = { name = random effect = { set_owner = root while = { count = 10 create_army_transport = { graphical_culture = root ship_name = random army_name = random army_type = "mecha_army" species = root }} set_location = prev.capital_scope.star }}</v>
      </c>
      <c r="C440" s="248"/>
      <c r="D440" s="248"/>
      <c r="E440" s="248"/>
      <c r="F440" s="252" t="s">
        <v>21833</v>
      </c>
      <c r="G440" s="250" t="s">
        <v>20604</v>
      </c>
      <c r="H440" s="253"/>
    </row>
    <row r="441" s="50" customFormat="1" ht="40" customHeight="1" spans="1:8">
      <c r="A441" s="247" t="s">
        <v>21834</v>
      </c>
      <c r="B441" s="248" t="str">
        <f t="shared" si="14"/>
        <v>effect create_fleet = { name = random effect = { set_owner = root while = { count = 10 create_army_transport = { graphical_culture = root ship_name = random army_name = random army_type = "crystal_kraken_army" species = root }} set_location = prev.capital_scope.star }}</v>
      </c>
      <c r="C441" s="248"/>
      <c r="D441" s="248"/>
      <c r="E441" s="248"/>
      <c r="F441" s="252" t="s">
        <v>21835</v>
      </c>
      <c r="G441" s="250" t="s">
        <v>20604</v>
      </c>
      <c r="H441" s="253" t="s">
        <v>21732</v>
      </c>
    </row>
    <row r="442" s="50" customFormat="1" ht="40" customHeight="1" spans="1:8">
      <c r="A442" s="247" t="s">
        <v>21836</v>
      </c>
      <c r="B442" s="248" t="str">
        <f t="shared" si="14"/>
        <v>effect create_fleet = { name = random effect = { set_owner = root while = { count = 10 create_army_transport = { graphical_culture = root ship_name = random army_name = random army_type = "subterranean_defense_army" species = root }} set_location = prev.capital_scope.star }}</v>
      </c>
      <c r="C442" s="248"/>
      <c r="D442" s="248"/>
      <c r="E442" s="248"/>
      <c r="F442" s="252" t="s">
        <v>21837</v>
      </c>
      <c r="G442" s="250" t="s">
        <v>20604</v>
      </c>
      <c r="H442" s="253" t="s">
        <v>21732</v>
      </c>
    </row>
    <row r="443" s="50" customFormat="1" ht="40" customHeight="1" spans="1:8">
      <c r="A443" s="247" t="s">
        <v>21786</v>
      </c>
      <c r="B443" s="248" t="str">
        <f t="shared" si="14"/>
        <v>effect create_fleet = { name = random effect = { set_owner = root while = { count = 10 create_army_transport = { graphical_culture = root ship_name = random army_name = random army_type = "new_world_order_defensive_army" species = root }} set_location = prev.capital_scope.star }}</v>
      </c>
      <c r="C443" s="248"/>
      <c r="D443" s="248"/>
      <c r="E443" s="248"/>
      <c r="F443" s="252" t="s">
        <v>21838</v>
      </c>
      <c r="G443" s="250" t="s">
        <v>20604</v>
      </c>
      <c r="H443" s="253" t="s">
        <v>21732</v>
      </c>
    </row>
    <row r="444" s="50" customFormat="1" ht="40" customHeight="1" spans="1:8">
      <c r="A444" s="247" t="s">
        <v>21839</v>
      </c>
      <c r="B444" s="248" t="str">
        <f t="shared" si="14"/>
        <v>effect create_fleet = { name = random effect = { set_owner = root while = { count = 10 create_army_transport = { graphical_culture = root ship_name = random army_name = random army_type = "new_world_order_offensive_army" species = root }} set_location = prev.capital_scope.star }}</v>
      </c>
      <c r="C444" s="248"/>
      <c r="D444" s="248"/>
      <c r="E444" s="248"/>
      <c r="F444" s="252" t="s">
        <v>21840</v>
      </c>
      <c r="G444" s="250" t="s">
        <v>20604</v>
      </c>
      <c r="H444" s="253"/>
    </row>
    <row r="445" s="50" customFormat="1" ht="40" customHeight="1" spans="1:8">
      <c r="A445" s="247" t="s">
        <v>21841</v>
      </c>
      <c r="B445" s="248" t="str">
        <f t="shared" si="14"/>
        <v>effect create_fleet = { name = random effect = { set_owner = root while = { count = 10 create_army_transport = { graphical_culture = root ship_name = random army_name = random army_type = "fruitful_army" species = root }} set_location = prev.capital_scope.star }}</v>
      </c>
      <c r="C445" s="248"/>
      <c r="D445" s="248"/>
      <c r="E445" s="248"/>
      <c r="F445" s="252" t="s">
        <v>21842</v>
      </c>
      <c r="G445" s="250" t="s">
        <v>20604</v>
      </c>
      <c r="H445" s="253" t="s">
        <v>21732</v>
      </c>
    </row>
    <row r="446" s="50" customFormat="1" ht="40" customHeight="1" spans="1:8">
      <c r="A446" s="247" t="s">
        <v>21843</v>
      </c>
      <c r="B446" s="248" t="str">
        <f t="shared" si="14"/>
        <v>effect create_fleet = { name = random effect = { set_owner = root while = { count = 10 create_army_transport = { graphical_culture = root ship_name = random army_name = random army_type = "behemoth_army" species = root }} set_location = prev.capital_scope.star }}</v>
      </c>
      <c r="C446" s="248"/>
      <c r="D446" s="248"/>
      <c r="E446" s="248"/>
      <c r="F446" s="252" t="s">
        <v>21844</v>
      </c>
      <c r="G446" s="250" t="s">
        <v>20604</v>
      </c>
      <c r="H446" s="253" t="s">
        <v>21732</v>
      </c>
    </row>
    <row r="447" s="50" customFormat="1" ht="40" customHeight="1" spans="1:8">
      <c r="A447" s="247" t="s">
        <v>21845</v>
      </c>
      <c r="B447" s="248" t="str">
        <f t="shared" si="14"/>
        <v>effect create_fleet = { name = random effect = { set_owner = root while = { count = 10 create_army_transport = { graphical_culture = root ship_name = random army_name = random army_type = "occupation_army" species = root }} set_location = prev.capital_scope.star }}</v>
      </c>
      <c r="C447" s="248"/>
      <c r="D447" s="248"/>
      <c r="E447" s="248"/>
      <c r="F447" s="252" t="s">
        <v>21846</v>
      </c>
      <c r="G447" s="250" t="s">
        <v>20604</v>
      </c>
      <c r="H447" s="253" t="s">
        <v>21732</v>
      </c>
    </row>
    <row r="448" s="50" customFormat="1" ht="40" customHeight="1" spans="1:8">
      <c r="A448" s="247" t="s">
        <v>21847</v>
      </c>
      <c r="B448" s="248" t="str">
        <f t="shared" si="14"/>
        <v>effect create_fleet = { name = random effect = { set_owner = root while = { count = 10 create_army_transport = { graphical_culture = root ship_name = random army_name = random army_type = "robotic_occupation_army" species = root }} set_location = prev.capital_scope.star }}</v>
      </c>
      <c r="C448" s="248"/>
      <c r="D448" s="248"/>
      <c r="E448" s="248"/>
      <c r="F448" s="252" t="s">
        <v>21848</v>
      </c>
      <c r="G448" s="250" t="s">
        <v>20604</v>
      </c>
      <c r="H448" s="253" t="s">
        <v>21732</v>
      </c>
    </row>
    <row r="449" s="50" customFormat="1" ht="40" customHeight="1" spans="1:8">
      <c r="A449" s="247" t="s">
        <v>21849</v>
      </c>
      <c r="B449" s="248" t="str">
        <f t="shared" si="14"/>
        <v>effect create_fleet = { name = random effect = { set_owner = root while = { count = 10 create_army_transport = { graphical_culture = root ship_name = random army_name = random army_type = "machine_occupation_army" species = root }} set_location = prev.capital_scope.star }}</v>
      </c>
      <c r="C449" s="248"/>
      <c r="D449" s="248"/>
      <c r="E449" s="248"/>
      <c r="F449" s="252" t="s">
        <v>21850</v>
      </c>
      <c r="G449" s="250" t="s">
        <v>20604</v>
      </c>
      <c r="H449" s="253" t="s">
        <v>21732</v>
      </c>
    </row>
    <row r="450" s="50" customFormat="1" ht="40" customHeight="1" spans="1:8">
      <c r="A450" s="254" t="s">
        <v>21845</v>
      </c>
      <c r="B450" s="255" t="str">
        <f t="shared" si="14"/>
        <v>effect create_fleet = { name = random effect = { set_owner = root while = { count = 10 create_army_transport = { graphical_culture = root ship_name = random army_name = random army_type = "individual_machine_occupation_army" species = root }} set_location = prev.capital_scope.star }}</v>
      </c>
      <c r="C450" s="255"/>
      <c r="D450" s="255"/>
      <c r="E450" s="255"/>
      <c r="F450" s="256" t="s">
        <v>21851</v>
      </c>
      <c r="G450" s="257" t="s">
        <v>20604</v>
      </c>
      <c r="H450" s="258" t="s">
        <v>21732</v>
      </c>
    </row>
    <row r="451" s="50" customFormat="1" ht="40" customHeight="1" spans="1:8">
      <c r="A451" s="259" t="s">
        <v>21852</v>
      </c>
      <c r="B451" s="260"/>
      <c r="C451" s="260"/>
      <c r="D451" s="260"/>
      <c r="E451" s="260"/>
      <c r="F451" s="260"/>
      <c r="G451" s="260"/>
      <c r="H451" s="261"/>
    </row>
    <row r="452" s="50" customFormat="1" ht="40" customHeight="1" spans="1:8">
      <c r="A452" s="262" t="s">
        <v>21853</v>
      </c>
      <c r="B452" s="263"/>
      <c r="C452" s="263"/>
      <c r="D452" s="263"/>
      <c r="E452" s="263"/>
      <c r="F452" s="263"/>
      <c r="G452" s="263"/>
      <c r="H452" s="264"/>
    </row>
    <row r="453" s="50" customFormat="1" ht="40" customHeight="1" spans="1:8">
      <c r="A453" s="265" t="s">
        <v>1720</v>
      </c>
      <c r="B453" s="266" t="s">
        <v>9839</v>
      </c>
      <c r="C453" s="266"/>
      <c r="D453" s="266"/>
      <c r="E453" s="266"/>
      <c r="F453" s="267" t="s">
        <v>1723</v>
      </c>
      <c r="G453" s="267" t="s">
        <v>891</v>
      </c>
      <c r="H453" s="268" t="s">
        <v>197</v>
      </c>
    </row>
    <row r="454" s="50" customFormat="1" ht="40" customHeight="1" spans="1:8">
      <c r="A454" s="269" t="s">
        <v>21854</v>
      </c>
      <c r="B454" s="270" t="str">
        <f>_xlfn.CONCAT("effect create_fleet = { name = ",$B$8," effect = {set_owner = root create_ship = { name = ",$D$8," design = ",F454," graphical_culture = ",G454," } ","set_location =  prev.capital_scope.star}}")</f>
        <v>effect create_fleet = { name = random effect = {set_owner = root create_ship = { name = random design = "NAME_AI_Colonizer" graphical_culture = "ai_01" } set_location =  prev.capital_scope.star}}</v>
      </c>
      <c r="C454" s="270"/>
      <c r="D454" s="270"/>
      <c r="E454" s="270"/>
      <c r="F454" s="271" t="s">
        <v>21855</v>
      </c>
      <c r="G454" s="272" t="s">
        <v>20613</v>
      </c>
      <c r="H454" s="273" t="s">
        <v>21856</v>
      </c>
    </row>
    <row r="455" s="50" customFormat="1" ht="40" customHeight="1" spans="1:8">
      <c r="A455" s="269" t="s">
        <v>21857</v>
      </c>
      <c r="B455" s="270" t="str">
        <f t="shared" ref="B455:B494" si="15">_xlfn.CONCAT("effect create_fleet = { name = ",$B$8," effect = {set_owner = root create_ship = { name = ",$D$8," design = ",F455," graphical_culture = ",G455," } ","set_location =  prev.capital_scope.star}}")</f>
        <v>effect create_fleet = { name = random effect = {set_owner = root create_ship = { name = random design = "NAME_AI_Constructor" graphical_culture = "ai_01" } set_location =  prev.capital_scope.star}}</v>
      </c>
      <c r="C455" s="270"/>
      <c r="D455" s="270"/>
      <c r="E455" s="270"/>
      <c r="F455" s="271" t="s">
        <v>21858</v>
      </c>
      <c r="G455" s="272" t="s">
        <v>20613</v>
      </c>
      <c r="H455" s="273" t="s">
        <v>21859</v>
      </c>
    </row>
    <row r="456" s="50" customFormat="1" ht="40" customHeight="1" spans="1:8">
      <c r="A456" s="269" t="s">
        <v>21860</v>
      </c>
      <c r="B456" s="270" t="str">
        <f t="shared" si="15"/>
        <v>effect create_fleet = { name = random effect = {set_owner = root create_ship = { name = random design = "NAME_HIVE_FE_Construction" graphical_culture = root } set_location =  prev.capital_scope.star}}</v>
      </c>
      <c r="C456" s="270"/>
      <c r="D456" s="270"/>
      <c r="E456" s="270"/>
      <c r="F456" s="271" t="s">
        <v>21861</v>
      </c>
      <c r="G456" s="272" t="s">
        <v>20604</v>
      </c>
      <c r="H456" s="273" t="s">
        <v>21859</v>
      </c>
    </row>
    <row r="457" s="50" customFormat="1" ht="40" customHeight="1" spans="1:8">
      <c r="A457" s="269" t="s">
        <v>21862</v>
      </c>
      <c r="B457" s="270" t="str">
        <f t="shared" si="15"/>
        <v>effect create_fleet = { name = random effect = {set_owner = root create_ship = { name = random design = "NAME_HIVE_FE_Colony" graphical_culture = "biogenesis_01_fallen_empire" } set_location =  prev.capital_scope.star}}</v>
      </c>
      <c r="C457" s="270"/>
      <c r="D457" s="270"/>
      <c r="E457" s="270"/>
      <c r="F457" s="271" t="s">
        <v>21863</v>
      </c>
      <c r="G457" s="272" t="s">
        <v>21864</v>
      </c>
      <c r="H457" s="273" t="s">
        <v>21856</v>
      </c>
    </row>
    <row r="458" s="50" customFormat="1" ht="40" customHeight="1" spans="1:8">
      <c r="A458" s="269" t="s">
        <v>21865</v>
      </c>
      <c r="B458" s="270" t="str">
        <f t="shared" si="15"/>
        <v>effect create_fleet = { name = random effect = {set_owner = root create_ship = { name = random design = "NAME_Abandoned_Manufactory" graphical_culture = root } set_location =  prev.capital_scope.star}}</v>
      </c>
      <c r="C458" s="270"/>
      <c r="D458" s="270"/>
      <c r="E458" s="270"/>
      <c r="F458" s="271" t="s">
        <v>21866</v>
      </c>
      <c r="G458" s="272" t="s">
        <v>20604</v>
      </c>
      <c r="H458" s="273" t="s">
        <v>21859</v>
      </c>
    </row>
    <row r="459" s="50" customFormat="1" ht="40" customHeight="1" spans="1:9">
      <c r="A459" s="269" t="s">
        <v>21867</v>
      </c>
      <c r="B459" s="270" t="str">
        <f t="shared" si="15"/>
        <v>effect create_fleet = { name = random effect = {set_owner = root create_ship = { name = random design = "NAME_Alien_Ship" graphical_culture = root } set_location =  prev.capital_scope.star}}</v>
      </c>
      <c r="C459" s="270"/>
      <c r="D459" s="270"/>
      <c r="E459" s="270"/>
      <c r="F459" s="271" t="s">
        <v>21868</v>
      </c>
      <c r="G459" s="272" t="s">
        <v>20604</v>
      </c>
      <c r="H459" s="273" t="s">
        <v>21869</v>
      </c>
      <c r="I459" s="50" t="s">
        <v>21870</v>
      </c>
    </row>
    <row r="460" s="50" customFormat="1" ht="40" customHeight="1" spans="1:8">
      <c r="A460" s="269" t="s">
        <v>21871</v>
      </c>
      <c r="B460" s="270" t="str">
        <f t="shared" si="15"/>
        <v>effect create_fleet = { name = random effect = {set_owner = root create_ship = { name = random design = "NAME_Prototype" graphical_culture = root } set_location =  prev.capital_scope.star}}</v>
      </c>
      <c r="C460" s="270"/>
      <c r="D460" s="270"/>
      <c r="E460" s="270"/>
      <c r="F460" s="271" t="s">
        <v>21872</v>
      </c>
      <c r="G460" s="272" t="s">
        <v>20604</v>
      </c>
      <c r="H460" s="273" t="s">
        <v>21869</v>
      </c>
    </row>
    <row r="461" s="50" customFormat="1" ht="40" customHeight="1" spans="1:8">
      <c r="A461" s="269" t="s">
        <v>21873</v>
      </c>
      <c r="B461" s="270" t="str">
        <f t="shared" si="15"/>
        <v>effect create_fleet = { name = random effect = {set_owner = root create_ship = { name = random design = "NAME_From_Beyond_Ship_Cloak" graphical_culture = root } set_location =  prev.capital_scope.star}}</v>
      </c>
      <c r="C461" s="270"/>
      <c r="D461" s="270"/>
      <c r="E461" s="270"/>
      <c r="F461" s="271" t="s">
        <v>20705</v>
      </c>
      <c r="G461" s="272" t="s">
        <v>20604</v>
      </c>
      <c r="H461" s="273" t="s">
        <v>21869</v>
      </c>
    </row>
    <row r="462" s="50" customFormat="1" ht="40" customHeight="1" spans="1:8">
      <c r="A462" s="269" t="s">
        <v>21873</v>
      </c>
      <c r="B462" s="270" t="str">
        <f t="shared" si="15"/>
        <v>effect create_fleet = { name = random effect = {set_owner = root create_ship = { name = random design = "NAME_From_Beyond_Ship" graphical_culture = root } set_location =  prev.capital_scope.star}}</v>
      </c>
      <c r="C462" s="270"/>
      <c r="D462" s="270"/>
      <c r="E462" s="270"/>
      <c r="F462" s="271" t="s">
        <v>21874</v>
      </c>
      <c r="G462" s="272" t="s">
        <v>20604</v>
      </c>
      <c r="H462" s="273" t="s">
        <v>21869</v>
      </c>
    </row>
    <row r="463" s="50" customFormat="1" ht="40" customHeight="1" spans="1:8">
      <c r="A463" s="269" t="s">
        <v>21875</v>
      </c>
      <c r="B463" s="270" t="str">
        <f t="shared" si="15"/>
        <v>effect create_fleet = { name = random effect = {set_owner = root create_ship = { name = random design = "NAME_Returned_Science_Ship" graphical_culture = root } set_location =  prev.capital_scope.star}}</v>
      </c>
      <c r="C463" s="270"/>
      <c r="D463" s="270"/>
      <c r="E463" s="270"/>
      <c r="F463" s="271" t="s">
        <v>21876</v>
      </c>
      <c r="G463" s="272" t="s">
        <v>20604</v>
      </c>
      <c r="H463" s="273" t="s">
        <v>21869</v>
      </c>
    </row>
    <row r="464" s="50" customFormat="1" ht="40" customHeight="1" spans="1:8">
      <c r="A464" s="269" t="s">
        <v>21877</v>
      </c>
      <c r="B464" s="270" t="str">
        <f t="shared" si="15"/>
        <v>effect create_fleet = { name = random effect = {set_owner = root create_ship = { name = random design = "NAME_Hillos_ship" graphical_culture = root } set_location =  prev.capital_scope.star}}</v>
      </c>
      <c r="C464" s="270"/>
      <c r="D464" s="270"/>
      <c r="E464" s="270"/>
      <c r="F464" s="271" t="s">
        <v>21878</v>
      </c>
      <c r="G464" s="272" t="s">
        <v>20604</v>
      </c>
      <c r="H464" s="273" t="s">
        <v>21869</v>
      </c>
    </row>
    <row r="465" s="50" customFormat="1" ht="40" customHeight="1" spans="1:8">
      <c r="A465" s="269" t="s">
        <v>21879</v>
      </c>
      <c r="B465" s="270" t="str">
        <f t="shared" si="15"/>
        <v>effect create_fleet = { name = random effect = {set_owner = root create_ship = { name = random design = "NAME_Unshrouded" graphical_culture = root } set_location =  prev.capital_scope.star}}</v>
      </c>
      <c r="C465" s="270"/>
      <c r="D465" s="270"/>
      <c r="E465" s="270"/>
      <c r="F465" s="271" t="s">
        <v>21880</v>
      </c>
      <c r="G465" s="272" t="s">
        <v>20604</v>
      </c>
      <c r="H465" s="273" t="s">
        <v>21869</v>
      </c>
    </row>
    <row r="466" s="50" customFormat="1" ht="40" customHeight="1" spans="1:8">
      <c r="A466" s="269" t="s">
        <v>21881</v>
      </c>
      <c r="B466" s="270" t="str">
        <f t="shared" si="15"/>
        <v>effect create_fleet = { name = random effect = {set_owner = root create_ship = { name = random design = "NAME_Azaryn_Dome" graphical_culture = root } set_location =  prev.capital_scope.star}}</v>
      </c>
      <c r="C466" s="270"/>
      <c r="D466" s="270"/>
      <c r="E466" s="270"/>
      <c r="F466" s="271" t="s">
        <v>21882</v>
      </c>
      <c r="G466" s="272" t="s">
        <v>20604</v>
      </c>
      <c r="H466" s="273" t="s">
        <v>21869</v>
      </c>
    </row>
    <row r="467" s="50" customFormat="1" ht="40" customHeight="1" spans="1:8">
      <c r="A467" s="269" t="s">
        <v>21883</v>
      </c>
      <c r="B467" s="270" t="str">
        <f t="shared" si="15"/>
        <v>effect create_fleet = { name = random effect = {set_owner = root create_ship = { name = random design = "NAME_Void_Shaper" graphical_culture = "extra_dimensional_01" } set_location =  prev.capital_scope.star}}</v>
      </c>
      <c r="C467" s="270"/>
      <c r="D467" s="270"/>
      <c r="E467" s="270"/>
      <c r="F467" s="271" t="s">
        <v>21884</v>
      </c>
      <c r="G467" s="272" t="s">
        <v>20634</v>
      </c>
      <c r="H467" s="273" t="s">
        <v>21859</v>
      </c>
    </row>
    <row r="468" s="50" customFormat="1" ht="40" customHeight="1" spans="1:8">
      <c r="A468" s="269" t="s">
        <v>21883</v>
      </c>
      <c r="B468" s="270" t="str">
        <f t="shared" si="15"/>
        <v>effect create_fleet = { name = random effect = {set_owner = root create_ship = { name = random design = "NAME_Void_Former" graphical_culture = "extra_dimensional_02" } set_location =  prev.capital_scope.star}}</v>
      </c>
      <c r="C468" s="270"/>
      <c r="D468" s="270"/>
      <c r="E468" s="270"/>
      <c r="F468" s="271" t="s">
        <v>21885</v>
      </c>
      <c r="G468" s="272" t="s">
        <v>21213</v>
      </c>
      <c r="H468" s="273" t="s">
        <v>21859</v>
      </c>
    </row>
    <row r="469" s="50" customFormat="1" ht="40" customHeight="1" spans="1:8">
      <c r="A469" s="269" t="s">
        <v>21886</v>
      </c>
      <c r="B469" s="270" t="str">
        <f t="shared" si="15"/>
        <v>effect create_fleet = { name = random effect = {set_owner = root create_ship = { name = random design = "NAME_Void_Weaver" graphical_culture = "extra_dimensional_03" } set_location =  prev.capital_scope.star}}</v>
      </c>
      <c r="C469" s="270"/>
      <c r="D469" s="270"/>
      <c r="E469" s="270"/>
      <c r="F469" s="271" t="s">
        <v>21887</v>
      </c>
      <c r="G469" s="272" t="s">
        <v>21220</v>
      </c>
      <c r="H469" s="273" t="s">
        <v>21859</v>
      </c>
    </row>
    <row r="470" s="50" customFormat="1" ht="40" customHeight="1" spans="1:8">
      <c r="A470" s="269" t="s">
        <v>21888</v>
      </c>
      <c r="B470" s="270" t="str">
        <f t="shared" si="15"/>
        <v>effect create_fleet = { name = random effect = {set_owner = root create_ship = { name = random design = "NAME_Theta" graphical_culture = "fallen_machine_empire_01" } set_location =  prev.capital_scope.star}}</v>
      </c>
      <c r="C470" s="270"/>
      <c r="D470" s="270"/>
      <c r="E470" s="270"/>
      <c r="F470" s="271" t="s">
        <v>21889</v>
      </c>
      <c r="G470" s="272" t="s">
        <v>21227</v>
      </c>
      <c r="H470" s="273" t="s">
        <v>21859</v>
      </c>
    </row>
    <row r="471" s="50" customFormat="1" ht="40" customHeight="1" spans="1:8">
      <c r="A471" s="269" t="s">
        <v>21890</v>
      </c>
      <c r="B471" s="270" t="str">
        <f t="shared" si="15"/>
        <v>effect create_fleet = { name = random effect = {set_owner = root create_ship = { name = random design = "NAME_Tau" graphical_culture = "fallen_machine_empire_01" } set_location =  prev.capital_scope.star}}</v>
      </c>
      <c r="C471" s="270"/>
      <c r="D471" s="270"/>
      <c r="E471" s="270"/>
      <c r="F471" s="271" t="s">
        <v>21891</v>
      </c>
      <c r="G471" s="272" t="s">
        <v>21227</v>
      </c>
      <c r="H471" s="273" t="s">
        <v>21856</v>
      </c>
    </row>
    <row r="472" s="50" customFormat="1" ht="40" customHeight="1" spans="1:8">
      <c r="A472" s="269" t="s">
        <v>21892</v>
      </c>
      <c r="B472" s="270" t="str">
        <f t="shared" si="15"/>
        <v>effect create_fleet = { name = random effect = {set_owner = root create_ship = { name = random design = "NAME_Librarian" graphical_culture = "fallen_empire_02" } set_location =  prev.capital_scope.star}}</v>
      </c>
      <c r="C472" s="270"/>
      <c r="D472" s="270"/>
      <c r="E472" s="270"/>
      <c r="F472" s="271" t="s">
        <v>21893</v>
      </c>
      <c r="G472" s="272" t="s">
        <v>21236</v>
      </c>
      <c r="H472" s="273" t="s">
        <v>21859</v>
      </c>
    </row>
    <row r="473" s="50" customFormat="1" ht="40" customHeight="1" spans="1:8">
      <c r="A473" s="269" t="s">
        <v>21894</v>
      </c>
      <c r="B473" s="270" t="str">
        <f t="shared" si="15"/>
        <v>effect create_fleet = { name = random effect = {set_owner = root create_ship = { name = random design = "NAME_Archivist" graphical_culture = "fallen_empire_02" } set_location =  prev.capital_scope.star}}</v>
      </c>
      <c r="C473" s="270"/>
      <c r="D473" s="270"/>
      <c r="E473" s="270"/>
      <c r="F473" s="271" t="s">
        <v>21895</v>
      </c>
      <c r="G473" s="272" t="s">
        <v>21236</v>
      </c>
      <c r="H473" s="273" t="s">
        <v>21856</v>
      </c>
    </row>
    <row r="474" s="50" customFormat="1" ht="40" customHeight="1" spans="1:8">
      <c r="A474" s="269" t="s">
        <v>21896</v>
      </c>
      <c r="B474" s="270" t="str">
        <f t="shared" si="15"/>
        <v>effect create_fleet = { name = random effect = {set_owner = root create_ship = { name = random design = "NAME_Penitent" graphical_culture = "fallen_empire_01" } set_location =  prev.capital_scope.star}}</v>
      </c>
      <c r="C474" s="270"/>
      <c r="D474" s="270"/>
      <c r="E474" s="270"/>
      <c r="F474" s="271" t="s">
        <v>21897</v>
      </c>
      <c r="G474" s="272" t="s">
        <v>21245</v>
      </c>
      <c r="H474" s="273" t="s">
        <v>21859</v>
      </c>
    </row>
    <row r="475" s="50" customFormat="1" ht="40" customHeight="1" spans="1:8">
      <c r="A475" s="269" t="s">
        <v>21898</v>
      </c>
      <c r="B475" s="270" t="str">
        <f t="shared" si="15"/>
        <v>effect create_fleet = { name = random effect = {set_owner = root create_ship = { name = random design = "NAME_Pilgrim" graphical_culture = "fallen_empire_01" } set_location =  prev.capital_scope.star}}</v>
      </c>
      <c r="C475" s="270"/>
      <c r="D475" s="270"/>
      <c r="E475" s="270"/>
      <c r="F475" s="271" t="s">
        <v>21899</v>
      </c>
      <c r="G475" s="272" t="s">
        <v>21245</v>
      </c>
      <c r="H475" s="273" t="s">
        <v>21856</v>
      </c>
    </row>
    <row r="476" s="50" customFormat="1" ht="40" customHeight="1" spans="1:8">
      <c r="A476" s="269" t="s">
        <v>21900</v>
      </c>
      <c r="B476" s="270" t="str">
        <f t="shared" si="15"/>
        <v>effect create_fleet = { name = random effect = {set_owner = root create_ship = { name = random design = "NAME_Servitor" graphical_culture = "fallen_empire_04" } set_location =  prev.capital_scope.star}}</v>
      </c>
      <c r="C476" s="270"/>
      <c r="D476" s="270"/>
      <c r="E476" s="270"/>
      <c r="F476" s="271" t="s">
        <v>21901</v>
      </c>
      <c r="G476" s="272" t="s">
        <v>21254</v>
      </c>
      <c r="H476" s="273" t="s">
        <v>21859</v>
      </c>
    </row>
    <row r="477" s="50" customFormat="1" ht="40" customHeight="1" spans="1:8">
      <c r="A477" s="269" t="s">
        <v>21902</v>
      </c>
      <c r="B477" s="270" t="str">
        <f t="shared" si="15"/>
        <v>effect create_fleet = { name = random effect = {set_owner = root create_ship = { name = random design = "NAME_Destiny" graphical_culture = "fallen_empire_04" } set_location =  prev.capital_scope.star}}</v>
      </c>
      <c r="C477" s="270"/>
      <c r="D477" s="270"/>
      <c r="E477" s="270"/>
      <c r="F477" s="271" t="s">
        <v>21903</v>
      </c>
      <c r="G477" s="272" t="s">
        <v>21254</v>
      </c>
      <c r="H477" s="273" t="s">
        <v>21856</v>
      </c>
    </row>
    <row r="478" s="50" customFormat="1" ht="40" customHeight="1" spans="1:8">
      <c r="A478" s="269" t="s">
        <v>21904</v>
      </c>
      <c r="B478" s="270" t="str">
        <f t="shared" si="15"/>
        <v>effect create_fleet = { name = random effect = {set_owner = root create_ship = { name = random design = "NAME_Builder" graphical_culture = "fallen_empire_03" } set_location =  prev.capital_scope.star}}</v>
      </c>
      <c r="C478" s="270"/>
      <c r="D478" s="270"/>
      <c r="E478" s="270"/>
      <c r="F478" s="271" t="s">
        <v>21905</v>
      </c>
      <c r="G478" s="272" t="s">
        <v>21263</v>
      </c>
      <c r="H478" s="273" t="s">
        <v>21859</v>
      </c>
    </row>
    <row r="479" s="50" customFormat="1" ht="40" customHeight="1" spans="1:8">
      <c r="A479" s="269" t="s">
        <v>21906</v>
      </c>
      <c r="B479" s="270" t="str">
        <f t="shared" si="15"/>
        <v>effect create_fleet = { name = random effect = {set_owner = root create_ship = { name = random design = "NAME_Seeder" graphical_culture = "fallen_empire_03" } set_location =  prev.capital_scope.star}}</v>
      </c>
      <c r="C479" s="270"/>
      <c r="D479" s="270"/>
      <c r="E479" s="270"/>
      <c r="F479" s="271" t="s">
        <v>21907</v>
      </c>
      <c r="G479" s="272" t="s">
        <v>21263</v>
      </c>
      <c r="H479" s="273" t="s">
        <v>21856</v>
      </c>
    </row>
    <row r="480" s="50" customFormat="1" ht="40" customHeight="1" spans="1:8">
      <c r="A480" s="269" t="s">
        <v>21908</v>
      </c>
      <c r="B480" s="270" t="str">
        <f t="shared" si="15"/>
        <v>effect create_fleet = { name = random effect = {set_owner = root create_ship = { name = random design = "NAME_Explorer_Vessel" graphical_culture = root } set_location =  prev.capital_scope.star}}</v>
      </c>
      <c r="C480" s="270"/>
      <c r="D480" s="270"/>
      <c r="E480" s="270"/>
      <c r="F480" s="271" t="s">
        <v>21909</v>
      </c>
      <c r="G480" s="272" t="s">
        <v>20604</v>
      </c>
      <c r="H480" s="273" t="s">
        <v>21869</v>
      </c>
    </row>
    <row r="481" s="50" customFormat="1" ht="40" customHeight="1" spans="1:8">
      <c r="A481" s="269" t="s">
        <v>21910</v>
      </c>
      <c r="B481" s="270" t="str">
        <f t="shared" si="15"/>
        <v>effect create_fleet = { name = random effect = {set_owner = root create_ship = { name = random design = "NAME_Engineer_Vessel" graphical_culture = root } set_location =  prev.capital_scope.star}}</v>
      </c>
      <c r="C481" s="270"/>
      <c r="D481" s="270"/>
      <c r="E481" s="270"/>
      <c r="F481" s="271" t="s">
        <v>21911</v>
      </c>
      <c r="G481" s="272" t="s">
        <v>20604</v>
      </c>
      <c r="H481" s="273" t="s">
        <v>21859</v>
      </c>
    </row>
    <row r="482" s="50" customFormat="1" ht="40" customHeight="1" spans="1:8">
      <c r="A482" s="269" t="s">
        <v>21904</v>
      </c>
      <c r="B482" s="270" t="str">
        <f t="shared" si="15"/>
        <v>effect create_fleet = { name = random effect = {set_owner = root create_ship = { name = random design = "NAME_Constructor" graphical_culture = root } set_location =  prev.capital_scope.star}}</v>
      </c>
      <c r="C482" s="270"/>
      <c r="D482" s="270"/>
      <c r="E482" s="270"/>
      <c r="F482" s="271" t="s">
        <v>21912</v>
      </c>
      <c r="G482" s="272" t="s">
        <v>20604</v>
      </c>
      <c r="H482" s="273" t="s">
        <v>21859</v>
      </c>
    </row>
    <row r="483" s="50" customFormat="1" ht="40" customHeight="1" spans="1:8">
      <c r="A483" s="269" t="s">
        <v>21913</v>
      </c>
      <c r="B483" s="270" t="str">
        <f t="shared" si="15"/>
        <v>effect create_fleet = { name = random effect = {set_owner = root create_ship = { name = random design = "NAME_Colonizer" graphical_culture = root } set_location =  prev.capital_scope.star}}</v>
      </c>
      <c r="C483" s="270"/>
      <c r="D483" s="270"/>
      <c r="E483" s="270"/>
      <c r="F483" s="271" t="s">
        <v>21914</v>
      </c>
      <c r="G483" s="272" t="s">
        <v>20604</v>
      </c>
      <c r="H483" s="273" t="s">
        <v>21859</v>
      </c>
    </row>
    <row r="484" s="50" customFormat="1" ht="40" customHeight="1" spans="1:8">
      <c r="A484" s="269" t="s">
        <v>21915</v>
      </c>
      <c r="B484" s="270" t="str">
        <f t="shared" si="15"/>
        <v>effect create_fleet = { name = random effect = {set_owner = root create_ship = { name = random design = "NAME_Colonizer-lithoids" graphical_culture = root } set_location =  prev.capital_scope.star}}</v>
      </c>
      <c r="C484" s="270"/>
      <c r="D484" s="270"/>
      <c r="E484" s="270"/>
      <c r="F484" s="271" t="s">
        <v>21916</v>
      </c>
      <c r="G484" s="272" t="s">
        <v>20604</v>
      </c>
      <c r="H484" s="273" t="s">
        <v>21856</v>
      </c>
    </row>
    <row r="485" s="50" customFormat="1" ht="40" customHeight="1" spans="1:8">
      <c r="A485" s="269" t="s">
        <v>21917</v>
      </c>
      <c r="B485" s="270" t="str">
        <f t="shared" si="15"/>
        <v>effect create_fleet = { name = random effect = {set_owner = root create_ship = { name = random design = "NAME_Colonizer_guided" graphical_culture = root } set_location =  prev.capital_scope.star}}</v>
      </c>
      <c r="C485" s="270"/>
      <c r="D485" s="270"/>
      <c r="E485" s="270"/>
      <c r="F485" s="272" t="s">
        <v>21918</v>
      </c>
      <c r="G485" s="272" t="s">
        <v>20604</v>
      </c>
      <c r="H485" s="273" t="s">
        <v>21856</v>
      </c>
    </row>
    <row r="486" s="50" customFormat="1" ht="40" customHeight="1" spans="1:8">
      <c r="A486" s="269" t="s">
        <v>21919</v>
      </c>
      <c r="B486" s="270" t="str">
        <f t="shared" si="15"/>
        <v>effect create_fleet = { name = random effect = {set_owner = root create_ship = { name = random design = "NAME_Patternwalker_Cloak" graphical_culture = root } set_location =  prev.capital_scope.star}}</v>
      </c>
      <c r="C486" s="270"/>
      <c r="D486" s="270"/>
      <c r="E486" s="270"/>
      <c r="F486" s="271" t="s">
        <v>21920</v>
      </c>
      <c r="G486" s="272" t="s">
        <v>20604</v>
      </c>
      <c r="H486" s="273" t="s">
        <v>21869</v>
      </c>
    </row>
    <row r="487" s="50" customFormat="1" ht="40" customHeight="1" spans="1:8">
      <c r="A487" s="269" t="s">
        <v>21919</v>
      </c>
      <c r="B487" s="270" t="str">
        <f t="shared" si="15"/>
        <v>effect create_fleet = { name = random effect = {set_owner = root create_ship = { name = random design = "NAME_Patternwalker" graphical_culture = root } set_location =  prev.capital_scope.star}}</v>
      </c>
      <c r="C487" s="270"/>
      <c r="D487" s="270"/>
      <c r="E487" s="270"/>
      <c r="F487" s="271" t="s">
        <v>21921</v>
      </c>
      <c r="G487" s="272" t="s">
        <v>20604</v>
      </c>
      <c r="H487" s="273" t="s">
        <v>21869</v>
      </c>
    </row>
    <row r="488" s="50" customFormat="1" ht="40" customHeight="1" spans="1:8">
      <c r="A488" s="269" t="s">
        <v>21922</v>
      </c>
      <c r="B488" s="270" t="str">
        <f t="shared" si="15"/>
        <v>effect create_fleet = { name = random effect = {set_owner = root create_ship = { name = random design = "NAME_Clan_Builder" graphical_culture = "pirate_01" } set_location =  prev.capital_scope.star}}</v>
      </c>
      <c r="C488" s="270"/>
      <c r="D488" s="270"/>
      <c r="E488" s="270"/>
      <c r="F488" s="271" t="s">
        <v>21923</v>
      </c>
      <c r="G488" s="272" t="s">
        <v>20999</v>
      </c>
      <c r="H488" s="273" t="s">
        <v>21859</v>
      </c>
    </row>
    <row r="489" s="50" customFormat="1" ht="40" customHeight="1" spans="1:8">
      <c r="A489" s="269" t="s">
        <v>21924</v>
      </c>
      <c r="B489" s="270" t="str">
        <f t="shared" si="15"/>
        <v>effect create_fleet = { name = random effect = {set_owner = root create_ship = { name = random design = "NAME_Bulwark_Battlewright" graphical_culture = root } set_location =  prev.capital_scope.star}}</v>
      </c>
      <c r="C489" s="270"/>
      <c r="D489" s="270"/>
      <c r="E489" s="270"/>
      <c r="F489" s="271" t="s">
        <v>20712</v>
      </c>
      <c r="G489" s="272" t="s">
        <v>20604</v>
      </c>
      <c r="H489" s="273" t="s">
        <v>21859</v>
      </c>
    </row>
    <row r="490" s="50" customFormat="1" ht="40" customHeight="1" spans="1:8">
      <c r="A490" s="269" t="s">
        <v>21925</v>
      </c>
      <c r="B490" s="270" t="str">
        <f t="shared" si="15"/>
        <v>effect create_fleet = { name = random effect = {set_owner = root create_ship = { name = random design = "NAME_Scholarium_Arctrellis" graphical_culture = root } set_location =  prev.capital_scope.star}}</v>
      </c>
      <c r="C490" s="270"/>
      <c r="D490" s="270"/>
      <c r="E490" s="270"/>
      <c r="F490" s="271" t="s">
        <v>20717</v>
      </c>
      <c r="G490" s="272" t="s">
        <v>20604</v>
      </c>
      <c r="H490" s="273" t="s">
        <v>21869</v>
      </c>
    </row>
    <row r="491" s="50" customFormat="1" ht="40" customHeight="1" spans="1:8">
      <c r="A491" s="269" t="s">
        <v>21910</v>
      </c>
      <c r="B491" s="270" t="str">
        <f t="shared" si="15"/>
        <v>effect create_fleet = { name = random effect = {set_owner = root create_ship = { name = random design = "NAME_Prospectorium_Constructor" graphical_culture = root } set_location =  prev.capital_scope.star}}</v>
      </c>
      <c r="C491" s="270"/>
      <c r="D491" s="270"/>
      <c r="E491" s="270"/>
      <c r="F491" s="271" t="s">
        <v>21926</v>
      </c>
      <c r="G491" s="272" t="s">
        <v>20604</v>
      </c>
      <c r="H491" s="273" t="s">
        <v>21859</v>
      </c>
    </row>
    <row r="492" s="50" customFormat="1" ht="40" customHeight="1" spans="1:8">
      <c r="A492" s="269" t="s">
        <v>21927</v>
      </c>
      <c r="B492" s="270" t="str">
        <f t="shared" si="15"/>
        <v>effect create_fleet = { name = random effect = {set_owner = root create_ship = { name = random design = "NAME_Scholarium_Science" graphical_culture = root } set_location =  prev.capital_scope.star}}</v>
      </c>
      <c r="C492" s="270"/>
      <c r="D492" s="270"/>
      <c r="E492" s="270"/>
      <c r="F492" s="271" t="s">
        <v>21928</v>
      </c>
      <c r="G492" s="272" t="s">
        <v>20604</v>
      </c>
      <c r="H492" s="273" t="s">
        <v>21869</v>
      </c>
    </row>
    <row r="493" s="50" customFormat="1" ht="40" customHeight="1" spans="1:8">
      <c r="A493" s="269" t="s">
        <v>21929</v>
      </c>
      <c r="B493" s="270" t="str">
        <f t="shared" si="15"/>
        <v>effect create_fleet = { name = random effect = {set_owner = root create_ship = { name = random design = "NAME_Swarm_Colonizer" graphical_culture = "swarm_01" } set_location =  prev.capital_scope.star}}</v>
      </c>
      <c r="C493" s="270"/>
      <c r="D493" s="270"/>
      <c r="E493" s="270"/>
      <c r="F493" s="271" t="s">
        <v>21930</v>
      </c>
      <c r="G493" s="272" t="s">
        <v>21506</v>
      </c>
      <c r="H493" s="273" t="s">
        <v>21856</v>
      </c>
    </row>
    <row r="494" s="50" customFormat="1" ht="40" customHeight="1" spans="1:8">
      <c r="A494" s="274" t="s">
        <v>21931</v>
      </c>
      <c r="B494" s="275" t="str">
        <f t="shared" si="15"/>
        <v>effect create_fleet = { name = random effect = {set_owner = root create_ship = { name = random design = "NAME_Swarm_Constructor" graphical_culture = "swarm_01" } set_location =  prev.capital_scope.star}}</v>
      </c>
      <c r="C494" s="275"/>
      <c r="D494" s="275"/>
      <c r="E494" s="275"/>
      <c r="F494" s="276" t="s">
        <v>21932</v>
      </c>
      <c r="G494" s="277" t="s">
        <v>21506</v>
      </c>
      <c r="H494" s="278" t="s">
        <v>21859</v>
      </c>
    </row>
    <row r="495" s="50" customFormat="1" ht="40" customHeight="1" spans="1:5">
      <c r="A495" s="279"/>
      <c r="B495" s="280"/>
      <c r="C495" s="280"/>
      <c r="D495" s="280"/>
      <c r="E495" s="281"/>
    </row>
    <row r="496" s="50" customFormat="1" ht="40" customHeight="1" spans="1:6">
      <c r="A496" s="279"/>
      <c r="B496" s="280"/>
      <c r="C496" s="280"/>
      <c r="D496" s="280"/>
      <c r="E496" s="281"/>
      <c r="F496" s="166"/>
    </row>
    <row r="497" s="50" customFormat="1" ht="40" customHeight="1" spans="1:5">
      <c r="A497" s="279"/>
      <c r="B497" s="279"/>
      <c r="C497" s="279"/>
      <c r="D497" s="279"/>
      <c r="E497" s="279"/>
    </row>
    <row r="498" s="50" customFormat="1" ht="40" customHeight="1" spans="1:5">
      <c r="A498" s="279" t="s">
        <v>21933</v>
      </c>
      <c r="B498" s="282" t="s">
        <v>21934</v>
      </c>
      <c r="C498" s="279"/>
      <c r="D498" s="279"/>
      <c r="E498" s="279"/>
    </row>
    <row r="499" s="50" customFormat="1" ht="40" customHeight="1" spans="1:5">
      <c r="A499" s="279" t="s">
        <v>21935</v>
      </c>
      <c r="B499" s="282" t="s">
        <v>21936</v>
      </c>
      <c r="C499" s="279"/>
      <c r="D499" s="279"/>
      <c r="E499" s="279"/>
    </row>
    <row r="500" s="50" customFormat="1" ht="40" customHeight="1" spans="1:5">
      <c r="A500" s="279" t="s">
        <v>21937</v>
      </c>
      <c r="B500" s="282" t="s">
        <v>21938</v>
      </c>
      <c r="C500" s="279"/>
      <c r="D500" s="279"/>
      <c r="E500" s="279"/>
    </row>
    <row r="501" s="50" customFormat="1" ht="40" customHeight="1" spans="1:5">
      <c r="A501" s="279" t="s">
        <v>21939</v>
      </c>
      <c r="B501" s="282" t="s">
        <v>21940</v>
      </c>
      <c r="C501" s="283"/>
      <c r="D501" s="283"/>
      <c r="E501" s="279"/>
    </row>
    <row r="502" spans="1:5">
      <c r="A502" s="284"/>
      <c r="B502" s="284"/>
      <c r="C502" s="284"/>
      <c r="D502" s="284"/>
      <c r="E502" s="285"/>
    </row>
    <row r="503" spans="1:5">
      <c r="A503" s="284"/>
      <c r="B503" s="284"/>
      <c r="C503" s="284"/>
      <c r="D503" s="284"/>
      <c r="E503" s="285"/>
    </row>
    <row r="504" spans="1:5">
      <c r="A504" s="284"/>
      <c r="B504" s="284"/>
      <c r="C504" s="284"/>
      <c r="D504" s="284"/>
      <c r="E504" s="285"/>
    </row>
    <row r="505" spans="1:5">
      <c r="A505" s="284"/>
      <c r="B505" s="284"/>
      <c r="C505" s="284"/>
      <c r="D505" s="284"/>
      <c r="E505" s="284"/>
    </row>
    <row r="506" spans="1:5">
      <c r="A506" s="284"/>
      <c r="B506" s="284"/>
      <c r="C506" s="284"/>
      <c r="D506" s="284"/>
      <c r="E506" s="284"/>
    </row>
    <row r="507" spans="1:5">
      <c r="A507" s="284"/>
      <c r="B507" s="284"/>
      <c r="C507" s="284"/>
      <c r="D507" s="284"/>
      <c r="E507" s="284"/>
    </row>
    <row r="508" spans="1:5">
      <c r="A508" s="284"/>
      <c r="B508" s="284"/>
      <c r="C508" s="284"/>
      <c r="D508" s="284"/>
      <c r="E508" s="284"/>
    </row>
    <row r="509" spans="1:5">
      <c r="A509" s="284"/>
      <c r="B509" s="284"/>
      <c r="C509" s="284"/>
      <c r="D509" s="284"/>
      <c r="E509" s="284"/>
    </row>
    <row r="510" spans="1:5">
      <c r="A510" s="284"/>
      <c r="B510" s="284"/>
      <c r="C510" s="284"/>
      <c r="D510" s="284"/>
      <c r="E510" s="284"/>
    </row>
    <row r="511" spans="1:5">
      <c r="A511" s="284"/>
      <c r="B511" s="284"/>
      <c r="C511" s="284"/>
      <c r="D511" s="284"/>
      <c r="E511" s="284"/>
    </row>
    <row r="512" spans="1:5">
      <c r="A512" s="284"/>
      <c r="B512" s="284"/>
      <c r="C512" s="284"/>
      <c r="D512" s="284"/>
      <c r="E512" s="284"/>
    </row>
    <row r="513" spans="1:5">
      <c r="A513" s="284"/>
      <c r="B513" s="284"/>
      <c r="C513" s="284"/>
      <c r="D513" s="284"/>
      <c r="E513" s="285"/>
    </row>
    <row r="514" spans="1:5">
      <c r="A514" s="284"/>
      <c r="B514" s="284"/>
      <c r="C514" s="284"/>
      <c r="D514" s="284"/>
      <c r="E514" s="284"/>
    </row>
    <row r="515" spans="1:5">
      <c r="A515" s="284"/>
      <c r="B515" s="284"/>
      <c r="C515" s="284"/>
      <c r="D515" s="284"/>
      <c r="E515" s="284"/>
    </row>
    <row r="516" spans="1:5">
      <c r="A516" s="284"/>
      <c r="B516" s="284"/>
      <c r="C516" s="284"/>
      <c r="D516" s="284"/>
      <c r="E516" s="284"/>
    </row>
    <row r="517" spans="1:5">
      <c r="A517" s="284"/>
      <c r="B517" s="284"/>
      <c r="C517" s="284"/>
      <c r="D517" s="284"/>
      <c r="E517" s="284"/>
    </row>
    <row r="518" spans="1:5">
      <c r="A518" s="284"/>
      <c r="B518" s="284"/>
      <c r="C518" s="284"/>
      <c r="D518" s="284"/>
      <c r="E518" s="284"/>
    </row>
    <row r="519" spans="1:5">
      <c r="A519" s="284"/>
      <c r="B519" s="284"/>
      <c r="C519" s="284"/>
      <c r="D519" s="284"/>
      <c r="E519" s="284"/>
    </row>
    <row r="520" spans="1:5">
      <c r="A520" s="284"/>
      <c r="B520" s="284"/>
      <c r="C520" s="284"/>
      <c r="D520" s="284"/>
      <c r="E520" s="285"/>
    </row>
    <row r="521" spans="1:5">
      <c r="A521" s="284"/>
      <c r="B521" s="284"/>
      <c r="C521" s="284"/>
      <c r="D521" s="284"/>
      <c r="E521" s="285"/>
    </row>
    <row r="522" spans="1:5">
      <c r="A522" s="284"/>
      <c r="B522" s="284"/>
      <c r="C522" s="284"/>
      <c r="D522" s="284"/>
      <c r="E522" s="285"/>
    </row>
    <row r="523" spans="1:5">
      <c r="A523" s="284"/>
      <c r="B523" s="284"/>
      <c r="C523" s="284"/>
      <c r="D523" s="284"/>
      <c r="E523" s="285"/>
    </row>
    <row r="524" spans="1:5">
      <c r="A524" s="284"/>
      <c r="B524" s="284"/>
      <c r="C524" s="284"/>
      <c r="D524" s="284"/>
      <c r="E524" s="284"/>
    </row>
    <row r="525" spans="1:5">
      <c r="A525" s="284"/>
      <c r="B525" s="284"/>
      <c r="C525" s="284"/>
      <c r="D525" s="284"/>
      <c r="E525" s="285"/>
    </row>
    <row r="526" spans="1:5">
      <c r="A526" s="284"/>
      <c r="B526" s="284"/>
      <c r="C526" s="284"/>
      <c r="D526" s="284"/>
      <c r="E526" s="285"/>
    </row>
    <row r="527" spans="1:5">
      <c r="A527" s="284"/>
      <c r="B527" s="284"/>
      <c r="C527" s="284"/>
      <c r="D527" s="284"/>
      <c r="E527" s="285"/>
    </row>
    <row r="528" spans="1:5">
      <c r="A528" s="284"/>
      <c r="B528" s="284"/>
      <c r="C528" s="284"/>
      <c r="D528" s="284"/>
      <c r="E528" s="285"/>
    </row>
    <row r="529" spans="1:5">
      <c r="A529" s="286"/>
      <c r="B529" s="286"/>
      <c r="C529" s="286"/>
      <c r="D529" s="286"/>
      <c r="E529" s="286"/>
    </row>
    <row r="530" spans="1:5">
      <c r="A530" s="286"/>
      <c r="B530" s="286"/>
      <c r="C530" s="286"/>
      <c r="D530" s="286"/>
      <c r="E530" s="286"/>
    </row>
    <row r="531" spans="1:5">
      <c r="A531" s="286"/>
      <c r="B531" s="286"/>
      <c r="C531" s="286"/>
      <c r="D531" s="286"/>
      <c r="E531" s="286"/>
    </row>
    <row r="532" spans="1:5">
      <c r="A532" s="286"/>
      <c r="B532" s="286"/>
      <c r="C532" s="286"/>
      <c r="D532" s="286"/>
      <c r="E532" s="286"/>
    </row>
    <row r="533" spans="1:5">
      <c r="A533" s="286"/>
      <c r="B533" s="286"/>
      <c r="C533" s="286"/>
      <c r="D533" s="286"/>
      <c r="E533" s="286"/>
    </row>
    <row r="534" spans="1:5">
      <c r="A534" s="286"/>
      <c r="B534" s="286"/>
      <c r="C534" s="286"/>
      <c r="D534" s="286"/>
      <c r="E534" s="286"/>
    </row>
    <row r="535" spans="1:5">
      <c r="A535" s="286"/>
      <c r="B535" s="286"/>
      <c r="C535" s="286"/>
      <c r="D535" s="286"/>
      <c r="E535" s="286"/>
    </row>
    <row r="536" spans="1:5">
      <c r="A536" s="286"/>
      <c r="B536" s="286"/>
      <c r="C536" s="286"/>
      <c r="D536" s="286"/>
      <c r="E536" s="286"/>
    </row>
    <row r="537" spans="1:5">
      <c r="A537" s="286"/>
      <c r="B537" s="286"/>
      <c r="C537" s="286"/>
      <c r="D537" s="286"/>
      <c r="E537" s="286"/>
    </row>
    <row r="538" spans="1:5">
      <c r="A538" s="286"/>
      <c r="B538" s="286"/>
      <c r="C538" s="286"/>
      <c r="D538" s="286"/>
      <c r="E538" s="286"/>
    </row>
    <row r="539" spans="1:5">
      <c r="A539" s="286"/>
      <c r="B539" s="286"/>
      <c r="C539" s="286"/>
      <c r="D539" s="286"/>
      <c r="E539" s="286"/>
    </row>
  </sheetData>
  <mergeCells count="620">
    <mergeCell ref="A1:H1"/>
    <mergeCell ref="K1:R1"/>
    <mergeCell ref="A4:H4"/>
    <mergeCell ref="B9:D9"/>
    <mergeCell ref="F9:H9"/>
    <mergeCell ref="L9:N9"/>
    <mergeCell ref="P9:R9"/>
    <mergeCell ref="A10:H10"/>
    <mergeCell ref="K10:R10"/>
    <mergeCell ref="U10:V10"/>
    <mergeCell ref="X10:Y10"/>
    <mergeCell ref="A11:H11"/>
    <mergeCell ref="K11:R11"/>
    <mergeCell ref="B12:E12"/>
    <mergeCell ref="M12:P12"/>
    <mergeCell ref="B13:E13"/>
    <mergeCell ref="M13:P13"/>
    <mergeCell ref="B14:E14"/>
    <mergeCell ref="K14:R14"/>
    <mergeCell ref="B15:E15"/>
    <mergeCell ref="K15:R15"/>
    <mergeCell ref="B16:E16"/>
    <mergeCell ref="M16:P16"/>
    <mergeCell ref="B17:E17"/>
    <mergeCell ref="M17:P17"/>
    <mergeCell ref="B18:E18"/>
    <mergeCell ref="M18:P18"/>
    <mergeCell ref="B19:E19"/>
    <mergeCell ref="M19:P19"/>
    <mergeCell ref="B20:E20"/>
    <mergeCell ref="M20:P20"/>
    <mergeCell ref="B21:E21"/>
    <mergeCell ref="M21:P21"/>
    <mergeCell ref="B22:E22"/>
    <mergeCell ref="K22:R22"/>
    <mergeCell ref="B23:E23"/>
    <mergeCell ref="K23:R23"/>
    <mergeCell ref="B24:E24"/>
    <mergeCell ref="M24:N24"/>
    <mergeCell ref="O24:P24"/>
    <mergeCell ref="B25:E25"/>
    <mergeCell ref="M25:N25"/>
    <mergeCell ref="O25:P25"/>
    <mergeCell ref="B26:E26"/>
    <mergeCell ref="M26:N26"/>
    <mergeCell ref="O26:P26"/>
    <mergeCell ref="B27:E27"/>
    <mergeCell ref="K27:R27"/>
    <mergeCell ref="B28:E28"/>
    <mergeCell ref="M28:P28"/>
    <mergeCell ref="B29:E29"/>
    <mergeCell ref="M29:P29"/>
    <mergeCell ref="B30:E30"/>
    <mergeCell ref="M30:P30"/>
    <mergeCell ref="B31:E31"/>
    <mergeCell ref="K31:R31"/>
    <mergeCell ref="B32:E32"/>
    <mergeCell ref="K32:R32"/>
    <mergeCell ref="B33:E33"/>
    <mergeCell ref="K33:N33"/>
    <mergeCell ref="O33:R33"/>
    <mergeCell ref="B34:E34"/>
    <mergeCell ref="B35:E35"/>
    <mergeCell ref="L35:M35"/>
    <mergeCell ref="P35:Q35"/>
    <mergeCell ref="U35:V35"/>
    <mergeCell ref="B36:E36"/>
    <mergeCell ref="L36:M36"/>
    <mergeCell ref="P36:Q36"/>
    <mergeCell ref="B37:E37"/>
    <mergeCell ref="L37:M37"/>
    <mergeCell ref="P37:Q37"/>
    <mergeCell ref="B38:E38"/>
    <mergeCell ref="L38:M38"/>
    <mergeCell ref="P38:Q38"/>
    <mergeCell ref="B39:E39"/>
    <mergeCell ref="L39:M39"/>
    <mergeCell ref="P39:Q39"/>
    <mergeCell ref="B40:E40"/>
    <mergeCell ref="L40:M40"/>
    <mergeCell ref="P40:Q40"/>
    <mergeCell ref="B41:E41"/>
    <mergeCell ref="L41:M41"/>
    <mergeCell ref="P41:Q41"/>
    <mergeCell ref="B42:E42"/>
    <mergeCell ref="L42:M42"/>
    <mergeCell ref="P42:Q42"/>
    <mergeCell ref="B43:E43"/>
    <mergeCell ref="L43:M43"/>
    <mergeCell ref="P43:Q43"/>
    <mergeCell ref="B44:E44"/>
    <mergeCell ref="L44:M44"/>
    <mergeCell ref="P44:Q44"/>
    <mergeCell ref="B45:E45"/>
    <mergeCell ref="L45:M45"/>
    <mergeCell ref="P45:Q45"/>
    <mergeCell ref="B46:E46"/>
    <mergeCell ref="L46:M46"/>
    <mergeCell ref="P46:Q46"/>
    <mergeCell ref="B47:E47"/>
    <mergeCell ref="L47:M47"/>
    <mergeCell ref="P47:Q47"/>
    <mergeCell ref="B48:E48"/>
    <mergeCell ref="K48:N48"/>
    <mergeCell ref="P48:Q48"/>
    <mergeCell ref="B49:E49"/>
    <mergeCell ref="L49:M49"/>
    <mergeCell ref="P49:Q49"/>
    <mergeCell ref="B50:E50"/>
    <mergeCell ref="L50:M50"/>
    <mergeCell ref="P50:Q50"/>
    <mergeCell ref="B51:E51"/>
    <mergeCell ref="L51:M51"/>
    <mergeCell ref="P51:Q51"/>
    <mergeCell ref="B52:E52"/>
    <mergeCell ref="L52:M52"/>
    <mergeCell ref="P52:Q52"/>
    <mergeCell ref="B53:E53"/>
    <mergeCell ref="L53:M53"/>
    <mergeCell ref="P53:Q53"/>
    <mergeCell ref="B54:E54"/>
    <mergeCell ref="L54:M54"/>
    <mergeCell ref="P54:Q54"/>
    <mergeCell ref="B55:E55"/>
    <mergeCell ref="L55:M55"/>
    <mergeCell ref="P55:Q55"/>
    <mergeCell ref="B56:E56"/>
    <mergeCell ref="L56:M56"/>
    <mergeCell ref="P56:Q56"/>
    <mergeCell ref="B57:E57"/>
    <mergeCell ref="L57:M57"/>
    <mergeCell ref="P57:Q57"/>
    <mergeCell ref="B58:E58"/>
    <mergeCell ref="P58:Q58"/>
    <mergeCell ref="B59:E59"/>
    <mergeCell ref="P59:Q59"/>
    <mergeCell ref="B60:E60"/>
    <mergeCell ref="P60:Q60"/>
    <mergeCell ref="B61:E61"/>
    <mergeCell ref="P61:Q61"/>
    <mergeCell ref="B62:E62"/>
    <mergeCell ref="P62:Q62"/>
    <mergeCell ref="B63:E63"/>
    <mergeCell ref="P63:Q63"/>
    <mergeCell ref="B64:E64"/>
    <mergeCell ref="P64:Q64"/>
    <mergeCell ref="B65:E65"/>
    <mergeCell ref="P65:Q65"/>
    <mergeCell ref="B66:E66"/>
    <mergeCell ref="P66:Q66"/>
    <mergeCell ref="B67:E67"/>
    <mergeCell ref="P67:Q67"/>
    <mergeCell ref="B68:E68"/>
    <mergeCell ref="P68:Q68"/>
    <mergeCell ref="B69:E69"/>
    <mergeCell ref="P69:Q69"/>
    <mergeCell ref="B70:E70"/>
    <mergeCell ref="P70:Q70"/>
    <mergeCell ref="B71:E71"/>
    <mergeCell ref="P71:Q71"/>
    <mergeCell ref="B72:E72"/>
    <mergeCell ref="P72:Q72"/>
    <mergeCell ref="B73:E73"/>
    <mergeCell ref="P73:Q73"/>
    <mergeCell ref="B74:E74"/>
    <mergeCell ref="P74:Q74"/>
    <mergeCell ref="B75:E75"/>
    <mergeCell ref="P75:Q75"/>
    <mergeCell ref="B76:E76"/>
    <mergeCell ref="P76:Q76"/>
    <mergeCell ref="B77:E77"/>
    <mergeCell ref="P77:Q77"/>
    <mergeCell ref="B78:E78"/>
    <mergeCell ref="P78:Q78"/>
    <mergeCell ref="B79:E79"/>
    <mergeCell ref="P79:Q79"/>
    <mergeCell ref="B80:E80"/>
    <mergeCell ref="P80:Q80"/>
    <mergeCell ref="B81:E81"/>
    <mergeCell ref="O81:R81"/>
    <mergeCell ref="B82:E82"/>
    <mergeCell ref="P82:Q82"/>
    <mergeCell ref="B83:E83"/>
    <mergeCell ref="P83:Q83"/>
    <mergeCell ref="B84:E84"/>
    <mergeCell ref="P84:Q84"/>
    <mergeCell ref="B85:E85"/>
    <mergeCell ref="P85:Q85"/>
    <mergeCell ref="B86:E86"/>
    <mergeCell ref="P86:Q86"/>
    <mergeCell ref="B87:E87"/>
    <mergeCell ref="P87:Q87"/>
    <mergeCell ref="B88:E88"/>
    <mergeCell ref="P88:Q88"/>
    <mergeCell ref="B89:E89"/>
    <mergeCell ref="P89:Q89"/>
    <mergeCell ref="B90:E90"/>
    <mergeCell ref="P90:Q90"/>
    <mergeCell ref="B91:E91"/>
    <mergeCell ref="P91:Q91"/>
    <mergeCell ref="B92:E92"/>
    <mergeCell ref="P92:Q92"/>
    <mergeCell ref="B93:E93"/>
    <mergeCell ref="P93:Q93"/>
    <mergeCell ref="B94:E94"/>
    <mergeCell ref="P94:Q94"/>
    <mergeCell ref="B95:E95"/>
    <mergeCell ref="P95:Q95"/>
    <mergeCell ref="B96:E96"/>
    <mergeCell ref="P96:Q96"/>
    <mergeCell ref="B97:E97"/>
    <mergeCell ref="P97:Q97"/>
    <mergeCell ref="B98:E98"/>
    <mergeCell ref="P98:Q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B114:E114"/>
    <mergeCell ref="B115:E115"/>
    <mergeCell ref="B116:E116"/>
    <mergeCell ref="B117:E117"/>
    <mergeCell ref="B118:E118"/>
    <mergeCell ref="B119:E119"/>
    <mergeCell ref="B120:E120"/>
    <mergeCell ref="B121:E121"/>
    <mergeCell ref="B122:E122"/>
    <mergeCell ref="B123:E123"/>
    <mergeCell ref="B124:E124"/>
    <mergeCell ref="B125:E125"/>
    <mergeCell ref="B126:E126"/>
    <mergeCell ref="B127:E127"/>
    <mergeCell ref="B128:E128"/>
    <mergeCell ref="B129:E129"/>
    <mergeCell ref="B130:E130"/>
    <mergeCell ref="B131:E131"/>
    <mergeCell ref="B132:E132"/>
    <mergeCell ref="B133:E133"/>
    <mergeCell ref="B134:E134"/>
    <mergeCell ref="B135:E135"/>
    <mergeCell ref="B136:E136"/>
    <mergeCell ref="B137:E137"/>
    <mergeCell ref="B138:E138"/>
    <mergeCell ref="B139:E139"/>
    <mergeCell ref="B140:E140"/>
    <mergeCell ref="B141:E141"/>
    <mergeCell ref="B142:E142"/>
    <mergeCell ref="B143:E143"/>
    <mergeCell ref="B144:E144"/>
    <mergeCell ref="B145:E145"/>
    <mergeCell ref="B146:E146"/>
    <mergeCell ref="B147:E147"/>
    <mergeCell ref="B148:E148"/>
    <mergeCell ref="B149:E149"/>
    <mergeCell ref="B150:E150"/>
    <mergeCell ref="B151:E151"/>
    <mergeCell ref="B152:E152"/>
    <mergeCell ref="B153:E153"/>
    <mergeCell ref="B154:E154"/>
    <mergeCell ref="B155:E155"/>
    <mergeCell ref="B156:E156"/>
    <mergeCell ref="B157:E157"/>
    <mergeCell ref="B158:E158"/>
    <mergeCell ref="B159:E159"/>
    <mergeCell ref="B160:E160"/>
    <mergeCell ref="B161:E161"/>
    <mergeCell ref="B162:E162"/>
    <mergeCell ref="B163:E163"/>
    <mergeCell ref="B164:E164"/>
    <mergeCell ref="B165:E165"/>
    <mergeCell ref="B166:E166"/>
    <mergeCell ref="B167:E167"/>
    <mergeCell ref="B168:E168"/>
    <mergeCell ref="B169:E169"/>
    <mergeCell ref="B170:E170"/>
    <mergeCell ref="B171:E171"/>
    <mergeCell ref="B172:E172"/>
    <mergeCell ref="B173:E173"/>
    <mergeCell ref="B174:E174"/>
    <mergeCell ref="B175:E175"/>
    <mergeCell ref="B176:E176"/>
    <mergeCell ref="B177:E177"/>
    <mergeCell ref="B178:E178"/>
    <mergeCell ref="B179:E179"/>
    <mergeCell ref="B180:E180"/>
    <mergeCell ref="B181:E181"/>
    <mergeCell ref="B182:E182"/>
    <mergeCell ref="B183:E183"/>
    <mergeCell ref="B184:E184"/>
    <mergeCell ref="B185:E185"/>
    <mergeCell ref="B186:E186"/>
    <mergeCell ref="B187:E187"/>
    <mergeCell ref="B188:E188"/>
    <mergeCell ref="B189:E189"/>
    <mergeCell ref="B190:E190"/>
    <mergeCell ref="B191:E191"/>
    <mergeCell ref="B192:E192"/>
    <mergeCell ref="B193:E193"/>
    <mergeCell ref="B194:E194"/>
    <mergeCell ref="B195:E195"/>
    <mergeCell ref="B196:E196"/>
    <mergeCell ref="B197:E197"/>
    <mergeCell ref="B198:E198"/>
    <mergeCell ref="B199:E199"/>
    <mergeCell ref="B200:E200"/>
    <mergeCell ref="B201:E201"/>
    <mergeCell ref="B202:E202"/>
    <mergeCell ref="B203:E203"/>
    <mergeCell ref="B204:E204"/>
    <mergeCell ref="B205:E205"/>
    <mergeCell ref="B206:E206"/>
    <mergeCell ref="B207:E207"/>
    <mergeCell ref="B208:E208"/>
    <mergeCell ref="B209:E209"/>
    <mergeCell ref="B210:E210"/>
    <mergeCell ref="B211:E211"/>
    <mergeCell ref="B212:E212"/>
    <mergeCell ref="B213:E213"/>
    <mergeCell ref="B214:E214"/>
    <mergeCell ref="B215:E215"/>
    <mergeCell ref="B216:E216"/>
    <mergeCell ref="B217:E217"/>
    <mergeCell ref="B218:E218"/>
    <mergeCell ref="B219:E219"/>
    <mergeCell ref="B220:E220"/>
    <mergeCell ref="B221:E221"/>
    <mergeCell ref="B222:E222"/>
    <mergeCell ref="B223:E223"/>
    <mergeCell ref="B224:E224"/>
    <mergeCell ref="B225:E225"/>
    <mergeCell ref="B226:E226"/>
    <mergeCell ref="B227:E227"/>
    <mergeCell ref="B228:E228"/>
    <mergeCell ref="B229:E229"/>
    <mergeCell ref="B230:E230"/>
    <mergeCell ref="B231:E231"/>
    <mergeCell ref="B232:E232"/>
    <mergeCell ref="B233:E233"/>
    <mergeCell ref="B234:E234"/>
    <mergeCell ref="B235:E235"/>
    <mergeCell ref="B236:E236"/>
    <mergeCell ref="B237:E237"/>
    <mergeCell ref="B238:E238"/>
    <mergeCell ref="B239:E239"/>
    <mergeCell ref="B240:E240"/>
    <mergeCell ref="B241:E241"/>
    <mergeCell ref="B242:E242"/>
    <mergeCell ref="B243:E243"/>
    <mergeCell ref="B244:E244"/>
    <mergeCell ref="B245:E245"/>
    <mergeCell ref="B246:E246"/>
    <mergeCell ref="B247:E247"/>
    <mergeCell ref="B248:E248"/>
    <mergeCell ref="B249:E249"/>
    <mergeCell ref="B250:E250"/>
    <mergeCell ref="B251:E251"/>
    <mergeCell ref="B252:E252"/>
    <mergeCell ref="B253:E253"/>
    <mergeCell ref="B254:E254"/>
    <mergeCell ref="B255:E255"/>
    <mergeCell ref="B256:E256"/>
    <mergeCell ref="B257:E257"/>
    <mergeCell ref="B258:E258"/>
    <mergeCell ref="B259:E259"/>
    <mergeCell ref="B260:E260"/>
    <mergeCell ref="B261:E261"/>
    <mergeCell ref="B262:E262"/>
    <mergeCell ref="B263:E263"/>
    <mergeCell ref="B264:E264"/>
    <mergeCell ref="B265:E265"/>
    <mergeCell ref="B266:E266"/>
    <mergeCell ref="B267:E267"/>
    <mergeCell ref="B268:E268"/>
    <mergeCell ref="B269:E269"/>
    <mergeCell ref="B270:E270"/>
    <mergeCell ref="B271:E271"/>
    <mergeCell ref="B272:E272"/>
    <mergeCell ref="B273:E273"/>
    <mergeCell ref="B274:E274"/>
    <mergeCell ref="B275:E275"/>
    <mergeCell ref="B276:E276"/>
    <mergeCell ref="B277:E277"/>
    <mergeCell ref="B278:E278"/>
    <mergeCell ref="B279:E279"/>
    <mergeCell ref="B280:E280"/>
    <mergeCell ref="B281:E281"/>
    <mergeCell ref="B282:E282"/>
    <mergeCell ref="B283:E283"/>
    <mergeCell ref="B284:E284"/>
    <mergeCell ref="B285:E285"/>
    <mergeCell ref="B286:E286"/>
    <mergeCell ref="B287:E287"/>
    <mergeCell ref="B288:E288"/>
    <mergeCell ref="B289:E289"/>
    <mergeCell ref="B290:E290"/>
    <mergeCell ref="B291:E291"/>
    <mergeCell ref="B292:E292"/>
    <mergeCell ref="B293:E293"/>
    <mergeCell ref="A294:H294"/>
    <mergeCell ref="A295:H295"/>
    <mergeCell ref="B296:C296"/>
    <mergeCell ref="D296:E296"/>
    <mergeCell ref="B297:C297"/>
    <mergeCell ref="B298:C298"/>
    <mergeCell ref="B299:C299"/>
    <mergeCell ref="B300:C300"/>
    <mergeCell ref="B301:C301"/>
    <mergeCell ref="B302:C302"/>
    <mergeCell ref="B303:C303"/>
    <mergeCell ref="B304:C304"/>
    <mergeCell ref="B305:C305"/>
    <mergeCell ref="B306:C306"/>
    <mergeCell ref="B307:C307"/>
    <mergeCell ref="B308:C308"/>
    <mergeCell ref="B309:C309"/>
    <mergeCell ref="B310:C310"/>
    <mergeCell ref="B311:C311"/>
    <mergeCell ref="B312:C312"/>
    <mergeCell ref="B313:C313"/>
    <mergeCell ref="B314:C314"/>
    <mergeCell ref="B315:C315"/>
    <mergeCell ref="B316:C316"/>
    <mergeCell ref="B317:C317"/>
    <mergeCell ref="B318:C318"/>
    <mergeCell ref="B319:C319"/>
    <mergeCell ref="B320:C320"/>
    <mergeCell ref="B321:C321"/>
    <mergeCell ref="B322:C322"/>
    <mergeCell ref="B323:C323"/>
    <mergeCell ref="B324:C324"/>
    <mergeCell ref="B325:C325"/>
    <mergeCell ref="B326:C326"/>
    <mergeCell ref="B327:C327"/>
    <mergeCell ref="B328:C328"/>
    <mergeCell ref="B329:C329"/>
    <mergeCell ref="B330:C330"/>
    <mergeCell ref="B331:C331"/>
    <mergeCell ref="B332:C332"/>
    <mergeCell ref="B333:C333"/>
    <mergeCell ref="B334:C334"/>
    <mergeCell ref="B335:C335"/>
    <mergeCell ref="B336:C336"/>
    <mergeCell ref="B337:C337"/>
    <mergeCell ref="B338:C338"/>
    <mergeCell ref="A339:H339"/>
    <mergeCell ref="A340:H340"/>
    <mergeCell ref="C341:E341"/>
    <mergeCell ref="C342:E342"/>
    <mergeCell ref="C343:E343"/>
    <mergeCell ref="C344:E344"/>
    <mergeCell ref="C345:E345"/>
    <mergeCell ref="C346:E346"/>
    <mergeCell ref="C347:E347"/>
    <mergeCell ref="C348:E348"/>
    <mergeCell ref="C349:E349"/>
    <mergeCell ref="C350:E350"/>
    <mergeCell ref="C351:E351"/>
    <mergeCell ref="C352:E352"/>
    <mergeCell ref="C353:E353"/>
    <mergeCell ref="C354:E354"/>
    <mergeCell ref="C355:E355"/>
    <mergeCell ref="C356:E356"/>
    <mergeCell ref="C357:E357"/>
    <mergeCell ref="C358:E358"/>
    <mergeCell ref="C359:E359"/>
    <mergeCell ref="C360:E360"/>
    <mergeCell ref="C361:E361"/>
    <mergeCell ref="C362:E362"/>
    <mergeCell ref="C363:E363"/>
    <mergeCell ref="C364:E364"/>
    <mergeCell ref="C365:E365"/>
    <mergeCell ref="C366:E366"/>
    <mergeCell ref="C367:E367"/>
    <mergeCell ref="C368:E368"/>
    <mergeCell ref="C369:E369"/>
    <mergeCell ref="C370:E370"/>
    <mergeCell ref="C371:E371"/>
    <mergeCell ref="C372:E372"/>
    <mergeCell ref="C373:E373"/>
    <mergeCell ref="C374:E374"/>
    <mergeCell ref="C375:E375"/>
    <mergeCell ref="C376:E376"/>
    <mergeCell ref="C377:E377"/>
    <mergeCell ref="C378:E378"/>
    <mergeCell ref="C379:E379"/>
    <mergeCell ref="C380:E380"/>
    <mergeCell ref="C381:E381"/>
    <mergeCell ref="C382:E382"/>
    <mergeCell ref="C383:E383"/>
    <mergeCell ref="A384:H384"/>
    <mergeCell ref="A385:H385"/>
    <mergeCell ref="B386:E386"/>
    <mergeCell ref="B387:E387"/>
    <mergeCell ref="B388:E388"/>
    <mergeCell ref="B389:E389"/>
    <mergeCell ref="B390:E390"/>
    <mergeCell ref="B391:E391"/>
    <mergeCell ref="B392:E392"/>
    <mergeCell ref="B393:E393"/>
    <mergeCell ref="B394:E394"/>
    <mergeCell ref="B395:E395"/>
    <mergeCell ref="B396:E396"/>
    <mergeCell ref="B397:E397"/>
    <mergeCell ref="B398:E398"/>
    <mergeCell ref="B399:E399"/>
    <mergeCell ref="B400:E400"/>
    <mergeCell ref="B401:E401"/>
    <mergeCell ref="B402:E402"/>
    <mergeCell ref="B403:E403"/>
    <mergeCell ref="B404:E404"/>
    <mergeCell ref="B405:E405"/>
    <mergeCell ref="B406:E406"/>
    <mergeCell ref="B407:E407"/>
    <mergeCell ref="B408:E408"/>
    <mergeCell ref="B409:E409"/>
    <mergeCell ref="B410:E410"/>
    <mergeCell ref="B411:E411"/>
    <mergeCell ref="B412:E412"/>
    <mergeCell ref="B413:E413"/>
    <mergeCell ref="B414:E414"/>
    <mergeCell ref="B415:E415"/>
    <mergeCell ref="B416:E416"/>
    <mergeCell ref="B417:E417"/>
    <mergeCell ref="B418:E418"/>
    <mergeCell ref="B419:E419"/>
    <mergeCell ref="B420:E420"/>
    <mergeCell ref="B421:E421"/>
    <mergeCell ref="B422:E422"/>
    <mergeCell ref="B423:E423"/>
    <mergeCell ref="B424:E424"/>
    <mergeCell ref="B425:E425"/>
    <mergeCell ref="B426:E426"/>
    <mergeCell ref="B427:E427"/>
    <mergeCell ref="B428:E428"/>
    <mergeCell ref="B429:E429"/>
    <mergeCell ref="B430:E430"/>
    <mergeCell ref="B431:E431"/>
    <mergeCell ref="B432:E432"/>
    <mergeCell ref="B433:E433"/>
    <mergeCell ref="B434:E434"/>
    <mergeCell ref="B435:E435"/>
    <mergeCell ref="B436:E436"/>
    <mergeCell ref="B437:E437"/>
    <mergeCell ref="B438:E438"/>
    <mergeCell ref="B439:E439"/>
    <mergeCell ref="B440:E440"/>
    <mergeCell ref="B441:E441"/>
    <mergeCell ref="B442:E442"/>
    <mergeCell ref="B443:E443"/>
    <mergeCell ref="B444:E444"/>
    <mergeCell ref="B445:E445"/>
    <mergeCell ref="B446:E446"/>
    <mergeCell ref="B447:E447"/>
    <mergeCell ref="B448:E448"/>
    <mergeCell ref="B449:E449"/>
    <mergeCell ref="B450:E450"/>
    <mergeCell ref="A451:H451"/>
    <mergeCell ref="A452:H452"/>
    <mergeCell ref="B453:E453"/>
    <mergeCell ref="B454:E454"/>
    <mergeCell ref="B455:E455"/>
    <mergeCell ref="B456:E456"/>
    <mergeCell ref="B457:E457"/>
    <mergeCell ref="B458:E458"/>
    <mergeCell ref="B459:E459"/>
    <mergeCell ref="B460:E460"/>
    <mergeCell ref="B461:E461"/>
    <mergeCell ref="B462:E462"/>
    <mergeCell ref="B463:E463"/>
    <mergeCell ref="B464:E464"/>
    <mergeCell ref="B465:E465"/>
    <mergeCell ref="B466:E466"/>
    <mergeCell ref="B467:E467"/>
    <mergeCell ref="B468:E468"/>
    <mergeCell ref="B469:E469"/>
    <mergeCell ref="B470:E470"/>
    <mergeCell ref="B471:E471"/>
    <mergeCell ref="B472:E472"/>
    <mergeCell ref="B473:E473"/>
    <mergeCell ref="B474:E474"/>
    <mergeCell ref="B475:E475"/>
    <mergeCell ref="B476:E476"/>
    <mergeCell ref="B477:E477"/>
    <mergeCell ref="B478:E478"/>
    <mergeCell ref="B479:E479"/>
    <mergeCell ref="B480:E480"/>
    <mergeCell ref="B481:E481"/>
    <mergeCell ref="B482:E482"/>
    <mergeCell ref="B483:E483"/>
    <mergeCell ref="B484:E484"/>
    <mergeCell ref="B485:E485"/>
    <mergeCell ref="B486:E486"/>
    <mergeCell ref="B487:E487"/>
    <mergeCell ref="B488:E488"/>
    <mergeCell ref="B489:E489"/>
    <mergeCell ref="B490:E490"/>
    <mergeCell ref="B491:E491"/>
    <mergeCell ref="B492:E492"/>
    <mergeCell ref="B493:E493"/>
    <mergeCell ref="B494:E494"/>
    <mergeCell ref="B495:D495"/>
    <mergeCell ref="B496:D496"/>
    <mergeCell ref="K12:K13"/>
    <mergeCell ref="K16:K21"/>
    <mergeCell ref="K24:K26"/>
    <mergeCell ref="K28:K30"/>
    <mergeCell ref="L18:L20"/>
    <mergeCell ref="E2:H3"/>
    <mergeCell ref="O2:P3"/>
  </mergeCells>
  <dataValidations count="8">
    <dataValidation type="list" allowBlank="1" showInputMessage="1" showErrorMessage="1" sqref="R2">
      <formula1>$X$11:$X$98</formula1>
    </dataValidation>
    <dataValidation type="list" allowBlank="1" showInputMessage="1" showErrorMessage="1" sqref="R3">
      <formula1>$U$36:$U$46</formula1>
    </dataValidation>
    <dataValidation type="list" allowBlank="1" showInputMessage="1" showErrorMessage="1" sqref="L4">
      <formula1>"common,rare,epic,exceptional,highest"</formula1>
    </dataValidation>
    <dataValidation type="list" allowBlank="1" showInputMessage="1" showErrorMessage="1" sqref="N4">
      <formula1>"1,2,3"</formula1>
    </dataValidation>
    <dataValidation type="list" allowBlank="1" showInputMessage="1" showErrorMessage="1" sqref="R4">
      <formula1>$U$11:$U$28</formula1>
    </dataValidation>
    <dataValidation type="list" allowBlank="1" showInputMessage="1" showErrorMessage="1" sqref="M34">
      <formula1>"1,2,3,4,5,6"</formula1>
    </dataValidation>
    <dataValidation type="list" allowBlank="1" showInputMessage="1" showErrorMessage="1" sqref="Q34">
      <formula1>"1,2,3,4"</formula1>
    </dataValidation>
    <dataValidation type="list" allowBlank="1" showInputMessage="1" showErrorMessage="1" sqref="L130 B5:B6 D5:D6 F5:F6 H5:H6 H8:H10 L5:L6 N5:N6 P5:P6 R5:R6 R8:R9">
      <formula1>"yes,no"</formula1>
    </dataValidation>
  </dataValidations>
  <hyperlinks>
    <hyperlink ref="A2" location="全局舰船!A10" display="军用舰队生成器"/>
    <hyperlink ref="B2" location="全局舰船!A294" display="恒星基地生成器"/>
    <hyperlink ref="C2" location="全局舰船!A339" display="防御平台/防御站生成器"/>
    <hyperlink ref="D2" location="全局舰船!A384" display="陆军生成器"/>
    <hyperlink ref="A3" location="全局舰船!A451" display="民用舰队生成器"/>
    <hyperlink ref="C3" location="全局舰船!r10" display="玩家舰船生成器"/>
    <hyperlink ref="D3" location="全局舰船!Z10" display="附表"/>
    <hyperlink ref="B3" location="全局舰船!R31" display="恒星基地建筑生成代码"/>
    <hyperlink ref="K2" location="全局舰船!A10" display="军用舰队生成器"/>
    <hyperlink ref="L2" location="全局舰船!A293" display="恒星基地生成器"/>
    <hyperlink ref="M2" location="全局舰船!A338" display="防御平台/防御站生成器"/>
    <hyperlink ref="N2" location="全局舰船!A383" display="陆军生成器"/>
    <hyperlink ref="K3" location="全局舰船!A450" display="民用舰队生成器"/>
    <hyperlink ref="M3" location="全局舰船!r10" display="玩家舰船生成器"/>
    <hyperlink ref="N3" location="全局舰船!Z10" display="附表"/>
    <hyperlink ref="L3" location="全局舰船!R31" display="恒星基地建筑生成代码"/>
  </hyperlinks>
  <pageMargins left="0.75" right="0.75" top="1" bottom="1" header="0.5" footer="0.5"/>
  <pageSetup paperSize="9"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68"/>
  <sheetViews>
    <sheetView workbookViewId="0">
      <pane ySplit="7" topLeftCell="A8" activePane="bottomLeft" state="frozen"/>
      <selection/>
      <selection pane="bottomLeft" activeCell="E148" sqref="E148"/>
    </sheetView>
  </sheetViews>
  <sheetFormatPr defaultColWidth="9" defaultRowHeight="13.5"/>
  <cols>
    <col min="1" max="3" width="35.625" style="20" customWidth="1"/>
    <col min="4" max="5" width="35.625" style="73" customWidth="1"/>
    <col min="6" max="6" width="35.625" style="20" customWidth="1"/>
    <col min="7" max="7" width="9.23333333333333" customWidth="1"/>
  </cols>
  <sheetData>
    <row r="1" ht="40" customHeight="1" spans="1:6">
      <c r="A1" s="74" t="s">
        <v>21941</v>
      </c>
      <c r="B1" s="74"/>
      <c r="C1" s="74"/>
      <c r="D1" s="74"/>
      <c r="E1" s="74"/>
      <c r="F1" s="74"/>
    </row>
    <row r="2" ht="46" customHeight="1" spans="1:6">
      <c r="A2" s="75" t="s">
        <v>21942</v>
      </c>
      <c r="B2" s="76"/>
      <c r="C2" s="76"/>
      <c r="D2" s="76"/>
      <c r="E2" s="76"/>
      <c r="F2" s="76"/>
    </row>
    <row r="3" s="72" customFormat="1" ht="30" customHeight="1" spans="1:6">
      <c r="A3" s="77" t="s">
        <v>21943</v>
      </c>
      <c r="B3" s="78">
        <v>1</v>
      </c>
      <c r="C3" s="78" t="s">
        <v>21944</v>
      </c>
      <c r="D3" s="78" t="s">
        <v>20582</v>
      </c>
      <c r="E3" s="78" t="s">
        <v>21945</v>
      </c>
      <c r="F3" s="78" t="s">
        <v>5898</v>
      </c>
    </row>
    <row r="4" s="72" customFormat="1" ht="30" customHeight="1" spans="1:11">
      <c r="A4" s="78" t="s">
        <v>21946</v>
      </c>
      <c r="B4" s="77">
        <v>0</v>
      </c>
      <c r="C4" s="78" t="s">
        <v>21947</v>
      </c>
      <c r="D4" s="77">
        <v>0</v>
      </c>
      <c r="E4" s="78" t="s">
        <v>21948</v>
      </c>
      <c r="F4" s="77">
        <v>0</v>
      </c>
      <c r="H4" s="79"/>
      <c r="I4" s="79"/>
      <c r="J4" s="79"/>
      <c r="K4" s="79"/>
    </row>
    <row r="5" s="72" customFormat="1" ht="30" customHeight="1" spans="1:6">
      <c r="A5" s="78" t="s">
        <v>21949</v>
      </c>
      <c r="B5" s="78">
        <v>0</v>
      </c>
      <c r="C5" s="78" t="s">
        <v>21950</v>
      </c>
      <c r="D5" s="78">
        <v>0</v>
      </c>
      <c r="E5" s="78" t="s">
        <v>21951</v>
      </c>
      <c r="F5" s="78">
        <v>0</v>
      </c>
    </row>
    <row r="6" s="72" customFormat="1" ht="30" customHeight="1" spans="1:6">
      <c r="A6" s="78" t="s">
        <v>21952</v>
      </c>
      <c r="B6" s="77" t="s">
        <v>21953</v>
      </c>
      <c r="C6" s="78" t="s">
        <v>21954</v>
      </c>
      <c r="D6" s="77" t="s">
        <v>20582</v>
      </c>
      <c r="E6" s="78" t="s">
        <v>21955</v>
      </c>
      <c r="F6" s="78">
        <v>-1</v>
      </c>
    </row>
    <row r="7" ht="40" customHeight="1" spans="1:7">
      <c r="A7" s="80" t="s">
        <v>21956</v>
      </c>
      <c r="B7" s="81" t="s">
        <v>21957</v>
      </c>
      <c r="C7" s="81"/>
      <c r="D7" s="81"/>
      <c r="E7" s="81" t="s">
        <v>21958</v>
      </c>
      <c r="F7" s="80" t="s">
        <v>1723</v>
      </c>
      <c r="G7" s="10"/>
    </row>
    <row r="8" ht="40" customHeight="1" spans="1:7">
      <c r="A8" s="82" t="s">
        <v>10262</v>
      </c>
      <c r="B8" s="83" t="str">
        <f>_xlfn.CONCAT("effect = { planet = { create_ambient_object = { type = ",F8," scale = ",$B$3," location = this use_3d_location = ",$F$3," entity_offset = { min = ",$B$4," max = ",$B$5,"}  entity_offset_angle = { min = ",$D$4," max = ",$D$5,"} entity_offset_height = { min = ",$F$4," max = ",$F$5,"}play_animation_once = ",$D$6," ",$B$6," duration = ",$F$6," entity_scale_to_size = ",$D$3,"}}}")</f>
        <v>effect = { planet = { create_ambient_object = { type = sublight_probe_object scale = 1 location = this use_3d_location = yes entity_offset = { min = 0 max = 0}  entity_offset_angle = { min = 0 max = 0} entity_offset_height = { min = 0 max = 0}play_animation_once = no entity_face_object = star duration = -1 entity_scale_to_size = no}}}</v>
      </c>
      <c r="C8" s="83"/>
      <c r="D8" s="83"/>
      <c r="E8" s="83" t="str">
        <f>_xlfn.CONCAT("effect solar_system = { every_system_ambient_object = { limit = { is_ambient_object_type = ",F8," } destroy_ambient_object = this }}")</f>
        <v>effect solar_system = { every_system_ambient_object = { limit = { is_ambient_object_type = sublight_probe_object } destroy_ambient_object = this }}</v>
      </c>
      <c r="F8" s="82" t="s">
        <v>21959</v>
      </c>
      <c r="G8" s="10"/>
    </row>
    <row r="9" ht="40" customHeight="1" spans="1:6">
      <c r="A9" s="82" t="s">
        <v>12789</v>
      </c>
      <c r="B9" s="83" t="str">
        <f t="shared" ref="B9:B40" si="0">_xlfn.CONCAT("effect = { planet = { create_ambient_object = { type = ",F9," scale = ",$B$3," location = this use_3d_location = ",$F$3," entity_offset = { min = ",$B$4," max = ",$B$5,"}  entity_offset_angle = { min = ",$D$4," max = ",$D$5,"} entity_offset_height = { min = ",$F$4," max = ",$F$5,"}play_animation_once = ",$D$6," ",$B$6," duration = ",$F$6," entity_scale_to_size = ",$D$3,"}}}")</f>
        <v>effect = { planet = { create_ambient_object = { type = abandoned_ship_object scale = 1 location = this use_3d_location = yes entity_offset = { min = 0 max = 0}  entity_offset_angle = { min = 0 max = 0} entity_offset_height = { min = 0 max = 0}play_animation_once = no entity_face_object = star duration = -1 entity_scale_to_size = no}}}</v>
      </c>
      <c r="C9" s="83"/>
      <c r="D9" s="83"/>
      <c r="E9" s="83" t="str">
        <f t="shared" ref="E9:E40" si="1">_xlfn.CONCAT("effect solar_system = { every_system_ambient_object = { limit = { is_ambient_object_type = ",F9," } destroy_ambient_object = this }}")</f>
        <v>effect solar_system = { every_system_ambient_object = { limit = { is_ambient_object_type = abandoned_ship_object } destroy_ambient_object = this }}</v>
      </c>
      <c r="F9" s="82" t="s">
        <v>21960</v>
      </c>
    </row>
    <row r="10" ht="40" customHeight="1" spans="1:6">
      <c r="A10" s="82" t="s">
        <v>21961</v>
      </c>
      <c r="B10" s="83" t="str">
        <f t="shared" si="0"/>
        <v>effect = { planet = { create_ambient_object = { type = abandoned_ship_2_object scale = 1 location = this use_3d_location = yes entity_offset = { min = 0 max = 0}  entity_offset_angle = { min = 0 max = 0} entity_offset_height = { min = 0 max = 0}play_animation_once = no entity_face_object = star duration = -1 entity_scale_to_size = no}}}</v>
      </c>
      <c r="C10" s="83"/>
      <c r="D10" s="83"/>
      <c r="E10" s="83" t="str">
        <f t="shared" si="1"/>
        <v>effect solar_system = { every_system_ambient_object = { limit = { is_ambient_object_type = abandoned_ship_2_object } destroy_ambient_object = this }}</v>
      </c>
      <c r="F10" s="82" t="s">
        <v>21962</v>
      </c>
    </row>
    <row r="11" ht="40" customHeight="1" spans="1:6">
      <c r="A11" s="82" t="s">
        <v>21961</v>
      </c>
      <c r="B11" s="83" t="str">
        <f t="shared" si="0"/>
        <v>effect = { planet = { create_ambient_object = { type = derelict_ship_object scale = 1 location = this use_3d_location = yes entity_offset = { min = 0 max = 0}  entity_offset_angle = { min = 0 max = 0} entity_offset_height = { min = 0 max = 0}play_animation_once = no entity_face_object = star duration = -1 entity_scale_to_size = no}}}</v>
      </c>
      <c r="C11" s="83"/>
      <c r="D11" s="83"/>
      <c r="E11" s="83" t="str">
        <f t="shared" si="1"/>
        <v>effect solar_system = { every_system_ambient_object = { limit = { is_ambient_object_type = derelict_ship_object } destroy_ambient_object = this }}</v>
      </c>
      <c r="F11" s="82" t="s">
        <v>21963</v>
      </c>
    </row>
    <row r="12" ht="40" customHeight="1" spans="1:6">
      <c r="A12" s="84" t="s">
        <v>21964</v>
      </c>
      <c r="B12" s="85" t="str">
        <f t="shared" si="0"/>
        <v>effect = { planet = { create_ambient_object = { type = small_debris_object scale = 1 location = this use_3d_location = yes entity_offset = { min = 0 max = 0}  entity_offset_angle = { min = 0 max = 0} entity_offset_height = { min = 0 max = 0}play_animation_once = no entity_face_object = star duration = -1 entity_scale_to_size = no}}}</v>
      </c>
      <c r="C12" s="85"/>
      <c r="D12" s="85"/>
      <c r="E12" s="85" t="str">
        <f t="shared" si="1"/>
        <v>effect solar_system = { every_system_ambient_object = { limit = { is_ambient_object_type = small_debris_object } destroy_ambient_object = this }}</v>
      </c>
      <c r="F12" s="84" t="s">
        <v>21965</v>
      </c>
    </row>
    <row r="13" ht="40" customHeight="1" spans="1:6">
      <c r="A13" s="84" t="s">
        <v>21966</v>
      </c>
      <c r="B13" s="85" t="str">
        <f t="shared" si="0"/>
        <v>effect = { planet = { create_ambient_object = { type = medium_debris_01_object scale = 1 location = this use_3d_location = yes entity_offset = { min = 0 max = 0}  entity_offset_angle = { min = 0 max = 0} entity_offset_height = { min = 0 max = 0}play_animation_once = no entity_face_object = star duration = -1 entity_scale_to_size = no}}}</v>
      </c>
      <c r="C13" s="85"/>
      <c r="D13" s="85"/>
      <c r="E13" s="85" t="str">
        <f t="shared" si="1"/>
        <v>effect solar_system = { every_system_ambient_object = { limit = { is_ambient_object_type = medium_debris_01_object } destroy_ambient_object = this }}</v>
      </c>
      <c r="F13" s="84" t="s">
        <v>21967</v>
      </c>
    </row>
    <row r="14" ht="40" customHeight="1" spans="1:6">
      <c r="A14" s="84" t="s">
        <v>21966</v>
      </c>
      <c r="B14" s="85" t="str">
        <f t="shared" si="0"/>
        <v>effect = { planet = { create_ambient_object = { type = medium_debris_02_object scale = 1 location = this use_3d_location = yes entity_offset = { min = 0 max = 0}  entity_offset_angle = { min = 0 max = 0} entity_offset_height = { min = 0 max = 0}play_animation_once = no entity_face_object = star duration = -1 entity_scale_to_size = no}}}</v>
      </c>
      <c r="C14" s="85"/>
      <c r="D14" s="85"/>
      <c r="E14" s="85" t="str">
        <f t="shared" si="1"/>
        <v>effect solar_system = { every_system_ambient_object = { limit = { is_ambient_object_type = medium_debris_02_object } destroy_ambient_object = this }}</v>
      </c>
      <c r="F14" s="84" t="s">
        <v>21968</v>
      </c>
    </row>
    <row r="15" ht="40" customHeight="1" spans="1:6">
      <c r="A15" s="84" t="s">
        <v>21969</v>
      </c>
      <c r="B15" s="85" t="str">
        <f t="shared" si="0"/>
        <v>effect = { planet = { create_ambient_object = { type = large_debris_object scale = 1 location = this use_3d_location = yes entity_offset = { min = 0 max = 0}  entity_offset_angle = { min = 0 max = 0} entity_offset_height = { min = 0 max = 0}play_animation_once = no entity_face_object = star duration = -1 entity_scale_to_size = no}}}</v>
      </c>
      <c r="C15" s="85"/>
      <c r="D15" s="85"/>
      <c r="E15" s="85" t="str">
        <f t="shared" si="1"/>
        <v>effect solar_system = { every_system_ambient_object = { limit = { is_ambient_object_type = large_debris_object } destroy_ambient_object = this }}</v>
      </c>
      <c r="F15" s="84" t="s">
        <v>21970</v>
      </c>
    </row>
    <row r="16" ht="40" customHeight="1" spans="1:6">
      <c r="A16" s="82" t="s">
        <v>21971</v>
      </c>
      <c r="B16" s="83" t="str">
        <f t="shared" si="0"/>
        <v>effect = { planet = { create_ambient_object = { type = hyacinth_object scale = 1 location = this use_3d_location = yes entity_offset = { min = 0 max = 0}  entity_offset_angle = { min = 0 max = 0} entity_offset_height = { min = 0 max = 0}play_animation_once = no entity_face_object = star duration = -1 entity_scale_to_size = no}}}</v>
      </c>
      <c r="C16" s="83"/>
      <c r="D16" s="83"/>
      <c r="E16" s="83" t="str">
        <f t="shared" si="1"/>
        <v>effect solar_system = { every_system_ambient_object = { limit = { is_ambient_object_type = hyacinth_object } destroy_ambient_object = this }}</v>
      </c>
      <c r="F16" s="82" t="s">
        <v>21972</v>
      </c>
    </row>
    <row r="17" ht="40" customHeight="1" spans="1:6">
      <c r="A17" s="82" t="s">
        <v>10437</v>
      </c>
      <c r="B17" s="83" t="str">
        <f t="shared" si="0"/>
        <v>effect = { planet = { create_ambient_object = { type = injured_queen_object scale = 1 location = this use_3d_location = yes entity_offset = { min = 0 max = 0}  entity_offset_angle = { min = 0 max = 0} entity_offset_height = { min = 0 max = 0}play_animation_once = no entity_face_object = star duration = -1 entity_scale_to_size = no}}}</v>
      </c>
      <c r="C17" s="83"/>
      <c r="D17" s="83"/>
      <c r="E17" s="83" t="str">
        <f t="shared" si="1"/>
        <v>effect solar_system = { every_system_ambient_object = { limit = { is_ambient_object_type = injured_queen_object } destroy_ambient_object = this }}</v>
      </c>
      <c r="F17" s="82" t="s">
        <v>21973</v>
      </c>
    </row>
    <row r="18" ht="40" customHeight="1" spans="1:6">
      <c r="A18" s="82" t="s">
        <v>21974</v>
      </c>
      <c r="B18" s="83" t="str">
        <f t="shared" si="0"/>
        <v>effect = { planet = { create_ambient_object = { type = dead_swarm_large_object scale = 1 location = this use_3d_location = yes entity_offset = { min = 0 max = 0}  entity_offset_angle = { min = 0 max = 0} entity_offset_height = { min = 0 max = 0}play_animation_once = no entity_face_object = star duration = -1 entity_scale_to_size = no}}}</v>
      </c>
      <c r="C18" s="83"/>
      <c r="D18" s="83"/>
      <c r="E18" s="83" t="str">
        <f t="shared" si="1"/>
        <v>effect solar_system = { every_system_ambient_object = { limit = { is_ambient_object_type = dead_swarm_large_object } destroy_ambient_object = this }}</v>
      </c>
      <c r="F18" s="82" t="s">
        <v>21975</v>
      </c>
    </row>
    <row r="19" ht="40" customHeight="1" spans="1:6">
      <c r="A19" s="82" t="s">
        <v>21976</v>
      </c>
      <c r="B19" s="83" t="str">
        <f t="shared" si="0"/>
        <v>effect = { planet = { create_ambient_object = { type = dead_swarm_small_object scale = 1 location = this use_3d_location = yes entity_offset = { min = 0 max = 0}  entity_offset_angle = { min = 0 max = 0} entity_offset_height = { min = 0 max = 0}play_animation_once = no entity_face_object = star duration = -1 entity_scale_to_size = no}}}</v>
      </c>
      <c r="C19" s="83"/>
      <c r="D19" s="83"/>
      <c r="E19" s="83" t="str">
        <f t="shared" si="1"/>
        <v>effect solar_system = { every_system_ambient_object = { limit = { is_ambient_object_type = dead_swarm_small_object } destroy_ambient_object = this }}</v>
      </c>
      <c r="F19" s="82" t="s">
        <v>21977</v>
      </c>
    </row>
    <row r="20" ht="40" customHeight="1" spans="1:6">
      <c r="A20" s="84" t="s">
        <v>21978</v>
      </c>
      <c r="B20" s="85" t="str">
        <f t="shared" si="0"/>
        <v>effect = { planet = { create_ambient_object = { type = ancient_battlefield_object scale = 1 location = this use_3d_location = yes entity_offset = { min = 0 max = 0}  entity_offset_angle = { min = 0 max = 0} entity_offset_height = { min = 0 max = 0}play_animation_once = no entity_face_object = star duration = -1 entity_scale_to_size = no}}}</v>
      </c>
      <c r="C20" s="85"/>
      <c r="D20" s="85"/>
      <c r="E20" s="85" t="str">
        <f t="shared" si="1"/>
        <v>effect solar_system = { every_system_ambient_object = { limit = { is_ambient_object_type = ancient_battlefield_object } destroy_ambient_object = this }}</v>
      </c>
      <c r="F20" s="84" t="s">
        <v>21979</v>
      </c>
    </row>
    <row r="21" ht="40" customHeight="1" spans="1:6">
      <c r="A21" s="84" t="s">
        <v>21980</v>
      </c>
      <c r="B21" s="85" t="str">
        <f t="shared" si="0"/>
        <v>effect = { planet = { create_ambient_object = { type = ancient_battlefield_02_object scale = 1 location = this use_3d_location = yes entity_offset = { min = 0 max = 0}  entity_offset_angle = { min = 0 max = 0} entity_offset_height = { min = 0 max = 0}play_animation_once = no entity_face_object = star duration = -1 entity_scale_to_size = no}}}</v>
      </c>
      <c r="C21" s="85"/>
      <c r="D21" s="85"/>
      <c r="E21" s="85" t="str">
        <f t="shared" si="1"/>
        <v>effect solar_system = { every_system_ambient_object = { limit = { is_ambient_object_type = ancient_battlefield_02_object } destroy_ambient_object = this }}</v>
      </c>
      <c r="F21" s="84" t="s">
        <v>21981</v>
      </c>
    </row>
    <row r="22" ht="40" customHeight="1" spans="1:6">
      <c r="A22" s="82" t="s">
        <v>9366</v>
      </c>
      <c r="B22" s="83" t="str">
        <f t="shared" si="0"/>
        <v>effect = { planet = { create_ambient_object = { type = crystal_manufactory_object scale = 1 location = this use_3d_location = yes entity_offset = { min = 0 max = 0}  entity_offset_angle = { min = 0 max = 0} entity_offset_height = { min = 0 max = 0}play_animation_once = no entity_face_object = star duration = -1 entity_scale_to_size = no}}}</v>
      </c>
      <c r="C22" s="83"/>
      <c r="D22" s="83"/>
      <c r="E22" s="83" t="str">
        <f t="shared" si="1"/>
        <v>effect solar_system = { every_system_ambient_object = { limit = { is_ambient_object_type = crystal_manufactory_object } destroy_ambient_object = this }}</v>
      </c>
      <c r="F22" s="82" t="s">
        <v>21982</v>
      </c>
    </row>
    <row r="23" ht="40" customHeight="1" spans="1:6">
      <c r="A23" s="82" t="s">
        <v>21983</v>
      </c>
      <c r="B23" s="83" t="str">
        <f t="shared" si="0"/>
        <v>effect = { planet = { create_ambient_object = { type = shrine_object scale = 1 location = this use_3d_location = yes entity_offset = { min = 0 max = 0}  entity_offset_angle = { min = 0 max = 0} entity_offset_height = { min = 0 max = 0}play_animation_once = no entity_face_object = star duration = -1 entity_scale_to_size = no}}}</v>
      </c>
      <c r="C23" s="83"/>
      <c r="D23" s="83"/>
      <c r="E23" s="83" t="str">
        <f t="shared" si="1"/>
        <v>effect solar_system = { every_system_ambient_object = { limit = { is_ambient_object_type = shrine_object } destroy_ambient_object = this }}</v>
      </c>
      <c r="F23" s="82" t="s">
        <v>21984</v>
      </c>
    </row>
    <row r="24" ht="40" customHeight="1" spans="1:6">
      <c r="A24" s="82" t="s">
        <v>21985</v>
      </c>
      <c r="B24" s="83" t="str">
        <f t="shared" si="0"/>
        <v>effect = { planet = { create_ambient_object = { type = eventship_07_object scale = 1 location = this use_3d_location = yes entity_offset = { min = 0 max = 0}  entity_offset_angle = { min = 0 max = 0} entity_offset_height = { min = 0 max = 0}play_animation_once = no entity_face_object = star duration = -1 entity_scale_to_size = no}}}</v>
      </c>
      <c r="C24" s="83"/>
      <c r="D24" s="83"/>
      <c r="E24" s="83" t="str">
        <f t="shared" si="1"/>
        <v>effect solar_system = { every_system_ambient_object = { limit = { is_ambient_object_type = eventship_07_object } destroy_ambient_object = this }}</v>
      </c>
      <c r="F24" s="82" t="s">
        <v>21986</v>
      </c>
    </row>
    <row r="25" ht="40" customHeight="1" spans="1:6">
      <c r="A25" s="82" t="s">
        <v>21985</v>
      </c>
      <c r="B25" s="83" t="str">
        <f t="shared" si="0"/>
        <v>effect = { planet = { create_ambient_object = { type = eventship_06_object scale = 1 location = this use_3d_location = yes entity_offset = { min = 0 max = 0}  entity_offset_angle = { min = 0 max = 0} entity_offset_height = { min = 0 max = 0}play_animation_once = no entity_face_object = star duration = -1 entity_scale_to_size = no}}}</v>
      </c>
      <c r="C25" s="83"/>
      <c r="D25" s="83"/>
      <c r="E25" s="83" t="str">
        <f t="shared" si="1"/>
        <v>effect solar_system = { every_system_ambient_object = { limit = { is_ambient_object_type = eventship_06_object } destroy_ambient_object = this }}</v>
      </c>
      <c r="F25" s="82" t="s">
        <v>21987</v>
      </c>
    </row>
    <row r="26" ht="40" customHeight="1" spans="1:6">
      <c r="A26" s="82" t="s">
        <v>21985</v>
      </c>
      <c r="B26" s="83" t="str">
        <f t="shared" si="0"/>
        <v>effect = { planet = { create_ambient_object = { type = eventship_05_object scale = 1 location = this use_3d_location = yes entity_offset = { min = 0 max = 0}  entity_offset_angle = { min = 0 max = 0} entity_offset_height = { min = 0 max = 0}play_animation_once = no entity_face_object = star duration = -1 entity_scale_to_size = no}}}</v>
      </c>
      <c r="C26" s="83"/>
      <c r="D26" s="83"/>
      <c r="E26" s="83" t="str">
        <f t="shared" si="1"/>
        <v>effect solar_system = { every_system_ambient_object = { limit = { is_ambient_object_type = eventship_05_object } destroy_ambient_object = this }}</v>
      </c>
      <c r="F26" s="82" t="s">
        <v>21988</v>
      </c>
    </row>
    <row r="27" ht="40" customHeight="1" spans="1:6">
      <c r="A27" s="82" t="s">
        <v>21985</v>
      </c>
      <c r="B27" s="83" t="str">
        <f t="shared" si="0"/>
        <v>effect = { planet = { create_ambient_object = { type = eventship_04_blue_object scale = 1 location = this use_3d_location = yes entity_offset = { min = 0 max = 0}  entity_offset_angle = { min = 0 max = 0} entity_offset_height = { min = 0 max = 0}play_animation_once = no entity_face_object = star duration = -1 entity_scale_to_size = no}}}</v>
      </c>
      <c r="C27" s="83"/>
      <c r="D27" s="83"/>
      <c r="E27" s="83" t="str">
        <f t="shared" si="1"/>
        <v>effect solar_system = { every_system_ambient_object = { limit = { is_ambient_object_type = eventship_04_blue_object } destroy_ambient_object = this }}</v>
      </c>
      <c r="F27" s="82" t="s">
        <v>21989</v>
      </c>
    </row>
    <row r="28" ht="40" customHeight="1" spans="1:6">
      <c r="A28" s="82" t="s">
        <v>21985</v>
      </c>
      <c r="B28" s="83" t="str">
        <f t="shared" si="0"/>
        <v>effect = { planet = { create_ambient_object = { type = eventship_04_red_object scale = 1 location = this use_3d_location = yes entity_offset = { min = 0 max = 0}  entity_offset_angle = { min = 0 max = 0} entity_offset_height = { min = 0 max = 0}play_animation_once = no entity_face_object = star duration = -1 entity_scale_to_size = no}}}</v>
      </c>
      <c r="C28" s="83"/>
      <c r="D28" s="83"/>
      <c r="E28" s="83" t="str">
        <f t="shared" si="1"/>
        <v>effect solar_system = { every_system_ambient_object = { limit = { is_ambient_object_type = eventship_04_red_object } destroy_ambient_object = this }}</v>
      </c>
      <c r="F28" s="82" t="s">
        <v>21990</v>
      </c>
    </row>
    <row r="29" ht="40" customHeight="1" spans="1:6">
      <c r="A29" s="82" t="s">
        <v>21985</v>
      </c>
      <c r="B29" s="83" t="str">
        <f t="shared" si="0"/>
        <v>effect = { planet = { create_ambient_object = { type = eventship_04_green_object scale = 1 location = this use_3d_location = yes entity_offset = { min = 0 max = 0}  entity_offset_angle = { min = 0 max = 0} entity_offset_height = { min = 0 max = 0}play_animation_once = no entity_face_object = star duration = -1 entity_scale_to_size = no}}}</v>
      </c>
      <c r="C29" s="83"/>
      <c r="D29" s="83"/>
      <c r="E29" s="83" t="str">
        <f t="shared" si="1"/>
        <v>effect solar_system = { every_system_ambient_object = { limit = { is_ambient_object_type = eventship_04_green_object } destroy_ambient_object = this }}</v>
      </c>
      <c r="F29" s="82" t="s">
        <v>21991</v>
      </c>
    </row>
    <row r="30" ht="40" customHeight="1" spans="1:6">
      <c r="A30" s="82" t="s">
        <v>21985</v>
      </c>
      <c r="B30" s="83" t="str">
        <f t="shared" si="0"/>
        <v>effect = { planet = { create_ambient_object = { type = eventship_04_yellow_object scale = 1 location = this use_3d_location = yes entity_offset = { min = 0 max = 0}  entity_offset_angle = { min = 0 max = 0} entity_offset_height = { min = 0 max = 0}play_animation_once = no entity_face_object = star duration = -1 entity_scale_to_size = no}}}</v>
      </c>
      <c r="C30" s="83"/>
      <c r="D30" s="83"/>
      <c r="E30" s="83" t="str">
        <f t="shared" si="1"/>
        <v>effect solar_system = { every_system_ambient_object = { limit = { is_ambient_object_type = eventship_04_yellow_object } destroy_ambient_object = this }}</v>
      </c>
      <c r="F30" s="82" t="s">
        <v>21992</v>
      </c>
    </row>
    <row r="31" ht="40" customHeight="1" spans="1:6">
      <c r="A31" s="82" t="s">
        <v>21985</v>
      </c>
      <c r="B31" s="83" t="str">
        <f t="shared" si="0"/>
        <v>effect = { planet = { create_ambient_object = { type = eventship_04_yellow_green_object scale = 1 location = this use_3d_location = yes entity_offset = { min = 0 max = 0}  entity_offset_angle = { min = 0 max = 0} entity_offset_height = { min = 0 max = 0}play_animation_once = no entity_face_object = star duration = -1 entity_scale_to_size = no}}}</v>
      </c>
      <c r="C31" s="83"/>
      <c r="D31" s="83"/>
      <c r="E31" s="83" t="str">
        <f t="shared" si="1"/>
        <v>effect solar_system = { every_system_ambient_object = { limit = { is_ambient_object_type = eventship_04_yellow_green_object } destroy_ambient_object = this }}</v>
      </c>
      <c r="F31" s="82" t="s">
        <v>21993</v>
      </c>
    </row>
    <row r="32" ht="40" customHeight="1" spans="1:6">
      <c r="A32" s="82" t="s">
        <v>21985</v>
      </c>
      <c r="B32" s="83" t="str">
        <f t="shared" si="0"/>
        <v>effect = { planet = { create_ambient_object = { type = eventship_03_object scale = 1 location = this use_3d_location = yes entity_offset = { min = 0 max = 0}  entity_offset_angle = { min = 0 max = 0} entity_offset_height = { min = 0 max = 0}play_animation_once = no entity_face_object = star duration = -1 entity_scale_to_size = no}}}</v>
      </c>
      <c r="C32" s="83"/>
      <c r="D32" s="83"/>
      <c r="E32" s="83" t="str">
        <f t="shared" si="1"/>
        <v>effect solar_system = { every_system_ambient_object = { limit = { is_ambient_object_type = eventship_03_object } destroy_ambient_object = this }}</v>
      </c>
      <c r="F32" s="82" t="s">
        <v>21994</v>
      </c>
    </row>
    <row r="33" ht="40" customHeight="1" spans="1:6">
      <c r="A33" s="82" t="s">
        <v>21985</v>
      </c>
      <c r="B33" s="83" t="str">
        <f t="shared" si="0"/>
        <v>effect = { planet = { create_ambient_object = { type = eventship_02_object scale = 1 location = this use_3d_location = yes entity_offset = { min = 0 max = 0}  entity_offset_angle = { min = 0 max = 0} entity_offset_height = { min = 0 max = 0}play_animation_once = no entity_face_object = star duration = -1 entity_scale_to_size = no}}}</v>
      </c>
      <c r="C33" s="83"/>
      <c r="D33" s="83"/>
      <c r="E33" s="83" t="str">
        <f t="shared" si="1"/>
        <v>effect solar_system = { every_system_ambient_object = { limit = { is_ambient_object_type = eventship_02_object } destroy_ambient_object = this }}</v>
      </c>
      <c r="F33" s="82" t="s">
        <v>21995</v>
      </c>
    </row>
    <row r="34" ht="40" customHeight="1" spans="1:6">
      <c r="A34" s="82" t="s">
        <v>21985</v>
      </c>
      <c r="B34" s="83" t="str">
        <f t="shared" si="0"/>
        <v>effect = { planet = { create_ambient_object = { type = eventship_01_object scale = 1 location = this use_3d_location = yes entity_offset = { min = 0 max = 0}  entity_offset_angle = { min = 0 max = 0} entity_offset_height = { min = 0 max = 0}play_animation_once = no entity_face_object = star duration = -1 entity_scale_to_size = no}}}</v>
      </c>
      <c r="C34" s="83"/>
      <c r="D34" s="83"/>
      <c r="E34" s="83" t="str">
        <f t="shared" si="1"/>
        <v>effect solar_system = { every_system_ambient_object = { limit = { is_ambient_object_type = eventship_01_object } destroy_ambient_object = this }}</v>
      </c>
      <c r="F34" s="82" t="s">
        <v>21996</v>
      </c>
    </row>
    <row r="35" ht="40" customHeight="1" spans="1:6">
      <c r="A35" s="82" t="s">
        <v>21997</v>
      </c>
      <c r="B35" s="83" t="str">
        <f t="shared" si="0"/>
        <v>effect = { planet = { create_ambient_object = { type = abandoned_starbase_01_object scale = 1 location = this use_3d_location = yes entity_offset = { min = 0 max = 0}  entity_offset_angle = { min = 0 max = 0} entity_offset_height = { min = 0 max = 0}play_animation_once = no entity_face_object = star duration = -1 entity_scale_to_size = no}}}</v>
      </c>
      <c r="C35" s="83"/>
      <c r="D35" s="83"/>
      <c r="E35" s="83" t="str">
        <f t="shared" si="1"/>
        <v>effect solar_system = { every_system_ambient_object = { limit = { is_ambient_object_type = abandoned_starbase_01_object } destroy_ambient_object = this }}</v>
      </c>
      <c r="F35" s="82" t="s">
        <v>21998</v>
      </c>
    </row>
    <row r="36" ht="40" customHeight="1" spans="1:6">
      <c r="A36" s="84" t="s">
        <v>21999</v>
      </c>
      <c r="B36" s="85" t="str">
        <f t="shared" si="0"/>
        <v>effect = { planet = { create_ambient_object = { type = loop_debris_01_object scale = 1 location = this use_3d_location = yes entity_offset = { min = 0 max = 0}  entity_offset_angle = { min = 0 max = 0} entity_offset_height = { min = 0 max = 0}play_animation_once = no entity_face_object = star duration = -1 entity_scale_to_size = no}}}</v>
      </c>
      <c r="C36" s="85"/>
      <c r="D36" s="85"/>
      <c r="E36" s="85" t="str">
        <f t="shared" si="1"/>
        <v>effect solar_system = { every_system_ambient_object = { limit = { is_ambient_object_type = loop_debris_01_object } destroy_ambient_object = this }}</v>
      </c>
      <c r="F36" s="84" t="s">
        <v>22000</v>
      </c>
    </row>
    <row r="37" ht="40" customHeight="1" spans="1:6">
      <c r="A37" s="84" t="s">
        <v>22001</v>
      </c>
      <c r="B37" s="85" t="str">
        <f t="shared" si="0"/>
        <v>effect = { planet = { create_ambient_object = { type = loop_debris_02_object scale = 1 location = this use_3d_location = yes entity_offset = { min = 0 max = 0}  entity_offset_angle = { min = 0 max = 0} entity_offset_height = { min = 0 max = 0}play_animation_once = no entity_face_object = star duration = -1 entity_scale_to_size = no}}}</v>
      </c>
      <c r="C37" s="85"/>
      <c r="D37" s="85"/>
      <c r="E37" s="85" t="str">
        <f t="shared" si="1"/>
        <v>effect solar_system = { every_system_ambient_object = { limit = { is_ambient_object_type = loop_debris_02_object } destroy_ambient_object = this }}</v>
      </c>
      <c r="F37" s="84" t="s">
        <v>22002</v>
      </c>
    </row>
    <row r="38" ht="40" customHeight="1" spans="1:6">
      <c r="A38" s="84" t="s">
        <v>22003</v>
      </c>
      <c r="B38" s="85" t="str">
        <f t="shared" si="0"/>
        <v>effect = { planet = { create_ambient_object = { type = NAME_Syzygy_Remains scale = 1 location = this use_3d_location = yes entity_offset = { min = 0 max = 0}  entity_offset_angle = { min = 0 max = 0} entity_offset_height = { min = 0 max = 0}play_animation_once = no entity_face_object = star duration = -1 entity_scale_to_size = no}}}</v>
      </c>
      <c r="C38" s="85"/>
      <c r="D38" s="85"/>
      <c r="E38" s="85" t="str">
        <f t="shared" si="1"/>
        <v>effect solar_system = { every_system_ambient_object = { limit = { is_ambient_object_type = NAME_Syzygy_Remains } destroy_ambient_object = this }}</v>
      </c>
      <c r="F38" s="84" t="s">
        <v>22004</v>
      </c>
    </row>
    <row r="39" ht="40" customHeight="1" spans="1:6">
      <c r="A39" s="82" t="s">
        <v>21660</v>
      </c>
      <c r="B39" s="83" t="str">
        <f t="shared" si="0"/>
        <v>effect = { planet = { create_ambient_object = { type = broken_holy_world_outpost scale = 1 location = this use_3d_location = yes entity_offset = { min = 0 max = 0}  entity_offset_angle = { min = 0 max = 0} entity_offset_height = { min = 0 max = 0}play_animation_once = no entity_face_object = star duration = -1 entity_scale_to_size = no}}}</v>
      </c>
      <c r="C39" s="83"/>
      <c r="D39" s="83"/>
      <c r="E39" s="83" t="str">
        <f t="shared" si="1"/>
        <v>effect solar_system = { every_system_ambient_object = { limit = { is_ambient_object_type = broken_holy_world_outpost } destroy_ambient_object = this }}</v>
      </c>
      <c r="F39" s="82" t="s">
        <v>22005</v>
      </c>
    </row>
    <row r="40" ht="40" customHeight="1" spans="1:6">
      <c r="A40" s="82" t="s">
        <v>22006</v>
      </c>
      <c r="B40" s="83" t="str">
        <f t="shared" si="0"/>
        <v>effect = { planet = { create_ambient_object = { type = broken_star_lifting_platform scale = 1 location = this use_3d_location = yes entity_offset = { min = 0 max = 0}  entity_offset_angle = { min = 0 max = 0} entity_offset_height = { min = 0 max = 0}play_animation_once = no entity_face_object = star duration = -1 entity_scale_to_size = no}}}</v>
      </c>
      <c r="C40" s="83"/>
      <c r="D40" s="83"/>
      <c r="E40" s="83" t="str">
        <f t="shared" si="1"/>
        <v>effect solar_system = { every_system_ambient_object = { limit = { is_ambient_object_type = broken_star_lifting_platform } destroy_ambient_object = this }}</v>
      </c>
      <c r="F40" s="82" t="s">
        <v>22007</v>
      </c>
    </row>
    <row r="41" ht="40" customHeight="1" spans="1:6">
      <c r="A41" s="82" t="s">
        <v>22008</v>
      </c>
      <c r="B41" s="83" t="str">
        <f t="shared" ref="B41:B62" si="2">_xlfn.CONCAT("effect = { planet = { create_ambient_object = { type = ",F41," scale = ",$B$3," location = this use_3d_location = ",$F$3," entity_offset = { min = ",$B$4," max = ",$B$5,"}  entity_offset_angle = { min = ",$D$4," max = ",$D$5,"} entity_offset_height = { min = ",$F$4," max = ",$F$5,"}play_animation_once = ",$D$6," ",$B$6," duration = ",$F$6," entity_scale_to_size = ",$D$3,"}}}")</f>
        <v>effect = { planet = { create_ambient_object = { type = star_lifting_platform scale = 1 location = this use_3d_location = yes entity_offset = { min = 0 max = 0}  entity_offset_angle = { min = 0 max = 0} entity_offset_height = { min = 0 max = 0}play_animation_once = no entity_face_object = star duration = -1 entity_scale_to_size = no}}}</v>
      </c>
      <c r="C41" s="83"/>
      <c r="D41" s="83"/>
      <c r="E41" s="83" t="str">
        <f t="shared" ref="E41:E72" si="3">_xlfn.CONCAT("effect solar_system = { every_system_ambient_object = { limit = { is_ambient_object_type = ",F41," } destroy_ambient_object = this }}")</f>
        <v>effect solar_system = { every_system_ambient_object = { limit = { is_ambient_object_type = star_lifting_platform } destroy_ambient_object = this }}</v>
      </c>
      <c r="F41" s="82" t="s">
        <v>22009</v>
      </c>
    </row>
    <row r="42" ht="40" customHeight="1" spans="1:6">
      <c r="A42" s="82" t="s">
        <v>22010</v>
      </c>
      <c r="B42" s="83" t="str">
        <f t="shared" si="2"/>
        <v>effect = { planet = { create_ambient_object = { type = kohtalo_object scale = 1 location = this use_3d_location = yes entity_offset = { min = 0 max = 0}  entity_offset_angle = { min = 0 max = 0} entity_offset_height = { min = 0 max = 0}play_animation_once = no entity_face_object = star duration = -1 entity_scale_to_size = no}}}</v>
      </c>
      <c r="C42" s="83"/>
      <c r="D42" s="83"/>
      <c r="E42" s="83" t="str">
        <f t="shared" si="3"/>
        <v>effect solar_system = { every_system_ambient_object = { limit = { is_ambient_object_type = kohtalo_object } destroy_ambient_object = this }}</v>
      </c>
      <c r="F42" s="82" t="s">
        <v>22011</v>
      </c>
    </row>
    <row r="43" ht="40" customHeight="1" spans="1:6">
      <c r="A43" s="82" t="s">
        <v>9630</v>
      </c>
      <c r="B43" s="83" t="str">
        <f t="shared" si="2"/>
        <v>effect = { planet = { create_ambient_object = { type = abandoned_observation_outpost scale = 1 location = this use_3d_location = yes entity_offset = { min = 0 max = 0}  entity_offset_angle = { min = 0 max = 0} entity_offset_height = { min = 0 max = 0}play_animation_once = no entity_face_object = star duration = -1 entity_scale_to_size = no}}}</v>
      </c>
      <c r="C43" s="83"/>
      <c r="D43" s="83"/>
      <c r="E43" s="83" t="str">
        <f t="shared" si="3"/>
        <v>effect solar_system = { every_system_ambient_object = { limit = { is_ambient_object_type = abandoned_observation_outpost } destroy_ambient_object = this }}</v>
      </c>
      <c r="F43" s="82" t="s">
        <v>22012</v>
      </c>
    </row>
    <row r="44" ht="40" customHeight="1" spans="1:6">
      <c r="A44" s="82" t="s">
        <v>22013</v>
      </c>
      <c r="B44" s="83" t="str">
        <f t="shared" si="2"/>
        <v>effect = { planet = { create_ambient_object = { type = abandoned_observation_outpost_generic scale = 1 location = this use_3d_location = yes entity_offset = { min = 0 max = 0}  entity_offset_angle = { min = 0 max = 0} entity_offset_height = { min = 0 max = 0}play_animation_once = no entity_face_object = star duration = -1 entity_scale_to_size = no}}}</v>
      </c>
      <c r="C44" s="83"/>
      <c r="D44" s="83"/>
      <c r="E44" s="83" t="str">
        <f t="shared" si="3"/>
        <v>effect solar_system = { every_system_ambient_object = { limit = { is_ambient_object_type = abandoned_observation_outpost_generic } destroy_ambient_object = this }}</v>
      </c>
      <c r="F44" s="82" t="s">
        <v>22014</v>
      </c>
    </row>
    <row r="45" ht="40" customHeight="1" spans="1:6">
      <c r="A45" s="82" t="s">
        <v>9150</v>
      </c>
      <c r="B45" s="83" t="str">
        <f t="shared" si="2"/>
        <v>effect = { planet = { create_ambient_object = { type = derelict_particle_accelerator scale = 1 location = this use_3d_location = yes entity_offset = { min = 0 max = 0}  entity_offset_angle = { min = 0 max = 0} entity_offset_height = { min = 0 max = 0}play_animation_once = no entity_face_object = star duration = -1 entity_scale_to_size = no}}}</v>
      </c>
      <c r="C45" s="83"/>
      <c r="D45" s="83"/>
      <c r="E45" s="83" t="str">
        <f t="shared" si="3"/>
        <v>effect solar_system = { every_system_ambient_object = { limit = { is_ambient_object_type = derelict_particle_accelerator } destroy_ambient_object = this }}</v>
      </c>
      <c r="F45" s="82" t="s">
        <v>22015</v>
      </c>
    </row>
    <row r="46" ht="40" customHeight="1" spans="1:6">
      <c r="A46" s="82" t="s">
        <v>22016</v>
      </c>
      <c r="B46" s="83" t="str">
        <f t="shared" si="2"/>
        <v>effect = { planet = { create_ambient_object = { type = grunur_research_facility scale = 1 location = this use_3d_location = yes entity_offset = { min = 0 max = 0}  entity_offset_angle = { min = 0 max = 0} entity_offset_height = { min = 0 max = 0}play_animation_once = no entity_face_object = star duration = -1 entity_scale_to_size = no}}}</v>
      </c>
      <c r="C46" s="83"/>
      <c r="D46" s="83"/>
      <c r="E46" s="83" t="str">
        <f t="shared" si="3"/>
        <v>effect solar_system = { every_system_ambient_object = { limit = { is_ambient_object_type = grunur_research_facility } destroy_ambient_object = this }}</v>
      </c>
      <c r="F46" s="82" t="s">
        <v>22017</v>
      </c>
    </row>
    <row r="47" ht="40" customHeight="1" spans="1:6">
      <c r="A47" s="82" t="s">
        <v>22018</v>
      </c>
      <c r="B47" s="83" t="str">
        <f t="shared" si="2"/>
        <v>effect = { planet = { create_ambient_object = { type = abandoned_weapon_station scale = 1 location = this use_3d_location = yes entity_offset = { min = 0 max = 0}  entity_offset_angle = { min = 0 max = 0} entity_offset_height = { min = 0 max = 0}play_animation_once = no entity_face_object = star duration = -1 entity_scale_to_size = no}}}</v>
      </c>
      <c r="C47" s="83"/>
      <c r="D47" s="83"/>
      <c r="E47" s="83" t="str">
        <f t="shared" si="3"/>
        <v>effect solar_system = { every_system_ambient_object = { limit = { is_ambient_object_type = abandoned_weapon_station } destroy_ambient_object = this }}</v>
      </c>
      <c r="F47" s="82" t="s">
        <v>22019</v>
      </c>
    </row>
    <row r="48" ht="40" customHeight="1" spans="1:6">
      <c r="A48" s="82" t="s">
        <v>22020</v>
      </c>
      <c r="B48" s="83" t="str">
        <f t="shared" si="2"/>
        <v>effect = { planet = { create_ambient_object = { type = small_dead_tiyanki_object scale = 1 location = this use_3d_location = yes entity_offset = { min = 0 max = 0}  entity_offset_angle = { min = 0 max = 0} entity_offset_height = { min = 0 max = 0}play_animation_once = no entity_face_object = star duration = -1 entity_scale_to_size = no}}}</v>
      </c>
      <c r="C48" s="83"/>
      <c r="D48" s="83"/>
      <c r="E48" s="83" t="str">
        <f t="shared" si="3"/>
        <v>effect solar_system = { every_system_ambient_object = { limit = { is_ambient_object_type = small_dead_tiyanki_object } destroy_ambient_object = this }}</v>
      </c>
      <c r="F48" s="82" t="s">
        <v>22021</v>
      </c>
    </row>
    <row r="49" ht="40" customHeight="1" spans="1:6">
      <c r="A49" s="82" t="s">
        <v>22022</v>
      </c>
      <c r="B49" s="83" t="str">
        <f t="shared" si="2"/>
        <v>effect = { planet = { create_ambient_object = { type = gas_diffuser scale = 1 location = this use_3d_location = yes entity_offset = { min = 0 max = 0}  entity_offset_angle = { min = 0 max = 0} entity_offset_height = { min = 0 max = 0}play_animation_once = no entity_face_object = star duration = -1 entity_scale_to_size = no}}}</v>
      </c>
      <c r="C49" s="83"/>
      <c r="D49" s="83"/>
      <c r="E49" s="83" t="str">
        <f t="shared" si="3"/>
        <v>effect solar_system = { every_system_ambient_object = { limit = { is_ambient_object_type = gas_diffuser } destroy_ambient_object = this }}</v>
      </c>
      <c r="F49" s="82" t="s">
        <v>22023</v>
      </c>
    </row>
    <row r="50" ht="40" customHeight="1" spans="1:6">
      <c r="A50" s="82" t="s">
        <v>22020</v>
      </c>
      <c r="B50" s="83" t="str">
        <f t="shared" si="2"/>
        <v>effect = { planet = { create_ambient_object = { type = NAME_Orek_Vuul scale = 1 location = this use_3d_location = yes entity_offset = { min = 0 max = 0}  entity_offset_angle = { min = 0 max = 0} entity_offset_height = { min = 0 max = 0}play_animation_once = no entity_face_object = star duration = -1 entity_scale_to_size = no}}}</v>
      </c>
      <c r="C50" s="83"/>
      <c r="D50" s="83"/>
      <c r="E50" s="83" t="str">
        <f t="shared" si="3"/>
        <v>effect solar_system = { every_system_ambient_object = { limit = { is_ambient_object_type = NAME_Orek_Vuul } destroy_ambient_object = this }}</v>
      </c>
      <c r="F50" s="82" t="s">
        <v>22024</v>
      </c>
    </row>
    <row r="51" ht="40" customHeight="1" spans="1:6">
      <c r="A51" s="82" t="s">
        <v>22025</v>
      </c>
      <c r="B51" s="83" t="str">
        <f t="shared" si="2"/>
        <v>effect = { planet = { create_ambient_object = { type = unused_large_equipment_1 scale = 1 location = this use_3d_location = yes entity_offset = { min = 0 max = 0}  entity_offset_angle = { min = 0 max = 0} entity_offset_height = { min = 0 max = 0}play_animation_once = no entity_face_object = star duration = -1 entity_scale_to_size = no}}}</v>
      </c>
      <c r="C51" s="83"/>
      <c r="D51" s="83"/>
      <c r="E51" s="83" t="str">
        <f t="shared" si="3"/>
        <v>effect solar_system = { every_system_ambient_object = { limit = { is_ambient_object_type = unused_large_equipment_1 } destroy_ambient_object = this }}</v>
      </c>
      <c r="F51" s="82" t="s">
        <v>22026</v>
      </c>
    </row>
    <row r="52" ht="40" customHeight="1" spans="1:6">
      <c r="A52" s="82" t="s">
        <v>22025</v>
      </c>
      <c r="B52" s="83" t="str">
        <f t="shared" si="2"/>
        <v>effect = { planet = { create_ambient_object = { type = unused_large_equipment_2 scale = 1 location = this use_3d_location = yes entity_offset = { min = 0 max = 0}  entity_offset_angle = { min = 0 max = 0} entity_offset_height = { min = 0 max = 0}play_animation_once = no entity_face_object = star duration = -1 entity_scale_to_size = no}}}</v>
      </c>
      <c r="C52" s="83"/>
      <c r="D52" s="83"/>
      <c r="E52" s="83" t="str">
        <f t="shared" si="3"/>
        <v>effect solar_system = { every_system_ambient_object = { limit = { is_ambient_object_type = unused_large_equipment_2 } destroy_ambient_object = this }}</v>
      </c>
      <c r="F52" s="82" t="s">
        <v>22027</v>
      </c>
    </row>
    <row r="53" ht="40" customHeight="1" spans="1:6">
      <c r="A53" s="84" t="s">
        <v>16807</v>
      </c>
      <c r="B53" s="85" t="str">
        <f t="shared" si="2"/>
        <v>effect = { planet = { create_ambient_object = { type = consecrated_planet_stage_1_object scale = 1 location = this use_3d_location = yes entity_offset = { min = 0 max = 0}  entity_offset_angle = { min = 0 max = 0} entity_offset_height = { min = 0 max = 0}play_animation_once = no entity_face_object = star duration = -1 entity_scale_to_size = no}}}</v>
      </c>
      <c r="C53" s="85"/>
      <c r="D53" s="85"/>
      <c r="E53" s="85" t="str">
        <f t="shared" si="3"/>
        <v>effect solar_system = { every_system_ambient_object = { limit = { is_ambient_object_type = consecrated_planet_stage_1_object } destroy_ambient_object = this }}</v>
      </c>
      <c r="F53" s="84" t="s">
        <v>22028</v>
      </c>
    </row>
    <row r="54" ht="40" customHeight="1" spans="1:6">
      <c r="A54" s="84" t="s">
        <v>16807</v>
      </c>
      <c r="B54" s="85" t="str">
        <f t="shared" si="2"/>
        <v>effect = { planet = { create_ambient_object = { type = consecrated_planet_stage_2_object scale = 1 location = this use_3d_location = yes entity_offset = { min = 0 max = 0}  entity_offset_angle = { min = 0 max = 0} entity_offset_height = { min = 0 max = 0}play_animation_once = no entity_face_object = star duration = -1 entity_scale_to_size = no}}}</v>
      </c>
      <c r="C54" s="85"/>
      <c r="D54" s="85"/>
      <c r="E54" s="85" t="str">
        <f t="shared" si="3"/>
        <v>effect solar_system = { every_system_ambient_object = { limit = { is_ambient_object_type = consecrated_planet_stage_2_object } destroy_ambient_object = this }}</v>
      </c>
      <c r="F54" s="84" t="s">
        <v>22029</v>
      </c>
    </row>
    <row r="55" ht="40" customHeight="1" spans="1:6">
      <c r="A55" s="84" t="s">
        <v>16807</v>
      </c>
      <c r="B55" s="85" t="str">
        <f t="shared" si="2"/>
        <v>effect = { planet = { create_ambient_object = { type = consecrated_planet_stage_3_object scale = 1 location = this use_3d_location = yes entity_offset = { min = 0 max = 0}  entity_offset_angle = { min = 0 max = 0} entity_offset_height = { min = 0 max = 0}play_animation_once = no entity_face_object = star duration = -1 entity_scale_to_size = no}}}</v>
      </c>
      <c r="C55" s="85"/>
      <c r="D55" s="85"/>
      <c r="E55" s="85" t="str">
        <f t="shared" si="3"/>
        <v>effect solar_system = { every_system_ambient_object = { limit = { is_ambient_object_type = consecrated_planet_stage_3_object } destroy_ambient_object = this }}</v>
      </c>
      <c r="F55" s="84" t="s">
        <v>22030</v>
      </c>
    </row>
    <row r="56" ht="40" customHeight="1" spans="1:6">
      <c r="A56" s="82" t="s">
        <v>21985</v>
      </c>
      <c r="B56" s="83" t="str">
        <f t="shared" si="2"/>
        <v>effect = { planet = { create_ambient_object = { type = stormbound_event_ship_object scale = 1 location = this use_3d_location = yes entity_offset = { min = 0 max = 0}  entity_offset_angle = { min = 0 max = 0} entity_offset_height = { min = 0 max = 0}play_animation_once = no entity_face_object = star duration = -1 entity_scale_to_size = no}}}</v>
      </c>
      <c r="C56" s="83"/>
      <c r="D56" s="83"/>
      <c r="E56" s="83" t="str">
        <f t="shared" si="3"/>
        <v>effect solar_system = { every_system_ambient_object = { limit = { is_ambient_object_type = stormbound_event_ship_object } destroy_ambient_object = this }}</v>
      </c>
      <c r="F56" s="82" t="s">
        <v>22031</v>
      </c>
    </row>
    <row r="57" ht="40" customHeight="1" spans="1:6">
      <c r="A57" s="82" t="s">
        <v>22032</v>
      </c>
      <c r="B57" s="83" t="str">
        <f t="shared" si="2"/>
        <v>effect = { planet = { create_ambient_object = { type = unidentified_habitat scale = 1 location = this use_3d_location = yes entity_offset = { min = 0 max = 0}  entity_offset_angle = { min = 0 max = 0} entity_offset_height = { min = 0 max = 0}play_animation_once = no entity_face_object = star duration = -1 entity_scale_to_size = no}}}</v>
      </c>
      <c r="C57" s="83"/>
      <c r="D57" s="83"/>
      <c r="E57" s="83" t="str">
        <f t="shared" si="3"/>
        <v>effect solar_system = { every_system_ambient_object = { limit = { is_ambient_object_type = unidentified_habitat } destroy_ambient_object = this }}</v>
      </c>
      <c r="F57" s="82" t="s">
        <v>22033</v>
      </c>
    </row>
    <row r="58" ht="40" customHeight="1" spans="1:6">
      <c r="A58" s="86" t="s">
        <v>22034</v>
      </c>
      <c r="B58" s="87" t="str">
        <f t="shared" si="2"/>
        <v>effect = { planet = { create_ambient_object = { type = habitat_cracker_object scale = 1 location = this use_3d_location = yes entity_offset = { min = 0 max = 0}  entity_offset_angle = { min = 0 max = 0} entity_offset_height = { min = 0 max = 0}play_animation_once = no entity_face_object = star duration = -1 entity_scale_to_size = no}}}</v>
      </c>
      <c r="C58" s="87"/>
      <c r="D58" s="87"/>
      <c r="E58" s="87" t="str">
        <f t="shared" si="3"/>
        <v>effect solar_system = { every_system_ambient_object = { limit = { is_ambient_object_type = habitat_cracker_object } destroy_ambient_object = this }}</v>
      </c>
      <c r="F58" s="86" t="s">
        <v>22035</v>
      </c>
    </row>
    <row r="59" ht="40" customHeight="1" spans="1:6">
      <c r="A59" s="86" t="s">
        <v>22036</v>
      </c>
      <c r="B59" s="87" t="str">
        <f t="shared" si="2"/>
        <v>effect = { planet = { create_ambient_object = { type = ringworld_cracker_object scale = 1 location = this use_3d_location = yes entity_offset = { min = 0 max = 0}  entity_offset_angle = { min = 0 max = 0} entity_offset_height = { min = 0 max = 0}play_animation_once = no entity_face_object = star duration = -1 entity_scale_to_size = no}}}</v>
      </c>
      <c r="C59" s="87"/>
      <c r="D59" s="87"/>
      <c r="E59" s="87" t="str">
        <f t="shared" si="3"/>
        <v>effect solar_system = { every_system_ambient_object = { limit = { is_ambient_object_type = ringworld_cracker_object } destroy_ambient_object = this }}</v>
      </c>
      <c r="F59" s="86" t="s">
        <v>22037</v>
      </c>
    </row>
    <row r="60" ht="40" customHeight="1" spans="1:6">
      <c r="A60" s="86" t="s">
        <v>22038</v>
      </c>
      <c r="B60" s="87" t="str">
        <f t="shared" si="2"/>
        <v>effect = { planet = { create_ambient_object = { type = habitat_pacifier_object scale = 1 location = this use_3d_location = yes entity_offset = { min = 0 max = 0}  entity_offset_angle = { min = 0 max = 0} entity_offset_height = { min = 0 max = 0}play_animation_once = no entity_face_object = star duration = -1 entity_scale_to_size = no}}}</v>
      </c>
      <c r="C60" s="87"/>
      <c r="D60" s="87"/>
      <c r="E60" s="87" t="str">
        <f t="shared" si="3"/>
        <v>effect solar_system = { every_system_ambient_object = { limit = { is_ambient_object_type = habitat_pacifier_object } destroy_ambient_object = this }}</v>
      </c>
      <c r="F60" s="86" t="s">
        <v>22039</v>
      </c>
    </row>
    <row r="61" ht="40" customHeight="1" spans="1:6">
      <c r="A61" s="86" t="s">
        <v>22040</v>
      </c>
      <c r="B61" s="87" t="str">
        <f t="shared" si="2"/>
        <v>effect = { planet = { create_ambient_object = { type = ringworld_pacifier_object scale = 1 location = this use_3d_location = yes entity_offset = { min = 0 max = 0}  entity_offset_angle = { min = 0 max = 0} entity_offset_height = { min = 0 max = 0}play_animation_once = no entity_face_object = star duration = -1 entity_scale_to_size = no}}}</v>
      </c>
      <c r="C61" s="87"/>
      <c r="D61" s="87"/>
      <c r="E61" s="87" t="str">
        <f t="shared" si="3"/>
        <v>effect solar_system = { every_system_ambient_object = { limit = { is_ambient_object_type = ringworld_pacifier_object } destroy_ambient_object = this }}</v>
      </c>
      <c r="F61" s="86" t="s">
        <v>22041</v>
      </c>
    </row>
    <row r="62" ht="40" customHeight="1" spans="1:6">
      <c r="A62" s="86" t="s">
        <v>22042</v>
      </c>
      <c r="B62" s="87" t="str">
        <f t="shared" si="2"/>
        <v>effect = { planet = { create_ambient_object = { type = habitat_neutron_object scale = 1 location = this use_3d_location = yes entity_offset = { min = 0 max = 0}  entity_offset_angle = { min = 0 max = 0} entity_offset_height = { min = 0 max = 0}play_animation_once = no entity_face_object = star duration = -1 entity_scale_to_size = no}}}</v>
      </c>
      <c r="C62" s="87"/>
      <c r="D62" s="87"/>
      <c r="E62" s="87" t="str">
        <f t="shared" si="3"/>
        <v>effect solar_system = { every_system_ambient_object = { limit = { is_ambient_object_type = habitat_neutron_object } destroy_ambient_object = this }}</v>
      </c>
      <c r="F62" s="86" t="s">
        <v>22043</v>
      </c>
    </row>
    <row r="63" ht="40" customHeight="1" spans="1:6">
      <c r="A63" s="86" t="s">
        <v>22044</v>
      </c>
      <c r="B63" s="87" t="str">
        <f t="shared" ref="B63:B94" si="4">_xlfn.CONCAT("effect = { planet = { create_ambient_object = { type = ",F63," scale = ",$B$3," location = this use_3d_location = ",$F$3," entity_offset = { min = ",$B$4," max = ",$B$5,"}  entity_offset_angle = { min = ",$D$4," max = ",$D$5,"} entity_offset_height = { min = ",$F$4," max = ",$F$5,"}play_animation_once = ",$D$6," ",$B$6," duration = ",$F$6," entity_scale_to_size = ",$D$3,"}}}")</f>
        <v>effect = { planet = { create_ambient_object = { type = ringworld_neutron_object scale = 1 location = this use_3d_location = yes entity_offset = { min = 0 max = 0}  entity_offset_angle = { min = 0 max = 0} entity_offset_height = { min = 0 max = 0}play_animation_once = no entity_face_object = star duration = -1 entity_scale_to_size = no}}}</v>
      </c>
      <c r="C63" s="87"/>
      <c r="D63" s="87"/>
      <c r="E63" s="87" t="str">
        <f t="shared" si="3"/>
        <v>effect solar_system = { every_system_ambient_object = { limit = { is_ambient_object_type = ringworld_neutron_object } destroy_ambient_object = this }}</v>
      </c>
      <c r="F63" s="86" t="s">
        <v>22045</v>
      </c>
    </row>
    <row r="64" ht="40" customHeight="1" spans="1:6">
      <c r="A64" s="86" t="s">
        <v>22046</v>
      </c>
      <c r="B64" s="87" t="str">
        <f t="shared" si="4"/>
        <v>effect = { planet = { create_ambient_object = { type = habitat_divine_object scale = 1 location = this use_3d_location = yes entity_offset = { min = 0 max = 0}  entity_offset_angle = { min = 0 max = 0} entity_offset_height = { min = 0 max = 0}play_animation_once = no entity_face_object = star duration = -1 entity_scale_to_size = no}}}</v>
      </c>
      <c r="C64" s="87"/>
      <c r="D64" s="87"/>
      <c r="E64" s="87" t="str">
        <f t="shared" si="3"/>
        <v>effect solar_system = { every_system_ambient_object = { limit = { is_ambient_object_type = habitat_divine_object } destroy_ambient_object = this }}</v>
      </c>
      <c r="F64" s="86" t="s">
        <v>22047</v>
      </c>
    </row>
    <row r="65" ht="40" customHeight="1" spans="1:6">
      <c r="A65" s="86" t="s">
        <v>22048</v>
      </c>
      <c r="B65" s="87" t="str">
        <f t="shared" si="4"/>
        <v>effect = { planet = { create_ambient_object = { type = ringworld_divine_object scale = 1 location = this use_3d_location = yes entity_offset = { min = 0 max = 0}  entity_offset_angle = { min = 0 max = 0} entity_offset_height = { min = 0 max = 0}play_animation_once = no entity_face_object = star duration = -1 entity_scale_to_size = no}}}</v>
      </c>
      <c r="C65" s="87"/>
      <c r="D65" s="87"/>
      <c r="E65" s="87" t="str">
        <f t="shared" si="3"/>
        <v>effect solar_system = { every_system_ambient_object = { limit = { is_ambient_object_type = ringworld_divine_object } destroy_ambient_object = this }}</v>
      </c>
      <c r="F65" s="86" t="s">
        <v>22049</v>
      </c>
    </row>
    <row r="66" ht="40" customHeight="1" spans="1:6">
      <c r="A66" s="86" t="s">
        <v>22050</v>
      </c>
      <c r="B66" s="87" t="str">
        <f t="shared" si="4"/>
        <v>effect = { planet = { create_ambient_object = { type = habitat_nanobot_object scale = 1 location = this use_3d_location = yes entity_offset = { min = 0 max = 0}  entity_offset_angle = { min = 0 max = 0} entity_offset_height = { min = 0 max = 0}play_animation_once = no entity_face_object = star duration = -1 entity_scale_to_size = no}}}</v>
      </c>
      <c r="C66" s="87"/>
      <c r="D66" s="87"/>
      <c r="E66" s="87" t="str">
        <f t="shared" si="3"/>
        <v>effect solar_system = { every_system_ambient_object = { limit = { is_ambient_object_type = habitat_nanobot_object } destroy_ambient_object = this }}</v>
      </c>
      <c r="F66" s="86" t="s">
        <v>22051</v>
      </c>
    </row>
    <row r="67" ht="40" customHeight="1" spans="1:6">
      <c r="A67" s="86" t="s">
        <v>22052</v>
      </c>
      <c r="B67" s="87" t="str">
        <f t="shared" si="4"/>
        <v>effect = { planet = { create_ambient_object = { type = ringworld_nanobot_object scale = 1 location = this use_3d_location = yes entity_offset = { min = 0 max = 0}  entity_offset_angle = { min = 0 max = 0} entity_offset_height = { min = 0 max = 0}play_animation_once = no entity_face_object = star duration = -1 entity_scale_to_size = no}}}</v>
      </c>
      <c r="C67" s="87"/>
      <c r="D67" s="87"/>
      <c r="E67" s="87" t="str">
        <f t="shared" si="3"/>
        <v>effect solar_system = { every_system_ambient_object = { limit = { is_ambient_object_type = ringworld_nanobot_object } destroy_ambient_object = this }}</v>
      </c>
      <c r="F67" s="86" t="s">
        <v>22053</v>
      </c>
    </row>
    <row r="68" ht="40" customHeight="1" spans="1:6">
      <c r="A68" s="84" t="s">
        <v>22054</v>
      </c>
      <c r="B68" s="85" t="str">
        <f t="shared" si="4"/>
        <v>effect = { planet = { create_ambient_object = { type = voidspawn_storm_1 scale = 1 location = this use_3d_location = yes entity_offset = { min = 0 max = 0}  entity_offset_angle = { min = 0 max = 0} entity_offset_height = { min = 0 max = 0}play_animation_once = no entity_face_object = star duration = -1 entity_scale_to_size = no}}}</v>
      </c>
      <c r="C68" s="85"/>
      <c r="D68" s="85"/>
      <c r="E68" s="85" t="str">
        <f t="shared" si="3"/>
        <v>effect solar_system = { every_system_ambient_object = { limit = { is_ambient_object_type = voidspawn_storm_1 } destroy_ambient_object = this }}</v>
      </c>
      <c r="F68" s="84" t="s">
        <v>22055</v>
      </c>
    </row>
    <row r="69" ht="40" customHeight="1" spans="1:6">
      <c r="A69" s="82" t="s">
        <v>22056</v>
      </c>
      <c r="B69" s="83" t="str">
        <f t="shared" si="4"/>
        <v>effect = { planet = { create_ambient_object = { type = ambient_habitat_destroyed scale = 1 location = this use_3d_location = yes entity_offset = { min = 0 max = 0}  entity_offset_angle = { min = 0 max = 0} entity_offset_height = { min = 0 max = 0}play_animation_once = no entity_face_object = star duration = -1 entity_scale_to_size = no}}}</v>
      </c>
      <c r="C69" s="83"/>
      <c r="D69" s="83"/>
      <c r="E69" s="83" t="str">
        <f t="shared" si="3"/>
        <v>effect solar_system = { every_system_ambient_object = { limit = { is_ambient_object_type = ambient_habitat_destroyed } destroy_ambient_object = this }}</v>
      </c>
      <c r="F69" s="82" t="s">
        <v>22057</v>
      </c>
    </row>
    <row r="70" ht="40" customHeight="1" spans="1:6">
      <c r="A70" s="82" t="s">
        <v>22058</v>
      </c>
      <c r="B70" s="83" t="str">
        <f t="shared" si="4"/>
        <v>effect = { planet = { create_ambient_object = { type = abandoned_wormhole_station scale = 1 location = this use_3d_location = yes entity_offset = { min = 0 max = 0}  entity_offset_angle = { min = 0 max = 0} entity_offset_height = { min = 0 max = 0}play_animation_once = no entity_face_object = star duration = -1 entity_scale_to_size = no}}}</v>
      </c>
      <c r="C70" s="83"/>
      <c r="D70" s="83"/>
      <c r="E70" s="83" t="str">
        <f t="shared" si="3"/>
        <v>effect solar_system = { every_system_ambient_object = { limit = { is_ambient_object_type = abandoned_wormhole_station } destroy_ambient_object = this }}</v>
      </c>
      <c r="F70" s="82" t="s">
        <v>22059</v>
      </c>
    </row>
    <row r="71" ht="40" customHeight="1" spans="1:6">
      <c r="A71" s="82" t="s">
        <v>9596</v>
      </c>
      <c r="B71" s="83" t="str">
        <f t="shared" si="4"/>
        <v>effect = { planet = { create_ambient_object = { type = mysterious_tanker_object scale = 1 location = this use_3d_location = yes entity_offset = { min = 0 max = 0}  entity_offset_angle = { min = 0 max = 0} entity_offset_height = { min = 0 max = 0}play_animation_once = no entity_face_object = star duration = -1 entity_scale_to_size = no}}}</v>
      </c>
      <c r="C71" s="83"/>
      <c r="D71" s="83"/>
      <c r="E71" s="83" t="str">
        <f t="shared" si="3"/>
        <v>effect solar_system = { every_system_ambient_object = { limit = { is_ambient_object_type = mysterious_tanker_object } destroy_ambient_object = this }}</v>
      </c>
      <c r="F71" s="82" t="s">
        <v>22060</v>
      </c>
    </row>
    <row r="72" ht="40" customHeight="1" spans="1:6">
      <c r="A72" s="82" t="s">
        <v>22061</v>
      </c>
      <c r="B72" s="83" t="str">
        <f t="shared" si="4"/>
        <v>effect = { planet = { create_ambient_object = { type = droppod_01_object scale = 1 location = this use_3d_location = yes entity_offset = { min = 0 max = 0}  entity_offset_angle = { min = 0 max = 0} entity_offset_height = { min = 0 max = 0}play_animation_once = no entity_face_object = star duration = -1 entity_scale_to_size = no}}}</v>
      </c>
      <c r="C72" s="83"/>
      <c r="D72" s="83"/>
      <c r="E72" s="83" t="str">
        <f t="shared" si="3"/>
        <v>effect solar_system = { every_system_ambient_object = { limit = { is_ambient_object_type = droppod_01_object } destroy_ambient_object = this }}</v>
      </c>
      <c r="F72" s="82" t="s">
        <v>22062</v>
      </c>
    </row>
    <row r="73" ht="40" customHeight="1" spans="1:6">
      <c r="A73" s="82" t="s">
        <v>22063</v>
      </c>
      <c r="B73" s="83" t="str">
        <f t="shared" si="4"/>
        <v>effect = { planet = { create_ambient_object = { type = droppod_02_object scale = 1 location = this use_3d_location = yes entity_offset = { min = 0 max = 0}  entity_offset_angle = { min = 0 max = 0} entity_offset_height = { min = 0 max = 0}play_animation_once = no entity_face_object = star duration = -1 entity_scale_to_size = no}}}</v>
      </c>
      <c r="C73" s="83"/>
      <c r="D73" s="83"/>
      <c r="E73" s="83" t="str">
        <f t="shared" ref="E73:E104" si="5">_xlfn.CONCAT("effect solar_system = { every_system_ambient_object = { limit = { is_ambient_object_type = ",F73," } destroy_ambient_object = this }}")</f>
        <v>effect solar_system = { every_system_ambient_object = { limit = { is_ambient_object_type = droppod_02_object } destroy_ambient_object = this }}</v>
      </c>
      <c r="F73" s="82" t="s">
        <v>22064</v>
      </c>
    </row>
    <row r="74" ht="40" customHeight="1" spans="1:6">
      <c r="A74" s="82" t="s">
        <v>22065</v>
      </c>
      <c r="B74" s="83" t="str">
        <f t="shared" si="4"/>
        <v>effect = { planet = { create_ambient_object = { type = elderly_tiyanki_dead_object scale = 1 location = this use_3d_location = yes entity_offset = { min = 0 max = 0}  entity_offset_angle = { min = 0 max = 0} entity_offset_height = { min = 0 max = 0}play_animation_once = no entity_face_object = star duration = -1 entity_scale_to_size = no}}}</v>
      </c>
      <c r="C74" s="83"/>
      <c r="D74" s="83"/>
      <c r="E74" s="83" t="str">
        <f t="shared" si="5"/>
        <v>effect solar_system = { every_system_ambient_object = { limit = { is_ambient_object_type = elderly_tiyanki_dead_object } destroy_ambient_object = this }}</v>
      </c>
      <c r="F74" s="82" t="s">
        <v>22066</v>
      </c>
    </row>
    <row r="75" ht="40" customHeight="1" spans="1:6">
      <c r="A75" s="82" t="s">
        <v>22067</v>
      </c>
      <c r="B75" s="83" t="str">
        <f t="shared" si="4"/>
        <v>effect = { planet = { create_ambient_object = { type = elderly_tiyanki_dead_object_no_name scale = 1 location = this use_3d_location = yes entity_offset = { min = 0 max = 0}  entity_offset_angle = { min = 0 max = 0} entity_offset_height = { min = 0 max = 0}play_animation_once = no entity_face_object = star duration = -1 entity_scale_to_size = no}}}</v>
      </c>
      <c r="C75" s="83"/>
      <c r="D75" s="83"/>
      <c r="E75" s="83" t="str">
        <f t="shared" si="5"/>
        <v>effect solar_system = { every_system_ambient_object = { limit = { is_ambient_object_type = elderly_tiyanki_dead_object_no_name } destroy_ambient_object = this }}</v>
      </c>
      <c r="F75" s="82" t="s">
        <v>22068</v>
      </c>
    </row>
    <row r="76" ht="40" customHeight="1" spans="1:6">
      <c r="A76" s="86" t="s">
        <v>22069</v>
      </c>
      <c r="B76" s="87" t="str">
        <f t="shared" si="4"/>
        <v>effect = { planet = { create_ambient_object = { type = voidspawn_spawn_animation_object scale = 1 location = this use_3d_location = yes entity_offset = { min = 0 max = 0}  entity_offset_angle = { min = 0 max = 0} entity_offset_height = { min = 0 max = 0}play_animation_once = no entity_face_object = star duration = -1 entity_scale_to_size = no}}}</v>
      </c>
      <c r="C76" s="87"/>
      <c r="D76" s="87"/>
      <c r="E76" s="87" t="str">
        <f t="shared" si="5"/>
        <v>effect solar_system = { every_system_ambient_object = { limit = { is_ambient_object_type = voidspawn_spawn_animation_object } destroy_ambient_object = this }}</v>
      </c>
      <c r="F76" s="86" t="s">
        <v>22070</v>
      </c>
    </row>
    <row r="77" ht="40" customHeight="1" spans="1:6">
      <c r="A77" s="84" t="s">
        <v>22071</v>
      </c>
      <c r="B77" s="85" t="str">
        <f t="shared" si="4"/>
        <v>effect = { planet = { create_ambient_object = { type = attack_ship_01_object scale = 1 location = this use_3d_location = yes entity_offset = { min = 0 max = 0}  entity_offset_angle = { min = 0 max = 0} entity_offset_height = { min = 0 max = 0}play_animation_once = no entity_face_object = star duration = -1 entity_scale_to_size = no}}}</v>
      </c>
      <c r="C77" s="85"/>
      <c r="D77" s="85"/>
      <c r="E77" s="85" t="str">
        <f t="shared" si="5"/>
        <v>effect solar_system = { every_system_ambient_object = { limit = { is_ambient_object_type = attack_ship_01_object } destroy_ambient_object = this }}</v>
      </c>
      <c r="F77" s="84" t="s">
        <v>22072</v>
      </c>
    </row>
    <row r="78" ht="40" customHeight="1" spans="1:6">
      <c r="A78" s="82" t="s">
        <v>22073</v>
      </c>
      <c r="B78" s="83" t="str">
        <f t="shared" si="4"/>
        <v>effect = { planet = { create_ambient_object = { type = tannhauser_gate_object scale = 1 location = this use_3d_location = yes entity_offset = { min = 0 max = 0}  entity_offset_angle = { min = 0 max = 0} entity_offset_height = { min = 0 max = 0}play_animation_once = no entity_face_object = star duration = -1 entity_scale_to_size = no}}}</v>
      </c>
      <c r="C78" s="83"/>
      <c r="D78" s="83"/>
      <c r="E78" s="83" t="str">
        <f t="shared" si="5"/>
        <v>effect solar_system = { every_system_ambient_object = { limit = { is_ambient_object_type = tannhauser_gate_object } destroy_ambient_object = this }}</v>
      </c>
      <c r="F78" s="82" t="s">
        <v>22074</v>
      </c>
    </row>
    <row r="79" ht="40" customHeight="1" spans="1:6">
      <c r="A79" s="84" t="s">
        <v>22075</v>
      </c>
      <c r="B79" s="85" t="str">
        <f t="shared" si="4"/>
        <v>effect = { planet = { create_ambient_object = { type = fusion_drive_trail_object scale = 1 location = this use_3d_location = yes entity_offset = { min = 0 max = 0}  entity_offset_angle = { min = 0 max = 0} entity_offset_height = { min = 0 max = 0}play_animation_once = no entity_face_object = star duration = -1 entity_scale_to_size = no}}}</v>
      </c>
      <c r="C79" s="85"/>
      <c r="D79" s="85"/>
      <c r="E79" s="85" t="str">
        <f t="shared" si="5"/>
        <v>effect solar_system = { every_system_ambient_object = { limit = { is_ambient_object_type = fusion_drive_trail_object } destroy_ambient_object = this }}</v>
      </c>
      <c r="F79" s="84" t="s">
        <v>22076</v>
      </c>
    </row>
    <row r="80" ht="40" customHeight="1" spans="1:6">
      <c r="A80" s="82" t="s">
        <v>22077</v>
      </c>
      <c r="B80" s="83" t="str">
        <f t="shared" si="4"/>
        <v>effect = { planet = { create_ambient_object = { type = silent_freighter_object scale = 1 location = this use_3d_location = yes entity_offset = { min = 0 max = 0}  entity_offset_angle = { min = 0 max = 0} entity_offset_height = { min = 0 max = 0}play_animation_once = no entity_face_object = star duration = -1 entity_scale_to_size = no}}}</v>
      </c>
      <c r="C80" s="83"/>
      <c r="D80" s="83"/>
      <c r="E80" s="83" t="str">
        <f t="shared" si="5"/>
        <v>effect solar_system = { every_system_ambient_object = { limit = { is_ambient_object_type = silent_freighter_object } destroy_ambient_object = this }}</v>
      </c>
      <c r="F80" s="82" t="s">
        <v>22078</v>
      </c>
    </row>
    <row r="81" ht="40" customHeight="1" spans="1:6">
      <c r="A81" s="82" t="s">
        <v>22079</v>
      </c>
      <c r="B81" s="83" t="str">
        <f t="shared" si="4"/>
        <v>effect = { planet = { create_ambient_object = { type = abandoned_station_object scale = 1 location = this use_3d_location = yes entity_offset = { min = 0 max = 0}  entity_offset_angle = { min = 0 max = 0} entity_offset_height = { min = 0 max = 0}play_animation_once = no entity_face_object = star duration = -1 entity_scale_to_size = no}}}</v>
      </c>
      <c r="C81" s="83"/>
      <c r="D81" s="83"/>
      <c r="E81" s="83" t="str">
        <f t="shared" si="5"/>
        <v>effect solar_system = { every_system_ambient_object = { limit = { is_ambient_object_type = abandoned_station_object } destroy_ambient_object = this }}</v>
      </c>
      <c r="F81" s="82" t="s">
        <v>22080</v>
      </c>
    </row>
    <row r="82" ht="40" customHeight="1" spans="1:6">
      <c r="A82" s="82" t="s">
        <v>22081</v>
      </c>
      <c r="B82" s="83" t="str">
        <f t="shared" si="4"/>
        <v>effect = { planet = { create_ambient_object = { type = mysterious_space_station_object scale = 1 location = this use_3d_location = yes entity_offset = { min = 0 max = 0}  entity_offset_angle = { min = 0 max = 0} entity_offset_height = { min = 0 max = 0}play_animation_once = no entity_face_object = star duration = -1 entity_scale_to_size = no}}}</v>
      </c>
      <c r="C82" s="83"/>
      <c r="D82" s="83"/>
      <c r="E82" s="83" t="str">
        <f t="shared" si="5"/>
        <v>effect solar_system = { every_system_ambient_object = { limit = { is_ambient_object_type = mysterious_space_station_object } destroy_ambient_object = this }}</v>
      </c>
      <c r="F82" s="82" t="s">
        <v>22082</v>
      </c>
    </row>
    <row r="83" ht="40" customHeight="1" spans="1:6">
      <c r="A83" s="84" t="s">
        <v>22083</v>
      </c>
      <c r="B83" s="85" t="str">
        <f t="shared" si="4"/>
        <v>effect = { planet = { create_ambient_object = { type = old_fleet_parking_lot_object scale = 1 location = this use_3d_location = yes entity_offset = { min = 0 max = 0}  entity_offset_angle = { min = 0 max = 0} entity_offset_height = { min = 0 max = 0}play_animation_once = no entity_face_object = star duration = -1 entity_scale_to_size = no}}}</v>
      </c>
      <c r="C83" s="85"/>
      <c r="D83" s="85"/>
      <c r="E83" s="85" t="str">
        <f t="shared" si="5"/>
        <v>effect solar_system = { every_system_ambient_object = { limit = { is_ambient_object_type = old_fleet_parking_lot_object } destroy_ambient_object = this }}</v>
      </c>
      <c r="F83" s="84" t="s">
        <v>22084</v>
      </c>
    </row>
    <row r="84" ht="40" customHeight="1" spans="1:6">
      <c r="A84" s="82" t="s">
        <v>22085</v>
      </c>
      <c r="B84" s="83" t="str">
        <f t="shared" si="4"/>
        <v>effect = { planet = { create_ambient_object = { type = federation_hegemony_monument scale = 1 location = this use_3d_location = yes entity_offset = { min = 0 max = 0}  entity_offset_angle = { min = 0 max = 0} entity_offset_height = { min = 0 max = 0}play_animation_once = no entity_face_object = star duration = -1 entity_scale_to_size = no}}}</v>
      </c>
      <c r="C84" s="83"/>
      <c r="D84" s="83"/>
      <c r="E84" s="83" t="str">
        <f t="shared" si="5"/>
        <v>effect solar_system = { every_system_ambient_object = { limit = { is_ambient_object_type = federation_hegemony_monument } destroy_ambient_object = this }}</v>
      </c>
      <c r="F84" s="82" t="s">
        <v>22086</v>
      </c>
    </row>
    <row r="85" ht="40" customHeight="1" spans="1:6">
      <c r="A85" s="82" t="s">
        <v>22087</v>
      </c>
      <c r="B85" s="83" t="str">
        <f t="shared" si="4"/>
        <v>effect = { planet = { create_ambient_object = { type = wenkwort_keeper scale = 1 location = this use_3d_location = yes entity_offset = { min = 0 max = 0}  entity_offset_angle = { min = 0 max = 0} entity_offset_height = { min = 0 max = 0}play_animation_once = no entity_face_object = star duration = -1 entity_scale_to_size = no}}}</v>
      </c>
      <c r="C85" s="83"/>
      <c r="D85" s="83"/>
      <c r="E85" s="83" t="str">
        <f t="shared" si="5"/>
        <v>effect solar_system = { every_system_ambient_object = { limit = { is_ambient_object_type = wenkwort_keeper } destroy_ambient_object = this }}</v>
      </c>
      <c r="F85" s="82" t="s">
        <v>22088</v>
      </c>
    </row>
    <row r="86" ht="40" customHeight="1" spans="1:6">
      <c r="A86" s="82" t="s">
        <v>22089</v>
      </c>
      <c r="B86" s="83" t="str">
        <f t="shared" si="4"/>
        <v>effect = { planet = { create_ambient_object = { type = payback_site_ship_object scale = 1 location = this use_3d_location = yes entity_offset = { min = 0 max = 0}  entity_offset_angle = { min = 0 max = 0} entity_offset_height = { min = 0 max = 0}play_animation_once = no entity_face_object = star duration = -1 entity_scale_to_size = no}}}</v>
      </c>
      <c r="C86" s="83"/>
      <c r="D86" s="83"/>
      <c r="E86" s="83" t="str">
        <f t="shared" si="5"/>
        <v>effect solar_system = { every_system_ambient_object = { limit = { is_ambient_object_type = payback_site_ship_object } destroy_ambient_object = this }}</v>
      </c>
      <c r="F86" s="82" t="s">
        <v>22090</v>
      </c>
    </row>
    <row r="87" ht="40" customHeight="1" spans="1:6">
      <c r="A87" s="82" t="s">
        <v>22091</v>
      </c>
      <c r="B87" s="83" t="str">
        <f t="shared" si="4"/>
        <v>effect = { planet = { create_ambient_object = { type = cutholoid_debris_01_object scale = 1 location = this use_3d_location = yes entity_offset = { min = 0 max = 0}  entity_offset_angle = { min = 0 max = 0} entity_offset_height = { min = 0 max = 0}play_animation_once = no entity_face_object = star duration = -1 entity_scale_to_size = no}}}</v>
      </c>
      <c r="C87" s="83"/>
      <c r="D87" s="83"/>
      <c r="E87" s="83" t="str">
        <f t="shared" si="5"/>
        <v>effect solar_system = { every_system_ambient_object = { limit = { is_ambient_object_type = cutholoid_debris_01_object } destroy_ambient_object = this }}</v>
      </c>
      <c r="F87" s="82" t="s">
        <v>22092</v>
      </c>
    </row>
    <row r="88" ht="40" customHeight="1" spans="1:6">
      <c r="A88" s="82" t="s">
        <v>22093</v>
      </c>
      <c r="B88" s="83" t="str">
        <f t="shared" si="4"/>
        <v>effect = { planet = { create_ambient_object = { type = NESS_GRAND_ARCHIVE scale = 1 location = this use_3d_location = yes entity_offset = { min = 0 max = 0}  entity_offset_angle = { min = 0 max = 0} entity_offset_height = { min = 0 max = 0}play_animation_once = no entity_face_object = star duration = -1 entity_scale_to_size = no}}}</v>
      </c>
      <c r="C88" s="83"/>
      <c r="D88" s="83"/>
      <c r="E88" s="83" t="str">
        <f t="shared" si="5"/>
        <v>effect solar_system = { every_system_ambient_object = { limit = { is_ambient_object_type = NESS_GRAND_ARCHIVE } destroy_ambient_object = this }}</v>
      </c>
      <c r="F88" s="82" t="s">
        <v>22094</v>
      </c>
    </row>
    <row r="89" ht="40" customHeight="1" spans="1:6">
      <c r="A89" s="82" t="s">
        <v>22095</v>
      </c>
      <c r="B89" s="83" t="str">
        <f t="shared" si="4"/>
        <v>effect = { planet = { create_ambient_object = { type = NESS_GRAND_ARCHIVE_HOARDED scale = 1 location = this use_3d_location = yes entity_offset = { min = 0 max = 0}  entity_offset_angle = { min = 0 max = 0} entity_offset_height = { min = 0 max = 0}play_animation_once = no entity_face_object = star duration = -1 entity_scale_to_size = no}}}</v>
      </c>
      <c r="C89" s="83"/>
      <c r="D89" s="83"/>
      <c r="E89" s="83" t="str">
        <f t="shared" si="5"/>
        <v>effect solar_system = { every_system_ambient_object = { limit = { is_ambient_object_type = NESS_GRAND_ARCHIVE_HOARDED } destroy_ambient_object = this }}</v>
      </c>
      <c r="F89" s="82" t="s">
        <v>22096</v>
      </c>
    </row>
    <row r="90" ht="40" customHeight="1" spans="1:6">
      <c r="A90" s="82" t="s">
        <v>22097</v>
      </c>
      <c r="B90" s="83" t="str">
        <f t="shared" si="4"/>
        <v>effect = { planet = { create_ambient_object = { type = carcass_01_object scale = 1 location = this use_3d_location = yes entity_offset = { min = 0 max = 0}  entity_offset_angle = { min = 0 max = 0} entity_offset_height = { min = 0 max = 0}play_animation_once = no entity_face_object = star duration = -1 entity_scale_to_size = no}}}</v>
      </c>
      <c r="C90" s="83"/>
      <c r="D90" s="83"/>
      <c r="E90" s="83" t="str">
        <f t="shared" si="5"/>
        <v>effect solar_system = { every_system_ambient_object = { limit = { is_ambient_object_type = carcass_01_object } destroy_ambient_object = this }}</v>
      </c>
      <c r="F90" s="82" t="s">
        <v>22098</v>
      </c>
    </row>
    <row r="91" ht="40" customHeight="1" spans="1:6">
      <c r="A91" s="82" t="s">
        <v>22099</v>
      </c>
      <c r="B91" s="83" t="str">
        <f t="shared" si="4"/>
        <v>effect = { planet = { create_ambient_object = { type = voidworm_carcass_01_object scale = 1 location = this use_3d_location = yes entity_offset = { min = 0 max = 0}  entity_offset_angle = { min = 0 max = 0} entity_offset_height = { min = 0 max = 0}play_animation_once = no entity_face_object = star duration = -1 entity_scale_to_size = no}}}</v>
      </c>
      <c r="C91" s="83"/>
      <c r="D91" s="83"/>
      <c r="E91" s="83" t="str">
        <f t="shared" si="5"/>
        <v>effect solar_system = { every_system_ambient_object = { limit = { is_ambient_object_type = voidworm_carcass_01_object } destroy_ambient_object = this }}</v>
      </c>
      <c r="F91" s="82" t="s">
        <v>22100</v>
      </c>
    </row>
    <row r="92" ht="40" customHeight="1" spans="1:6">
      <c r="A92" s="82" t="s">
        <v>22101</v>
      </c>
      <c r="B92" s="83" t="str">
        <f t="shared" si="4"/>
        <v>effect = { planet = { create_ambient_object = { type = voidworm_broken_nest scale = 1 location = this use_3d_location = yes entity_offset = { min = 0 max = 0}  entity_offset_angle = { min = 0 max = 0} entity_offset_height = { min = 0 max = 0}play_animation_once = no entity_face_object = star duration = -1 entity_scale_to_size = no}}}</v>
      </c>
      <c r="C92" s="83"/>
      <c r="D92" s="83"/>
      <c r="E92" s="83" t="str">
        <f t="shared" si="5"/>
        <v>effect solar_system = { every_system_ambient_object = { limit = { is_ambient_object_type = voidworm_broken_nest } destroy_ambient_object = this }}</v>
      </c>
      <c r="F92" s="82" t="s">
        <v>22102</v>
      </c>
    </row>
    <row r="93" ht="40" customHeight="1" spans="1:6">
      <c r="A93" s="84" t="s">
        <v>22103</v>
      </c>
      <c r="B93" s="85" t="str">
        <f t="shared" si="4"/>
        <v>effect = { planet = { create_ambient_object = { type = stellarite_object scale = 1 location = this use_3d_location = yes entity_offset = { min = 0 max = 0}  entity_offset_angle = { min = 0 max = 0} entity_offset_height = { min = 0 max = 0}play_animation_once = no entity_face_object = star duration = -1 entity_scale_to_size = no}}}</v>
      </c>
      <c r="C93" s="85"/>
      <c r="D93" s="85"/>
      <c r="E93" s="85" t="str">
        <f t="shared" si="5"/>
        <v>effect solar_system = { every_system_ambient_object = { limit = { is_ambient_object_type = stellarite_object } destroy_ambient_object = this }}</v>
      </c>
      <c r="F93" s="84" t="s">
        <v>22104</v>
      </c>
    </row>
    <row r="94" ht="40" customHeight="1" spans="1:6">
      <c r="A94" s="86" t="s">
        <v>22105</v>
      </c>
      <c r="B94" s="87" t="str">
        <f t="shared" si="4"/>
        <v>effect = { planet = { create_ambient_object = { type = explosion_particle_object scale = 1 location = this use_3d_location = yes entity_offset = { min = 0 max = 0}  entity_offset_angle = { min = 0 max = 0} entity_offset_height = { min = 0 max = 0}play_animation_once = no entity_face_object = star duration = -1 entity_scale_to_size = no}}}</v>
      </c>
      <c r="C94" s="87"/>
      <c r="D94" s="87"/>
      <c r="E94" s="87" t="str">
        <f t="shared" si="5"/>
        <v>effect solar_system = { every_system_ambient_object = { limit = { is_ambient_object_type = explosion_particle_object } destroy_ambient_object = this }}</v>
      </c>
      <c r="F94" s="86" t="s">
        <v>22106</v>
      </c>
    </row>
    <row r="95" ht="40" customHeight="1" spans="1:6">
      <c r="A95" s="86" t="s">
        <v>22107</v>
      </c>
      <c r="B95" s="87" t="str">
        <f t="shared" ref="B95:B126" si="6">_xlfn.CONCAT("effect = { planet = { create_ambient_object = { type = ",F95," scale = ",$B$3," location = this use_3d_location = ",$F$3," entity_offset = { min = ",$B$4," max = ",$B$5,"}  entity_offset_angle = { min = ",$D$4," max = ",$D$5,"} entity_offset_height = { min = ",$F$4," max = ",$F$5,"}play_animation_once = ",$D$6," ",$B$6," duration = ",$F$6," entity_scale_to_size = ",$D$3,"}}}")</f>
        <v>effect = { planet = { create_ambient_object = { type = yellow_sun_grow_particle_object scale = 1 location = this use_3d_location = yes entity_offset = { min = 0 max = 0}  entity_offset_angle = { min = 0 max = 0} entity_offset_height = { min = 0 max = 0}play_animation_once = no entity_face_object = star duration = -1 entity_scale_to_size = no}}}</v>
      </c>
      <c r="C95" s="87"/>
      <c r="D95" s="87"/>
      <c r="E95" s="87" t="str">
        <f t="shared" si="5"/>
        <v>effect solar_system = { every_system_ambient_object = { limit = { is_ambient_object_type = yellow_sun_grow_particle_object } destroy_ambient_object = this }}</v>
      </c>
      <c r="F95" s="86" t="s">
        <v>22108</v>
      </c>
    </row>
    <row r="96" ht="40" customHeight="1" spans="1:6">
      <c r="A96" s="86" t="s">
        <v>22109</v>
      </c>
      <c r="B96" s="87" t="str">
        <f t="shared" si="6"/>
        <v>effect = { planet = { create_ambient_object = { type = red_sun_grow_particle_object scale = 1 location = this use_3d_location = yes entity_offset = { min = 0 max = 0}  entity_offset_angle = { min = 0 max = 0} entity_offset_height = { min = 0 max = 0}play_animation_once = no entity_face_object = star duration = -1 entity_scale_to_size = no}}}</v>
      </c>
      <c r="C96" s="87"/>
      <c r="D96" s="87"/>
      <c r="E96" s="87" t="str">
        <f t="shared" si="5"/>
        <v>effect solar_system = { every_system_ambient_object = { limit = { is_ambient_object_type = red_sun_grow_particle_object } destroy_ambient_object = this }}</v>
      </c>
      <c r="F96" s="86" t="s">
        <v>22110</v>
      </c>
    </row>
    <row r="97" ht="40" customHeight="1" spans="1:6">
      <c r="A97" s="86" t="s">
        <v>22111</v>
      </c>
      <c r="B97" s="87" t="str">
        <f t="shared" si="6"/>
        <v>effect = { planet = { create_ambient_object = { type = blue_sun_grow_particle_object scale = 1 location = this use_3d_location = yes entity_offset = { min = 0 max = 0}  entity_offset_angle = { min = 0 max = 0} entity_offset_height = { min = 0 max = 0}play_animation_once = no entity_face_object = star duration = -1 entity_scale_to_size = no}}}</v>
      </c>
      <c r="C97" s="87"/>
      <c r="D97" s="87"/>
      <c r="E97" s="87" t="str">
        <f t="shared" si="5"/>
        <v>effect solar_system = { every_system_ambient_object = { limit = { is_ambient_object_type = blue_sun_grow_particle_object } destroy_ambient_object = this }}</v>
      </c>
      <c r="F97" s="86" t="s">
        <v>22112</v>
      </c>
    </row>
    <row r="98" ht="40" customHeight="1" spans="1:6">
      <c r="A98" s="86" t="s">
        <v>22113</v>
      </c>
      <c r="B98" s="87" t="str">
        <f t="shared" si="6"/>
        <v>effect = { planet = { create_ambient_object = { type = planet_heat_up_particle_object scale = 1 location = this use_3d_location = yes entity_offset = { min = 0 max = 0}  entity_offset_angle = { min = 0 max = 0} entity_offset_height = { min = 0 max = 0}play_animation_once = no entity_face_object = star duration = -1 entity_scale_to_size = no}}}</v>
      </c>
      <c r="C98" s="87"/>
      <c r="D98" s="87"/>
      <c r="E98" s="87" t="str">
        <f t="shared" si="5"/>
        <v>effect solar_system = { every_system_ambient_object = { limit = { is_ambient_object_type = planet_heat_up_particle_object } destroy_ambient_object = this }}</v>
      </c>
      <c r="F98" s="86" t="s">
        <v>22114</v>
      </c>
    </row>
    <row r="99" ht="40" customHeight="1" spans="1:6">
      <c r="A99" s="82" t="s">
        <v>22115</v>
      </c>
      <c r="B99" s="83" t="str">
        <f t="shared" si="6"/>
        <v>effect = { planet = { create_ambient_object = { type = dreadnought_object scale = 1 location = this use_3d_location = yes entity_offset = { min = 0 max = 0}  entity_offset_angle = { min = 0 max = 0} entity_offset_height = { min = 0 max = 0}play_animation_once = no entity_face_object = star duration = -1 entity_scale_to_size = no}}}</v>
      </c>
      <c r="C99" s="83"/>
      <c r="D99" s="83"/>
      <c r="E99" s="83" t="str">
        <f t="shared" si="5"/>
        <v>effect solar_system = { every_system_ambient_object = { limit = { is_ambient_object_type = dreadnought_object } destroy_ambient_object = this }}</v>
      </c>
      <c r="F99" s="82" t="s">
        <v>22116</v>
      </c>
    </row>
    <row r="100" ht="40" customHeight="1" spans="1:6">
      <c r="A100" s="82" t="s">
        <v>22117</v>
      </c>
      <c r="B100" s="83" t="str">
        <f t="shared" si="6"/>
        <v>effect = { planet = { create_ambient_object = { type = hive_asteroid_01_object scale = 1 location = this use_3d_location = yes entity_offset = { min = 0 max = 0}  entity_offset_angle = { min = 0 max = 0} entity_offset_height = { min = 0 max = 0}play_animation_once = no entity_face_object = star duration = -1 entity_scale_to_size = no}}}</v>
      </c>
      <c r="C100" s="83"/>
      <c r="D100" s="83"/>
      <c r="E100" s="83" t="str">
        <f t="shared" si="5"/>
        <v>effect solar_system = { every_system_ambient_object = { limit = { is_ambient_object_type = hive_asteroid_01_object } destroy_ambient_object = this }}</v>
      </c>
      <c r="F100" s="82" t="s">
        <v>22118</v>
      </c>
    </row>
    <row r="101" ht="40" customHeight="1" spans="1:6">
      <c r="A101" s="82" t="s">
        <v>22117</v>
      </c>
      <c r="B101" s="83" t="str">
        <f t="shared" si="6"/>
        <v>effect = { planet = { create_ambient_object = { type = hive_asteroid_02_object scale = 1 location = this use_3d_location = yes entity_offset = { min = 0 max = 0}  entity_offset_angle = { min = 0 max = 0} entity_offset_height = { min = 0 max = 0}play_animation_once = no entity_face_object = star duration = -1 entity_scale_to_size = no}}}</v>
      </c>
      <c r="C101" s="83"/>
      <c r="D101" s="83"/>
      <c r="E101" s="83" t="str">
        <f t="shared" si="5"/>
        <v>effect solar_system = { every_system_ambient_object = { limit = { is_ambient_object_type = hive_asteroid_02_object } destroy_ambient_object = this }}</v>
      </c>
      <c r="F101" s="82" t="s">
        <v>22119</v>
      </c>
    </row>
    <row r="102" ht="40" customHeight="1" spans="1:6">
      <c r="A102" s="82" t="s">
        <v>22117</v>
      </c>
      <c r="B102" s="83" t="str">
        <f t="shared" si="6"/>
        <v>effect = { planet = { create_ambient_object = { type = hive_asteroid_03_object scale = 1 location = this use_3d_location = yes entity_offset = { min = 0 max = 0}  entity_offset_angle = { min = 0 max = 0} entity_offset_height = { min = 0 max = 0}play_animation_once = no entity_face_object = star duration = -1 entity_scale_to_size = no}}}</v>
      </c>
      <c r="C102" s="83"/>
      <c r="D102" s="83"/>
      <c r="E102" s="83" t="str">
        <f t="shared" si="5"/>
        <v>effect solar_system = { every_system_ambient_object = { limit = { is_ambient_object_type = hive_asteroid_03_object } destroy_ambient_object = this }}</v>
      </c>
      <c r="F102" s="82" t="s">
        <v>22120</v>
      </c>
    </row>
    <row r="103" ht="40" customHeight="1" spans="1:6">
      <c r="A103" s="82" t="s">
        <v>22117</v>
      </c>
      <c r="B103" s="83" t="str">
        <f t="shared" si="6"/>
        <v>effect = { planet = { create_ambient_object = { type = dormant_hive_base_object scale = 1 location = this use_3d_location = yes entity_offset = { min = 0 max = 0}  entity_offset_angle = { min = 0 max = 0} entity_offset_height = { min = 0 max = 0}play_animation_once = no entity_face_object = star duration = -1 entity_scale_to_size = no}}}</v>
      </c>
      <c r="C103" s="83"/>
      <c r="D103" s="83"/>
      <c r="E103" s="83" t="str">
        <f t="shared" si="5"/>
        <v>effect solar_system = { every_system_ambient_object = { limit = { is_ambient_object_type = dormant_hive_base_object } destroy_ambient_object = this }}</v>
      </c>
      <c r="F103" s="82" t="s">
        <v>22121</v>
      </c>
    </row>
    <row r="104" ht="40" customHeight="1" spans="1:6">
      <c r="A104" s="82" t="s">
        <v>22117</v>
      </c>
      <c r="B104" s="83" t="str">
        <f t="shared" si="6"/>
        <v>effect = { planet = { create_ambient_object = { type = dormant_hive_base_2_object scale = 1 location = this use_3d_location = yes entity_offset = { min = 0 max = 0}  entity_offset_angle = { min = 0 max = 0} entity_offset_height = { min = 0 max = 0}play_animation_once = no entity_face_object = star duration = -1 entity_scale_to_size = no}}}</v>
      </c>
      <c r="C104" s="83"/>
      <c r="D104" s="83"/>
      <c r="E104" s="83" t="str">
        <f t="shared" si="5"/>
        <v>effect solar_system = { every_system_ambient_object = { limit = { is_ambient_object_type = dormant_hive_base_2_object } destroy_ambient_object = this }}</v>
      </c>
      <c r="F104" s="82" t="s">
        <v>22122</v>
      </c>
    </row>
    <row r="105" ht="40" customHeight="1" spans="1:6">
      <c r="A105" s="82" t="s">
        <v>22123</v>
      </c>
      <c r="B105" s="83" t="str">
        <f t="shared" si="6"/>
        <v>effect = { planet = { create_ambient_object = { type = dead_enigmatic_fortress_object scale = 1 location = this use_3d_location = yes entity_offset = { min = 0 max = 0}  entity_offset_angle = { min = 0 max = 0} entity_offset_height = { min = 0 max = 0}play_animation_once = no entity_face_object = star duration = -1 entity_scale_to_size = no}}}</v>
      </c>
      <c r="C105" s="83"/>
      <c r="D105" s="83"/>
      <c r="E105" s="83" t="str">
        <f t="shared" ref="E105:E136" si="7">_xlfn.CONCAT("effect solar_system = { every_system_ambient_object = { limit = { is_ambient_object_type = ",F105," } destroy_ambient_object = this }}")</f>
        <v>effect solar_system = { every_system_ambient_object = { limit = { is_ambient_object_type = dead_enigmatic_fortress_object } destroy_ambient_object = this }}</v>
      </c>
      <c r="F105" s="82" t="s">
        <v>22124</v>
      </c>
    </row>
    <row r="106" ht="40" customHeight="1" spans="1:6">
      <c r="A106" s="86" t="s">
        <v>22125</v>
      </c>
      <c r="B106" s="87" t="str">
        <f t="shared" si="6"/>
        <v>effect = { planet = { create_ambient_object = { type = horror_spawn_object scale = 1 location = this use_3d_location = yes entity_offset = { min = 0 max = 0}  entity_offset_angle = { min = 0 max = 0} entity_offset_height = { min = 0 max = 0}play_animation_once = no entity_face_object = star duration = -1 entity_scale_to_size = no}}}</v>
      </c>
      <c r="C106" s="87"/>
      <c r="D106" s="87"/>
      <c r="E106" s="87" t="str">
        <f t="shared" si="7"/>
        <v>effect solar_system = { every_system_ambient_object = { limit = { is_ambient_object_type = horror_spawn_object } destroy_ambient_object = this }}</v>
      </c>
      <c r="F106" s="86" t="s">
        <v>22126</v>
      </c>
    </row>
    <row r="107" ht="40" customHeight="1" spans="1:6">
      <c r="A107" s="84" t="s">
        <v>9175</v>
      </c>
      <c r="B107" s="85" t="str">
        <f t="shared" si="6"/>
        <v>effect = { planet = { create_ambient_object = { type = horror_energy_object scale = 1 location = this use_3d_location = yes entity_offset = { min = 0 max = 0}  entity_offset_angle = { min = 0 max = 0} entity_offset_height = { min = 0 max = 0}play_animation_once = no entity_face_object = star duration = -1 entity_scale_to_size = no}}}</v>
      </c>
      <c r="C107" s="85"/>
      <c r="D107" s="85"/>
      <c r="E107" s="85" t="str">
        <f t="shared" si="7"/>
        <v>effect solar_system = { every_system_ambient_object = { limit = { is_ambient_object_type = horror_energy_object } destroy_ambient_object = this }}</v>
      </c>
      <c r="F107" s="84" t="s">
        <v>22127</v>
      </c>
    </row>
    <row r="108" ht="40" customHeight="1" spans="1:6">
      <c r="A108" s="82" t="s">
        <v>20191</v>
      </c>
      <c r="B108" s="83" t="str">
        <f t="shared" si="6"/>
        <v>effect = { planet = { create_ambient_object = { type = dimensional_horrorling_object scale = 1 location = this use_3d_location = yes entity_offset = { min = 0 max = 0}  entity_offset_angle = { min = 0 max = 0} entity_offset_height = { min = 0 max = 0}play_animation_once = no entity_face_object = star duration = -1 entity_scale_to_size = no}}}</v>
      </c>
      <c r="C108" s="83"/>
      <c r="D108" s="83"/>
      <c r="E108" s="83" t="str">
        <f t="shared" si="7"/>
        <v>effect solar_system = { every_system_ambient_object = { limit = { is_ambient_object_type = dimensional_horrorling_object } destroy_ambient_object = this }}</v>
      </c>
      <c r="F108" s="82" t="s">
        <v>22128</v>
      </c>
    </row>
    <row r="109" ht="40" customHeight="1" spans="1:6">
      <c r="A109" s="86" t="s">
        <v>22129</v>
      </c>
      <c r="B109" s="87" t="str">
        <f t="shared" si="6"/>
        <v>effect = { planet = { create_ambient_object = { type = horizon_needle_dive scale = 1 location = this use_3d_location = yes entity_offset = { min = 0 max = 0}  entity_offset_angle = { min = 0 max = 0} entity_offset_height = { min = 0 max = 0}play_animation_once = no entity_face_object = star duration = -1 entity_scale_to_size = no}}}</v>
      </c>
      <c r="C109" s="87"/>
      <c r="D109" s="87"/>
      <c r="E109" s="87" t="str">
        <f t="shared" si="7"/>
        <v>effect solar_system = { every_system_ambient_object = { limit = { is_ambient_object_type = horizon_needle_dive } destroy_ambient_object = this }}</v>
      </c>
      <c r="F109" s="86" t="s">
        <v>22130</v>
      </c>
    </row>
    <row r="110" ht="40" customHeight="1" spans="1:6">
      <c r="A110" s="82" t="s">
        <v>22131</v>
      </c>
      <c r="B110" s="83" t="str">
        <f t="shared" si="6"/>
        <v>effect = { planet = { create_ambient_object = { type = galactic_market_station scale = 1 location = this use_3d_location = yes entity_offset = { min = 0 max = 0}  entity_offset_angle = { min = 0 max = 0} entity_offset_height = { min = 0 max = 0}play_animation_once = no entity_face_object = star duration = -1 entity_scale_to_size = no}}}</v>
      </c>
      <c r="C110" s="83"/>
      <c r="D110" s="83"/>
      <c r="E110" s="83" t="str">
        <f t="shared" si="7"/>
        <v>effect solar_system = { every_system_ambient_object = { limit = { is_ambient_object_type = galactic_market_station } destroy_ambient_object = this }}</v>
      </c>
      <c r="F110" s="82" t="s">
        <v>22132</v>
      </c>
    </row>
    <row r="111" ht="40" customHeight="1" spans="1:6">
      <c r="A111" s="82" t="s">
        <v>22133</v>
      </c>
      <c r="B111" s="83" t="str">
        <f t="shared" si="6"/>
        <v>effect = { planet = { create_ambient_object = { type = caravaneer_billboard_1 scale = 1 location = this use_3d_location = yes entity_offset = { min = 0 max = 0}  entity_offset_angle = { min = 0 max = 0} entity_offset_height = { min = 0 max = 0}play_animation_once = no entity_face_object = star duration = -1 entity_scale_to_size = no}}}</v>
      </c>
      <c r="C111" s="83"/>
      <c r="D111" s="83"/>
      <c r="E111" s="83" t="str">
        <f t="shared" si="7"/>
        <v>effect solar_system = { every_system_ambient_object = { limit = { is_ambient_object_type = caravaneer_billboard_1 } destroy_ambient_object = this }}</v>
      </c>
      <c r="F111" s="82" t="s">
        <v>22134</v>
      </c>
    </row>
    <row r="112" ht="40" customHeight="1" spans="1:6">
      <c r="A112" s="82" t="s">
        <v>22133</v>
      </c>
      <c r="B112" s="83" t="str">
        <f t="shared" si="6"/>
        <v>effect = { planet = { create_ambient_object = { type = caravaneer_billboard_2 scale = 1 location = this use_3d_location = yes entity_offset = { min = 0 max = 0}  entity_offset_angle = { min = 0 max = 0} entity_offset_height = { min = 0 max = 0}play_animation_once = no entity_face_object = star duration = -1 entity_scale_to_size = no}}}</v>
      </c>
      <c r="C112" s="83"/>
      <c r="D112" s="83"/>
      <c r="E112" s="83" t="str">
        <f t="shared" si="7"/>
        <v>effect solar_system = { every_system_ambient_object = { limit = { is_ambient_object_type = caravaneer_billboard_2 } destroy_ambient_object = this }}</v>
      </c>
      <c r="F112" s="82" t="s">
        <v>22135</v>
      </c>
    </row>
    <row r="113" ht="40" customHeight="1" spans="1:6">
      <c r="A113" s="82" t="s">
        <v>22133</v>
      </c>
      <c r="B113" s="83" t="str">
        <f t="shared" si="6"/>
        <v>effect = { planet = { create_ambient_object = { type = caravaneer_billboard_3 scale = 1 location = this use_3d_location = yes entity_offset = { min = 0 max = 0}  entity_offset_angle = { min = 0 max = 0} entity_offset_height = { min = 0 max = 0}play_animation_once = no entity_face_object = star duration = -1 entity_scale_to_size = no}}}</v>
      </c>
      <c r="C113" s="83"/>
      <c r="D113" s="83"/>
      <c r="E113" s="83" t="str">
        <f t="shared" si="7"/>
        <v>effect solar_system = { every_system_ambient_object = { limit = { is_ambient_object_type = caravaneer_billboard_3 } destroy_ambient_object = this }}</v>
      </c>
      <c r="F113" s="82" t="s">
        <v>22136</v>
      </c>
    </row>
    <row r="114" ht="40" customHeight="1" spans="1:6">
      <c r="A114" s="84" t="s">
        <v>22137</v>
      </c>
      <c r="B114" s="85" t="str">
        <f t="shared" si="6"/>
        <v>effect = { planet = { create_ambient_object = { type = crisis_sphere_1 scale = 1 location = this use_3d_location = yes entity_offset = { min = 0 max = 0}  entity_offset_angle = { min = 0 max = 0} entity_offset_height = { min = 0 max = 0}play_animation_once = no entity_face_object = star duration = -1 entity_scale_to_size = no}}}</v>
      </c>
      <c r="C114" s="85"/>
      <c r="D114" s="85"/>
      <c r="E114" s="85" t="str">
        <f t="shared" si="7"/>
        <v>effect solar_system = { every_system_ambient_object = { limit = { is_ambient_object_type = crisis_sphere_1 } destroy_ambient_object = this }}</v>
      </c>
      <c r="F114" s="84" t="s">
        <v>10070</v>
      </c>
    </row>
    <row r="115" ht="40" customHeight="1" spans="1:6">
      <c r="A115" s="84" t="s">
        <v>22137</v>
      </c>
      <c r="B115" s="85" t="str">
        <f t="shared" si="6"/>
        <v>effect = { planet = { create_ambient_object = { type = crisis_sphere_2 scale = 1 location = this use_3d_location = yes entity_offset = { min = 0 max = 0}  entity_offset_angle = { min = 0 max = 0} entity_offset_height = { min = 0 max = 0}play_animation_once = no entity_face_object = star duration = -1 entity_scale_to_size = no}}}</v>
      </c>
      <c r="C115" s="85"/>
      <c r="D115" s="85"/>
      <c r="E115" s="85" t="str">
        <f t="shared" si="7"/>
        <v>effect solar_system = { every_system_ambient_object = { limit = { is_ambient_object_type = crisis_sphere_2 } destroy_ambient_object = this }}</v>
      </c>
      <c r="F115" s="84" t="s">
        <v>10071</v>
      </c>
    </row>
    <row r="116" ht="40" customHeight="1" spans="1:6">
      <c r="A116" s="84" t="s">
        <v>22137</v>
      </c>
      <c r="B116" s="85" t="str">
        <f t="shared" si="6"/>
        <v>effect = { planet = { create_ambient_object = { type = crisis_sphere_3 scale = 1 location = this use_3d_location = yes entity_offset = { min = 0 max = 0}  entity_offset_angle = { min = 0 max = 0} entity_offset_height = { min = 0 max = 0}play_animation_once = no entity_face_object = star duration = -1 entity_scale_to_size = no}}}</v>
      </c>
      <c r="C116" s="85"/>
      <c r="D116" s="85"/>
      <c r="E116" s="85" t="str">
        <f t="shared" si="7"/>
        <v>effect solar_system = { every_system_ambient_object = { limit = { is_ambient_object_type = crisis_sphere_3 } destroy_ambient_object = this }}</v>
      </c>
      <c r="F116" s="84" t="s">
        <v>10072</v>
      </c>
    </row>
    <row r="117" ht="40" customHeight="1" spans="1:6">
      <c r="A117" s="84" t="s">
        <v>22138</v>
      </c>
      <c r="B117" s="85" t="str">
        <f t="shared" si="6"/>
        <v>effect = { planet = { create_ambient_object = { type = destroyed_system scale = 1 location = this use_3d_location = yes entity_offset = { min = 0 max = 0}  entity_offset_angle = { min = 0 max = 0} entity_offset_height = { min = 0 max = 0}play_animation_once = no entity_face_object = star duration = -1 entity_scale_to_size = no}}}</v>
      </c>
      <c r="C117" s="85"/>
      <c r="D117" s="85"/>
      <c r="E117" s="85" t="str">
        <f t="shared" si="7"/>
        <v>effect solar_system = { every_system_ambient_object = { limit = { is_ambient_object_type = destroyed_system } destroy_ambient_object = this }}</v>
      </c>
      <c r="F117" s="84" t="s">
        <v>22139</v>
      </c>
    </row>
    <row r="118" ht="40" customHeight="1" spans="1:6">
      <c r="A118" s="86" t="s">
        <v>22140</v>
      </c>
      <c r="B118" s="87" t="str">
        <f t="shared" si="6"/>
        <v>effect = { planet = { create_ambient_object = { type = star_explosion scale = 1 location = this use_3d_location = yes entity_offset = { min = 0 max = 0}  entity_offset_angle = { min = 0 max = 0} entity_offset_height = { min = 0 max = 0}play_animation_once = no entity_face_object = star duration = -1 entity_scale_to_size = no}}}</v>
      </c>
      <c r="C118" s="87"/>
      <c r="D118" s="87"/>
      <c r="E118" s="87" t="str">
        <f t="shared" si="7"/>
        <v>effect solar_system = { every_system_ambient_object = { limit = { is_ambient_object_type = star_explosion } destroy_ambient_object = this }}</v>
      </c>
      <c r="F118" s="86" t="s">
        <v>22141</v>
      </c>
    </row>
    <row r="119" ht="40" customHeight="1" spans="1:6">
      <c r="A119" s="84" t="s">
        <v>22142</v>
      </c>
      <c r="B119" s="85" t="str">
        <f t="shared" si="6"/>
        <v>effect = { planet = { create_ambient_object = { type = kaleidoscope_angry scale = 1 location = this use_3d_location = yes entity_offset = { min = 0 max = 0}  entity_offset_angle = { min = 0 max = 0} entity_offset_height = { min = 0 max = 0}play_animation_once = no entity_face_object = star duration = -1 entity_scale_to_size = no}}}</v>
      </c>
      <c r="C119" s="85"/>
      <c r="D119" s="85"/>
      <c r="E119" s="85" t="str">
        <f t="shared" si="7"/>
        <v>effect solar_system = { every_system_ambient_object = { limit = { is_ambient_object_type = kaleidoscope_angry } destroy_ambient_object = this }}</v>
      </c>
      <c r="F119" s="84" t="s">
        <v>22143</v>
      </c>
    </row>
    <row r="120" ht="40" customHeight="1" spans="1:6">
      <c r="A120" s="84" t="s">
        <v>22144</v>
      </c>
      <c r="B120" s="85" t="str">
        <f t="shared" si="6"/>
        <v>effect = { planet = { create_ambient_object = { type = kaleidoscope_neutral scale = 1 location = this use_3d_location = yes entity_offset = { min = 0 max = 0}  entity_offset_angle = { min = 0 max = 0} entity_offset_height = { min = 0 max = 0}play_animation_once = no entity_face_object = star duration = -1 entity_scale_to_size = no}}}</v>
      </c>
      <c r="C120" s="85"/>
      <c r="D120" s="85"/>
      <c r="E120" s="85" t="str">
        <f t="shared" si="7"/>
        <v>effect solar_system = { every_system_ambient_object = { limit = { is_ambient_object_type = kaleidoscope_neutral } destroy_ambient_object = this }}</v>
      </c>
      <c r="F120" s="84" t="s">
        <v>22145</v>
      </c>
    </row>
    <row r="121" ht="40" customHeight="1" spans="1:6">
      <c r="A121" s="84" t="s">
        <v>22146</v>
      </c>
      <c r="B121" s="85" t="str">
        <f t="shared" si="6"/>
        <v>effect = { planet = { create_ambient_object = { type = kaleidoscope_happy scale = 1 location = this use_3d_location = yes entity_offset = { min = 0 max = 0}  entity_offset_angle = { min = 0 max = 0} entity_offset_height = { min = 0 max = 0}play_animation_once = no entity_face_object = star duration = -1 entity_scale_to_size = no}}}</v>
      </c>
      <c r="C121" s="85"/>
      <c r="D121" s="85"/>
      <c r="E121" s="85" t="str">
        <f t="shared" si="7"/>
        <v>effect solar_system = { every_system_ambient_object = { limit = { is_ambient_object_type = kaleidoscope_happy } destroy_ambient_object = this }}</v>
      </c>
      <c r="F121" s="84" t="s">
        <v>22147</v>
      </c>
    </row>
    <row r="122" ht="40" customHeight="1" spans="1:6">
      <c r="A122" s="82" t="s">
        <v>22148</v>
      </c>
      <c r="B122" s="83" t="str">
        <f t="shared" si="6"/>
        <v>effect = { planet = { create_ambient_object = { type = shattered_frontier_ship scale = 1 location = this use_3d_location = yes entity_offset = { min = 0 max = 0}  entity_offset_angle = { min = 0 max = 0} entity_offset_height = { min = 0 max = 0}play_animation_once = no entity_face_object = star duration = -1 entity_scale_to_size = no}}}</v>
      </c>
      <c r="C122" s="83"/>
      <c r="D122" s="83"/>
      <c r="E122" s="83" t="str">
        <f t="shared" si="7"/>
        <v>effect solar_system = { every_system_ambient_object = { limit = { is_ambient_object_type = shattered_frontier_ship } destroy_ambient_object = this }}</v>
      </c>
      <c r="F122" s="82" t="s">
        <v>22149</v>
      </c>
    </row>
    <row r="123" ht="40" customHeight="1" spans="1:6">
      <c r="A123" s="82" t="s">
        <v>22150</v>
      </c>
      <c r="B123" s="83" t="str">
        <f t="shared" si="6"/>
        <v>effect = { planet = { create_ambient_object = { type = enclave_mercenary_starbase_ruined scale = 1 location = this use_3d_location = yes entity_offset = { min = 0 max = 0}  entity_offset_angle = { min = 0 max = 0} entity_offset_height = { min = 0 max = 0}play_animation_once = no entity_face_object = star duration = -1 entity_scale_to_size = no}}}</v>
      </c>
      <c r="C123" s="83"/>
      <c r="D123" s="83"/>
      <c r="E123" s="83" t="str">
        <f t="shared" si="7"/>
        <v>effect solar_system = { every_system_ambient_object = { limit = { is_ambient_object_type = enclave_mercenary_starbase_ruined } destroy_ambient_object = this }}</v>
      </c>
      <c r="F123" s="82" t="s">
        <v>22151</v>
      </c>
    </row>
    <row r="124" ht="40" customHeight="1" spans="1:6">
      <c r="A124" s="82" t="s">
        <v>22152</v>
      </c>
      <c r="B124" s="83" t="str">
        <f t="shared" si="6"/>
        <v>effect = { planet = { create_ambient_object = { type = enclave_salvager_starbase_ruined scale = 1 location = this use_3d_location = yes entity_offset = { min = 0 max = 0}  entity_offset_angle = { min = 0 max = 0} entity_offset_height = { min = 0 max = 0}play_animation_once = no entity_face_object = star duration = -1 entity_scale_to_size = no}}}</v>
      </c>
      <c r="C124" s="83"/>
      <c r="D124" s="83"/>
      <c r="E124" s="83" t="str">
        <f t="shared" si="7"/>
        <v>effect solar_system = { every_system_ambient_object = { limit = { is_ambient_object_type = enclave_salvager_starbase_ruined } destroy_ambient_object = this }}</v>
      </c>
      <c r="F124" s="82" t="s">
        <v>22153</v>
      </c>
    </row>
    <row r="125" ht="40" customHeight="1" spans="1:6">
      <c r="A125" s="82" t="s">
        <v>22154</v>
      </c>
      <c r="B125" s="83" t="str">
        <f t="shared" si="6"/>
        <v>effect = { planet = { create_ambient_object = { type = enclave_shroudwalker_starbase_ruined scale = 1 location = this use_3d_location = yes entity_offset = { min = 0 max = 0}  entity_offset_angle = { min = 0 max = 0} entity_offset_height = { min = 0 max = 0}play_animation_once = no entity_face_object = star duration = -1 entity_scale_to_size = no}}}</v>
      </c>
      <c r="C125" s="83"/>
      <c r="D125" s="83"/>
      <c r="E125" s="83" t="str">
        <f t="shared" si="7"/>
        <v>effect solar_system = { every_system_ambient_object = { limit = { is_ambient_object_type = enclave_shroudwalker_starbase_ruined } destroy_ambient_object = this }}</v>
      </c>
      <c r="F125" s="82" t="s">
        <v>22155</v>
      </c>
    </row>
    <row r="126" ht="40" customHeight="1" spans="1:6">
      <c r="A126" s="82" t="s">
        <v>22156</v>
      </c>
      <c r="B126" s="83" t="str">
        <f t="shared" si="6"/>
        <v>effect = { planet = { create_ambient_object = { type = central_crystal_gateway scale = 1 location = this use_3d_location = yes entity_offset = { min = 0 max = 0}  entity_offset_angle = { min = 0 max = 0} entity_offset_height = { min = 0 max = 0}play_animation_once = no entity_face_object = star duration = -1 entity_scale_to_size = no}}}</v>
      </c>
      <c r="C126" s="83"/>
      <c r="D126" s="83"/>
      <c r="E126" s="83" t="str">
        <f t="shared" si="7"/>
        <v>effect solar_system = { every_system_ambient_object = { limit = { is_ambient_object_type = central_crystal_gateway } destroy_ambient_object = this }}</v>
      </c>
      <c r="F126" s="82" t="s">
        <v>22157</v>
      </c>
    </row>
    <row r="127" ht="40" customHeight="1" spans="1:6">
      <c r="A127" s="82" t="s">
        <v>22158</v>
      </c>
      <c r="B127" s="83" t="str">
        <f t="shared" ref="B127:B168" si="8">_xlfn.CONCAT("effect = { planet = { create_ambient_object = { type = ",F127," scale = ",$B$3," location = this use_3d_location = ",$F$3," entity_offset = { min = ",$B$4," max = ",$B$5,"}  entity_offset_angle = { min = ",$D$4," max = ",$D$5,"} entity_offset_height = { min = ",$F$4," max = ",$F$5,"}play_animation_once = ",$D$6," ",$B$6," duration = ",$F$6," entity_scale_to_size = ",$D$3,"}}}")</f>
        <v>effect = { planet = { create_ambient_object = { type = ruined_quantum_catapult_object scale = 1 location = this use_3d_location = yes entity_offset = { min = 0 max = 0}  entity_offset_angle = { min = 0 max = 0} entity_offset_height = { min = 0 max = 0}play_animation_once = no entity_face_object = star duration = -1 entity_scale_to_size = no}}}</v>
      </c>
      <c r="C127" s="83"/>
      <c r="D127" s="83"/>
      <c r="E127" s="83" t="str">
        <f t="shared" si="7"/>
        <v>effect solar_system = { every_system_ambient_object = { limit = { is_ambient_object_type = ruined_quantum_catapult_object } destroy_ambient_object = this }}</v>
      </c>
      <c r="F127" s="82" t="s">
        <v>22159</v>
      </c>
    </row>
    <row r="128" ht="40" customHeight="1" spans="1:6">
      <c r="A128" s="82" t="s">
        <v>22160</v>
      </c>
      <c r="B128" s="83" t="str">
        <f t="shared" si="8"/>
        <v>effect = { planet = { create_ambient_object = { type = shroud_rift_object scale = 1 location = this use_3d_location = yes entity_offset = { min = 0 max = 0}  entity_offset_angle = { min = 0 max = 0} entity_offset_height = { min = 0 max = 0}play_animation_once = no entity_face_object = star duration = -1 entity_scale_to_size = no}}}</v>
      </c>
      <c r="C128" s="83"/>
      <c r="D128" s="83"/>
      <c r="E128" s="83" t="str">
        <f t="shared" si="7"/>
        <v>effect solar_system = { every_system_ambient_object = { limit = { is_ambient_object_type = shroud_rift_object } destroy_ambient_object = this }}</v>
      </c>
      <c r="F128" s="82" t="s">
        <v>22161</v>
      </c>
    </row>
    <row r="129" ht="40" customHeight="1" spans="1:6">
      <c r="A129" s="84" t="s">
        <v>22162</v>
      </c>
      <c r="B129" s="85" t="str">
        <f t="shared" si="8"/>
        <v>effect = { planet = { create_ambient_object = { type = terraforming_ship_beam scale = 1 location = this use_3d_location = yes entity_offset = { min = 0 max = 0}  entity_offset_angle = { min = 0 max = 0} entity_offset_height = { min = 0 max = 0}play_animation_once = no entity_face_object = star duration = -1 entity_scale_to_size = no}}}</v>
      </c>
      <c r="C129" s="85"/>
      <c r="D129" s="85"/>
      <c r="E129" s="85" t="str">
        <f t="shared" si="7"/>
        <v>effect solar_system = { every_system_ambient_object = { limit = { is_ambient_object_type = terraforming_ship_beam } destroy_ambient_object = this }}</v>
      </c>
      <c r="F129" s="84" t="s">
        <v>22163</v>
      </c>
    </row>
    <row r="130" ht="40" customHeight="1" spans="1:6">
      <c r="A130" s="84" t="s">
        <v>22164</v>
      </c>
      <c r="B130" s="85" t="str">
        <f t="shared" si="8"/>
        <v>effect = { planet = { create_ambient_object = { type = terraforming_planet_effect scale = 1 location = this use_3d_location = yes entity_offset = { min = 0 max = 0}  entity_offset_angle = { min = 0 max = 0} entity_offset_height = { min = 0 max = 0}play_animation_once = no entity_face_object = star duration = -1 entity_scale_to_size = no}}}</v>
      </c>
      <c r="C130" s="85"/>
      <c r="D130" s="85"/>
      <c r="E130" s="85" t="str">
        <f t="shared" si="7"/>
        <v>effect solar_system = { every_system_ambient_object = { limit = { is_ambient_object_type = terraforming_planet_effect } destroy_ambient_object = this }}</v>
      </c>
      <c r="F130" s="84" t="s">
        <v>22165</v>
      </c>
    </row>
    <row r="131" ht="40" customHeight="1" spans="1:6">
      <c r="A131" s="82" t="s">
        <v>22166</v>
      </c>
      <c r="B131" s="83" t="str">
        <f t="shared" si="8"/>
        <v>effect = { planet = { create_ambient_object = { type = withered_dome_ship_effect scale = 1 location = this use_3d_location = yes entity_offset = { min = 0 max = 0}  entity_offset_angle = { min = 0 max = 0} entity_offset_height = { min = 0 max = 0}play_animation_once = no entity_face_object = star duration = -1 entity_scale_to_size = no}}}</v>
      </c>
      <c r="C131" s="83"/>
      <c r="D131" s="83"/>
      <c r="E131" s="83" t="str">
        <f t="shared" si="7"/>
        <v>effect solar_system = { every_system_ambient_object = { limit = { is_ambient_object_type = withered_dome_ship_effect } destroy_ambient_object = this }}</v>
      </c>
      <c r="F131" s="82" t="s">
        <v>22167</v>
      </c>
    </row>
    <row r="132" ht="40" customHeight="1" spans="1:6">
      <c r="A132" s="84" t="s">
        <v>22168</v>
      </c>
      <c r="B132" s="85" t="str">
        <f t="shared" si="8"/>
        <v>effect = { planet = { create_ambient_object = { type = test_object_1 scale = 1 location = this use_3d_location = yes entity_offset = { min = 0 max = 0}  entity_offset_angle = { min = 0 max = 0} entity_offset_height = { min = 0 max = 0}play_animation_once = no entity_face_object = star duration = -1 entity_scale_to_size = no}}}</v>
      </c>
      <c r="C132" s="85"/>
      <c r="D132" s="85"/>
      <c r="E132" s="85" t="str">
        <f t="shared" si="7"/>
        <v>effect solar_system = { every_system_ambient_object = { limit = { is_ambient_object_type = test_object_1 } destroy_ambient_object = this }}</v>
      </c>
      <c r="F132" s="84" t="s">
        <v>22169</v>
      </c>
    </row>
    <row r="133" ht="40" customHeight="1" spans="1:6">
      <c r="A133" s="84" t="s">
        <v>22170</v>
      </c>
      <c r="B133" s="85" t="str">
        <f t="shared" si="8"/>
        <v>effect = { planet = { create_ambient_object = { type = test_object_2 scale = 1 location = this use_3d_location = yes entity_offset = { min = 0 max = 0}  entity_offset_angle = { min = 0 max = 0} entity_offset_height = { min = 0 max = 0}play_animation_once = no entity_face_object = star duration = -1 entity_scale_to_size = no}}}</v>
      </c>
      <c r="C133" s="85"/>
      <c r="D133" s="85"/>
      <c r="E133" s="85" t="str">
        <f t="shared" si="7"/>
        <v>effect solar_system = { every_system_ambient_object = { limit = { is_ambient_object_type = test_object_2 } destroy_ambient_object = this }}</v>
      </c>
      <c r="F133" s="84" t="s">
        <v>22171</v>
      </c>
    </row>
    <row r="134" ht="40" customHeight="1" spans="1:6">
      <c r="A134" s="84" t="s">
        <v>22168</v>
      </c>
      <c r="B134" s="85" t="str">
        <f t="shared" si="8"/>
        <v>effect = { planet = { create_ambient_object = { type = test_object_1 scale = 1 location = this use_3d_location = yes entity_offset = { min = 0 max = 0}  entity_offset_angle = { min = 0 max = 0} entity_offset_height = { min = 0 max = 0}play_animation_once = no entity_face_object = star duration = -1 entity_scale_to_size = no}}}</v>
      </c>
      <c r="C134" s="85"/>
      <c r="D134" s="85"/>
      <c r="E134" s="85" t="str">
        <f t="shared" si="7"/>
        <v>effect solar_system = { every_system_ambient_object = { limit = { is_ambient_object_type = test_object_1 } destroy_ambient_object = this }}</v>
      </c>
      <c r="F134" s="84" t="s">
        <v>22169</v>
      </c>
    </row>
    <row r="135" ht="40" customHeight="1" spans="1:6">
      <c r="A135" s="84" t="s">
        <v>22170</v>
      </c>
      <c r="B135" s="85" t="str">
        <f t="shared" si="8"/>
        <v>effect = { planet = { create_ambient_object = { type = test_object_2 scale = 1 location = this use_3d_location = yes entity_offset = { min = 0 max = 0}  entity_offset_angle = { min = 0 max = 0} entity_offset_height = { min = 0 max = 0}play_animation_once = no entity_face_object = star duration = -1 entity_scale_to_size = no}}}</v>
      </c>
      <c r="C135" s="85"/>
      <c r="D135" s="85"/>
      <c r="E135" s="85" t="str">
        <f t="shared" si="7"/>
        <v>effect solar_system = { every_system_ambient_object = { limit = { is_ambient_object_type = test_object_2 } destroy_ambient_object = this }}</v>
      </c>
      <c r="F135" s="84" t="s">
        <v>22171</v>
      </c>
    </row>
    <row r="136" ht="40" customHeight="1" spans="1:6">
      <c r="A136" s="84" t="s">
        <v>22172</v>
      </c>
      <c r="B136" s="85" t="str">
        <f t="shared" si="8"/>
        <v>effect = { planet = { create_ambient_object = { type = nebula_L3_entity scale = 1 location = this use_3d_location = yes entity_offset = { min = 0 max = 0}  entity_offset_angle = { min = 0 max = 0} entity_offset_height = { min = 0 max = 0}play_animation_once = no entity_face_object = star duration = -1 entity_scale_to_size = no}}}</v>
      </c>
      <c r="C136" s="85"/>
      <c r="D136" s="85"/>
      <c r="E136" s="85" t="str">
        <f t="shared" si="7"/>
        <v>effect solar_system = { every_system_ambient_object = { limit = { is_ambient_object_type = nebula_L3_entity } destroy_ambient_object = this }}</v>
      </c>
      <c r="F136" s="84" t="s">
        <v>22173</v>
      </c>
    </row>
    <row r="137" ht="40" customHeight="1" spans="1:6">
      <c r="A137" s="84" t="s">
        <v>22172</v>
      </c>
      <c r="B137" s="85" t="str">
        <f t="shared" si="8"/>
        <v>effect = { planet = { create_ambient_object = { type = nebula_L4_entity scale = 1 location = this use_3d_location = yes entity_offset = { min = 0 max = 0}  entity_offset_angle = { min = 0 max = 0} entity_offset_height = { min = 0 max = 0}play_animation_once = no entity_face_object = star duration = -1 entity_scale_to_size = no}}}</v>
      </c>
      <c r="C137" s="85"/>
      <c r="D137" s="85"/>
      <c r="E137" s="85" t="str">
        <f t="shared" ref="E137:E168" si="9">_xlfn.CONCAT("effect solar_system = { every_system_ambient_object = { limit = { is_ambient_object_type = ",F137," } destroy_ambient_object = this }}")</f>
        <v>effect solar_system = { every_system_ambient_object = { limit = { is_ambient_object_type = nebula_L4_entity } destroy_ambient_object = this }}</v>
      </c>
      <c r="F137" s="84" t="s">
        <v>22174</v>
      </c>
    </row>
    <row r="138" ht="40" customHeight="1" spans="1:6">
      <c r="A138" s="84" t="s">
        <v>22172</v>
      </c>
      <c r="B138" s="85" t="str">
        <f t="shared" si="8"/>
        <v>effect = { planet = { create_ambient_object = { type = nebula_planet_smoke scale = 1 location = this use_3d_location = yes entity_offset = { min = 0 max = 0}  entity_offset_angle = { min = 0 max = 0} entity_offset_height = { min = 0 max = 0}play_animation_once = no entity_face_object = star duration = -1 entity_scale_to_size = no}}}</v>
      </c>
      <c r="C138" s="85"/>
      <c r="D138" s="85"/>
      <c r="E138" s="85" t="str">
        <f t="shared" si="9"/>
        <v>effect solar_system = { every_system_ambient_object = { limit = { is_ambient_object_type = nebula_planet_smoke } destroy_ambient_object = this }}</v>
      </c>
      <c r="F138" s="84" t="s">
        <v>22175</v>
      </c>
    </row>
    <row r="139" ht="40" customHeight="1" spans="1:6">
      <c r="A139" s="84" t="s">
        <v>22172</v>
      </c>
      <c r="B139" s="85" t="str">
        <f t="shared" si="8"/>
        <v>effect = { planet = { create_ambient_object = { type = nebula_L6_entity scale = 1 location = this use_3d_location = yes entity_offset = { min = 0 max = 0}  entity_offset_angle = { min = 0 max = 0} entity_offset_height = { min = 0 max = 0}play_animation_once = no entity_face_object = star duration = -1 entity_scale_to_size = no}}}</v>
      </c>
      <c r="C139" s="85"/>
      <c r="D139" s="85"/>
      <c r="E139" s="85" t="str">
        <f t="shared" si="9"/>
        <v>effect solar_system = { every_system_ambient_object = { limit = { is_ambient_object_type = nebula_L6_entity } destroy_ambient_object = this }}</v>
      </c>
      <c r="F139" s="84" t="s">
        <v>22176</v>
      </c>
    </row>
    <row r="140" ht="40" customHeight="1" spans="1:6">
      <c r="A140" s="84" t="s">
        <v>22172</v>
      </c>
      <c r="B140" s="85" t="str">
        <f t="shared" si="8"/>
        <v>effect = { planet = { create_ambient_object = { type = nebula_L7_entity scale = 1 location = this use_3d_location = yes entity_offset = { min = 0 max = 0}  entity_offset_angle = { min = 0 max = 0} entity_offset_height = { min = 0 max = 0}play_animation_once = no entity_face_object = star duration = -1 entity_scale_to_size = no}}}</v>
      </c>
      <c r="C140" s="85"/>
      <c r="D140" s="85"/>
      <c r="E140" s="85" t="str">
        <f t="shared" si="9"/>
        <v>effect solar_system = { every_system_ambient_object = { limit = { is_ambient_object_type = nebula_L7_entity } destroy_ambient_object = this }}</v>
      </c>
      <c r="F140" s="84" t="s">
        <v>22177</v>
      </c>
    </row>
    <row r="141" ht="40" customHeight="1" spans="1:6">
      <c r="A141" s="84" t="s">
        <v>22172</v>
      </c>
      <c r="B141" s="85" t="str">
        <f t="shared" si="8"/>
        <v>effect = { planet = { create_ambient_object = { type = nebula_L8_entity scale = 1 location = this use_3d_location = yes entity_offset = { min = 0 max = 0}  entity_offset_angle = { min = 0 max = 0} entity_offset_height = { min = 0 max = 0}play_animation_once = no entity_face_object = star duration = -1 entity_scale_to_size = no}}}</v>
      </c>
      <c r="C141" s="85"/>
      <c r="D141" s="85"/>
      <c r="E141" s="85" t="str">
        <f t="shared" si="9"/>
        <v>effect solar_system = { every_system_ambient_object = { limit = { is_ambient_object_type = nebula_L8_entity } destroy_ambient_object = this }}</v>
      </c>
      <c r="F141" s="84" t="s">
        <v>22178</v>
      </c>
    </row>
    <row r="142" ht="40" customHeight="1" spans="1:6">
      <c r="A142" s="84" t="s">
        <v>22172</v>
      </c>
      <c r="B142" s="85" t="str">
        <f t="shared" si="8"/>
        <v>effect = { planet = { create_ambient_object = { type = nebula_L10_entity scale = 1 location = this use_3d_location = yes entity_offset = { min = 0 max = 0}  entity_offset_angle = { min = 0 max = 0} entity_offset_height = { min = 0 max = 0}play_animation_once = no entity_face_object = star duration = -1 entity_scale_to_size = no}}}</v>
      </c>
      <c r="C142" s="85"/>
      <c r="D142" s="85"/>
      <c r="E142" s="85" t="str">
        <f t="shared" si="9"/>
        <v>effect solar_system = { every_system_ambient_object = { limit = { is_ambient_object_type = nebula_L10_entity } destroy_ambient_object = this }}</v>
      </c>
      <c r="F142" s="84" t="s">
        <v>22179</v>
      </c>
    </row>
    <row r="143" ht="40" customHeight="1" spans="1:6">
      <c r="A143" s="84" t="s">
        <v>22180</v>
      </c>
      <c r="B143" s="85" t="str">
        <f t="shared" si="8"/>
        <v>effect = { planet = { create_ambient_object = { type = space_storm_1 scale = 1 location = this use_3d_location = yes entity_offset = { min = 0 max = 0}  entity_offset_angle = { min = 0 max = 0} entity_offset_height = { min = 0 max = 0}play_animation_once = no entity_face_object = star duration = -1 entity_scale_to_size = no}}}</v>
      </c>
      <c r="C143" s="85"/>
      <c r="D143" s="85"/>
      <c r="E143" s="85" t="str">
        <f t="shared" si="9"/>
        <v>effect solar_system = { every_system_ambient_object = { limit = { is_ambient_object_type = space_storm_1 } destroy_ambient_object = this }}</v>
      </c>
      <c r="F143" s="84" t="s">
        <v>22181</v>
      </c>
    </row>
    <row r="144" ht="40" customHeight="1" spans="1:6">
      <c r="A144" s="84" t="s">
        <v>22182</v>
      </c>
      <c r="B144" s="85" t="str">
        <f t="shared" si="8"/>
        <v>effect = { planet = { create_ambient_object = { type = space_storm_2 scale = 1 location = this use_3d_location = yes entity_offset = { min = 0 max = 0}  entity_offset_angle = { min = 0 max = 0} entity_offset_height = { min = 0 max = 0}play_animation_once = no entity_face_object = star duration = -1 entity_scale_to_size = no}}}</v>
      </c>
      <c r="C144" s="85"/>
      <c r="D144" s="85"/>
      <c r="E144" s="85" t="str">
        <f t="shared" si="9"/>
        <v>effect solar_system = { every_system_ambient_object = { limit = { is_ambient_object_type = space_storm_2 } destroy_ambient_object = this }}</v>
      </c>
      <c r="F144" s="84" t="s">
        <v>22183</v>
      </c>
    </row>
    <row r="145" ht="40" customHeight="1" spans="1:6">
      <c r="A145" s="84" t="s">
        <v>875</v>
      </c>
      <c r="B145" s="85" t="str">
        <f t="shared" si="8"/>
        <v>effect = { planet = { create_ambient_object = { type = electric_storm scale = 1 location = this use_3d_location = yes entity_offset = { min = 0 max = 0}  entity_offset_angle = { min = 0 max = 0} entity_offset_height = { min = 0 max = 0}play_animation_once = no entity_face_object = star duration = -1 entity_scale_to_size = no}}}</v>
      </c>
      <c r="C145" s="85"/>
      <c r="D145" s="85"/>
      <c r="E145" s="85" t="str">
        <f t="shared" si="9"/>
        <v>effect solar_system = { every_system_ambient_object = { limit = { is_ambient_object_type = electric_storm } destroy_ambient_object = this }}</v>
      </c>
      <c r="F145" s="84" t="s">
        <v>1214</v>
      </c>
    </row>
    <row r="146" ht="40" customHeight="1" spans="1:6">
      <c r="A146" s="84" t="s">
        <v>1216</v>
      </c>
      <c r="B146" s="85" t="str">
        <f t="shared" si="8"/>
        <v>effect = { planet = { create_ambient_object = { type = particle_storm scale = 1 location = this use_3d_location = yes entity_offset = { min = 0 max = 0}  entity_offset_angle = { min = 0 max = 0} entity_offset_height = { min = 0 max = 0}play_animation_once = no entity_face_object = star duration = -1 entity_scale_to_size = no}}}</v>
      </c>
      <c r="C146" s="85"/>
      <c r="D146" s="85"/>
      <c r="E146" s="85" t="str">
        <f t="shared" si="9"/>
        <v>effect solar_system = { every_system_ambient_object = { limit = { is_ambient_object_type = particle_storm } destroy_ambient_object = this }}</v>
      </c>
      <c r="F146" s="84" t="s">
        <v>1217</v>
      </c>
    </row>
    <row r="147" ht="40" customHeight="1" spans="1:6">
      <c r="A147" s="84" t="s">
        <v>1219</v>
      </c>
      <c r="B147" s="85" t="str">
        <f t="shared" si="8"/>
        <v>effect = { planet = { create_ambient_object = { type = gravity_storm scale = 1 location = this use_3d_location = yes entity_offset = { min = 0 max = 0}  entity_offset_angle = { min = 0 max = 0} entity_offset_height = { min = 0 max = 0}play_animation_once = no entity_face_object = star duration = -1 entity_scale_to_size = no}}}</v>
      </c>
      <c r="C147" s="85"/>
      <c r="D147" s="85"/>
      <c r="E147" s="85" t="str">
        <f t="shared" si="9"/>
        <v>effect solar_system = { every_system_ambient_object = { limit = { is_ambient_object_type = gravity_storm } destroy_ambient_object = this }}</v>
      </c>
      <c r="F147" s="84" t="s">
        <v>1220</v>
      </c>
    </row>
    <row r="148" ht="40" customHeight="1" spans="1:6">
      <c r="A148" s="84" t="s">
        <v>1224</v>
      </c>
      <c r="B148" s="85" t="str">
        <f t="shared" si="8"/>
        <v>effect = { planet = { create_ambient_object = { type = magnetic_storm scale = 1 location = this use_3d_location = yes entity_offset = { min = 0 max = 0}  entity_offset_angle = { min = 0 max = 0} entity_offset_height = { min = 0 max = 0}play_animation_once = no entity_face_object = star duration = -1 entity_scale_to_size = no}}}</v>
      </c>
      <c r="C148" s="85"/>
      <c r="D148" s="85"/>
      <c r="E148" s="85" t="str">
        <f t="shared" si="9"/>
        <v>effect solar_system = { every_system_ambient_object = { limit = { is_ambient_object_type = magnetic_storm } destroy_ambient_object = this }}</v>
      </c>
      <c r="F148" s="84" t="s">
        <v>1225</v>
      </c>
    </row>
    <row r="149" ht="40" customHeight="1" spans="1:6">
      <c r="A149" s="84" t="s">
        <v>1227</v>
      </c>
      <c r="B149" s="85" t="str">
        <f t="shared" si="8"/>
        <v>effect = { planet = { create_ambient_object = { type = solar_storm scale = 1 location = this use_3d_location = yes entity_offset = { min = 0 max = 0}  entity_offset_angle = { min = 0 max = 0} entity_offset_height = { min = 0 max = 0}play_animation_once = no entity_face_object = star duration = -1 entity_scale_to_size = no}}}</v>
      </c>
      <c r="C149" s="85"/>
      <c r="D149" s="85"/>
      <c r="E149" s="85" t="str">
        <f t="shared" si="9"/>
        <v>effect solar_system = { every_system_ambient_object = { limit = { is_ambient_object_type = solar_storm } destroy_ambient_object = this }}</v>
      </c>
      <c r="F149" s="84" t="s">
        <v>1228</v>
      </c>
    </row>
    <row r="150" ht="40" customHeight="1" spans="1:6">
      <c r="A150" s="84" t="s">
        <v>1232</v>
      </c>
      <c r="B150" s="85" t="str">
        <f t="shared" si="8"/>
        <v>effect = { planet = { create_ambient_object = { type = celestial_storm scale = 1 location = this use_3d_location = yes entity_offset = { min = 0 max = 0}  entity_offset_angle = { min = 0 max = 0} entity_offset_height = { min = 0 max = 0}play_animation_once = no entity_face_object = star duration = -1 entity_scale_to_size = no}}}</v>
      </c>
      <c r="C150" s="85"/>
      <c r="D150" s="85"/>
      <c r="E150" s="85" t="str">
        <f t="shared" si="9"/>
        <v>effect solar_system = { every_system_ambient_object = { limit = { is_ambient_object_type = celestial_storm } destroy_ambient_object = this }}</v>
      </c>
      <c r="F150" s="84" t="s">
        <v>1233</v>
      </c>
    </row>
    <row r="151" ht="40" customHeight="1" spans="1:6">
      <c r="A151" s="84" t="s">
        <v>1235</v>
      </c>
      <c r="B151" s="85" t="str">
        <f t="shared" si="8"/>
        <v>effect = { planet = { create_ambient_object = { type = shroud_storm scale = 1 location = this use_3d_location = yes entity_offset = { min = 0 max = 0}  entity_offset_angle = { min = 0 max = 0} entity_offset_height = { min = 0 max = 0}play_animation_once = no entity_face_object = star duration = -1 entity_scale_to_size = no}}}</v>
      </c>
      <c r="C151" s="85"/>
      <c r="D151" s="85"/>
      <c r="E151" s="85" t="str">
        <f t="shared" si="9"/>
        <v>effect solar_system = { every_system_ambient_object = { limit = { is_ambient_object_type = shroud_storm } destroy_ambient_object = this }}</v>
      </c>
      <c r="F151" s="84" t="s">
        <v>1236</v>
      </c>
    </row>
    <row r="152" ht="40" customHeight="1" spans="1:6">
      <c r="A152" s="84" t="s">
        <v>1239</v>
      </c>
      <c r="B152" s="85" t="str">
        <f t="shared" si="8"/>
        <v>effect = { planet = { create_ambient_object = { type = nexus_storm scale = 1 location = this use_3d_location = yes entity_offset = { min = 0 max = 0}  entity_offset_angle = { min = 0 max = 0} entity_offset_height = { min = 0 max = 0}play_animation_once = no entity_face_object = star duration = -1 entity_scale_to_size = no}}}</v>
      </c>
      <c r="C152" s="85"/>
      <c r="D152" s="85"/>
      <c r="E152" s="85" t="str">
        <f t="shared" si="9"/>
        <v>effect solar_system = { every_system_ambient_object = { limit = { is_ambient_object_type = nexus_storm } destroy_ambient_object = this }}</v>
      </c>
      <c r="F152" s="84" t="s">
        <v>1240</v>
      </c>
    </row>
    <row r="153" ht="40" customHeight="1" spans="1:6">
      <c r="A153" s="84" t="s">
        <v>22184</v>
      </c>
      <c r="B153" s="85" t="str">
        <f t="shared" si="8"/>
        <v>effect = { planet = { create_ambient_object = { type = psi_storm_1 scale = 1 location = this use_3d_location = yes entity_offset = { min = 0 max = 0}  entity_offset_angle = { min = 0 max = 0} entity_offset_height = { min = 0 max = 0}play_animation_once = no entity_face_object = star duration = -1 entity_scale_to_size = no}}}</v>
      </c>
      <c r="C153" s="85"/>
      <c r="D153" s="85"/>
      <c r="E153" s="85" t="str">
        <f t="shared" si="9"/>
        <v>effect solar_system = { every_system_ambient_object = { limit = { is_ambient_object_type = psi_storm_1 } destroy_ambient_object = this }}</v>
      </c>
      <c r="F153" s="84" t="s">
        <v>22185</v>
      </c>
    </row>
    <row r="154" ht="40" customHeight="1" spans="1:6">
      <c r="A154" s="84" t="s">
        <v>22186</v>
      </c>
      <c r="B154" s="85" t="str">
        <f t="shared" si="8"/>
        <v>effect = { planet = { create_ambient_object = { type = nebula_1 scale = 1 location = this use_3d_location = yes entity_offset = { min = 0 max = 0}  entity_offset_angle = { min = 0 max = 0} entity_offset_height = { min = 0 max = 0}play_animation_once = no entity_face_object = star duration = -1 entity_scale_to_size = no}}}</v>
      </c>
      <c r="C154" s="85"/>
      <c r="D154" s="85"/>
      <c r="E154" s="85" t="str">
        <f t="shared" si="9"/>
        <v>effect solar_system = { every_system_ambient_object = { limit = { is_ambient_object_type = nebula_1 } destroy_ambient_object = this }}</v>
      </c>
      <c r="F154" s="84" t="s">
        <v>22187</v>
      </c>
    </row>
    <row r="155" ht="40" customHeight="1" spans="1:6">
      <c r="A155" s="84" t="s">
        <v>22186</v>
      </c>
      <c r="B155" s="85" t="str">
        <f t="shared" si="8"/>
        <v>effect = { planet = { create_ambient_object = { type = nebula_2 scale = 1 location = this use_3d_location = yes entity_offset = { min = 0 max = 0}  entity_offset_angle = { min = 0 max = 0} entity_offset_height = { min = 0 max = 0}play_animation_once = no entity_face_object = star duration = -1 entity_scale_to_size = no}}}</v>
      </c>
      <c r="C155" s="85"/>
      <c r="D155" s="85"/>
      <c r="E155" s="85" t="str">
        <f t="shared" si="9"/>
        <v>effect solar_system = { every_system_ambient_object = { limit = { is_ambient_object_type = nebula_2 } destroy_ambient_object = this }}</v>
      </c>
      <c r="F155" s="84" t="s">
        <v>22188</v>
      </c>
    </row>
    <row r="156" ht="40" customHeight="1" spans="1:6">
      <c r="A156" s="84" t="s">
        <v>22186</v>
      </c>
      <c r="B156" s="85" t="str">
        <f t="shared" si="8"/>
        <v>effect = { planet = { create_ambient_object = { type = nebula_3 scale = 1 location = this use_3d_location = yes entity_offset = { min = 0 max = 0}  entity_offset_angle = { min = 0 max = 0} entity_offset_height = { min = 0 max = 0}play_animation_once = no entity_face_object = star duration = -1 entity_scale_to_size = no}}}</v>
      </c>
      <c r="C156" s="85"/>
      <c r="D156" s="85"/>
      <c r="E156" s="85" t="str">
        <f t="shared" si="9"/>
        <v>effect solar_system = { every_system_ambient_object = { limit = { is_ambient_object_type = nebula_3 } destroy_ambient_object = this }}</v>
      </c>
      <c r="F156" s="84" t="s">
        <v>22189</v>
      </c>
    </row>
    <row r="157" ht="40" customHeight="1" spans="1:6">
      <c r="A157" s="84" t="s">
        <v>22186</v>
      </c>
      <c r="B157" s="85" t="str">
        <f t="shared" si="8"/>
        <v>effect = { planet = { create_ambient_object = { type = nebula_4 scale = 1 location = this use_3d_location = yes entity_offset = { min = 0 max = 0}  entity_offset_angle = { min = 0 max = 0} entity_offset_height = { min = 0 max = 0}play_animation_once = no entity_face_object = star duration = -1 entity_scale_to_size = no}}}</v>
      </c>
      <c r="C157" s="85"/>
      <c r="D157" s="85"/>
      <c r="E157" s="85" t="str">
        <f t="shared" si="9"/>
        <v>effect solar_system = { every_system_ambient_object = { limit = { is_ambient_object_type = nebula_4 } destroy_ambient_object = this }}</v>
      </c>
      <c r="F157" s="84" t="s">
        <v>22190</v>
      </c>
    </row>
    <row r="158" ht="40" customHeight="1" spans="1:6">
      <c r="A158" s="84" t="s">
        <v>22186</v>
      </c>
      <c r="B158" s="85" t="str">
        <f t="shared" si="8"/>
        <v>effect = { planet = { create_ambient_object = { type = rare_nebula_1 scale = 1 location = this use_3d_location = yes entity_offset = { min = 0 max = 0}  entity_offset_angle = { min = 0 max = 0} entity_offset_height = { min = 0 max = 0}play_animation_once = no entity_face_object = star duration = -1 entity_scale_to_size = no}}}</v>
      </c>
      <c r="C158" s="85"/>
      <c r="D158" s="85"/>
      <c r="E158" s="85" t="str">
        <f t="shared" si="9"/>
        <v>effect solar_system = { every_system_ambient_object = { limit = { is_ambient_object_type = rare_nebula_1 } destroy_ambient_object = this }}</v>
      </c>
      <c r="F158" s="84" t="s">
        <v>22191</v>
      </c>
    </row>
    <row r="159" ht="40" customHeight="1" spans="1:6">
      <c r="A159" s="84" t="s">
        <v>22186</v>
      </c>
      <c r="B159" s="85" t="str">
        <f t="shared" si="8"/>
        <v>effect = { planet = { create_ambient_object = { type = rare_nebula_2 scale = 1 location = this use_3d_location = yes entity_offset = { min = 0 max = 0}  entity_offset_angle = { min = 0 max = 0} entity_offset_height = { min = 0 max = 0}play_animation_once = no entity_face_object = star duration = -1 entity_scale_to_size = no}}}</v>
      </c>
      <c r="C159" s="85"/>
      <c r="D159" s="85"/>
      <c r="E159" s="85" t="str">
        <f t="shared" si="9"/>
        <v>effect solar_system = { every_system_ambient_object = { limit = { is_ambient_object_type = rare_nebula_2 } destroy_ambient_object = this }}</v>
      </c>
      <c r="F159" s="84" t="s">
        <v>22192</v>
      </c>
    </row>
    <row r="160" ht="40" customHeight="1" spans="1:6">
      <c r="A160" s="84" t="s">
        <v>22186</v>
      </c>
      <c r="B160" s="85" t="str">
        <f t="shared" si="8"/>
        <v>effect = { planet = { create_ambient_object = { type = turbulent_nebula_1 scale = 1 location = this use_3d_location = yes entity_offset = { min = 0 max = 0}  entity_offset_angle = { min = 0 max = 0} entity_offset_height = { min = 0 max = 0}play_animation_once = no entity_face_object = star duration = -1 entity_scale_to_size = no}}}</v>
      </c>
      <c r="C160" s="85"/>
      <c r="D160" s="85"/>
      <c r="E160" s="85" t="str">
        <f t="shared" si="9"/>
        <v>effect solar_system = { every_system_ambient_object = { limit = { is_ambient_object_type = turbulent_nebula_1 } destroy_ambient_object = this }}</v>
      </c>
      <c r="F160" s="84" t="s">
        <v>22193</v>
      </c>
    </row>
    <row r="161" ht="40" customHeight="1" spans="1:6">
      <c r="A161" s="84" t="s">
        <v>22186</v>
      </c>
      <c r="B161" s="85" t="str">
        <f t="shared" si="8"/>
        <v>effect = { planet = { create_ambient_object = { type = turbulent_nebula_2 scale = 1 location = this use_3d_location = yes entity_offset = { min = 0 max = 0}  entity_offset_angle = { min = 0 max = 0} entity_offset_height = { min = 0 max = 0}play_animation_once = no entity_face_object = star duration = -1 entity_scale_to_size = no}}}</v>
      </c>
      <c r="C161" s="85"/>
      <c r="D161" s="85"/>
      <c r="E161" s="85" t="str">
        <f t="shared" si="9"/>
        <v>effect solar_system = { every_system_ambient_object = { limit = { is_ambient_object_type = turbulent_nebula_2 } destroy_ambient_object = this }}</v>
      </c>
      <c r="F161" s="84" t="s">
        <v>22194</v>
      </c>
    </row>
    <row r="162" ht="40" customHeight="1" spans="1:6">
      <c r="A162" s="84" t="s">
        <v>1341</v>
      </c>
      <c r="B162" s="85" t="str">
        <f t="shared" si="8"/>
        <v>effect = { planet = { create_ambient_object = { type = contingency_1 scale = 1 location = this use_3d_location = yes entity_offset = { min = 0 max = 0}  entity_offset_angle = { min = 0 max = 0} entity_offset_height = { min = 0 max = 0}play_animation_once = no entity_face_object = star duration = -1 entity_scale_to_size = no}}}</v>
      </c>
      <c r="C162" s="85"/>
      <c r="D162" s="85"/>
      <c r="E162" s="85" t="str">
        <f t="shared" si="9"/>
        <v>effect solar_system = { every_system_ambient_object = { limit = { is_ambient_object_type = contingency_1 } destroy_ambient_object = this }}</v>
      </c>
      <c r="F162" s="84" t="s">
        <v>22195</v>
      </c>
    </row>
    <row r="163" ht="40" customHeight="1" spans="1:6">
      <c r="A163" s="84" t="s">
        <v>1341</v>
      </c>
      <c r="B163" s="85" t="str">
        <f t="shared" si="8"/>
        <v>effect = { planet = { create_ambient_object = { type = contingency_2 scale = 1 location = this use_3d_location = yes entity_offset = { min = 0 max = 0}  entity_offset_angle = { min = 0 max = 0} entity_offset_height = { min = 0 max = 0}play_animation_once = no entity_face_object = star duration = -1 entity_scale_to_size = no}}}</v>
      </c>
      <c r="C163" s="85"/>
      <c r="D163" s="85"/>
      <c r="E163" s="85" t="str">
        <f t="shared" si="9"/>
        <v>effect solar_system = { every_system_ambient_object = { limit = { is_ambient_object_type = contingency_2 } destroy_ambient_object = this }}</v>
      </c>
      <c r="F163" s="84" t="s">
        <v>22196</v>
      </c>
    </row>
    <row r="164" ht="40" customHeight="1" spans="1:6">
      <c r="A164" s="84" t="s">
        <v>1371</v>
      </c>
      <c r="B164" s="85" t="str">
        <f t="shared" si="8"/>
        <v>effect = { planet = { create_ambient_object = { type = swarm_1 scale = 1 location = this use_3d_location = yes entity_offset = { min = 0 max = 0}  entity_offset_angle = { min = 0 max = 0} entity_offset_height = { min = 0 max = 0}play_animation_once = no entity_face_object = star duration = -1 entity_scale_to_size = no}}}</v>
      </c>
      <c r="C164" s="85"/>
      <c r="D164" s="85"/>
      <c r="E164" s="85" t="str">
        <f t="shared" si="9"/>
        <v>effect solar_system = { every_system_ambient_object = { limit = { is_ambient_object_type = swarm_1 } destroy_ambient_object = this }}</v>
      </c>
      <c r="F164" s="84" t="s">
        <v>22197</v>
      </c>
    </row>
    <row r="165" ht="40" customHeight="1" spans="1:6">
      <c r="A165" s="84" t="s">
        <v>5645</v>
      </c>
      <c r="B165" s="85" t="str">
        <f t="shared" si="8"/>
        <v>effect = { planet = { create_ambient_object = { type = extradimensional_1 scale = 1 location = this use_3d_location = yes entity_offset = { min = 0 max = 0}  entity_offset_angle = { min = 0 max = 0} entity_offset_height = { min = 0 max = 0}play_animation_once = no entity_face_object = star duration = -1 entity_scale_to_size = no}}}</v>
      </c>
      <c r="C165" s="85"/>
      <c r="D165" s="85"/>
      <c r="E165" s="85" t="str">
        <f t="shared" si="9"/>
        <v>effect solar_system = { every_system_ambient_object = { limit = { is_ambient_object_type = extradimensional_1 } destroy_ambient_object = this }}</v>
      </c>
      <c r="F165" s="84" t="s">
        <v>22198</v>
      </c>
    </row>
    <row r="166" ht="40" customHeight="1" spans="1:6">
      <c r="A166" s="84" t="s">
        <v>22199</v>
      </c>
      <c r="B166" s="85" t="str">
        <f t="shared" si="8"/>
        <v>effect = { planet = { create_ambient_object = { type = extradimensional_2 scale = 1 location = this use_3d_location = yes entity_offset = { min = 0 max = 0}  entity_offset_angle = { min = 0 max = 0} entity_offset_height = { min = 0 max = 0}play_animation_once = no entity_face_object = star duration = -1 entity_scale_to_size = no}}}</v>
      </c>
      <c r="C166" s="85"/>
      <c r="D166" s="85"/>
      <c r="E166" s="85" t="str">
        <f t="shared" si="9"/>
        <v>effect solar_system = { every_system_ambient_object = { limit = { is_ambient_object_type = extradimensional_2 } destroy_ambient_object = this }}</v>
      </c>
      <c r="F166" s="84" t="s">
        <v>22200</v>
      </c>
    </row>
    <row r="167" ht="40" customHeight="1" spans="1:6">
      <c r="A167" s="84" t="s">
        <v>22201</v>
      </c>
      <c r="B167" s="85" t="str">
        <f t="shared" si="8"/>
        <v>effect = { planet = { create_ambient_object = { type = synth_queen_tempest scale = 1 location = this use_3d_location = yes entity_offset = { min = 0 max = 0}  entity_offset_angle = { min = 0 max = 0} entity_offset_height = { min = 0 max = 0}play_animation_once = no entity_face_object = star duration = -1 entity_scale_to_size = no}}}</v>
      </c>
      <c r="C167" s="85"/>
      <c r="D167" s="85"/>
      <c r="E167" s="85" t="str">
        <f t="shared" si="9"/>
        <v>effect solar_system = { every_system_ambient_object = { limit = { is_ambient_object_type = synth_queen_tempest } destroy_ambient_object = this }}</v>
      </c>
      <c r="F167" s="84" t="s">
        <v>22202</v>
      </c>
    </row>
    <row r="168" ht="40" customHeight="1" spans="1:6">
      <c r="A168" s="84" t="s">
        <v>22203</v>
      </c>
      <c r="B168" s="85" t="str">
        <f t="shared" si="8"/>
        <v>effect = { planet = { create_ambient_object = { type = starlit_portal scale = 1 location = this use_3d_location = yes entity_offset = { min = 0 max = 0}  entity_offset_angle = { min = 0 max = 0} entity_offset_height = { min = 0 max = 0}play_animation_once = no entity_face_object = star duration = -1 entity_scale_to_size = no}}}</v>
      </c>
      <c r="C168" s="85"/>
      <c r="D168" s="85"/>
      <c r="E168" s="85" t="str">
        <f t="shared" si="9"/>
        <v>effect solar_system = { every_system_ambient_object = { limit = { is_ambient_object_type = starlit_portal } destroy_ambient_object = this }}</v>
      </c>
      <c r="F168" s="84" t="s">
        <v>22204</v>
      </c>
    </row>
  </sheetData>
  <mergeCells count="165">
    <mergeCell ref="A1:F1"/>
    <mergeCell ref="A2:F2"/>
    <mergeCell ref="H4:K4"/>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 ref="B38:D38"/>
    <mergeCell ref="B39:D39"/>
    <mergeCell ref="B40:D40"/>
    <mergeCell ref="B41:D41"/>
    <mergeCell ref="B42:D42"/>
    <mergeCell ref="B43:D43"/>
    <mergeCell ref="B44:D44"/>
    <mergeCell ref="B45:D45"/>
    <mergeCell ref="B46:D46"/>
    <mergeCell ref="B47:D47"/>
    <mergeCell ref="B48:D48"/>
    <mergeCell ref="B49:D49"/>
    <mergeCell ref="B50:D50"/>
    <mergeCell ref="B51:D51"/>
    <mergeCell ref="B52:D52"/>
    <mergeCell ref="B53:D53"/>
    <mergeCell ref="B54:D54"/>
    <mergeCell ref="B55:D55"/>
    <mergeCell ref="B56:D56"/>
    <mergeCell ref="B57:D57"/>
    <mergeCell ref="B58:D58"/>
    <mergeCell ref="B59:D59"/>
    <mergeCell ref="B60:D60"/>
    <mergeCell ref="B61:D61"/>
    <mergeCell ref="B62:D62"/>
    <mergeCell ref="B63:D63"/>
    <mergeCell ref="B64:D64"/>
    <mergeCell ref="B65:D65"/>
    <mergeCell ref="B66:D66"/>
    <mergeCell ref="B67:D67"/>
    <mergeCell ref="B68:D68"/>
    <mergeCell ref="B69:D69"/>
    <mergeCell ref="B70:D70"/>
    <mergeCell ref="B71:D71"/>
    <mergeCell ref="B72:D72"/>
    <mergeCell ref="B73:D73"/>
    <mergeCell ref="B74:D74"/>
    <mergeCell ref="B75:D75"/>
    <mergeCell ref="B76:D76"/>
    <mergeCell ref="B77:D77"/>
    <mergeCell ref="B78:D78"/>
    <mergeCell ref="B79:D79"/>
    <mergeCell ref="B80:D80"/>
    <mergeCell ref="B81:D81"/>
    <mergeCell ref="B82:D82"/>
    <mergeCell ref="B83:D83"/>
    <mergeCell ref="B84:D84"/>
    <mergeCell ref="B85:D85"/>
    <mergeCell ref="B86:D86"/>
    <mergeCell ref="B87:D87"/>
    <mergeCell ref="B88:D88"/>
    <mergeCell ref="B89:D89"/>
    <mergeCell ref="B90:D90"/>
    <mergeCell ref="B91:D91"/>
    <mergeCell ref="B92:D92"/>
    <mergeCell ref="B93:D93"/>
    <mergeCell ref="B94:D94"/>
    <mergeCell ref="B95:D95"/>
    <mergeCell ref="B96:D96"/>
    <mergeCell ref="B97:D97"/>
    <mergeCell ref="B98:D98"/>
    <mergeCell ref="B99:D99"/>
    <mergeCell ref="B100:D100"/>
    <mergeCell ref="B101:D101"/>
    <mergeCell ref="B102:D102"/>
    <mergeCell ref="B103:D103"/>
    <mergeCell ref="B104:D104"/>
    <mergeCell ref="B105:D105"/>
    <mergeCell ref="B106:D106"/>
    <mergeCell ref="B107:D107"/>
    <mergeCell ref="B108:D108"/>
    <mergeCell ref="B109:D109"/>
    <mergeCell ref="B110:D110"/>
    <mergeCell ref="B111:D111"/>
    <mergeCell ref="B112:D112"/>
    <mergeCell ref="B113:D113"/>
    <mergeCell ref="B114:D114"/>
    <mergeCell ref="B115:D115"/>
    <mergeCell ref="B116:D116"/>
    <mergeCell ref="B117:D117"/>
    <mergeCell ref="B118:D118"/>
    <mergeCell ref="B119:D119"/>
    <mergeCell ref="B120:D120"/>
    <mergeCell ref="B121:D121"/>
    <mergeCell ref="B122:D122"/>
    <mergeCell ref="B123:D123"/>
    <mergeCell ref="B124:D124"/>
    <mergeCell ref="B125:D125"/>
    <mergeCell ref="B126:D126"/>
    <mergeCell ref="B127:D127"/>
    <mergeCell ref="B128:D128"/>
    <mergeCell ref="B129:D129"/>
    <mergeCell ref="B130:D130"/>
    <mergeCell ref="B131:D131"/>
    <mergeCell ref="B132:D132"/>
    <mergeCell ref="B133:D133"/>
    <mergeCell ref="B134:D134"/>
    <mergeCell ref="B135:D135"/>
    <mergeCell ref="B136:D136"/>
    <mergeCell ref="B137:D137"/>
    <mergeCell ref="B138:D138"/>
    <mergeCell ref="B139:D139"/>
    <mergeCell ref="B140:D140"/>
    <mergeCell ref="B141:D141"/>
    <mergeCell ref="B142:D142"/>
    <mergeCell ref="B143:D143"/>
    <mergeCell ref="B144:D144"/>
    <mergeCell ref="B145:D145"/>
    <mergeCell ref="B146:D146"/>
    <mergeCell ref="B147:D147"/>
    <mergeCell ref="B148:D148"/>
    <mergeCell ref="B149:D149"/>
    <mergeCell ref="B150:D150"/>
    <mergeCell ref="B151:D151"/>
    <mergeCell ref="B152:D152"/>
    <mergeCell ref="B153:D153"/>
    <mergeCell ref="B154:D154"/>
    <mergeCell ref="B155:D155"/>
    <mergeCell ref="B156:D156"/>
    <mergeCell ref="B157:D157"/>
    <mergeCell ref="B158:D158"/>
    <mergeCell ref="B159:D159"/>
    <mergeCell ref="B160:D160"/>
    <mergeCell ref="B161:D161"/>
    <mergeCell ref="B162:D162"/>
    <mergeCell ref="B163:D163"/>
    <mergeCell ref="B164:D164"/>
    <mergeCell ref="B165:D165"/>
    <mergeCell ref="B166:D166"/>
    <mergeCell ref="B167:D167"/>
    <mergeCell ref="B168:D168"/>
  </mergeCells>
  <dataValidations count="4">
    <dataValidation type="list" allowBlank="1" showInputMessage="1" showErrorMessage="1" sqref="B2">
      <formula1>"planet,solar_system,solar_system.star"</formula1>
    </dataValidation>
    <dataValidation type="list" allowBlank="1" showInputMessage="1" showErrorMessage="1" sqref="D2">
      <formula1>"root,this,prev,form"</formula1>
    </dataValidation>
    <dataValidation type="list" allowBlank="1" showInputMessage="1" showErrorMessage="1" sqref="D3 F3 D6">
      <formula1>"yes,no"</formula1>
    </dataValidation>
    <dataValidation type="list" allowBlank="1" showInputMessage="1" showErrorMessage="1" sqref="B6">
      <formula1>"entity_face_object = form,entity_face_object = star"</formula1>
    </dataValidation>
  </dataValidation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00"/>
  <sheetViews>
    <sheetView workbookViewId="0">
      <pane ySplit="3" topLeftCell="A4" activePane="bottomLeft" state="frozen"/>
      <selection/>
      <selection pane="bottomLeft" activeCell="E148" sqref="E148"/>
    </sheetView>
  </sheetViews>
  <sheetFormatPr defaultColWidth="9.00833333333333" defaultRowHeight="18.75" outlineLevelCol="5"/>
  <cols>
    <col min="1" max="1" width="9.00833333333333" style="56"/>
    <col min="2" max="2" width="8.75" customWidth="1"/>
    <col min="3" max="3" width="27.0583333333333" customWidth="1"/>
    <col min="4" max="4" width="39.1333333333333" style="57" customWidth="1"/>
    <col min="5" max="5" width="64.4583333333333" customWidth="1"/>
    <col min="6" max="6" width="45.7583333333333" customWidth="1"/>
    <col min="7" max="7" width="9.00833333333333" customWidth="1"/>
  </cols>
  <sheetData>
    <row r="1" ht="50" customHeight="1" spans="1:6">
      <c r="A1" s="58" t="s">
        <v>22205</v>
      </c>
      <c r="B1" s="58"/>
      <c r="C1" s="58"/>
      <c r="D1" s="58"/>
      <c r="E1" s="58"/>
      <c r="F1" s="59" t="str">
        <f>_xlfn.DISPIMG("ID_9E4C544C8DBA410B980D2C4EFF749FEC",1)</f>
        <v>=DISPIMG("ID_9E4C544C8DBA410B980D2C4EFF749FEC",1)</v>
      </c>
    </row>
    <row r="2" ht="68" customHeight="1" spans="1:6">
      <c r="A2" s="60" t="s">
        <v>22206</v>
      </c>
      <c r="B2" s="61"/>
      <c r="C2" s="61"/>
      <c r="D2" s="61"/>
      <c r="E2" s="61"/>
      <c r="F2" s="59"/>
    </row>
    <row r="3" ht="35" customHeight="1" spans="1:6">
      <c r="A3" s="62" t="s">
        <v>1589</v>
      </c>
      <c r="B3" s="62" t="s">
        <v>1720</v>
      </c>
      <c r="C3" s="62"/>
      <c r="D3" s="62" t="s">
        <v>22207</v>
      </c>
      <c r="E3" s="62" t="s">
        <v>22208</v>
      </c>
      <c r="F3" s="59"/>
    </row>
    <row r="4" ht="47.25" spans="1:6">
      <c r="A4" s="63">
        <v>1</v>
      </c>
      <c r="B4" s="4" t="str">
        <f>_xlfn.DISPIMG("ID_852B6A08AC0D45C0A9A3C7CA1062FF54",1)</f>
        <v>=DISPIMG("ID_852B6A08AC0D45C0A9A3C7CA1062FF54",1)</v>
      </c>
      <c r="C4" s="64" t="s">
        <v>22209</v>
      </c>
      <c r="D4" s="65" t="s">
        <v>22210</v>
      </c>
      <c r="E4" s="66"/>
      <c r="F4" s="66"/>
    </row>
    <row r="5" ht="47.75" spans="1:6">
      <c r="A5" s="63">
        <v>2</v>
      </c>
      <c r="B5" s="4" t="str">
        <f>_xlfn.DISPIMG("ID_AC64E60641D643848D6281B6C0392434",1)</f>
        <v>=DISPIMG("ID_AC64E60641D643848D6281B6C0392434",1)</v>
      </c>
      <c r="C5" s="64" t="s">
        <v>22211</v>
      </c>
      <c r="D5" s="65" t="s">
        <v>22212</v>
      </c>
      <c r="E5" s="66"/>
      <c r="F5" s="66"/>
    </row>
    <row r="6" ht="47.75" spans="1:6">
      <c r="A6" s="63">
        <v>3</v>
      </c>
      <c r="B6" s="4" t="str">
        <f>_xlfn.DISPIMG("ID_AC74E6CE874340228CB8CBCA87CC8C91",1)</f>
        <v>=DISPIMG("ID_AC74E6CE874340228CB8CBCA87CC8C91",1)</v>
      </c>
      <c r="C6" s="64" t="s">
        <v>22213</v>
      </c>
      <c r="D6" s="65" t="s">
        <v>22214</v>
      </c>
      <c r="E6" s="66"/>
      <c r="F6" s="66"/>
    </row>
    <row r="7" ht="47.75" spans="1:6">
      <c r="A7" s="63">
        <v>4</v>
      </c>
      <c r="B7" s="4" t="str">
        <f>_xlfn.DISPIMG("ID_DAF3B0F4E1FD4400A19B20C30C434D95",1)</f>
        <v>=DISPIMG("ID_DAF3B0F4E1FD4400A19B20C30C434D95",1)</v>
      </c>
      <c r="C7" s="64" t="s">
        <v>22215</v>
      </c>
      <c r="D7" s="65" t="s">
        <v>22216</v>
      </c>
      <c r="E7" s="66"/>
      <c r="F7" s="66"/>
    </row>
    <row r="8" ht="47.75" spans="1:6">
      <c r="A8" s="63">
        <v>5</v>
      </c>
      <c r="B8" s="4" t="str">
        <f>_xlfn.DISPIMG("ID_924AC2EF182444C6B3C1A0837B6026D0",1)</f>
        <v>=DISPIMG("ID_924AC2EF182444C6B3C1A0837B6026D0",1)</v>
      </c>
      <c r="C8" s="64" t="s">
        <v>22217</v>
      </c>
      <c r="D8" s="65" t="s">
        <v>22218</v>
      </c>
      <c r="E8" s="66"/>
      <c r="F8" s="66"/>
    </row>
    <row r="9" ht="47.75" spans="1:6">
      <c r="A9" s="63">
        <v>6</v>
      </c>
      <c r="B9" s="4" t="str">
        <f>_xlfn.DISPIMG("ID_DB3A96BD18F04C7A9A2155FC0092C63C",1)</f>
        <v>=DISPIMG("ID_DB3A96BD18F04C7A9A2155FC0092C63C",1)</v>
      </c>
      <c r="C9" s="64" t="s">
        <v>22219</v>
      </c>
      <c r="D9" s="65" t="s">
        <v>22220</v>
      </c>
      <c r="E9" s="66"/>
      <c r="F9" s="66"/>
    </row>
    <row r="10" ht="47.75" spans="1:6">
      <c r="A10" s="63">
        <v>7</v>
      </c>
      <c r="B10" s="4" t="str">
        <f>_xlfn.DISPIMG("ID_F63925AD42694CECB3BEC83F4E9B6284",1)</f>
        <v>=DISPIMG("ID_F63925AD42694CECB3BEC83F4E9B6284",1)</v>
      </c>
      <c r="C10" s="64" t="s">
        <v>22221</v>
      </c>
      <c r="D10" s="65" t="s">
        <v>22222</v>
      </c>
      <c r="E10" s="66"/>
      <c r="F10" s="66"/>
    </row>
    <row r="11" ht="47.75" spans="1:6">
      <c r="A11" s="63">
        <v>8</v>
      </c>
      <c r="B11" s="4" t="str">
        <f>_xlfn.DISPIMG("ID_E1C171F781D54D3CBB9073E2E49ECD10",1)</f>
        <v>=DISPIMG("ID_E1C171F781D54D3CBB9073E2E49ECD10",1)</v>
      </c>
      <c r="C11" s="64" t="s">
        <v>22223</v>
      </c>
      <c r="D11" s="65" t="s">
        <v>22224</v>
      </c>
      <c r="E11" s="66"/>
      <c r="F11" s="66"/>
    </row>
    <row r="12" ht="47.75" spans="1:6">
      <c r="A12" s="63">
        <v>9</v>
      </c>
      <c r="B12" s="4" t="str">
        <f>_xlfn.DISPIMG("ID_0E6A8ADD24694828B5592F0934BAB968",1)</f>
        <v>=DISPIMG("ID_0E6A8ADD24694828B5592F0934BAB968",1)</v>
      </c>
      <c r="C12" s="64" t="s">
        <v>22225</v>
      </c>
      <c r="D12" s="65" t="s">
        <v>22226</v>
      </c>
      <c r="E12" s="66"/>
      <c r="F12" s="66"/>
    </row>
    <row r="13" ht="47.75" spans="1:6">
      <c r="A13" s="63">
        <v>10</v>
      </c>
      <c r="B13" s="4" t="str">
        <f>_xlfn.DISPIMG("ID_92455C60FEA24BA2AB6F2743333D61DA",1)</f>
        <v>=DISPIMG("ID_92455C60FEA24BA2AB6F2743333D61DA",1)</v>
      </c>
      <c r="C13" s="64" t="s">
        <v>22227</v>
      </c>
      <c r="D13" s="65" t="s">
        <v>22228</v>
      </c>
      <c r="E13" s="66"/>
      <c r="F13" s="66"/>
    </row>
    <row r="14" ht="47.75" spans="1:6">
      <c r="A14" s="63">
        <v>11</v>
      </c>
      <c r="B14" s="4" t="str">
        <f>_xlfn.DISPIMG("ID_240B0C0E2E2D42E082BB76BAD01C187A",1)</f>
        <v>=DISPIMG("ID_240B0C0E2E2D42E082BB76BAD01C187A",1)</v>
      </c>
      <c r="C14" s="64" t="s">
        <v>22229</v>
      </c>
      <c r="D14" s="65" t="s">
        <v>22230</v>
      </c>
      <c r="E14" s="66"/>
      <c r="F14" s="66"/>
    </row>
    <row r="15" ht="47.75" spans="1:6">
      <c r="A15" s="63">
        <v>12</v>
      </c>
      <c r="B15" s="4" t="str">
        <f>_xlfn.DISPIMG("ID_B5A767C1664D4624923A4D18FEECA75C",1)</f>
        <v>=DISPIMG("ID_B5A767C1664D4624923A4D18FEECA75C",1)</v>
      </c>
      <c r="C15" s="64" t="s">
        <v>22231</v>
      </c>
      <c r="D15" s="65" t="s">
        <v>22232</v>
      </c>
      <c r="E15" s="66"/>
      <c r="F15" s="66"/>
    </row>
    <row r="16" ht="47.75" spans="1:6">
      <c r="A16" s="63">
        <v>13</v>
      </c>
      <c r="B16" s="4" t="str">
        <f>_xlfn.DISPIMG("ID_146587DF9D3241EEB71FE02650BE1FC9",1)</f>
        <v>=DISPIMG("ID_146587DF9D3241EEB71FE02650BE1FC9",1)</v>
      </c>
      <c r="C16" s="64" t="s">
        <v>22233</v>
      </c>
      <c r="D16" s="65" t="s">
        <v>22234</v>
      </c>
      <c r="E16" s="66"/>
      <c r="F16" s="66"/>
    </row>
    <row r="17" ht="47.75" spans="1:6">
      <c r="A17" s="63">
        <v>14</v>
      </c>
      <c r="B17" s="4" t="str">
        <f>_xlfn.DISPIMG("ID_501CAC0BB73941E5AB13ED77A64AA12E",1)</f>
        <v>=DISPIMG("ID_501CAC0BB73941E5AB13ED77A64AA12E",1)</v>
      </c>
      <c r="C17" s="64" t="s">
        <v>22235</v>
      </c>
      <c r="D17" s="65" t="s">
        <v>22236</v>
      </c>
      <c r="E17" s="66" t="s">
        <v>22237</v>
      </c>
      <c r="F17" s="66"/>
    </row>
    <row r="18" ht="47.75" spans="1:6">
      <c r="A18" s="63">
        <v>15</v>
      </c>
      <c r="B18" s="4" t="str">
        <f>_xlfn.DISPIMG("ID_61D2902322A543098B4E54AA08445847",1)</f>
        <v>=DISPIMG("ID_61D2902322A543098B4E54AA08445847",1)</v>
      </c>
      <c r="C18" s="64" t="s">
        <v>22238</v>
      </c>
      <c r="D18" s="65" t="s">
        <v>22239</v>
      </c>
      <c r="E18" s="66" t="s">
        <v>22240</v>
      </c>
      <c r="F18" s="66"/>
    </row>
    <row r="19" ht="47.75" spans="1:6">
      <c r="A19" s="63">
        <v>16</v>
      </c>
      <c r="B19" s="4" t="str">
        <f>_xlfn.DISPIMG("ID_6663AAD786B74AA49FBDA242BD4798DD",1)</f>
        <v>=DISPIMG("ID_6663AAD786B74AA49FBDA242BD4798DD",1)</v>
      </c>
      <c r="C19" s="64" t="s">
        <v>22241</v>
      </c>
      <c r="D19" s="65" t="s">
        <v>22242</v>
      </c>
      <c r="E19" s="66"/>
      <c r="F19" s="66"/>
    </row>
    <row r="20" ht="47.75" spans="1:6">
      <c r="A20" s="63">
        <v>17</v>
      </c>
      <c r="B20" s="4" t="str">
        <f>_xlfn.DISPIMG("ID_8BAF814CF4BF4697A69E6159FAECF5AC",1)</f>
        <v>=DISPIMG("ID_8BAF814CF4BF4697A69E6159FAECF5AC",1)</v>
      </c>
      <c r="C20" s="64" t="s">
        <v>22243</v>
      </c>
      <c r="D20" s="65" t="s">
        <v>22244</v>
      </c>
      <c r="E20" s="66" t="s">
        <v>22245</v>
      </c>
      <c r="F20" s="66"/>
    </row>
    <row r="21" ht="47.75" spans="1:6">
      <c r="A21" s="63">
        <v>18</v>
      </c>
      <c r="B21" s="4" t="str">
        <f>_xlfn.DISPIMG("ID_FDED3AC56C6C4EEA95BF7B7C743BA6BC",1)</f>
        <v>=DISPIMG("ID_FDED3AC56C6C4EEA95BF7B7C743BA6BC",1)</v>
      </c>
      <c r="C21" s="64" t="s">
        <v>22246</v>
      </c>
      <c r="D21" s="65" t="s">
        <v>22247</v>
      </c>
      <c r="E21" s="66" t="s">
        <v>7802</v>
      </c>
      <c r="F21" s="66"/>
    </row>
    <row r="22" ht="47.75" spans="1:6">
      <c r="A22" s="63">
        <v>19</v>
      </c>
      <c r="B22" s="4" t="str">
        <f>_xlfn.DISPIMG("ID_17D62D5EA6D3405CABEE3FC1BF34E1DC",1)</f>
        <v>=DISPIMG("ID_17D62D5EA6D3405CABEE3FC1BF34E1DC",1)</v>
      </c>
      <c r="C22" s="64" t="s">
        <v>22248</v>
      </c>
      <c r="D22" s="65" t="s">
        <v>22249</v>
      </c>
      <c r="E22" s="66" t="s">
        <v>7802</v>
      </c>
      <c r="F22" s="66"/>
    </row>
    <row r="23" ht="47.75" spans="1:6">
      <c r="A23" s="63">
        <v>20</v>
      </c>
      <c r="B23" s="4" t="str">
        <f>_xlfn.DISPIMG("ID_97773F3D71764D948036280119EEA3D0",1)</f>
        <v>=DISPIMG("ID_97773F3D71764D948036280119EEA3D0",1)</v>
      </c>
      <c r="C23" s="64" t="s">
        <v>22250</v>
      </c>
      <c r="D23" s="65" t="s">
        <v>22251</v>
      </c>
      <c r="E23" s="66" t="s">
        <v>22252</v>
      </c>
      <c r="F23" s="66"/>
    </row>
    <row r="24" ht="47.75" spans="1:6">
      <c r="A24" s="63">
        <v>21</v>
      </c>
      <c r="B24" s="4" t="str">
        <f>_xlfn.DISPIMG("ID_DE58859C8AEA4F1BA6A0F368A72428CC",1)</f>
        <v>=DISPIMG("ID_DE58859C8AEA4F1BA6A0F368A72428CC",1)</v>
      </c>
      <c r="C24" s="64" t="s">
        <v>22253</v>
      </c>
      <c r="D24" s="65" t="s">
        <v>22254</v>
      </c>
      <c r="E24" s="66" t="s">
        <v>22255</v>
      </c>
      <c r="F24" s="66"/>
    </row>
    <row r="25" ht="47.75" spans="1:6">
      <c r="A25" s="63">
        <v>22</v>
      </c>
      <c r="B25" s="4" t="str">
        <f>_xlfn.DISPIMG("ID_EC7D2FD002DD44EA915FEB69FF5B46B4",1)</f>
        <v>=DISPIMG("ID_EC7D2FD002DD44EA915FEB69FF5B46B4",1)</v>
      </c>
      <c r="C25" s="64" t="s">
        <v>22256</v>
      </c>
      <c r="D25" s="65" t="s">
        <v>22257</v>
      </c>
      <c r="E25" s="66" t="s">
        <v>22258</v>
      </c>
      <c r="F25" s="66"/>
    </row>
    <row r="26" ht="47.75" spans="1:6">
      <c r="A26" s="63">
        <v>23</v>
      </c>
      <c r="B26" s="4" t="str">
        <f>_xlfn.DISPIMG("ID_5A5AF0C30EDC4802828B5DE59FA9FB68",1)</f>
        <v>=DISPIMG("ID_5A5AF0C30EDC4802828B5DE59FA9FB68",1)</v>
      </c>
      <c r="C26" s="64" t="s">
        <v>22259</v>
      </c>
      <c r="D26" s="65" t="s">
        <v>22260</v>
      </c>
      <c r="E26" s="66" t="s">
        <v>22261</v>
      </c>
      <c r="F26" s="66"/>
    </row>
    <row r="27" ht="47.75" spans="1:6">
      <c r="A27" s="63">
        <v>24</v>
      </c>
      <c r="B27" s="4" t="str">
        <f>_xlfn.DISPIMG("ID_C6B68A5236F045629FF61CABA799510E",1)</f>
        <v>=DISPIMG("ID_C6B68A5236F045629FF61CABA799510E",1)</v>
      </c>
      <c r="C27" s="64" t="s">
        <v>22262</v>
      </c>
      <c r="D27" s="65" t="s">
        <v>22263</v>
      </c>
      <c r="E27" s="66" t="s">
        <v>22264</v>
      </c>
      <c r="F27" s="66"/>
    </row>
    <row r="28" ht="47.75" spans="1:6">
      <c r="A28" s="63">
        <v>25</v>
      </c>
      <c r="B28" s="4" t="str">
        <f>_xlfn.DISPIMG("ID_F542AF9D068449CDAAD6E5FD6AE2B609",1)</f>
        <v>=DISPIMG("ID_F542AF9D068449CDAAD6E5FD6AE2B609",1)</v>
      </c>
      <c r="C28" s="64" t="s">
        <v>22265</v>
      </c>
      <c r="D28" s="65" t="s">
        <v>22266</v>
      </c>
      <c r="E28" s="66" t="s">
        <v>22267</v>
      </c>
      <c r="F28" s="66"/>
    </row>
    <row r="29" ht="47.75" spans="1:6">
      <c r="A29" s="63">
        <v>26</v>
      </c>
      <c r="B29" s="4" t="str">
        <f>_xlfn.DISPIMG("ID_4D97B212A2AE46B093F864AC2B52EBA2",1)</f>
        <v>=DISPIMG("ID_4D97B212A2AE46B093F864AC2B52EBA2",1)</v>
      </c>
      <c r="C29" s="64" t="s">
        <v>22268</v>
      </c>
      <c r="D29" s="65" t="s">
        <v>22269</v>
      </c>
      <c r="E29" s="66" t="s">
        <v>22270</v>
      </c>
      <c r="F29" s="66"/>
    </row>
    <row r="30" ht="47.75" spans="1:6">
      <c r="A30" s="63">
        <v>27</v>
      </c>
      <c r="B30" s="4" t="str">
        <f>_xlfn.DISPIMG("ID_6D4182A5B46E4B54AC5CB1E329220691",1)</f>
        <v>=DISPIMG("ID_6D4182A5B46E4B54AC5CB1E329220691",1)</v>
      </c>
      <c r="C30" s="64" t="s">
        <v>22271</v>
      </c>
      <c r="D30" s="65" t="s">
        <v>22272</v>
      </c>
      <c r="E30" s="66" t="s">
        <v>22273</v>
      </c>
      <c r="F30" s="66"/>
    </row>
    <row r="31" ht="47.75" spans="1:6">
      <c r="A31" s="63">
        <v>28</v>
      </c>
      <c r="B31" s="4" t="str">
        <f>_xlfn.DISPIMG("ID_0DA84B959EA94BE590F728277CD2C7DF",1)</f>
        <v>=DISPIMG("ID_0DA84B959EA94BE590F728277CD2C7DF",1)</v>
      </c>
      <c r="C31" s="64" t="s">
        <v>22274</v>
      </c>
      <c r="D31" s="65" t="s">
        <v>10391</v>
      </c>
      <c r="E31" s="66" t="s">
        <v>22275</v>
      </c>
      <c r="F31" s="66"/>
    </row>
    <row r="32" ht="47.75" spans="1:6">
      <c r="A32" s="63">
        <v>29</v>
      </c>
      <c r="B32" s="4" t="str">
        <f>_xlfn.DISPIMG("ID_65C69F731E8A4D6284BD89F15A0DC6A4",1)</f>
        <v>=DISPIMG("ID_65C69F731E8A4D6284BD89F15A0DC6A4",1)</v>
      </c>
      <c r="C32" s="64" t="s">
        <v>22276</v>
      </c>
      <c r="D32" s="65" t="s">
        <v>22277</v>
      </c>
      <c r="E32" s="66" t="s">
        <v>22278</v>
      </c>
      <c r="F32" s="66"/>
    </row>
    <row r="33" ht="47.75" spans="1:6">
      <c r="A33" s="63">
        <v>30</v>
      </c>
      <c r="B33" s="4" t="str">
        <f>_xlfn.DISPIMG("ID_BE2099D8AE904960A9BD2D87DA1A3FBB",1)</f>
        <v>=DISPIMG("ID_BE2099D8AE904960A9BD2D87DA1A3FBB",1)</v>
      </c>
      <c r="C33" s="64" t="s">
        <v>22279</v>
      </c>
      <c r="D33" s="65" t="s">
        <v>22280</v>
      </c>
      <c r="E33" s="66" t="s">
        <v>22281</v>
      </c>
      <c r="F33" s="66"/>
    </row>
    <row r="34" ht="47.75" spans="1:6">
      <c r="A34" s="63">
        <v>31</v>
      </c>
      <c r="B34" s="4" t="str">
        <f>_xlfn.DISPIMG("ID_B563F409A1454A1EBF3E74F0A419F6CA",1)</f>
        <v>=DISPIMG("ID_B563F409A1454A1EBF3E74F0A419F6CA",1)</v>
      </c>
      <c r="C34" s="64" t="s">
        <v>22282</v>
      </c>
      <c r="D34" s="65" t="s">
        <v>22283</v>
      </c>
      <c r="E34" s="66" t="s">
        <v>22284</v>
      </c>
      <c r="F34" s="66"/>
    </row>
    <row r="35" ht="47.75" spans="1:6">
      <c r="A35" s="63">
        <v>32</v>
      </c>
      <c r="B35" s="4" t="str">
        <f>_xlfn.DISPIMG("ID_7C85863C699B4466902F27477AE09FC7",1)</f>
        <v>=DISPIMG("ID_7C85863C699B4466902F27477AE09FC7",1)</v>
      </c>
      <c r="C35" s="64" t="s">
        <v>22285</v>
      </c>
      <c r="D35" s="65" t="s">
        <v>22286</v>
      </c>
      <c r="E35" s="66" t="s">
        <v>22287</v>
      </c>
      <c r="F35" s="66"/>
    </row>
    <row r="36" ht="47.75" spans="1:6">
      <c r="A36" s="63">
        <v>33</v>
      </c>
      <c r="B36" s="4" t="str">
        <f>_xlfn.DISPIMG("ID_64166241E90B4120A6F3CE92742C096B",1)</f>
        <v>=DISPIMG("ID_64166241E90B4120A6F3CE92742C096B",1)</v>
      </c>
      <c r="C36" s="64" t="s">
        <v>22288</v>
      </c>
      <c r="D36" s="65" t="s">
        <v>22289</v>
      </c>
      <c r="E36" s="66" t="s">
        <v>22290</v>
      </c>
      <c r="F36" s="66"/>
    </row>
    <row r="37" ht="47.75" spans="1:6">
      <c r="A37" s="63">
        <v>34</v>
      </c>
      <c r="B37" s="4" t="str">
        <f>_xlfn.DISPIMG("ID_8CB042FE2A6E4C2BA0E0BAF620F14F9F",1)</f>
        <v>=DISPIMG("ID_8CB042FE2A6E4C2BA0E0BAF620F14F9F",1)</v>
      </c>
      <c r="C37" s="64" t="s">
        <v>22291</v>
      </c>
      <c r="D37" s="65" t="s">
        <v>22292</v>
      </c>
      <c r="E37" s="66" t="s">
        <v>22293</v>
      </c>
      <c r="F37" s="66"/>
    </row>
    <row r="38" ht="47.75" spans="1:6">
      <c r="A38" s="63">
        <v>35</v>
      </c>
      <c r="B38" s="4" t="str">
        <f>_xlfn.DISPIMG("ID_8E3C8084073F443D86E864D3A353A3A9",1)</f>
        <v>=DISPIMG("ID_8E3C8084073F443D86E864D3A353A3A9",1)</v>
      </c>
      <c r="C38" s="64" t="s">
        <v>22294</v>
      </c>
      <c r="D38" s="65" t="s">
        <v>22295</v>
      </c>
      <c r="E38" s="66" t="s">
        <v>22296</v>
      </c>
      <c r="F38" s="66"/>
    </row>
    <row r="39" ht="47.75" spans="1:6">
      <c r="A39" s="63">
        <v>36</v>
      </c>
      <c r="B39" s="4" t="str">
        <f>_xlfn.DISPIMG("ID_678DE15691EB449092EC497CC30C5DFC",1)</f>
        <v>=DISPIMG("ID_678DE15691EB449092EC497CC30C5DFC",1)</v>
      </c>
      <c r="C39" s="64" t="s">
        <v>22297</v>
      </c>
      <c r="D39" s="65" t="s">
        <v>22298</v>
      </c>
      <c r="E39" s="66" t="s">
        <v>22299</v>
      </c>
      <c r="F39" s="66"/>
    </row>
    <row r="40" ht="47.75" spans="1:6">
      <c r="A40" s="63">
        <v>37</v>
      </c>
      <c r="B40" s="4" t="str">
        <f>_xlfn.DISPIMG("ID_C98621F6A3EB4682AE2E1DDE0BC73C41",1)</f>
        <v>=DISPIMG("ID_C98621F6A3EB4682AE2E1DDE0BC73C41",1)</v>
      </c>
      <c r="C40" s="64" t="s">
        <v>22300</v>
      </c>
      <c r="D40" s="65" t="s">
        <v>22301</v>
      </c>
      <c r="E40" s="66" t="s">
        <v>22302</v>
      </c>
      <c r="F40" s="66"/>
    </row>
    <row r="41" ht="47.75" spans="1:6">
      <c r="A41" s="63">
        <v>38</v>
      </c>
      <c r="B41" s="4" t="str">
        <f>_xlfn.DISPIMG("ID_35232D6933AD481AAC2BDF92B789DB9A",1)</f>
        <v>=DISPIMG("ID_35232D6933AD481AAC2BDF92B789DB9A",1)</v>
      </c>
      <c r="C41" s="64" t="s">
        <v>22303</v>
      </c>
      <c r="D41" s="65" t="s">
        <v>22304</v>
      </c>
      <c r="E41" s="66" t="s">
        <v>22299</v>
      </c>
      <c r="F41" s="66"/>
    </row>
    <row r="42" ht="47.75" spans="1:6">
      <c r="A42" s="63">
        <v>39</v>
      </c>
      <c r="B42" s="4" t="str">
        <f>_xlfn.DISPIMG("ID_9540924E6BB047AB8DFE4077B7C24C61",1)</f>
        <v>=DISPIMG("ID_9540924E6BB047AB8DFE4077B7C24C61",1)</v>
      </c>
      <c r="C42" s="64" t="s">
        <v>22305</v>
      </c>
      <c r="D42" s="65" t="s">
        <v>22306</v>
      </c>
      <c r="E42" s="66" t="s">
        <v>22307</v>
      </c>
      <c r="F42" s="66"/>
    </row>
    <row r="43" ht="47.75" spans="1:6">
      <c r="A43" s="63">
        <v>40</v>
      </c>
      <c r="B43" s="4" t="str">
        <f>_xlfn.DISPIMG("ID_960EAE5F9BEE41BB9C3668EC6A75410C",1)</f>
        <v>=DISPIMG("ID_960EAE5F9BEE41BB9C3668EC6A75410C",1)</v>
      </c>
      <c r="C43" s="64" t="s">
        <v>22308</v>
      </c>
      <c r="D43" s="65" t="s">
        <v>22309</v>
      </c>
      <c r="E43" s="66" t="s">
        <v>22310</v>
      </c>
      <c r="F43" s="66"/>
    </row>
    <row r="44" ht="47.75" spans="1:6">
      <c r="A44" s="63">
        <v>41</v>
      </c>
      <c r="B44" s="4" t="str">
        <f>_xlfn.DISPIMG("ID_C8C5544049974F66A10914DF68AC775D",1)</f>
        <v>=DISPIMG("ID_C8C5544049974F66A10914DF68AC775D",1)</v>
      </c>
      <c r="C44" s="64" t="s">
        <v>22311</v>
      </c>
      <c r="D44" s="65" t="s">
        <v>22312</v>
      </c>
      <c r="E44" s="66" t="s">
        <v>22313</v>
      </c>
      <c r="F44" s="66"/>
    </row>
    <row r="45" ht="47.75" spans="1:6">
      <c r="A45" s="63">
        <v>42</v>
      </c>
      <c r="B45" s="4" t="str">
        <f>_xlfn.DISPIMG("ID_9CCB0EEABAE84E59B0DC7D9C958079CC",1)</f>
        <v>=DISPIMG("ID_9CCB0EEABAE84E59B0DC7D9C958079CC",1)</v>
      </c>
      <c r="C45" s="64" t="s">
        <v>22314</v>
      </c>
      <c r="D45" s="65" t="s">
        <v>22315</v>
      </c>
      <c r="E45" s="66" t="s">
        <v>22316</v>
      </c>
      <c r="F45" s="66"/>
    </row>
    <row r="46" ht="47.75" spans="1:6">
      <c r="A46" s="63">
        <v>43</v>
      </c>
      <c r="B46" s="4" t="str">
        <f>_xlfn.DISPIMG("ID_1BD55944268D44EF95D1BD0121D3DAA5",1)</f>
        <v>=DISPIMG("ID_1BD55944268D44EF95D1BD0121D3DAA5",1)</v>
      </c>
      <c r="C46" s="64" t="s">
        <v>22317</v>
      </c>
      <c r="D46" s="65" t="s">
        <v>22318</v>
      </c>
      <c r="E46" s="66" t="s">
        <v>22319</v>
      </c>
      <c r="F46" s="66"/>
    </row>
    <row r="47" ht="47.75" spans="1:6">
      <c r="A47" s="63">
        <v>44</v>
      </c>
      <c r="B47" s="4" t="str">
        <f>_xlfn.DISPIMG("ID_D42C7F986BC44C6AABF79D2908CBF3E7",1)</f>
        <v>=DISPIMG("ID_D42C7F986BC44C6AABF79D2908CBF3E7",1)</v>
      </c>
      <c r="C47" s="64" t="s">
        <v>22320</v>
      </c>
      <c r="D47" s="65" t="s">
        <v>22321</v>
      </c>
      <c r="E47" s="66" t="s">
        <v>22322</v>
      </c>
      <c r="F47" s="66"/>
    </row>
    <row r="48" ht="47.75" spans="1:6">
      <c r="A48" s="63">
        <v>45</v>
      </c>
      <c r="B48" s="4" t="str">
        <f>_xlfn.DISPIMG("ID_56CACF24C7B64C50A5DA54AB39FF99A3",1)</f>
        <v>=DISPIMG("ID_56CACF24C7B64C50A5DA54AB39FF99A3",1)</v>
      </c>
      <c r="C48" s="64" t="s">
        <v>22323</v>
      </c>
      <c r="D48" s="65" t="s">
        <v>22324</v>
      </c>
      <c r="E48" s="66" t="s">
        <v>22325</v>
      </c>
      <c r="F48" s="66"/>
    </row>
    <row r="49" ht="47.75" spans="1:6">
      <c r="A49" s="63">
        <v>46</v>
      </c>
      <c r="B49" s="4" t="str">
        <f>_xlfn.DISPIMG("ID_3054A7DF3F7A485887A3E6E3D046322B",1)</f>
        <v>=DISPIMG("ID_3054A7DF3F7A485887A3E6E3D046322B",1)</v>
      </c>
      <c r="C49" s="64" t="s">
        <v>22326</v>
      </c>
      <c r="D49" s="65" t="s">
        <v>22327</v>
      </c>
      <c r="E49" s="66" t="s">
        <v>22328</v>
      </c>
      <c r="F49" s="66"/>
    </row>
    <row r="50" ht="47.75" spans="1:6">
      <c r="A50" s="63">
        <v>47</v>
      </c>
      <c r="B50" s="4" t="str">
        <f>_xlfn.DISPIMG("ID_C1F5C549E13645DE91D7EEC8228CDE10",1)</f>
        <v>=DISPIMG("ID_C1F5C549E13645DE91D7EEC8228CDE10",1)</v>
      </c>
      <c r="C50" s="64" t="s">
        <v>22329</v>
      </c>
      <c r="D50" s="65" t="s">
        <v>22330</v>
      </c>
      <c r="E50" s="66" t="s">
        <v>22331</v>
      </c>
      <c r="F50" s="66"/>
    </row>
    <row r="51" ht="47.75" spans="1:6">
      <c r="A51" s="63">
        <v>48</v>
      </c>
      <c r="B51" s="4" t="str">
        <f>_xlfn.DISPIMG("ID_B8FF4C39DDD440FE8F9D52ABD45E67F8",1)</f>
        <v>=DISPIMG("ID_B8FF4C39DDD440FE8F9D52ABD45E67F8",1)</v>
      </c>
      <c r="C51" s="64" t="s">
        <v>22332</v>
      </c>
      <c r="D51" s="65" t="s">
        <v>22333</v>
      </c>
      <c r="E51" s="66" t="s">
        <v>22334</v>
      </c>
      <c r="F51" s="66"/>
    </row>
    <row r="52" ht="47.75" spans="1:6">
      <c r="A52" s="63">
        <v>49</v>
      </c>
      <c r="B52" s="4" t="str">
        <f>_xlfn.DISPIMG("ID_EB7693F0740D4B3FA985D1D92215577A",1)</f>
        <v>=DISPIMG("ID_EB7693F0740D4B3FA985D1D92215577A",1)</v>
      </c>
      <c r="C52" s="64" t="s">
        <v>22335</v>
      </c>
      <c r="D52" s="65" t="s">
        <v>22336</v>
      </c>
      <c r="E52" s="66" t="s">
        <v>22337</v>
      </c>
      <c r="F52" s="66"/>
    </row>
    <row r="53" ht="47.75" spans="1:6">
      <c r="A53" s="63">
        <v>50</v>
      </c>
      <c r="B53" s="4" t="str">
        <f>_xlfn.DISPIMG("ID_C1FB4430B51B46DAA81C7D03AEC7135D",1)</f>
        <v>=DISPIMG("ID_C1FB4430B51B46DAA81C7D03AEC7135D",1)</v>
      </c>
      <c r="C53" s="64" t="s">
        <v>22338</v>
      </c>
      <c r="D53" s="65" t="s">
        <v>22339</v>
      </c>
      <c r="E53" s="66" t="s">
        <v>22340</v>
      </c>
      <c r="F53" s="66"/>
    </row>
    <row r="54" ht="47.75" spans="1:6">
      <c r="A54" s="63">
        <v>51</v>
      </c>
      <c r="B54" s="4" t="str">
        <f>_xlfn.DISPIMG("ID_75085437A9184A689ED71680B7E32A52",1)</f>
        <v>=DISPIMG("ID_75085437A9184A689ED71680B7E32A52",1)</v>
      </c>
      <c r="C54" s="64" t="s">
        <v>22341</v>
      </c>
      <c r="D54" s="65" t="s">
        <v>22342</v>
      </c>
      <c r="E54" s="66" t="s">
        <v>22343</v>
      </c>
      <c r="F54" s="66"/>
    </row>
    <row r="55" ht="47.75" spans="1:6">
      <c r="A55" s="63">
        <v>52</v>
      </c>
      <c r="B55" s="4" t="str">
        <f>_xlfn.DISPIMG("ID_6897D24FF0C94E8C85D55E794D132464",1)</f>
        <v>=DISPIMG("ID_6897D24FF0C94E8C85D55E794D132464",1)</v>
      </c>
      <c r="C55" s="64" t="s">
        <v>22344</v>
      </c>
      <c r="D55" s="65" t="s">
        <v>22345</v>
      </c>
      <c r="E55" s="66" t="s">
        <v>22346</v>
      </c>
      <c r="F55" s="67"/>
    </row>
    <row r="56" ht="47.75" spans="1:6">
      <c r="A56" s="63">
        <v>53</v>
      </c>
      <c r="B56" s="4" t="str">
        <f>_xlfn.DISPIMG("ID_61C9244ED5644C26A8A72052F981D5E2",1)</f>
        <v>=DISPIMG("ID_61C9244ED5644C26A8A72052F981D5E2",1)</v>
      </c>
      <c r="C56" s="64" t="s">
        <v>22347</v>
      </c>
      <c r="D56" s="65" t="s">
        <v>22348</v>
      </c>
      <c r="E56" s="66" t="s">
        <v>22349</v>
      </c>
      <c r="F56" s="66"/>
    </row>
    <row r="57" ht="47.75" spans="1:6">
      <c r="A57" s="63">
        <v>54</v>
      </c>
      <c r="B57" s="4" t="str">
        <f>_xlfn.DISPIMG("ID_83D331146A394BFFB03076FC90F31B43",1)</f>
        <v>=DISPIMG("ID_83D331146A394BFFB03076FC90F31B43",1)</v>
      </c>
      <c r="C57" s="64" t="s">
        <v>22350</v>
      </c>
      <c r="D57" s="65" t="s">
        <v>22351</v>
      </c>
      <c r="E57" s="66" t="s">
        <v>22352</v>
      </c>
      <c r="F57" s="66"/>
    </row>
    <row r="58" ht="47.75" spans="1:6">
      <c r="A58" s="63">
        <v>55</v>
      </c>
      <c r="B58" s="4" t="str">
        <f>_xlfn.DISPIMG("ID_93D64DFEB9BC4A889F3A4E73A365497B",1)</f>
        <v>=DISPIMG("ID_93D64DFEB9BC4A889F3A4E73A365497B",1)</v>
      </c>
      <c r="C58" s="64" t="s">
        <v>22353</v>
      </c>
      <c r="D58" s="65" t="s">
        <v>22354</v>
      </c>
      <c r="E58" s="66" t="s">
        <v>22355</v>
      </c>
      <c r="F58" s="66"/>
    </row>
    <row r="59" ht="47.75" spans="1:6">
      <c r="A59" s="63">
        <v>56</v>
      </c>
      <c r="B59" s="4" t="str">
        <f>_xlfn.DISPIMG("ID_D7B5792DC2EA427A83AF297650CDD1BB",1)</f>
        <v>=DISPIMG("ID_D7B5792DC2EA427A83AF297650CDD1BB",1)</v>
      </c>
      <c r="C59" s="64" t="s">
        <v>22356</v>
      </c>
      <c r="D59" s="65" t="s">
        <v>22357</v>
      </c>
      <c r="E59" s="66" t="s">
        <v>22358</v>
      </c>
      <c r="F59" s="66"/>
    </row>
    <row r="60" ht="47.75" spans="1:6">
      <c r="A60" s="63">
        <v>57</v>
      </c>
      <c r="B60" s="4" t="str">
        <f>_xlfn.DISPIMG("ID_8A2462D88DA448EC88824F0622C87C16",1)</f>
        <v>=DISPIMG("ID_8A2462D88DA448EC88824F0622C87C16",1)</v>
      </c>
      <c r="C60" s="64" t="s">
        <v>22359</v>
      </c>
      <c r="D60" s="65" t="s">
        <v>22360</v>
      </c>
      <c r="E60" s="66" t="s">
        <v>22361</v>
      </c>
      <c r="F60" s="66"/>
    </row>
    <row r="61" ht="47.75" spans="1:6">
      <c r="A61" s="63">
        <v>58</v>
      </c>
      <c r="B61" s="4" t="str">
        <f>_xlfn.DISPIMG("ID_A7F1AB3849EF4D11828F8B08A6340A83",1)</f>
        <v>=DISPIMG("ID_A7F1AB3849EF4D11828F8B08A6340A83",1)</v>
      </c>
      <c r="C61" s="64" t="s">
        <v>22362</v>
      </c>
      <c r="D61" s="65" t="s">
        <v>22363</v>
      </c>
      <c r="E61" s="66" t="s">
        <v>22364</v>
      </c>
      <c r="F61" s="66"/>
    </row>
    <row r="62" ht="47.75" spans="1:6">
      <c r="A62" s="63">
        <v>59</v>
      </c>
      <c r="B62" s="4" t="str">
        <f>_xlfn.DISPIMG("ID_F94EE99D327846C2AF35F52E9D365A5C",1)</f>
        <v>=DISPIMG("ID_F94EE99D327846C2AF35F52E9D365A5C",1)</v>
      </c>
      <c r="C62" s="64" t="s">
        <v>22365</v>
      </c>
      <c r="D62" s="65" t="s">
        <v>22366</v>
      </c>
      <c r="E62" s="66" t="s">
        <v>22367</v>
      </c>
      <c r="F62" s="66"/>
    </row>
    <row r="63" ht="47.75" spans="1:6">
      <c r="A63" s="63">
        <v>60</v>
      </c>
      <c r="B63" s="4" t="str">
        <f>_xlfn.DISPIMG("ID_7B83CDA21F1B4C9D8565A8279E8945D8",1)</f>
        <v>=DISPIMG("ID_7B83CDA21F1B4C9D8565A8279E8945D8",1)</v>
      </c>
      <c r="C63" s="64" t="s">
        <v>22368</v>
      </c>
      <c r="D63" s="65" t="s">
        <v>22369</v>
      </c>
      <c r="E63" s="66" t="s">
        <v>22370</v>
      </c>
      <c r="F63" s="66"/>
    </row>
    <row r="64" ht="47.75" spans="1:6">
      <c r="A64" s="63">
        <v>61</v>
      </c>
      <c r="B64" s="4" t="str">
        <f>_xlfn.DISPIMG("ID_5C2AB5DDA8BA48ADAAFB310EABDD8F14",1)</f>
        <v>=DISPIMG("ID_5C2AB5DDA8BA48ADAAFB310EABDD8F14",1)</v>
      </c>
      <c r="C64" s="64" t="s">
        <v>22371</v>
      </c>
      <c r="D64" s="65" t="s">
        <v>22372</v>
      </c>
      <c r="E64" s="66" t="s">
        <v>22373</v>
      </c>
      <c r="F64" s="66"/>
    </row>
    <row r="65" ht="47.75" spans="1:6">
      <c r="A65" s="63">
        <v>62</v>
      </c>
      <c r="B65" s="4" t="str">
        <f>_xlfn.DISPIMG("ID_2AE95307FA494F37A198658EB0880B07",1)</f>
        <v>=DISPIMG("ID_2AE95307FA494F37A198658EB0880B07",1)</v>
      </c>
      <c r="C65" s="64" t="s">
        <v>22374</v>
      </c>
      <c r="D65" s="65" t="s">
        <v>22375</v>
      </c>
      <c r="E65" s="66" t="s">
        <v>22376</v>
      </c>
      <c r="F65" s="66"/>
    </row>
    <row r="66" ht="47.75" spans="1:6">
      <c r="A66" s="63">
        <v>63</v>
      </c>
      <c r="B66" s="4" t="str">
        <f>_xlfn.DISPIMG("ID_34B2B86A09CD441A8E4A3F3DC926EF3F",1)</f>
        <v>=DISPIMG("ID_34B2B86A09CD441A8E4A3F3DC926EF3F",1)</v>
      </c>
      <c r="C66" s="64" t="s">
        <v>22377</v>
      </c>
      <c r="D66" s="65" t="s">
        <v>22378</v>
      </c>
      <c r="E66" s="66" t="s">
        <v>22379</v>
      </c>
      <c r="F66" s="66"/>
    </row>
    <row r="67" ht="47.75" spans="1:6">
      <c r="A67" s="63">
        <v>64</v>
      </c>
      <c r="B67" s="4" t="str">
        <f>_xlfn.DISPIMG("ID_39E1EAE20804453CA15263DD9CCD4710",1)</f>
        <v>=DISPIMG("ID_39E1EAE20804453CA15263DD9CCD4710",1)</v>
      </c>
      <c r="C67" s="64" t="s">
        <v>22380</v>
      </c>
      <c r="D67" s="65" t="s">
        <v>22381</v>
      </c>
      <c r="E67" s="66" t="s">
        <v>22382</v>
      </c>
      <c r="F67" s="66"/>
    </row>
    <row r="68" ht="47.75" spans="1:6">
      <c r="A68" s="63">
        <v>65</v>
      </c>
      <c r="B68" s="4" t="str">
        <f>_xlfn.DISPIMG("ID_E0167B0F42D64FFB9599704079CE21E5",1)</f>
        <v>=DISPIMG("ID_E0167B0F42D64FFB9599704079CE21E5",1)</v>
      </c>
      <c r="C68" s="64" t="s">
        <v>22383</v>
      </c>
      <c r="D68" s="65" t="s">
        <v>22384</v>
      </c>
      <c r="E68" s="66" t="s">
        <v>2820</v>
      </c>
      <c r="F68" s="66"/>
    </row>
    <row r="69" ht="47.75" spans="1:6">
      <c r="A69" s="63">
        <v>66</v>
      </c>
      <c r="B69" s="4" t="str">
        <f>_xlfn.DISPIMG("ID_6D53ED105DFC4DDDA4F2E35271D47606",1)</f>
        <v>=DISPIMG("ID_6D53ED105DFC4DDDA4F2E35271D47606",1)</v>
      </c>
      <c r="C69" s="64" t="s">
        <v>22385</v>
      </c>
      <c r="D69" s="65" t="s">
        <v>22386</v>
      </c>
      <c r="E69" s="66" t="s">
        <v>22387</v>
      </c>
      <c r="F69" s="66"/>
    </row>
    <row r="70" ht="47.75" spans="1:6">
      <c r="A70" s="63">
        <v>67</v>
      </c>
      <c r="B70" s="4" t="str">
        <f>_xlfn.DISPIMG("ID_AEF90B9E33174DB9996DB5BCE55ED8AB",1)</f>
        <v>=DISPIMG("ID_AEF90B9E33174DB9996DB5BCE55ED8AB",1)</v>
      </c>
      <c r="C70" s="64" t="s">
        <v>22388</v>
      </c>
      <c r="D70" s="65" t="s">
        <v>22389</v>
      </c>
      <c r="E70" s="66" t="s">
        <v>22390</v>
      </c>
      <c r="F70" s="66"/>
    </row>
    <row r="71" ht="47.75" spans="1:6">
      <c r="A71" s="63">
        <v>68</v>
      </c>
      <c r="B71" s="4" t="str">
        <f>_xlfn.DISPIMG("ID_145C6AED642E4E6B8BFABB3B80C0ADD7",1)</f>
        <v>=DISPIMG("ID_145C6AED642E4E6B8BFABB3B80C0ADD7",1)</v>
      </c>
      <c r="C71" s="64" t="s">
        <v>22391</v>
      </c>
      <c r="D71" s="65" t="s">
        <v>22392</v>
      </c>
      <c r="E71" s="66" t="s">
        <v>22393</v>
      </c>
      <c r="F71" s="66"/>
    </row>
    <row r="72" ht="47.75" spans="1:6">
      <c r="A72" s="63">
        <v>69</v>
      </c>
      <c r="B72" s="4" t="str">
        <f>_xlfn.DISPIMG("ID_7EEBD9BCF2184FD6B6ADE11C5566EDD2",1)</f>
        <v>=DISPIMG("ID_7EEBD9BCF2184FD6B6ADE11C5566EDD2",1)</v>
      </c>
      <c r="C72" s="64" t="s">
        <v>22394</v>
      </c>
      <c r="D72" s="65" t="s">
        <v>11768</v>
      </c>
      <c r="E72" s="66" t="s">
        <v>22395</v>
      </c>
      <c r="F72" s="66"/>
    </row>
    <row r="73" ht="47.75" spans="1:6">
      <c r="A73" s="63">
        <v>70</v>
      </c>
      <c r="B73" s="4" t="str">
        <f>_xlfn.DISPIMG("ID_498CB83F0A524E8284795BEBE4F0EAE9",1)</f>
        <v>=DISPIMG("ID_498CB83F0A524E8284795BEBE4F0EAE9",1)</v>
      </c>
      <c r="C73" s="64" t="s">
        <v>22396</v>
      </c>
      <c r="D73" s="65" t="s">
        <v>22397</v>
      </c>
      <c r="E73" s="66" t="s">
        <v>22398</v>
      </c>
      <c r="F73" s="66"/>
    </row>
    <row r="74" ht="47.75" spans="1:6">
      <c r="A74" s="63">
        <v>71</v>
      </c>
      <c r="B74" s="4" t="str">
        <f>_xlfn.DISPIMG("ID_5F8A5F6A7E38422A8436F7B8B6FA229E",1)</f>
        <v>=DISPIMG("ID_5F8A5F6A7E38422A8436F7B8B6FA229E",1)</v>
      </c>
      <c r="C74" s="64" t="s">
        <v>22399</v>
      </c>
      <c r="D74" s="65" t="s">
        <v>22400</v>
      </c>
      <c r="E74" s="66" t="s">
        <v>22401</v>
      </c>
      <c r="F74" s="66"/>
    </row>
    <row r="75" ht="47.75" spans="1:6">
      <c r="A75" s="63">
        <v>72</v>
      </c>
      <c r="B75" s="4" t="str">
        <f>_xlfn.DISPIMG("ID_B08F49B2148C425A8CE9AFEA48CA9D93",1)</f>
        <v>=DISPIMG("ID_B08F49B2148C425A8CE9AFEA48CA9D93",1)</v>
      </c>
      <c r="C75" s="64" t="s">
        <v>22402</v>
      </c>
      <c r="D75" s="65" t="s">
        <v>22403</v>
      </c>
      <c r="E75" s="66" t="s">
        <v>22404</v>
      </c>
      <c r="F75" s="66"/>
    </row>
    <row r="76" ht="47.75" spans="1:6">
      <c r="A76" s="63">
        <v>73</v>
      </c>
      <c r="B76" s="4" t="str">
        <f>_xlfn.DISPIMG("ID_3C6F49C548BC461EA78703820324DD4A",1)</f>
        <v>=DISPIMG("ID_3C6F49C548BC461EA78703820324DD4A",1)</v>
      </c>
      <c r="C76" s="64" t="s">
        <v>22405</v>
      </c>
      <c r="D76" s="65" t="s">
        <v>22406</v>
      </c>
      <c r="E76" s="66" t="s">
        <v>22407</v>
      </c>
      <c r="F76" s="67"/>
    </row>
    <row r="77" ht="47.75" spans="1:6">
      <c r="A77" s="63">
        <v>74</v>
      </c>
      <c r="B77" s="4" t="str">
        <f>_xlfn.DISPIMG("ID_1BB59600B0A74A5BB45C282511F37750",1)</f>
        <v>=DISPIMG("ID_1BB59600B0A74A5BB45C282511F37750",1)</v>
      </c>
      <c r="C77" s="64" t="s">
        <v>22408</v>
      </c>
      <c r="D77" s="65" t="s">
        <v>22409</v>
      </c>
      <c r="E77" s="66" t="s">
        <v>22410</v>
      </c>
      <c r="F77" s="66"/>
    </row>
    <row r="78" ht="47.75" spans="1:6">
      <c r="A78" s="63">
        <v>75</v>
      </c>
      <c r="B78" s="4" t="str">
        <f>_xlfn.DISPIMG("ID_997BEC0297004559BF36AE010CB30F35",1)</f>
        <v>=DISPIMG("ID_997BEC0297004559BF36AE010CB30F35",1)</v>
      </c>
      <c r="C78" s="64" t="s">
        <v>22411</v>
      </c>
      <c r="D78" s="65" t="s">
        <v>22412</v>
      </c>
      <c r="E78" s="66" t="s">
        <v>22413</v>
      </c>
      <c r="F78" s="66"/>
    </row>
    <row r="79" ht="47.75" spans="1:6">
      <c r="A79" s="63">
        <v>76</v>
      </c>
      <c r="B79" s="4" t="str">
        <f>_xlfn.DISPIMG("ID_02D8172AFA7A45A08554DCC98E4B59CF",1)</f>
        <v>=DISPIMG("ID_02D8172AFA7A45A08554DCC98E4B59CF",1)</v>
      </c>
      <c r="C79" s="64" t="s">
        <v>22414</v>
      </c>
      <c r="D79" s="65" t="s">
        <v>22415</v>
      </c>
      <c r="E79" s="66" t="s">
        <v>22410</v>
      </c>
      <c r="F79" s="66"/>
    </row>
    <row r="80" ht="47.75" spans="1:6">
      <c r="A80" s="63">
        <v>77</v>
      </c>
      <c r="B80" s="4" t="str">
        <f>_xlfn.DISPIMG("ID_1AFED320F849498292E9772D07980AAA",1)</f>
        <v>=DISPIMG("ID_1AFED320F849498292E9772D07980AAA",1)</v>
      </c>
      <c r="C80" s="64" t="s">
        <v>22416</v>
      </c>
      <c r="D80" s="65" t="s">
        <v>22417</v>
      </c>
      <c r="E80" s="66" t="s">
        <v>22418</v>
      </c>
      <c r="F80" s="66"/>
    </row>
    <row r="81" ht="47.75" spans="1:6">
      <c r="A81" s="63">
        <v>78</v>
      </c>
      <c r="B81" s="4" t="str">
        <f>_xlfn.DISPIMG("ID_D51AC68EF5AC44F6BA5CCD04D2F5EDFD",1)</f>
        <v>=DISPIMG("ID_D51AC68EF5AC44F6BA5CCD04D2F5EDFD",1)</v>
      </c>
      <c r="C81" s="64" t="s">
        <v>22419</v>
      </c>
      <c r="D81" s="65" t="s">
        <v>22420</v>
      </c>
      <c r="E81" s="66" t="s">
        <v>22421</v>
      </c>
      <c r="F81" s="66"/>
    </row>
    <row r="82" ht="47.75" spans="1:6">
      <c r="A82" s="63">
        <v>79</v>
      </c>
      <c r="B82" s="4" t="str">
        <f>_xlfn.DISPIMG("ID_FF9615786C1A4EE5B6AEB27F743DA9A6",1)</f>
        <v>=DISPIMG("ID_FF9615786C1A4EE5B6AEB27F743DA9A6",1)</v>
      </c>
      <c r="C82" s="64" t="s">
        <v>22422</v>
      </c>
      <c r="D82" s="65" t="s">
        <v>22423</v>
      </c>
      <c r="E82" s="66" t="s">
        <v>22424</v>
      </c>
      <c r="F82" s="66"/>
    </row>
    <row r="83" ht="47.75" spans="1:6">
      <c r="A83" s="63">
        <v>80</v>
      </c>
      <c r="B83" s="4" t="str">
        <f>_xlfn.DISPIMG("ID_9DE4E0CB022A40278F6A11B50B26146B",1)</f>
        <v>=DISPIMG("ID_9DE4E0CB022A40278F6A11B50B26146B",1)</v>
      </c>
      <c r="C83" s="64" t="s">
        <v>22425</v>
      </c>
      <c r="D83" s="65" t="s">
        <v>22426</v>
      </c>
      <c r="E83" s="66" t="s">
        <v>22427</v>
      </c>
      <c r="F83" s="67"/>
    </row>
    <row r="84" ht="47.75" spans="1:6">
      <c r="A84" s="63">
        <v>81</v>
      </c>
      <c r="B84" s="4" t="str">
        <f>_xlfn.DISPIMG("ID_406F30E540F64198844BAD26D065C852",1)</f>
        <v>=DISPIMG("ID_406F30E540F64198844BAD26D065C852",1)</v>
      </c>
      <c r="C84" s="64" t="s">
        <v>22428</v>
      </c>
      <c r="D84" s="65" t="s">
        <v>22429</v>
      </c>
      <c r="E84" s="66" t="s">
        <v>22430</v>
      </c>
      <c r="F84" s="66"/>
    </row>
    <row r="85" ht="47.75" spans="1:6">
      <c r="A85" s="63">
        <v>82</v>
      </c>
      <c r="B85" s="4" t="str">
        <f>_xlfn.DISPIMG("ID_4C956C9F982C479080AD966E0A357433",1)</f>
        <v>=DISPIMG("ID_4C956C9F982C479080AD966E0A357433",1)</v>
      </c>
      <c r="C85" s="64" t="s">
        <v>22431</v>
      </c>
      <c r="D85" s="65" t="s">
        <v>10375</v>
      </c>
      <c r="E85" s="66" t="s">
        <v>22432</v>
      </c>
      <c r="F85" s="66"/>
    </row>
    <row r="86" ht="47.75" spans="1:6">
      <c r="A86" s="63">
        <v>83</v>
      </c>
      <c r="B86" s="4" t="str">
        <f>_xlfn.DISPIMG("ID_A8783CB58415400E92D5635A50810FB8",1)</f>
        <v>=DISPIMG("ID_A8783CB58415400E92D5635A50810FB8",1)</v>
      </c>
      <c r="C86" s="64" t="s">
        <v>22433</v>
      </c>
      <c r="D86" s="65" t="s">
        <v>22434</v>
      </c>
      <c r="E86" s="66" t="s">
        <v>22435</v>
      </c>
      <c r="F86" s="66"/>
    </row>
    <row r="87" ht="47.75" spans="1:6">
      <c r="A87" s="63">
        <v>84</v>
      </c>
      <c r="B87" s="4" t="str">
        <f>_xlfn.DISPIMG("ID_0C345544C0F54B96AADEA2161E0C236A",1)</f>
        <v>=DISPIMG("ID_0C345544C0F54B96AADEA2161E0C236A",1)</v>
      </c>
      <c r="C87" s="64" t="s">
        <v>22436</v>
      </c>
      <c r="D87" s="65" t="s">
        <v>22437</v>
      </c>
      <c r="E87" s="66" t="s">
        <v>22438</v>
      </c>
      <c r="F87" s="66"/>
    </row>
    <row r="88" ht="47.75" spans="1:6">
      <c r="A88" s="63">
        <v>85</v>
      </c>
      <c r="B88" s="4" t="str">
        <f>_xlfn.DISPIMG("ID_36606F156845470EB4CC04BA21AA2E4B",1)</f>
        <v>=DISPIMG("ID_36606F156845470EB4CC04BA21AA2E4B",1)</v>
      </c>
      <c r="C88" s="64" t="s">
        <v>22439</v>
      </c>
      <c r="D88" s="65" t="s">
        <v>22440</v>
      </c>
      <c r="E88" s="66" t="s">
        <v>22441</v>
      </c>
      <c r="F88" s="66"/>
    </row>
    <row r="89" ht="47.75" spans="1:6">
      <c r="A89" s="63">
        <v>86</v>
      </c>
      <c r="B89" s="4" t="str">
        <f>_xlfn.DISPIMG("ID_3A3DEF38BEEC48188524C48DCFA6D753",1)</f>
        <v>=DISPIMG("ID_3A3DEF38BEEC48188524C48DCFA6D753",1)</v>
      </c>
      <c r="C89" s="64" t="s">
        <v>22442</v>
      </c>
      <c r="D89" s="65" t="s">
        <v>22443</v>
      </c>
      <c r="E89" s="66" t="s">
        <v>22444</v>
      </c>
      <c r="F89" s="66"/>
    </row>
    <row r="90" ht="47.75" spans="1:6">
      <c r="A90" s="63">
        <v>87</v>
      </c>
      <c r="B90" s="4" t="str">
        <f>_xlfn.DISPIMG("ID_55F2BEBF3E474AD087DD454A8D0DB7A5",1)</f>
        <v>=DISPIMG("ID_55F2BEBF3E474AD087DD454A8D0DB7A5",1)</v>
      </c>
      <c r="C90" s="64" t="s">
        <v>22445</v>
      </c>
      <c r="D90" s="65" t="s">
        <v>22446</v>
      </c>
      <c r="E90" s="66" t="s">
        <v>11710</v>
      </c>
      <c r="F90" s="67"/>
    </row>
    <row r="91" ht="47.75" spans="1:6">
      <c r="A91" s="63">
        <v>88</v>
      </c>
      <c r="B91" s="4" t="str">
        <f>_xlfn.DISPIMG("ID_122918327D794FE99C2C34BE36B0C192",1)</f>
        <v>=DISPIMG("ID_122918327D794FE99C2C34BE36B0C192",1)</v>
      </c>
      <c r="C91" s="64" t="s">
        <v>22447</v>
      </c>
      <c r="D91" s="65" t="s">
        <v>22448</v>
      </c>
      <c r="E91" s="66" t="s">
        <v>22313</v>
      </c>
      <c r="F91" s="66"/>
    </row>
    <row r="92" ht="47.75" spans="1:6">
      <c r="A92" s="63">
        <v>89</v>
      </c>
      <c r="B92" s="4" t="str">
        <f>_xlfn.DISPIMG("ID_BC24D0CD6568443984057BB7536B9CD8",1)</f>
        <v>=DISPIMG("ID_BC24D0CD6568443984057BB7536B9CD8",1)</v>
      </c>
      <c r="C92" s="64" t="s">
        <v>22449</v>
      </c>
      <c r="D92" s="65" t="s">
        <v>22450</v>
      </c>
      <c r="E92" s="66" t="s">
        <v>22410</v>
      </c>
      <c r="F92" s="66"/>
    </row>
    <row r="93" ht="47.75" spans="1:6">
      <c r="A93" s="63">
        <v>90</v>
      </c>
      <c r="B93" s="4" t="str">
        <f>_xlfn.DISPIMG("ID_C9EF26EA5E834DEE85881DA2BB422AF4",1)</f>
        <v>=DISPIMG("ID_C9EF26EA5E834DEE85881DA2BB422AF4",1)</v>
      </c>
      <c r="C93" s="64" t="s">
        <v>22451</v>
      </c>
      <c r="D93" s="65" t="s">
        <v>22452</v>
      </c>
      <c r="E93" s="66" t="s">
        <v>22410</v>
      </c>
      <c r="F93" s="66"/>
    </row>
    <row r="94" ht="47.75" spans="1:6">
      <c r="A94" s="63">
        <v>91</v>
      </c>
      <c r="B94" s="4" t="str">
        <f>_xlfn.DISPIMG("ID_83D8BA6B8D6E49DCB319CDC75C69D3CB",1)</f>
        <v>=DISPIMG("ID_83D8BA6B8D6E49DCB319CDC75C69D3CB",1)</v>
      </c>
      <c r="C94" s="64" t="s">
        <v>22453</v>
      </c>
      <c r="D94" s="65" t="s">
        <v>22454</v>
      </c>
      <c r="E94" s="66" t="s">
        <v>22410</v>
      </c>
      <c r="F94" s="66"/>
    </row>
    <row r="95" ht="47.75" spans="1:6">
      <c r="A95" s="63">
        <v>92</v>
      </c>
      <c r="B95" s="4" t="str">
        <f>_xlfn.DISPIMG("ID_13894E192AE4404687DBE212E3D76EA4",1)</f>
        <v>=DISPIMG("ID_13894E192AE4404687DBE212E3D76EA4",1)</v>
      </c>
      <c r="C95" s="64" t="s">
        <v>22455</v>
      </c>
      <c r="D95" s="65" t="s">
        <v>22456</v>
      </c>
      <c r="E95" s="66" t="s">
        <v>22410</v>
      </c>
      <c r="F95" s="66"/>
    </row>
    <row r="96" ht="47.75" spans="1:6">
      <c r="A96" s="63">
        <v>93</v>
      </c>
      <c r="B96" s="4" t="str">
        <f>_xlfn.DISPIMG("ID_BD32C965BDFB4984BB8C8B1750E900AD",1)</f>
        <v>=DISPIMG("ID_BD32C965BDFB4984BB8C8B1750E900AD",1)</v>
      </c>
      <c r="C96" s="64" t="s">
        <v>22457</v>
      </c>
      <c r="D96" s="65" t="s">
        <v>22458</v>
      </c>
      <c r="E96" s="66" t="s">
        <v>22410</v>
      </c>
      <c r="F96" s="66"/>
    </row>
    <row r="97" ht="47.75" spans="1:6">
      <c r="A97" s="63">
        <v>94</v>
      </c>
      <c r="B97" s="4" t="str">
        <f>_xlfn.DISPIMG("ID_40CAA1FCF29F4B7580D0C0E4A6390BC7",1)</f>
        <v>=DISPIMG("ID_40CAA1FCF29F4B7580D0C0E4A6390BC7",1)</v>
      </c>
      <c r="C97" s="64" t="s">
        <v>22459</v>
      </c>
      <c r="D97" s="65" t="s">
        <v>22460</v>
      </c>
      <c r="E97" s="66" t="s">
        <v>22313</v>
      </c>
      <c r="F97" s="66"/>
    </row>
    <row r="98" ht="47.75" spans="1:6">
      <c r="A98" s="63">
        <v>95</v>
      </c>
      <c r="B98" s="4" t="str">
        <f>_xlfn.DISPIMG("ID_64F5184D5C9A467D9185D9BE521CDB90",1)</f>
        <v>=DISPIMG("ID_64F5184D5C9A467D9185D9BE521CDB90",1)</v>
      </c>
      <c r="C98" s="64" t="s">
        <v>22461</v>
      </c>
      <c r="D98" s="65" t="s">
        <v>22462</v>
      </c>
      <c r="E98" s="66" t="s">
        <v>22410</v>
      </c>
      <c r="F98" s="66"/>
    </row>
    <row r="99" ht="47.75" spans="1:6">
      <c r="A99" s="63">
        <v>96</v>
      </c>
      <c r="B99" s="4" t="str">
        <f>_xlfn.DISPIMG("ID_87E4C58B2B00498C90BFFC37A207F915",1)</f>
        <v>=DISPIMG("ID_87E4C58B2B00498C90BFFC37A207F915",1)</v>
      </c>
      <c r="C99" s="64" t="s">
        <v>22463</v>
      </c>
      <c r="D99" s="65" t="s">
        <v>22464</v>
      </c>
      <c r="E99" s="66" t="s">
        <v>22465</v>
      </c>
      <c r="F99" s="66"/>
    </row>
    <row r="100" ht="47.75" spans="1:6">
      <c r="A100" s="63">
        <v>97</v>
      </c>
      <c r="B100" s="4" t="str">
        <f>_xlfn.DISPIMG("ID_ECCFC7EAD7FE4513A77F50C25312F8F0",1)</f>
        <v>=DISPIMG("ID_ECCFC7EAD7FE4513A77F50C25312F8F0",1)</v>
      </c>
      <c r="C100" s="64" t="s">
        <v>22466</v>
      </c>
      <c r="D100" s="65" t="s">
        <v>22467</v>
      </c>
      <c r="E100" s="66" t="s">
        <v>280</v>
      </c>
      <c r="F100" s="66"/>
    </row>
    <row r="101" ht="47.75" spans="1:6">
      <c r="A101" s="63">
        <v>98</v>
      </c>
      <c r="B101" s="4" t="str">
        <f>_xlfn.DISPIMG("ID_C8731620ED544C46905D5BF3478C6337",1)</f>
        <v>=DISPIMG("ID_C8731620ED544C46905D5BF3478C6337",1)</v>
      </c>
      <c r="C101" s="64" t="s">
        <v>22468</v>
      </c>
      <c r="D101" s="65" t="s">
        <v>22469</v>
      </c>
      <c r="E101" s="66" t="s">
        <v>280</v>
      </c>
      <c r="F101" s="66"/>
    </row>
    <row r="102" ht="47.75" spans="1:6">
      <c r="A102" s="63">
        <v>99</v>
      </c>
      <c r="B102" s="4" t="str">
        <f>_xlfn.DISPIMG("ID_B79B5CE8DD9F41409435C6F55F816D0A",1)</f>
        <v>=DISPIMG("ID_B79B5CE8DD9F41409435C6F55F816D0A",1)</v>
      </c>
      <c r="C102" s="64" t="s">
        <v>22470</v>
      </c>
      <c r="D102" s="65" t="s">
        <v>22471</v>
      </c>
      <c r="E102" s="66" t="s">
        <v>22472</v>
      </c>
      <c r="F102" s="66"/>
    </row>
    <row r="103" ht="47.75" spans="1:6">
      <c r="A103" s="63">
        <v>100</v>
      </c>
      <c r="B103" s="4" t="str">
        <f>_xlfn.DISPIMG("ID_1AEDC26F1BAC44B6A723BD3B2CD5923C",1)</f>
        <v>=DISPIMG("ID_1AEDC26F1BAC44B6A723BD3B2CD5923C",1)</v>
      </c>
      <c r="C103" s="64" t="s">
        <v>22473</v>
      </c>
      <c r="D103" s="65" t="s">
        <v>11787</v>
      </c>
      <c r="E103" s="66" t="s">
        <v>22474</v>
      </c>
      <c r="F103" s="66"/>
    </row>
    <row r="104" ht="47.75" spans="1:6">
      <c r="A104" s="63">
        <v>101</v>
      </c>
      <c r="B104" s="4" t="str">
        <f>_xlfn.DISPIMG("ID_B4453236657840ACAD0126425D72A371",1)</f>
        <v>=DISPIMG("ID_B4453236657840ACAD0126425D72A371",1)</v>
      </c>
      <c r="C104" s="64" t="s">
        <v>22475</v>
      </c>
      <c r="D104" s="65" t="s">
        <v>22476</v>
      </c>
      <c r="E104" s="66" t="s">
        <v>22477</v>
      </c>
      <c r="F104" s="66"/>
    </row>
    <row r="105" ht="47.75" spans="1:6">
      <c r="A105" s="63">
        <v>102</v>
      </c>
      <c r="B105" s="4" t="str">
        <f>_xlfn.DISPIMG("ID_1BB344BC16934C3E89FE144A9F40FF34",1)</f>
        <v>=DISPIMG("ID_1BB344BC16934C3E89FE144A9F40FF34",1)</v>
      </c>
      <c r="C105" s="64" t="s">
        <v>22478</v>
      </c>
      <c r="D105" s="65" t="s">
        <v>22479</v>
      </c>
      <c r="E105" s="66" t="s">
        <v>22480</v>
      </c>
      <c r="F105" s="67"/>
    </row>
    <row r="106" ht="47.75" spans="1:6">
      <c r="A106" s="63">
        <v>103</v>
      </c>
      <c r="B106" s="4" t="str">
        <f>_xlfn.DISPIMG("ID_D38B14DD1FD04F5F852D3546DF423208",1)</f>
        <v>=DISPIMG("ID_D38B14DD1FD04F5F852D3546DF423208",1)</v>
      </c>
      <c r="C106" s="64" t="s">
        <v>22481</v>
      </c>
      <c r="D106" s="65" t="s">
        <v>22482</v>
      </c>
      <c r="E106" s="66" t="s">
        <v>22483</v>
      </c>
      <c r="F106" s="66"/>
    </row>
    <row r="107" ht="47.75" spans="1:6">
      <c r="A107" s="63">
        <v>104</v>
      </c>
      <c r="B107" s="4" t="str">
        <f>_xlfn.DISPIMG("ID_BE3ECBA27CD74548BE8A62FFFD2AD59A",1)</f>
        <v>=DISPIMG("ID_BE3ECBA27CD74548BE8A62FFFD2AD59A",1)</v>
      </c>
      <c r="C107" s="64" t="s">
        <v>22484</v>
      </c>
      <c r="D107" s="65" t="s">
        <v>22485</v>
      </c>
      <c r="E107" s="66" t="s">
        <v>22486</v>
      </c>
      <c r="F107" s="66"/>
    </row>
    <row r="108" ht="47.75" spans="1:6">
      <c r="A108" s="63">
        <v>105</v>
      </c>
      <c r="B108" s="4" t="str">
        <f>_xlfn.DISPIMG("ID_0299FB90F0584B25958A66706AD4DBAF",1)</f>
        <v>=DISPIMG("ID_0299FB90F0584B25958A66706AD4DBAF",1)</v>
      </c>
      <c r="C108" s="64" t="s">
        <v>22487</v>
      </c>
      <c r="D108" s="65" t="s">
        <v>22488</v>
      </c>
      <c r="E108" s="66" t="s">
        <v>22489</v>
      </c>
      <c r="F108" s="66"/>
    </row>
    <row r="109" ht="47.75" spans="1:6">
      <c r="A109" s="63">
        <v>106</v>
      </c>
      <c r="B109" s="4" t="str">
        <f>_xlfn.DISPIMG("ID_6C30CD0C8FE548138352D03384C2AB81",1)</f>
        <v>=DISPIMG("ID_6C30CD0C8FE548138352D03384C2AB81",1)</v>
      </c>
      <c r="C109" s="64" t="s">
        <v>22490</v>
      </c>
      <c r="D109" s="65" t="s">
        <v>22491</v>
      </c>
      <c r="E109" s="66" t="s">
        <v>22492</v>
      </c>
      <c r="F109" s="66"/>
    </row>
    <row r="110" ht="47.75" spans="1:6">
      <c r="A110" s="63">
        <v>107</v>
      </c>
      <c r="B110" s="4" t="str">
        <f>_xlfn.DISPIMG("ID_77503B340D68445A8A5C5ABE0DB52C3B",1)</f>
        <v>=DISPIMG("ID_77503B340D68445A8A5C5ABE0DB52C3B",1)</v>
      </c>
      <c r="C110" s="64" t="s">
        <v>22493</v>
      </c>
      <c r="D110" s="65" t="s">
        <v>22494</v>
      </c>
      <c r="E110" s="66" t="s">
        <v>22492</v>
      </c>
      <c r="F110" s="66"/>
    </row>
    <row r="111" ht="47.75" spans="1:6">
      <c r="A111" s="63">
        <v>108</v>
      </c>
      <c r="B111" s="4" t="str">
        <f>_xlfn.DISPIMG("ID_E75BE151FE02419198012E3AF218AD9E",1)</f>
        <v>=DISPIMG("ID_E75BE151FE02419198012E3AF218AD9E",1)</v>
      </c>
      <c r="C111" s="64" t="s">
        <v>22495</v>
      </c>
      <c r="D111" s="65" t="s">
        <v>22496</v>
      </c>
      <c r="E111" s="66" t="s">
        <v>22497</v>
      </c>
      <c r="F111" s="66"/>
    </row>
    <row r="112" ht="47.75" spans="1:6">
      <c r="A112" s="63">
        <v>109</v>
      </c>
      <c r="B112" s="4" t="str">
        <f>_xlfn.DISPIMG("ID_B2D114B23D1B46F39785810412768637",1)</f>
        <v>=DISPIMG("ID_B2D114B23D1B46F39785810412768637",1)</v>
      </c>
      <c r="C112" s="64" t="s">
        <v>22498</v>
      </c>
      <c r="D112" s="65" t="s">
        <v>22499</v>
      </c>
      <c r="E112" s="66" t="s">
        <v>22410</v>
      </c>
      <c r="F112" s="66"/>
    </row>
    <row r="113" ht="54" spans="1:6">
      <c r="A113" s="63">
        <v>110</v>
      </c>
      <c r="B113" s="4" t="str">
        <f>_xlfn.DISPIMG("ID_7E7301C1DE22415EBD50804BB075A7EB",1)</f>
        <v>=DISPIMG("ID_7E7301C1DE22415EBD50804BB075A7EB",1)</v>
      </c>
      <c r="C113" s="64" t="s">
        <v>22500</v>
      </c>
      <c r="D113" s="65" t="s">
        <v>22501</v>
      </c>
      <c r="E113" s="66" t="s">
        <v>22502</v>
      </c>
      <c r="F113" s="67"/>
    </row>
    <row r="114" ht="47.75" spans="1:6">
      <c r="A114" s="63">
        <v>111</v>
      </c>
      <c r="B114" s="4" t="str">
        <f>_xlfn.DISPIMG("ID_7A3815A7890C44CBB7F97D36A9BAA797",1)</f>
        <v>=DISPIMG("ID_7A3815A7890C44CBB7F97D36A9BAA797",1)</v>
      </c>
      <c r="C114" s="64" t="s">
        <v>22503</v>
      </c>
      <c r="D114" s="65" t="s">
        <v>22504</v>
      </c>
      <c r="E114" s="66" t="s">
        <v>22505</v>
      </c>
      <c r="F114" s="66"/>
    </row>
    <row r="115" ht="47.75" spans="1:6">
      <c r="A115" s="63">
        <v>112</v>
      </c>
      <c r="B115" s="4" t="str">
        <f>_xlfn.DISPIMG("ID_C747506F6D7441258E4041E6DEE5FFE6",1)</f>
        <v>=DISPIMG("ID_C747506F6D7441258E4041E6DEE5FFE6",1)</v>
      </c>
      <c r="C115" s="64" t="s">
        <v>22506</v>
      </c>
      <c r="D115" s="65" t="s">
        <v>22507</v>
      </c>
      <c r="E115" s="66" t="s">
        <v>22505</v>
      </c>
      <c r="F115" s="66"/>
    </row>
    <row r="116" ht="47.75" spans="1:6">
      <c r="A116" s="63">
        <v>113</v>
      </c>
      <c r="B116" s="4" t="str">
        <f>_xlfn.DISPIMG("ID_2373598512F2457AA260C16EF6621452",1)</f>
        <v>=DISPIMG("ID_2373598512F2457AA260C16EF6621452",1)</v>
      </c>
      <c r="C116" s="64" t="s">
        <v>22508</v>
      </c>
      <c r="D116" s="65" t="s">
        <v>22509</v>
      </c>
      <c r="E116" s="66" t="s">
        <v>22505</v>
      </c>
      <c r="F116" s="67"/>
    </row>
    <row r="117" ht="47.75" spans="1:6">
      <c r="A117" s="63">
        <v>114</v>
      </c>
      <c r="B117" s="4" t="str">
        <f>_xlfn.DISPIMG("ID_253BFF78F0794814A03670FAEA4EBD1D",1)</f>
        <v>=DISPIMG("ID_253BFF78F0794814A03670FAEA4EBD1D",1)</v>
      </c>
      <c r="C117" s="64" t="s">
        <v>22510</v>
      </c>
      <c r="D117" s="65" t="s">
        <v>22511</v>
      </c>
      <c r="E117" s="66" t="s">
        <v>22512</v>
      </c>
      <c r="F117" s="67"/>
    </row>
    <row r="118" ht="49.05" spans="1:6">
      <c r="A118" s="63">
        <v>115</v>
      </c>
      <c r="B118" s="4" t="str">
        <f>_xlfn.DISPIMG("ID_E96E820EE2D640C69503FDF30514DA7C",1)</f>
        <v>=DISPIMG("ID_E96E820EE2D640C69503FDF30514DA7C",1)</v>
      </c>
      <c r="C118" s="64" t="s">
        <v>22513</v>
      </c>
      <c r="D118" s="65" t="s">
        <v>22514</v>
      </c>
      <c r="E118" s="66" t="s">
        <v>22515</v>
      </c>
      <c r="F118" s="66"/>
    </row>
    <row r="119" ht="47" spans="1:6">
      <c r="A119" s="63">
        <v>116</v>
      </c>
      <c r="B119" s="4" t="str">
        <f>_xlfn.DISPIMG("ID_54B492256FF549128E6F3495CC7D039F",1)</f>
        <v>=DISPIMG("ID_54B492256FF549128E6F3495CC7D039F",1)</v>
      </c>
      <c r="C119" s="64" t="s">
        <v>22516</v>
      </c>
      <c r="D119" s="65" t="s">
        <v>22517</v>
      </c>
      <c r="E119" s="66" t="s">
        <v>22518</v>
      </c>
      <c r="F119" s="66"/>
    </row>
    <row r="120" ht="47" spans="1:6">
      <c r="A120" s="63">
        <v>117</v>
      </c>
      <c r="B120" s="4" t="str">
        <f>_xlfn.DISPIMG("ID_DD920FF7204F44028FC893C1205E928E",1)</f>
        <v>=DISPIMG("ID_DD920FF7204F44028FC893C1205E928E",1)</v>
      </c>
      <c r="C120" s="64" t="s">
        <v>22519</v>
      </c>
      <c r="D120" s="65" t="s">
        <v>22520</v>
      </c>
      <c r="E120" s="66" t="s">
        <v>22521</v>
      </c>
      <c r="F120" s="67"/>
    </row>
    <row r="121" ht="47.75" spans="1:6">
      <c r="A121" s="63">
        <v>118</v>
      </c>
      <c r="B121" s="4" t="str">
        <f>_xlfn.DISPIMG("ID_3A7B107D4BE34282AC6A89FEC53CFA63",1)</f>
        <v>=DISPIMG("ID_3A7B107D4BE34282AC6A89FEC53CFA63",1)</v>
      </c>
      <c r="C121" s="64" t="s">
        <v>22522</v>
      </c>
      <c r="D121" s="65" t="s">
        <v>22523</v>
      </c>
      <c r="E121" s="66" t="s">
        <v>22524</v>
      </c>
      <c r="F121" s="66"/>
    </row>
    <row r="122" ht="49" spans="1:6">
      <c r="A122" s="63">
        <v>119</v>
      </c>
      <c r="B122" s="4" t="str">
        <f>_xlfn.DISPIMG("ID_3B73B3F249A944E48D7F8DB73D10693D",1)</f>
        <v>=DISPIMG("ID_3B73B3F249A944E48D7F8DB73D10693D",1)</v>
      </c>
      <c r="C122" s="64" t="s">
        <v>22525</v>
      </c>
      <c r="D122" s="65" t="s">
        <v>22526</v>
      </c>
      <c r="E122" s="66" t="s">
        <v>22527</v>
      </c>
      <c r="F122" s="66"/>
    </row>
    <row r="123" ht="47" spans="1:6">
      <c r="A123" s="63">
        <v>120</v>
      </c>
      <c r="B123" s="4" t="str">
        <f>_xlfn.DISPIMG("ID_860796C90CE4493A80E420B06187E8D0",1)</f>
        <v>=DISPIMG("ID_860796C90CE4493A80E420B06187E8D0",1)</v>
      </c>
      <c r="C123" s="64" t="s">
        <v>22528</v>
      </c>
      <c r="D123" s="65" t="s">
        <v>22529</v>
      </c>
      <c r="E123" s="66" t="s">
        <v>22530</v>
      </c>
      <c r="F123" s="66"/>
    </row>
    <row r="124" ht="47.75" spans="1:6">
      <c r="A124" s="63">
        <v>121</v>
      </c>
      <c r="B124" s="4" t="str">
        <f>_xlfn.DISPIMG("ID_36F4CC4FB92F4B5396DA87B2B0CC66A4",1)</f>
        <v>=DISPIMG("ID_36F4CC4FB92F4B5396DA87B2B0CC66A4",1)</v>
      </c>
      <c r="C124" s="64" t="s">
        <v>22531</v>
      </c>
      <c r="D124" s="65" t="s">
        <v>22532</v>
      </c>
      <c r="E124" s="66" t="s">
        <v>22533</v>
      </c>
      <c r="F124" s="66"/>
    </row>
    <row r="125" ht="54.7" spans="1:6">
      <c r="A125" s="63">
        <v>122</v>
      </c>
      <c r="B125" s="4" t="str">
        <f>_xlfn.DISPIMG("ID_E5AEE75FF12741B9A4B77795138FEE02",1)</f>
        <v>=DISPIMG("ID_E5AEE75FF12741B9A4B77795138FEE02",1)</v>
      </c>
      <c r="C125" s="64" t="s">
        <v>22534</v>
      </c>
      <c r="D125" s="65" t="s">
        <v>22535</v>
      </c>
      <c r="E125" s="66" t="s">
        <v>22536</v>
      </c>
      <c r="F125" s="66"/>
    </row>
    <row r="126" ht="47.75" spans="1:6">
      <c r="A126" s="63">
        <v>123</v>
      </c>
      <c r="B126" s="4" t="str">
        <f>_xlfn.DISPIMG("ID_0C561719226C41ABB6CA2521087CA042",1)</f>
        <v>=DISPIMG("ID_0C561719226C41ABB6CA2521087CA042",1)</v>
      </c>
      <c r="C126" s="64" t="s">
        <v>22537</v>
      </c>
      <c r="D126" s="65" t="s">
        <v>22538</v>
      </c>
      <c r="E126" s="66" t="s">
        <v>22539</v>
      </c>
      <c r="F126" s="66"/>
    </row>
    <row r="127" ht="54.7" spans="1:6">
      <c r="A127" s="63">
        <v>124</v>
      </c>
      <c r="B127" s="4" t="str">
        <f>_xlfn.DISPIMG("ID_E00AFDC935114371AF3BF7F2807B6F3D",1)</f>
        <v>=DISPIMG("ID_E00AFDC935114371AF3BF7F2807B6F3D",1)</v>
      </c>
      <c r="C127" s="64" t="s">
        <v>22540</v>
      </c>
      <c r="D127" s="65" t="s">
        <v>22541</v>
      </c>
      <c r="E127" s="66" t="s">
        <v>22542</v>
      </c>
      <c r="F127" s="66"/>
    </row>
    <row r="128" ht="49" spans="1:6">
      <c r="A128" s="63">
        <v>125</v>
      </c>
      <c r="B128" s="4" t="str">
        <f>_xlfn.DISPIMG("ID_E8C0F06F763C436B887F3670DF563337",1)</f>
        <v>=DISPIMG("ID_E8C0F06F763C436B887F3670DF563337",1)</v>
      </c>
      <c r="C128" s="64" t="s">
        <v>22543</v>
      </c>
      <c r="D128" s="65" t="s">
        <v>22544</v>
      </c>
      <c r="E128" s="66" t="s">
        <v>22410</v>
      </c>
      <c r="F128" s="66"/>
    </row>
    <row r="129" ht="49" spans="1:6">
      <c r="A129" s="63">
        <v>126</v>
      </c>
      <c r="B129" s="4" t="str">
        <f>_xlfn.DISPIMG("ID_A7BF0FC8A3B6419BAF05763594C4F062",1)</f>
        <v>=DISPIMG("ID_A7BF0FC8A3B6419BAF05763594C4F062",1)</v>
      </c>
      <c r="C129" s="64" t="s">
        <v>22545</v>
      </c>
      <c r="D129" s="65" t="s">
        <v>22546</v>
      </c>
      <c r="E129" s="66" t="s">
        <v>22547</v>
      </c>
      <c r="F129" s="66"/>
    </row>
    <row r="130" ht="49.05" spans="1:6">
      <c r="A130" s="63">
        <v>127</v>
      </c>
      <c r="B130" s="4" t="str">
        <f>_xlfn.DISPIMG("ID_CDC6E98E30E3464D8B2AE7A405CEE958",1)</f>
        <v>=DISPIMG("ID_CDC6E98E30E3464D8B2AE7A405CEE958",1)</v>
      </c>
      <c r="C130" s="64" t="s">
        <v>22548</v>
      </c>
      <c r="D130" s="65" t="s">
        <v>22549</v>
      </c>
      <c r="E130" s="66" t="s">
        <v>22410</v>
      </c>
      <c r="F130" s="66"/>
    </row>
    <row r="131" ht="49" spans="1:6">
      <c r="A131" s="63">
        <v>128</v>
      </c>
      <c r="B131" s="4" t="str">
        <f>_xlfn.DISPIMG("ID_647BDF33A59F41FFB7AFC3942B1A416F",1)</f>
        <v>=DISPIMG("ID_647BDF33A59F41FFB7AFC3942B1A416F",1)</v>
      </c>
      <c r="C131" s="64" t="s">
        <v>22550</v>
      </c>
      <c r="D131" s="65" t="s">
        <v>22551</v>
      </c>
      <c r="E131" s="66" t="s">
        <v>22410</v>
      </c>
      <c r="F131" s="66"/>
    </row>
    <row r="132" ht="48.5" spans="1:6">
      <c r="A132" s="63">
        <v>129</v>
      </c>
      <c r="B132" s="4" t="str">
        <f>_xlfn.DISPIMG("ID_008D528006F7436F825735AB4B356567",1)</f>
        <v>=DISPIMG("ID_008D528006F7436F825735AB4B356567",1)</v>
      </c>
      <c r="C132" s="64" t="s">
        <v>22552</v>
      </c>
      <c r="D132" s="65" t="s">
        <v>22553</v>
      </c>
      <c r="E132" s="66" t="s">
        <v>22554</v>
      </c>
      <c r="F132" s="66"/>
    </row>
    <row r="133" ht="48.5" spans="1:6">
      <c r="A133" s="63">
        <v>130</v>
      </c>
      <c r="B133" s="4" t="str">
        <f>_xlfn.DISPIMG("ID_8C44142A14D24ABAACB9F46AB2097A41",1)</f>
        <v>=DISPIMG("ID_8C44142A14D24ABAACB9F46AB2097A41",1)</v>
      </c>
      <c r="C133" s="64" t="s">
        <v>22555</v>
      </c>
      <c r="D133" s="65" t="s">
        <v>22556</v>
      </c>
      <c r="E133" s="66" t="s">
        <v>22410</v>
      </c>
      <c r="F133" s="66"/>
    </row>
    <row r="134" ht="49.05" spans="1:6">
      <c r="A134" s="63">
        <v>131</v>
      </c>
      <c r="B134" s="4" t="str">
        <f>_xlfn.DISPIMG("ID_A4989DA074E142EAA69885075A4CA6C3",1)</f>
        <v>=DISPIMG("ID_A4989DA074E142EAA69885075A4CA6C3",1)</v>
      </c>
      <c r="C134" s="64" t="s">
        <v>22557</v>
      </c>
      <c r="D134" s="65" t="s">
        <v>22558</v>
      </c>
      <c r="E134" s="66" t="s">
        <v>22559</v>
      </c>
      <c r="F134" s="66"/>
    </row>
    <row r="135" ht="47.75" spans="1:6">
      <c r="A135" s="63">
        <v>132</v>
      </c>
      <c r="B135" s="4" t="str">
        <f>_xlfn.DISPIMG("ID_BB006FC724A746D0948E30D40DA29BDD",1)</f>
        <v>=DISPIMG("ID_BB006FC724A746D0948E30D40DA29BDD",1)</v>
      </c>
      <c r="C135" s="64" t="s">
        <v>22560</v>
      </c>
      <c r="D135" s="65" t="s">
        <v>22561</v>
      </c>
      <c r="E135" s="66" t="s">
        <v>22562</v>
      </c>
      <c r="F135" s="66"/>
    </row>
    <row r="136" ht="49" spans="1:6">
      <c r="A136" s="63">
        <v>133</v>
      </c>
      <c r="B136" s="4" t="str">
        <f>_xlfn.DISPIMG("ID_02A3E3F4900545D4A53C34180032AF73",1)</f>
        <v>=DISPIMG("ID_02A3E3F4900545D4A53C34180032AF73",1)</v>
      </c>
      <c r="C136" s="64" t="s">
        <v>22563</v>
      </c>
      <c r="D136" s="65" t="s">
        <v>22564</v>
      </c>
      <c r="E136" s="66" t="s">
        <v>22565</v>
      </c>
      <c r="F136" s="66"/>
    </row>
    <row r="137" ht="47.75" spans="1:6">
      <c r="A137" s="63">
        <v>134</v>
      </c>
      <c r="B137" s="4" t="str">
        <f>_xlfn.DISPIMG("ID_8D11547442844A98AB149A314778E51C",1)</f>
        <v>=DISPIMG("ID_8D11547442844A98AB149A314778E51C",1)</v>
      </c>
      <c r="C137" s="64" t="s">
        <v>22566</v>
      </c>
      <c r="D137" s="65" t="s">
        <v>22567</v>
      </c>
      <c r="E137" s="66" t="s">
        <v>22568</v>
      </c>
      <c r="F137" s="66"/>
    </row>
    <row r="138" ht="48.5" spans="1:6">
      <c r="A138" s="63">
        <v>135</v>
      </c>
      <c r="B138" s="4" t="str">
        <f>_xlfn.DISPIMG("ID_76B183A9312F4DE0A72A70FA2FFD034B",1)</f>
        <v>=DISPIMG("ID_76B183A9312F4DE0A72A70FA2FFD034B",1)</v>
      </c>
      <c r="C138" s="64" t="s">
        <v>22569</v>
      </c>
      <c r="D138" s="65" t="s">
        <v>22570</v>
      </c>
      <c r="E138" s="66" t="s">
        <v>22571</v>
      </c>
      <c r="F138" s="66"/>
    </row>
    <row r="139" ht="47" spans="1:6">
      <c r="A139" s="63">
        <v>136</v>
      </c>
      <c r="B139" s="4" t="str">
        <f>_xlfn.DISPIMG("ID_158CA269E9D348F795DAED58FD74FC0B",1)</f>
        <v>=DISPIMG("ID_158CA269E9D348F795DAED58FD74FC0B",1)</v>
      </c>
      <c r="C139" s="64" t="s">
        <v>22572</v>
      </c>
      <c r="D139" s="65" t="s">
        <v>22573</v>
      </c>
      <c r="E139" s="66" t="s">
        <v>22574</v>
      </c>
      <c r="F139" s="66"/>
    </row>
    <row r="140" ht="47" spans="1:6">
      <c r="A140" s="63">
        <v>137</v>
      </c>
      <c r="B140" s="4" t="str">
        <f>_xlfn.DISPIMG("ID_7DF42B410CFA4D00AA76E44A317D8850",1)</f>
        <v>=DISPIMG("ID_7DF42B410CFA4D00AA76E44A317D8850",1)</v>
      </c>
      <c r="C140" s="64" t="s">
        <v>22575</v>
      </c>
      <c r="D140" s="65" t="s">
        <v>22576</v>
      </c>
      <c r="E140" s="66" t="s">
        <v>22577</v>
      </c>
      <c r="F140" s="66"/>
    </row>
    <row r="141" ht="47.75" spans="1:6">
      <c r="A141" s="63">
        <v>138</v>
      </c>
      <c r="B141" s="4" t="str">
        <f>_xlfn.DISPIMG("ID_9540207DCB63427AA7686712A8FA4518",1)</f>
        <v>=DISPIMG("ID_9540207DCB63427AA7686712A8FA4518",1)</v>
      </c>
      <c r="C141" s="64" t="s">
        <v>22578</v>
      </c>
      <c r="D141" s="65" t="s">
        <v>22579</v>
      </c>
      <c r="E141" s="66" t="s">
        <v>22574</v>
      </c>
      <c r="F141" s="66"/>
    </row>
    <row r="142" ht="46.25" spans="1:6">
      <c r="A142" s="63">
        <v>139</v>
      </c>
      <c r="B142" s="4" t="str">
        <f>_xlfn.DISPIMG("ID_DFAE035B17324967AA6CE49A85045E20",1)</f>
        <v>=DISPIMG("ID_DFAE035B17324967AA6CE49A85045E20",1)</v>
      </c>
      <c r="C142" s="64" t="s">
        <v>22580</v>
      </c>
      <c r="D142" s="65" t="s">
        <v>22581</v>
      </c>
      <c r="E142" s="66" t="s">
        <v>22582</v>
      </c>
      <c r="F142" s="66"/>
    </row>
    <row r="143" ht="47" spans="1:6">
      <c r="A143" s="63">
        <v>140</v>
      </c>
      <c r="B143" s="4" t="str">
        <f>_xlfn.DISPIMG("ID_23A93FD4B4794353994030742C992FF6",1)</f>
        <v>=DISPIMG("ID_23A93FD4B4794353994030742C992FF6",1)</v>
      </c>
      <c r="C143" s="64" t="s">
        <v>22583</v>
      </c>
      <c r="D143" s="65" t="s">
        <v>22584</v>
      </c>
      <c r="E143" s="66" t="s">
        <v>22585</v>
      </c>
      <c r="F143" s="66"/>
    </row>
    <row r="144" ht="47" spans="1:6">
      <c r="A144" s="63">
        <v>141</v>
      </c>
      <c r="B144" s="4" t="str">
        <f>_xlfn.DISPIMG("ID_364AB39C6A0A4E6599CC023FE91A4892",1)</f>
        <v>=DISPIMG("ID_364AB39C6A0A4E6599CC023FE91A4892",1)</v>
      </c>
      <c r="C144" s="64" t="s">
        <v>22586</v>
      </c>
      <c r="D144" s="65" t="s">
        <v>22587</v>
      </c>
      <c r="E144" s="66" t="s">
        <v>22588</v>
      </c>
      <c r="F144" s="66"/>
    </row>
    <row r="145" ht="47" spans="1:6">
      <c r="A145" s="63">
        <v>142</v>
      </c>
      <c r="B145" s="4" t="str">
        <f>_xlfn.DISPIMG("ID_9A650207758649E693DD343D82143930",1)</f>
        <v>=DISPIMG("ID_9A650207758649E693DD343D82143930",1)</v>
      </c>
      <c r="C145" s="64" t="s">
        <v>22589</v>
      </c>
      <c r="D145" s="65" t="s">
        <v>22590</v>
      </c>
      <c r="E145" s="66" t="s">
        <v>22591</v>
      </c>
      <c r="F145" s="66"/>
    </row>
    <row r="146" ht="47" spans="1:6">
      <c r="A146" s="63">
        <v>143</v>
      </c>
      <c r="B146" s="4" t="str">
        <f>_xlfn.DISPIMG("ID_0EE025EAD6DA4F6BBB4A051C686DE1F7",1)</f>
        <v>=DISPIMG("ID_0EE025EAD6DA4F6BBB4A051C686DE1F7",1)</v>
      </c>
      <c r="C146" s="64" t="s">
        <v>22592</v>
      </c>
      <c r="D146" s="65" t="s">
        <v>22593</v>
      </c>
      <c r="E146" s="66" t="s">
        <v>22594</v>
      </c>
      <c r="F146" s="66"/>
    </row>
    <row r="147" ht="47.75" spans="1:6">
      <c r="A147" s="63">
        <v>144</v>
      </c>
      <c r="B147" s="68" t="str">
        <f>_xlfn.DISPIMG("ID_A51FBFE1611A4C57A6D66849AC90F851",1)</f>
        <v>=DISPIMG("ID_A51FBFE1611A4C57A6D66849AC90F851",1)</v>
      </c>
      <c r="C147" s="69" t="s">
        <v>22595</v>
      </c>
      <c r="D147" s="65" t="s">
        <v>22596</v>
      </c>
      <c r="E147" s="66" t="s">
        <v>22597</v>
      </c>
      <c r="F147" s="66"/>
    </row>
    <row r="148" ht="45.75" spans="1:6">
      <c r="A148" s="63">
        <v>145</v>
      </c>
      <c r="B148" s="4" t="str">
        <f>_xlfn.DISPIMG("ID_B3C7356231B945549B1D13B686BBE11F",1)</f>
        <v>=DISPIMG("ID_B3C7356231B945549B1D13B686BBE11F",1)</v>
      </c>
      <c r="C148" s="64" t="s">
        <v>22598</v>
      </c>
      <c r="D148" s="65" t="s">
        <v>22599</v>
      </c>
      <c r="E148" s="66" t="s">
        <v>22600</v>
      </c>
      <c r="F148" s="66"/>
    </row>
    <row r="149" ht="47" spans="1:6">
      <c r="A149" s="63">
        <v>146</v>
      </c>
      <c r="B149" s="4" t="str">
        <f>_xlfn.DISPIMG("ID_22F1B6E5A57D4EDEA8F383AA2BD7627C",1)</f>
        <v>=DISPIMG("ID_22F1B6E5A57D4EDEA8F383AA2BD7627C",1)</v>
      </c>
      <c r="C149" s="64" t="s">
        <v>22601</v>
      </c>
      <c r="D149" s="65" t="s">
        <v>22602</v>
      </c>
      <c r="E149" s="66" t="s">
        <v>22603</v>
      </c>
      <c r="F149" s="66"/>
    </row>
    <row r="150" ht="54" spans="1:6">
      <c r="A150" s="63">
        <v>147</v>
      </c>
      <c r="B150" s="4" t="str">
        <f>_xlfn.DISPIMG("ID_A6828001F82147E9B760BA03937B67DD",1)</f>
        <v>=DISPIMG("ID_A6828001F82147E9B760BA03937B67DD",1)</v>
      </c>
      <c r="C150" s="64" t="s">
        <v>22604</v>
      </c>
      <c r="D150" s="65" t="s">
        <v>22605</v>
      </c>
      <c r="E150" s="66" t="s">
        <v>22606</v>
      </c>
      <c r="F150" s="66"/>
    </row>
    <row r="151" ht="47.75" spans="1:6">
      <c r="A151" s="63">
        <v>148</v>
      </c>
      <c r="B151" s="4" t="str">
        <f>_xlfn.DISPIMG("ID_A30D8250D031406AB05C16937AAAEA88",1)</f>
        <v>=DISPIMG("ID_A30D8250D031406AB05C16937AAAEA88",1)</v>
      </c>
      <c r="C151" s="64" t="s">
        <v>22607</v>
      </c>
      <c r="D151" s="65" t="s">
        <v>22608</v>
      </c>
      <c r="E151" s="66" t="s">
        <v>22609</v>
      </c>
      <c r="F151" s="66"/>
    </row>
    <row r="152" ht="47.75" spans="1:6">
      <c r="A152" s="63">
        <v>149</v>
      </c>
      <c r="B152" s="4" t="str">
        <f>_xlfn.DISPIMG("ID_51661013CF6B4D4BAF0DFD06008418DD",1)</f>
        <v>=DISPIMG("ID_51661013CF6B4D4BAF0DFD06008418DD",1)</v>
      </c>
      <c r="C152" s="64" t="s">
        <v>22610</v>
      </c>
      <c r="D152" s="65" t="s">
        <v>22611</v>
      </c>
      <c r="E152" s="66" t="s">
        <v>22612</v>
      </c>
      <c r="F152" s="66"/>
    </row>
    <row r="153" ht="48.5" spans="1:6">
      <c r="A153" s="63">
        <v>150</v>
      </c>
      <c r="B153" s="4" t="str">
        <f>_xlfn.DISPIMG("ID_A3DF5E4F72704F44880612CF80A40C34",1)</f>
        <v>=DISPIMG("ID_A3DF5E4F72704F44880612CF80A40C34",1)</v>
      </c>
      <c r="C153" s="64" t="s">
        <v>22613</v>
      </c>
      <c r="D153" s="65" t="s">
        <v>22614</v>
      </c>
      <c r="E153" s="66" t="s">
        <v>22615</v>
      </c>
      <c r="F153" s="66"/>
    </row>
    <row r="154" ht="47.75" spans="1:6">
      <c r="A154" s="63">
        <v>151</v>
      </c>
      <c r="B154" s="4" t="str">
        <f>_xlfn.DISPIMG("ID_56B2F638561442E092302E3AE6D092FA",1)</f>
        <v>=DISPIMG("ID_56B2F638561442E092302E3AE6D092FA",1)</v>
      </c>
      <c r="C154" s="64" t="s">
        <v>22616</v>
      </c>
      <c r="D154" s="65" t="s">
        <v>22617</v>
      </c>
      <c r="E154" s="66" t="s">
        <v>22618</v>
      </c>
      <c r="F154" s="66"/>
    </row>
    <row r="155" ht="47.75" spans="1:6">
      <c r="A155" s="63">
        <v>152</v>
      </c>
      <c r="B155" s="4" t="str">
        <f>_xlfn.DISPIMG("ID_A472129B21E04DE8A1A0B19ACFE58F0C",1)</f>
        <v>=DISPIMG("ID_A472129B21E04DE8A1A0B19ACFE58F0C",1)</v>
      </c>
      <c r="C155" s="64" t="s">
        <v>22619</v>
      </c>
      <c r="D155" s="65" t="s">
        <v>22620</v>
      </c>
      <c r="E155" s="66" t="s">
        <v>22621</v>
      </c>
      <c r="F155" s="66"/>
    </row>
    <row r="156" ht="47.75" spans="1:6">
      <c r="A156" s="63">
        <v>153</v>
      </c>
      <c r="B156" s="4" t="str">
        <f>_xlfn.DISPIMG("ID_5FC8E49DA75B4497BA2E3AF1C297B956",1)</f>
        <v>=DISPIMG("ID_5FC8E49DA75B4497BA2E3AF1C297B956",1)</v>
      </c>
      <c r="C156" s="64" t="s">
        <v>22622</v>
      </c>
      <c r="D156" s="65" t="s">
        <v>22623</v>
      </c>
      <c r="E156" s="66" t="s">
        <v>22624</v>
      </c>
      <c r="F156" s="66"/>
    </row>
    <row r="157" ht="47.75" spans="1:6">
      <c r="A157" s="63">
        <v>154</v>
      </c>
      <c r="B157" s="4" t="str">
        <f>_xlfn.DISPIMG("ID_364CF1EE7DDD4BB28E8DE207D68F4093",1)</f>
        <v>=DISPIMG("ID_364CF1EE7DDD4BB28E8DE207D68F4093",1)</v>
      </c>
      <c r="C157" s="64" t="s">
        <v>22625</v>
      </c>
      <c r="D157" s="65" t="s">
        <v>22626</v>
      </c>
      <c r="E157" s="66" t="s">
        <v>22627</v>
      </c>
      <c r="F157" s="66"/>
    </row>
    <row r="158" ht="47" spans="1:6">
      <c r="A158" s="63">
        <v>155</v>
      </c>
      <c r="B158" s="4" t="str">
        <f>_xlfn.DISPIMG("ID_80C677BA8BC14C0DB5A917069025D8DF",1)</f>
        <v>=DISPIMG("ID_80C677BA8BC14C0DB5A917069025D8DF",1)</v>
      </c>
      <c r="C158" s="64" t="s">
        <v>22628</v>
      </c>
      <c r="D158" s="65" t="s">
        <v>22629</v>
      </c>
      <c r="E158" s="66" t="s">
        <v>22630</v>
      </c>
      <c r="F158" s="66"/>
    </row>
    <row r="159" ht="48.5" spans="1:6">
      <c r="A159" s="63">
        <v>156</v>
      </c>
      <c r="B159" s="4" t="str">
        <f>_xlfn.DISPIMG("ID_BC8E6EC39C154BE38AB71A422505B534",1)</f>
        <v>=DISPIMG("ID_BC8E6EC39C154BE38AB71A422505B534",1)</v>
      </c>
      <c r="C159" s="70" t="s">
        <v>22631</v>
      </c>
      <c r="D159" s="65" t="s">
        <v>22632</v>
      </c>
      <c r="E159" s="66" t="s">
        <v>22633</v>
      </c>
      <c r="F159" s="66"/>
    </row>
    <row r="160" ht="47.75" spans="1:6">
      <c r="A160" s="63">
        <v>157</v>
      </c>
      <c r="B160" s="4" t="str">
        <f>_xlfn.DISPIMG("ID_38D573D529044EEBBA1653529E65F7DA",1)</f>
        <v>=DISPIMG("ID_38D573D529044EEBBA1653529E65F7DA",1)</v>
      </c>
      <c r="C160" s="64" t="s">
        <v>22634</v>
      </c>
      <c r="D160" s="65" t="s">
        <v>22635</v>
      </c>
      <c r="E160" s="66" t="s">
        <v>22636</v>
      </c>
      <c r="F160" s="66"/>
    </row>
    <row r="161" ht="45.5" spans="1:6">
      <c r="A161" s="63">
        <v>158</v>
      </c>
      <c r="B161" s="4" t="str">
        <f>_xlfn.DISPIMG("ID_05BCD198A90D4930892AB619E8A69BF2",1)</f>
        <v>=DISPIMG("ID_05BCD198A90D4930892AB619E8A69BF2",1)</v>
      </c>
      <c r="C161" s="64" t="s">
        <v>22637</v>
      </c>
      <c r="D161" s="65" t="s">
        <v>22638</v>
      </c>
      <c r="E161" s="66" t="s">
        <v>22639</v>
      </c>
      <c r="F161" s="66"/>
    </row>
    <row r="162" ht="47" spans="1:6">
      <c r="A162" s="63">
        <v>159</v>
      </c>
      <c r="B162" s="4" t="str">
        <f>_xlfn.DISPIMG("ID_94F9FC39507A4BF0A15C9EC61B7E088B",1)</f>
        <v>=DISPIMG("ID_94F9FC39507A4BF0A15C9EC61B7E088B",1)</v>
      </c>
      <c r="C162" s="64" t="s">
        <v>22640</v>
      </c>
      <c r="D162" s="65" t="s">
        <v>22641</v>
      </c>
      <c r="E162" s="66" t="s">
        <v>7802</v>
      </c>
      <c r="F162" s="66"/>
    </row>
    <row r="163" ht="47" spans="1:6">
      <c r="A163" s="63">
        <v>160</v>
      </c>
      <c r="B163" s="4" t="str">
        <f>_xlfn.DISPIMG("ID_0886B1D12D454C5A93E72C6448540A93",1)</f>
        <v>=DISPIMG("ID_0886B1D12D454C5A93E72C6448540A93",1)</v>
      </c>
      <c r="C163" s="64" t="s">
        <v>22642</v>
      </c>
      <c r="D163" s="65" t="s">
        <v>22643</v>
      </c>
      <c r="E163" s="66" t="s">
        <v>22644</v>
      </c>
      <c r="F163" s="66"/>
    </row>
    <row r="164" ht="47" spans="1:6">
      <c r="A164" s="63">
        <v>161</v>
      </c>
      <c r="B164" s="4" t="str">
        <f>_xlfn.DISPIMG("ID_ECA966EAD04B46BA96B9A2EC41063DD3",1)</f>
        <v>=DISPIMG("ID_ECA966EAD04B46BA96B9A2EC41063DD3",1)</v>
      </c>
      <c r="C164" s="64" t="s">
        <v>22645</v>
      </c>
      <c r="D164" s="65" t="s">
        <v>22646</v>
      </c>
      <c r="E164" s="66" t="s">
        <v>22647</v>
      </c>
      <c r="F164" s="66"/>
    </row>
    <row r="165" ht="47.75" spans="1:6">
      <c r="A165" s="63">
        <v>162</v>
      </c>
      <c r="B165" s="4" t="str">
        <f>_xlfn.DISPIMG("ID_11BE285631A8405E9AD31F635E4F9F9E",1)</f>
        <v>=DISPIMG("ID_11BE285631A8405E9AD31F635E4F9F9E",1)</v>
      </c>
      <c r="C165" s="64" t="s">
        <v>22648</v>
      </c>
      <c r="D165" s="65" t="s">
        <v>22649</v>
      </c>
      <c r="E165" s="66" t="s">
        <v>22650</v>
      </c>
      <c r="F165" s="66"/>
    </row>
    <row r="166" ht="45.5" spans="1:6">
      <c r="A166" s="63">
        <v>163</v>
      </c>
      <c r="B166" s="4" t="str">
        <f>_xlfn.DISPIMG("ID_E74CB800BF5245009BEED660FF61A357",1)</f>
        <v>=DISPIMG("ID_E74CB800BF5245009BEED660FF61A357",1)</v>
      </c>
      <c r="C166" s="64" t="s">
        <v>22651</v>
      </c>
      <c r="D166" s="65" t="s">
        <v>22652</v>
      </c>
      <c r="E166" s="66" t="s">
        <v>22653</v>
      </c>
      <c r="F166" s="66"/>
    </row>
    <row r="167" ht="46.25" spans="1:6">
      <c r="A167" s="63">
        <v>164</v>
      </c>
      <c r="B167" s="4" t="str">
        <f>_xlfn.DISPIMG("ID_F1F132533E064DFBA67BA3A4E6F2BA9A",1)</f>
        <v>=DISPIMG("ID_F1F132533E064DFBA67BA3A4E6F2BA9A",1)</v>
      </c>
      <c r="C167" s="64" t="s">
        <v>22654</v>
      </c>
      <c r="D167" s="65" t="s">
        <v>11841</v>
      </c>
      <c r="E167" s="66" t="s">
        <v>22655</v>
      </c>
      <c r="F167" s="66"/>
    </row>
    <row r="168" ht="47" spans="1:6">
      <c r="A168" s="63">
        <v>165</v>
      </c>
      <c r="B168" s="4" t="str">
        <f>_xlfn.DISPIMG("ID_3F5B35998BD24059A6358D474A324EF6",1)</f>
        <v>=DISPIMG("ID_3F5B35998BD24059A6358D474A324EF6",1)</v>
      </c>
      <c r="C168" s="64" t="s">
        <v>22656</v>
      </c>
      <c r="D168" s="65" t="s">
        <v>22657</v>
      </c>
      <c r="E168" s="66" t="s">
        <v>22658</v>
      </c>
      <c r="F168" s="66"/>
    </row>
    <row r="169" ht="47" spans="1:6">
      <c r="A169" s="63">
        <v>166</v>
      </c>
      <c r="B169" s="4" t="str">
        <f>_xlfn.DISPIMG("ID_9D0F285C895643E88E5557D14A510E17",1)</f>
        <v>=DISPIMG("ID_9D0F285C895643E88E5557D14A510E17",1)</v>
      </c>
      <c r="C169" s="64" t="s">
        <v>22659</v>
      </c>
      <c r="D169" s="65" t="s">
        <v>22660</v>
      </c>
      <c r="E169" s="66" t="s">
        <v>22574</v>
      </c>
      <c r="F169" s="66"/>
    </row>
    <row r="170" ht="47.75" spans="1:6">
      <c r="A170" s="63">
        <v>167</v>
      </c>
      <c r="B170" s="4" t="str">
        <f>_xlfn.DISPIMG("ID_89A09DD2B4DE4BC4A7171C1BF6ADFBC6",1)</f>
        <v>=DISPIMG("ID_89A09DD2B4DE4BC4A7171C1BF6ADFBC6",1)</v>
      </c>
      <c r="C170" s="64" t="s">
        <v>22661</v>
      </c>
      <c r="D170" s="65" t="s">
        <v>22662</v>
      </c>
      <c r="E170" s="66" t="s">
        <v>22663</v>
      </c>
      <c r="F170" s="66"/>
    </row>
    <row r="171" ht="46.25" spans="1:6">
      <c r="A171" s="63">
        <v>168</v>
      </c>
      <c r="B171" s="4" t="str">
        <f>_xlfn.DISPIMG("ID_E58378566E314BF79D4A53EAC7EE186E",1)</f>
        <v>=DISPIMG("ID_E58378566E314BF79D4A53EAC7EE186E",1)</v>
      </c>
      <c r="C171" s="64" t="s">
        <v>22664</v>
      </c>
      <c r="D171" s="65" t="s">
        <v>22665</v>
      </c>
      <c r="E171" s="66" t="s">
        <v>22666</v>
      </c>
      <c r="F171" s="66"/>
    </row>
    <row r="172" ht="45.5" spans="1:6">
      <c r="A172" s="63">
        <v>169</v>
      </c>
      <c r="B172" s="4" t="str">
        <f>_xlfn.DISPIMG("ID_CD05A7DBABED440893A0E50436500BA3",1)</f>
        <v>=DISPIMG("ID_CD05A7DBABED440893A0E50436500BA3",1)</v>
      </c>
      <c r="C172" s="64" t="s">
        <v>22667</v>
      </c>
      <c r="D172" s="65" t="s">
        <v>22668</v>
      </c>
      <c r="E172" s="66" t="s">
        <v>22669</v>
      </c>
      <c r="F172" s="66"/>
    </row>
    <row r="173" ht="46.25" spans="1:6">
      <c r="A173" s="63">
        <v>170</v>
      </c>
      <c r="B173" s="4" t="str">
        <f>_xlfn.DISPIMG("ID_84230667012F4F2BB440AF012332CCE1",1)</f>
        <v>=DISPIMG("ID_84230667012F4F2BB440AF012332CCE1",1)</v>
      </c>
      <c r="C173" s="64" t="s">
        <v>22670</v>
      </c>
      <c r="D173" s="65" t="s">
        <v>22671</v>
      </c>
      <c r="E173" s="66" t="s">
        <v>22672</v>
      </c>
      <c r="F173" s="66"/>
    </row>
    <row r="174" ht="47.75" spans="1:6">
      <c r="A174" s="63">
        <v>171</v>
      </c>
      <c r="B174" s="4" t="str">
        <f>_xlfn.DISPIMG("ID_AB3B26928A114D53A238B0973A4292CC",1)</f>
        <v>=DISPIMG("ID_AB3B26928A114D53A238B0973A4292CC",1)</v>
      </c>
      <c r="C174" s="64" t="s">
        <v>22673</v>
      </c>
      <c r="D174" s="65" t="s">
        <v>22674</v>
      </c>
      <c r="E174" s="66" t="s">
        <v>22672</v>
      </c>
      <c r="F174" s="66"/>
    </row>
    <row r="175" ht="47.75" spans="1:6">
      <c r="A175" s="63">
        <v>172</v>
      </c>
      <c r="B175" s="4" t="str">
        <f>_xlfn.DISPIMG("ID_DED619895F664F1B89BCFE0E9B29E9A7",1)</f>
        <v>=DISPIMG("ID_DED619895F664F1B89BCFE0E9B29E9A7",1)</v>
      </c>
      <c r="C175" s="64" t="s">
        <v>22675</v>
      </c>
      <c r="D175" s="65" t="s">
        <v>22676</v>
      </c>
      <c r="E175" s="66" t="s">
        <v>22677</v>
      </c>
      <c r="F175" s="66"/>
    </row>
    <row r="176" ht="44" spans="1:6">
      <c r="A176" s="63">
        <v>173</v>
      </c>
      <c r="B176" s="4" t="str">
        <f>_xlfn.DISPIMG("ID_B9A9B441348F411EAF587A3E44A449A9",1)</f>
        <v>=DISPIMG("ID_B9A9B441348F411EAF587A3E44A449A9",1)</v>
      </c>
      <c r="C176" s="64" t="s">
        <v>22678</v>
      </c>
      <c r="D176" s="65" t="s">
        <v>22679</v>
      </c>
      <c r="E176" s="66" t="s">
        <v>11889</v>
      </c>
      <c r="F176" s="66"/>
    </row>
    <row r="177" ht="46.25" spans="1:6">
      <c r="A177" s="63">
        <v>174</v>
      </c>
      <c r="B177" s="4" t="str">
        <f>_xlfn.DISPIMG("ID_E0E749A896E74BAC8BF01EBB387D85F8",1)</f>
        <v>=DISPIMG("ID_E0E749A896E74BAC8BF01EBB387D85F8",1)</v>
      </c>
      <c r="C177" s="64" t="s">
        <v>22680</v>
      </c>
      <c r="D177" s="65" t="s">
        <v>22681</v>
      </c>
      <c r="E177" s="66" t="s">
        <v>22682</v>
      </c>
      <c r="F177" s="66"/>
    </row>
    <row r="178" ht="47" spans="1:6">
      <c r="A178" s="63">
        <v>175</v>
      </c>
      <c r="B178" s="4" t="str">
        <f>_xlfn.DISPIMG("ID_851C248476994597B5C643FB25B775D5",1)</f>
        <v>=DISPIMG("ID_851C248476994597B5C643FB25B775D5",1)</v>
      </c>
      <c r="C178" s="64" t="s">
        <v>22683</v>
      </c>
      <c r="D178" s="65" t="s">
        <v>22684</v>
      </c>
      <c r="E178" s="66" t="s">
        <v>22685</v>
      </c>
      <c r="F178" s="66"/>
    </row>
    <row r="179" ht="48.5" spans="1:6">
      <c r="A179" s="63">
        <v>176</v>
      </c>
      <c r="B179" s="4" t="str">
        <f>_xlfn.DISPIMG("ID_D0A61AF087434363862D09F543A53BAF",1)</f>
        <v>=DISPIMG("ID_D0A61AF087434363862D09F543A53BAF",1)</v>
      </c>
      <c r="C179" s="64" t="s">
        <v>22686</v>
      </c>
      <c r="D179" s="65" t="s">
        <v>22687</v>
      </c>
      <c r="E179" s="66" t="s">
        <v>22688</v>
      </c>
      <c r="F179" s="66"/>
    </row>
    <row r="180" ht="46.25" spans="1:6">
      <c r="A180" s="63">
        <v>177</v>
      </c>
      <c r="B180" s="4" t="str">
        <f>_xlfn.DISPIMG("ID_B50977ECF1254131BA949C0E002A8FAA",1)</f>
        <v>=DISPIMG("ID_B50977ECF1254131BA949C0E002A8FAA",1)</v>
      </c>
      <c r="C180" s="64" t="s">
        <v>22689</v>
      </c>
      <c r="D180" s="65" t="s">
        <v>22690</v>
      </c>
      <c r="E180" s="66" t="s">
        <v>22691</v>
      </c>
      <c r="F180" s="66"/>
    </row>
    <row r="181" ht="47" spans="1:6">
      <c r="A181" s="63">
        <v>178</v>
      </c>
      <c r="B181" s="4" t="str">
        <f>_xlfn.DISPIMG("ID_0A12370B7C2646D4966DC8E7C7EC1E30",1)</f>
        <v>=DISPIMG("ID_0A12370B7C2646D4966DC8E7C7EC1E30",1)</v>
      </c>
      <c r="C181" s="64" t="s">
        <v>22692</v>
      </c>
      <c r="D181" s="65" t="s">
        <v>22693</v>
      </c>
      <c r="E181" s="66" t="s">
        <v>22694</v>
      </c>
      <c r="F181" s="66"/>
    </row>
    <row r="182" ht="47.75" spans="1:6">
      <c r="A182" s="63">
        <v>179</v>
      </c>
      <c r="B182" s="4" t="str">
        <f>_xlfn.DISPIMG("ID_2191FD81EA804AF49C2FFA96D4DE09D6",1)</f>
        <v>=DISPIMG("ID_2191FD81EA804AF49C2FFA96D4DE09D6",1)</v>
      </c>
      <c r="C182" s="64" t="s">
        <v>22695</v>
      </c>
      <c r="D182" s="65" t="s">
        <v>22696</v>
      </c>
      <c r="E182" s="66" t="s">
        <v>22697</v>
      </c>
      <c r="F182" s="66"/>
    </row>
    <row r="183" ht="47.75" spans="1:6">
      <c r="A183" s="63">
        <v>180</v>
      </c>
      <c r="B183" s="4" t="str">
        <f>_xlfn.DISPIMG("ID_F3068D1B7B6D48778E48C15C32E7FA6E",1)</f>
        <v>=DISPIMG("ID_F3068D1B7B6D48778E48C15C32E7FA6E",1)</v>
      </c>
      <c r="C183" s="64" t="s">
        <v>22698</v>
      </c>
      <c r="D183" s="65" t="s">
        <v>22699</v>
      </c>
      <c r="E183" s="66" t="s">
        <v>22700</v>
      </c>
      <c r="F183" s="66"/>
    </row>
    <row r="184" ht="46.25" spans="1:6">
      <c r="A184" s="63">
        <v>181</v>
      </c>
      <c r="B184" s="4" t="str">
        <f>_xlfn.DISPIMG("ID_01FF9AE642F941748F2689C572D01C10",1)</f>
        <v>=DISPIMG("ID_01FF9AE642F941748F2689C572D01C10",1)</v>
      </c>
      <c r="C184" s="64" t="s">
        <v>22701</v>
      </c>
      <c r="D184" s="65" t="s">
        <v>22702</v>
      </c>
      <c r="E184" s="66" t="s">
        <v>22703</v>
      </c>
      <c r="F184" s="66"/>
    </row>
    <row r="185" ht="46.25" spans="1:6">
      <c r="A185" s="63">
        <v>182</v>
      </c>
      <c r="B185" s="4" t="str">
        <f>_xlfn.DISPIMG("ID_07CD145F2440408CBEBA85099D55FA47",1)</f>
        <v>=DISPIMG("ID_07CD145F2440408CBEBA85099D55FA47",1)</v>
      </c>
      <c r="C185" s="64" t="s">
        <v>22704</v>
      </c>
      <c r="D185" s="65" t="s">
        <v>22705</v>
      </c>
      <c r="E185" s="66" t="s">
        <v>22706</v>
      </c>
      <c r="F185" s="66"/>
    </row>
    <row r="186" ht="47" spans="1:6">
      <c r="A186" s="63">
        <v>183</v>
      </c>
      <c r="B186" s="4" t="str">
        <f>_xlfn.DISPIMG("ID_1563B2DD19FA4262ABF910A1A90955F1",1)</f>
        <v>=DISPIMG("ID_1563B2DD19FA4262ABF910A1A90955F1",1)</v>
      </c>
      <c r="C186" s="64" t="s">
        <v>22707</v>
      </c>
      <c r="D186" s="65" t="s">
        <v>22708</v>
      </c>
      <c r="E186" s="66" t="s">
        <v>22709</v>
      </c>
      <c r="F186" s="66"/>
    </row>
    <row r="187" ht="47" spans="1:6">
      <c r="A187" s="63">
        <v>184</v>
      </c>
      <c r="B187" s="4" t="str">
        <f>_xlfn.DISPIMG("ID_7078087BB96C45F29234836E428A6713",1)</f>
        <v>=DISPIMG("ID_7078087BB96C45F29234836E428A6713",1)</v>
      </c>
      <c r="C187" s="64" t="s">
        <v>22710</v>
      </c>
      <c r="D187" s="65" t="s">
        <v>22711</v>
      </c>
      <c r="E187" s="66" t="s">
        <v>22712</v>
      </c>
      <c r="F187" s="66"/>
    </row>
    <row r="188" ht="47" spans="1:6">
      <c r="A188" s="63">
        <v>185</v>
      </c>
      <c r="B188" s="4" t="str">
        <f>_xlfn.DISPIMG("ID_126D215D7060474D8674773D6CB9EC8D",1)</f>
        <v>=DISPIMG("ID_126D215D7060474D8674773D6CB9EC8D",1)</v>
      </c>
      <c r="C188" s="64" t="s">
        <v>22713</v>
      </c>
      <c r="D188" s="65" t="s">
        <v>22714</v>
      </c>
      <c r="E188" s="66" t="s">
        <v>22715</v>
      </c>
      <c r="F188" s="66"/>
    </row>
    <row r="189" ht="135" spans="1:6">
      <c r="A189" s="63">
        <v>186</v>
      </c>
      <c r="B189" s="4" t="str">
        <f>_xlfn.DISPIMG("ID_CEBF8B46FD2A4BBBB7A9469F883D80E7",1)</f>
        <v>=DISPIMG("ID_CEBF8B46FD2A4BBBB7A9469F883D80E7",1)</v>
      </c>
      <c r="C189" s="64" t="s">
        <v>22716</v>
      </c>
      <c r="D189" s="65" t="s">
        <v>22717</v>
      </c>
      <c r="E189" s="66" t="s">
        <v>22718</v>
      </c>
      <c r="F189" s="66"/>
    </row>
    <row r="190" ht="54" spans="1:6">
      <c r="A190" s="63">
        <v>187</v>
      </c>
      <c r="B190" s="4" t="str">
        <f>_xlfn.DISPIMG("ID_0B4DB2E9840748B29A6EC1EF3E328C6F",1)</f>
        <v>=DISPIMG("ID_0B4DB2E9840748B29A6EC1EF3E328C6F",1)</v>
      </c>
      <c r="C190" s="64" t="s">
        <v>22719</v>
      </c>
      <c r="D190" s="65" t="s">
        <v>22720</v>
      </c>
      <c r="E190" s="66" t="s">
        <v>22721</v>
      </c>
      <c r="F190" s="66"/>
    </row>
    <row r="191" ht="47" spans="1:6">
      <c r="A191" s="63">
        <v>188</v>
      </c>
      <c r="B191" s="4" t="str">
        <f>_xlfn.DISPIMG("ID_80E224A6C4E74983882D05CCE2ECE7D4",1)</f>
        <v>=DISPIMG("ID_80E224A6C4E74983882D05CCE2ECE7D4",1)</v>
      </c>
      <c r="C191" s="64" t="s">
        <v>22722</v>
      </c>
      <c r="D191" s="65" t="s">
        <v>22723</v>
      </c>
      <c r="E191" s="66" t="s">
        <v>22724</v>
      </c>
      <c r="F191" s="66"/>
    </row>
    <row r="192" ht="46.25" spans="1:6">
      <c r="A192" s="63">
        <v>189</v>
      </c>
      <c r="B192" s="4" t="str">
        <f>_xlfn.DISPIMG("ID_7EE763E2C37346FDA65884C36F56E566",1)</f>
        <v>=DISPIMG("ID_7EE763E2C37346FDA65884C36F56E566",1)</v>
      </c>
      <c r="C192" s="64" t="s">
        <v>22725</v>
      </c>
      <c r="D192" s="65" t="s">
        <v>22726</v>
      </c>
      <c r="E192" s="66" t="s">
        <v>22727</v>
      </c>
      <c r="F192" s="66"/>
    </row>
    <row r="193" ht="47" spans="1:6">
      <c r="A193" s="63">
        <v>190</v>
      </c>
      <c r="B193" s="4" t="str">
        <f>_xlfn.DISPIMG("ID_810F0D713A7747CC98D45F984CB68BA3",1)</f>
        <v>=DISPIMG("ID_810F0D713A7747CC98D45F984CB68BA3",1)</v>
      </c>
      <c r="C193" s="64" t="s">
        <v>22728</v>
      </c>
      <c r="D193" s="65" t="s">
        <v>22729</v>
      </c>
      <c r="E193" s="66" t="s">
        <v>22730</v>
      </c>
      <c r="F193" s="66"/>
    </row>
    <row r="194" ht="47.75" spans="1:6">
      <c r="A194" s="63">
        <v>191</v>
      </c>
      <c r="B194" s="4" t="str">
        <f>_xlfn.DISPIMG("ID_910A4A9B8A7C4FCC9E23E7B73D343ED9",1)</f>
        <v>=DISPIMG("ID_910A4A9B8A7C4FCC9E23E7B73D343ED9",1)</v>
      </c>
      <c r="C194" s="64" t="s">
        <v>22731</v>
      </c>
      <c r="D194" s="65" t="s">
        <v>22732</v>
      </c>
      <c r="E194" s="66" t="s">
        <v>22733</v>
      </c>
      <c r="F194" s="66"/>
    </row>
    <row r="195" ht="50.25" spans="1:5">
      <c r="A195" s="63">
        <v>192</v>
      </c>
      <c r="B195" t="str">
        <f>_xlfn.DISPIMG("ID_D2229DB5FEB34C9DA8A01349AA1A4D0B",1)</f>
        <v>=DISPIMG("ID_D2229DB5FEB34C9DA8A01349AA1A4D0B",1)</v>
      </c>
      <c r="C195" t="s">
        <v>22734</v>
      </c>
      <c r="D195" s="57" t="s">
        <v>22735</v>
      </c>
      <c r="E195" t="s">
        <v>22736</v>
      </c>
    </row>
    <row r="196" ht="50.25" spans="1:5">
      <c r="A196" s="63">
        <v>193</v>
      </c>
      <c r="B196" t="str">
        <f>_xlfn.DISPIMG("ID_B2ED6DB86F134BB38FF3E99011B1BD73",1)</f>
        <v>=DISPIMG("ID_B2ED6DB86F134BB38FF3E99011B1BD73",1)</v>
      </c>
      <c r="C196" t="s">
        <v>22737</v>
      </c>
      <c r="D196" s="71" t="s">
        <v>22738</v>
      </c>
      <c r="E196" t="s">
        <v>22739</v>
      </c>
    </row>
    <row r="197" ht="53.65" spans="1:5">
      <c r="A197" s="63">
        <v>194</v>
      </c>
      <c r="B197" t="str">
        <f>_xlfn.DISPIMG("ID_8D0357740CF64EEDA22F5F6D2A4C58E2",1)</f>
        <v>=DISPIMG("ID_8D0357740CF64EEDA22F5F6D2A4C58E2",1)</v>
      </c>
      <c r="C197" t="s">
        <v>22740</v>
      </c>
      <c r="D197" s="71" t="s">
        <v>22741</v>
      </c>
      <c r="E197" s="10" t="s">
        <v>22742</v>
      </c>
    </row>
    <row r="198" ht="50.25" spans="1:5">
      <c r="A198" s="63">
        <v>195</v>
      </c>
      <c r="B198" t="str">
        <f>_xlfn.DISPIMG("ID_3C944025FCE6459589E161358167EDD5",1)</f>
        <v>=DISPIMG("ID_3C944025FCE6459589E161358167EDD5",1)</v>
      </c>
      <c r="C198" t="s">
        <v>22743</v>
      </c>
      <c r="D198" s="71" t="s">
        <v>22744</v>
      </c>
      <c r="E198" s="10" t="s">
        <v>22745</v>
      </c>
    </row>
    <row r="199" ht="50.25" spans="1:5">
      <c r="A199" s="63">
        <v>196</v>
      </c>
      <c r="B199" t="str">
        <f>_xlfn.DISPIMG("ID_1C3B51BA68584FDEAF49ABEDA6C6EB45",1)</f>
        <v>=DISPIMG("ID_1C3B51BA68584FDEAF49ABEDA6C6EB45",1)</v>
      </c>
      <c r="C199" t="s">
        <v>22746</v>
      </c>
      <c r="D199" s="57" t="s">
        <v>22747</v>
      </c>
      <c r="E199" t="s">
        <v>22748</v>
      </c>
    </row>
    <row r="200" ht="52.5" spans="1:5">
      <c r="A200" s="63">
        <v>197</v>
      </c>
      <c r="B200" t="str">
        <f>_xlfn.DISPIMG("ID_365D4FDA358F4E0290978E3EF3F8D874",1)</f>
        <v>=DISPIMG("ID_365D4FDA358F4E0290978E3EF3F8D874",1)</v>
      </c>
      <c r="C200" t="s">
        <v>22749</v>
      </c>
      <c r="D200" s="57" t="s">
        <v>22750</v>
      </c>
      <c r="E200" t="s">
        <v>22751</v>
      </c>
    </row>
  </sheetData>
  <sortState ref="A2:D192">
    <sortCondition ref="A2"/>
  </sortState>
  <mergeCells count="4">
    <mergeCell ref="A1:E1"/>
    <mergeCell ref="A2:E2"/>
    <mergeCell ref="B3:C3"/>
    <mergeCell ref="F1:F3"/>
  </mergeCells>
  <pageMargins left="0.75" right="0.75" top="1" bottom="1" header="0.5" footer="0.5"/>
  <pageSetup paperSize="9" orientation="portrait"/>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78"/>
  <sheetViews>
    <sheetView workbookViewId="0">
      <selection activeCell="A8" sqref="A8"/>
    </sheetView>
  </sheetViews>
  <sheetFormatPr defaultColWidth="9" defaultRowHeight="13.5"/>
  <cols>
    <col min="1" max="1" width="20.625" customWidth="1"/>
    <col min="2" max="2" width="20.625" style="10" customWidth="1"/>
    <col min="3" max="13" width="20.625" customWidth="1"/>
  </cols>
  <sheetData>
    <row r="1" ht="50" customHeight="1" spans="1:13">
      <c r="A1" s="11" t="s">
        <v>22752</v>
      </c>
      <c r="B1" s="11"/>
      <c r="C1" s="11"/>
      <c r="D1" s="11"/>
      <c r="E1" s="11"/>
      <c r="F1" s="11"/>
      <c r="G1" s="11"/>
      <c r="H1" s="11"/>
      <c r="I1" s="11"/>
      <c r="J1" s="11"/>
      <c r="K1" s="11"/>
      <c r="L1" s="11"/>
      <c r="M1" s="11"/>
    </row>
    <row r="2" ht="50" customHeight="1" spans="1:13">
      <c r="A2" s="12" t="s">
        <v>22753</v>
      </c>
      <c r="B2" s="13"/>
      <c r="C2" s="13"/>
      <c r="D2" s="13"/>
      <c r="E2" s="13"/>
      <c r="F2" s="13"/>
      <c r="G2" s="13"/>
      <c r="H2" s="13"/>
      <c r="I2" s="13"/>
      <c r="J2" s="13"/>
      <c r="K2" s="13"/>
      <c r="L2" s="13"/>
      <c r="M2" s="13"/>
    </row>
    <row r="3" ht="50" customHeight="1"/>
    <row r="4" ht="20" customHeight="1" spans="2:12">
      <c r="B4" s="14"/>
      <c r="C4" s="15" t="s">
        <v>22754</v>
      </c>
      <c r="D4" s="16" t="s">
        <v>22755</v>
      </c>
      <c r="E4" s="17"/>
      <c r="F4" s="18"/>
      <c r="G4" s="15" t="s">
        <v>22754</v>
      </c>
      <c r="H4" s="16" t="s">
        <v>22756</v>
      </c>
      <c r="I4" s="17"/>
      <c r="J4" s="18"/>
      <c r="K4" s="15" t="s">
        <v>22754</v>
      </c>
      <c r="L4" s="16" t="s">
        <v>22757</v>
      </c>
    </row>
    <row r="5" ht="20" customHeight="1" spans="2:12">
      <c r="B5" s="14"/>
      <c r="C5" s="15" t="s">
        <v>22758</v>
      </c>
      <c r="D5" s="16"/>
      <c r="E5" s="17"/>
      <c r="F5" s="18"/>
      <c r="G5" s="15" t="s">
        <v>22758</v>
      </c>
      <c r="H5" s="16"/>
      <c r="I5" s="17"/>
      <c r="J5" s="18"/>
      <c r="K5" s="15" t="s">
        <v>22758</v>
      </c>
      <c r="L5" s="16"/>
    </row>
    <row r="6" ht="20" customHeight="1" spans="2:12">
      <c r="B6" s="14"/>
      <c r="C6" s="15" t="s">
        <v>22759</v>
      </c>
      <c r="D6" s="16"/>
      <c r="E6" s="17"/>
      <c r="F6" s="18"/>
      <c r="G6" s="15" t="s">
        <v>22760</v>
      </c>
      <c r="H6" s="16"/>
      <c r="I6" s="17"/>
      <c r="J6" s="18"/>
      <c r="K6" s="15" t="s">
        <v>22761</v>
      </c>
      <c r="L6" s="16"/>
    </row>
    <row r="7" ht="20" customHeight="1" spans="2:12">
      <c r="B7" s="19"/>
      <c r="C7" s="17"/>
      <c r="D7" s="20"/>
      <c r="E7" s="17"/>
      <c r="F7" s="17"/>
      <c r="G7" s="17"/>
      <c r="H7" s="17"/>
      <c r="I7" s="17"/>
      <c r="J7" s="17"/>
      <c r="K7" s="17"/>
      <c r="L7" s="17"/>
    </row>
    <row r="8" ht="20" customHeight="1" spans="2:12">
      <c r="B8" s="14"/>
      <c r="C8" s="15" t="s">
        <v>22754</v>
      </c>
      <c r="D8" s="21" t="s">
        <v>22762</v>
      </c>
      <c r="E8" s="17"/>
      <c r="F8" s="18"/>
      <c r="G8" s="15" t="s">
        <v>22754</v>
      </c>
      <c r="H8" s="21" t="s">
        <v>22762</v>
      </c>
      <c r="I8" s="17"/>
      <c r="J8" s="18"/>
      <c r="K8" s="15" t="s">
        <v>22754</v>
      </c>
      <c r="L8" s="18" t="s">
        <v>22762</v>
      </c>
    </row>
    <row r="9" ht="20" customHeight="1" spans="2:12">
      <c r="B9" s="14"/>
      <c r="C9" s="15" t="s">
        <v>22758</v>
      </c>
      <c r="D9" s="21"/>
      <c r="E9" s="17"/>
      <c r="F9" s="18"/>
      <c r="G9" s="15" t="s">
        <v>22758</v>
      </c>
      <c r="H9" s="21"/>
      <c r="I9" s="17"/>
      <c r="J9" s="18"/>
      <c r="K9" s="15" t="s">
        <v>22758</v>
      </c>
      <c r="L9" s="18"/>
    </row>
    <row r="10" ht="20" customHeight="1" spans="2:12">
      <c r="B10" s="14"/>
      <c r="C10" s="15" t="s">
        <v>22763</v>
      </c>
      <c r="D10" s="21"/>
      <c r="E10" s="17"/>
      <c r="F10" s="18"/>
      <c r="G10" s="15" t="s">
        <v>22764</v>
      </c>
      <c r="H10" s="21"/>
      <c r="I10" s="17"/>
      <c r="J10" s="18"/>
      <c r="K10" s="15" t="s">
        <v>22765</v>
      </c>
      <c r="L10" s="18"/>
    </row>
    <row r="11" ht="20" customHeight="1" spans="2:12">
      <c r="B11" s="19"/>
      <c r="C11" s="17"/>
      <c r="D11" s="20"/>
      <c r="E11" s="17"/>
      <c r="F11" s="17"/>
      <c r="G11" s="17"/>
      <c r="H11" s="17"/>
      <c r="I11" s="17"/>
      <c r="J11" s="17"/>
      <c r="K11" s="17"/>
      <c r="L11" s="17"/>
    </row>
    <row r="12" ht="20" customHeight="1" spans="2:12">
      <c r="B12" s="14"/>
      <c r="C12" s="15" t="s">
        <v>22754</v>
      </c>
      <c r="D12" s="16" t="s">
        <v>22766</v>
      </c>
      <c r="E12" s="17"/>
      <c r="F12" s="14"/>
      <c r="G12" s="15" t="s">
        <v>22754</v>
      </c>
      <c r="H12" s="18" t="s">
        <v>22762</v>
      </c>
      <c r="I12" s="17"/>
      <c r="J12" s="18"/>
      <c r="K12" s="15" t="s">
        <v>22754</v>
      </c>
      <c r="L12" s="18" t="s">
        <v>22762</v>
      </c>
    </row>
    <row r="13" ht="20" customHeight="1" spans="2:12">
      <c r="B13" s="14"/>
      <c r="C13" s="15" t="s">
        <v>22758</v>
      </c>
      <c r="D13" s="16"/>
      <c r="E13" s="17"/>
      <c r="F13" s="14"/>
      <c r="G13" s="15" t="s">
        <v>22758</v>
      </c>
      <c r="H13" s="18"/>
      <c r="I13" s="17"/>
      <c r="J13" s="18"/>
      <c r="K13" s="15" t="s">
        <v>22758</v>
      </c>
      <c r="L13" s="18"/>
    </row>
    <row r="14" ht="20" customHeight="1" spans="2:12">
      <c r="B14" s="14"/>
      <c r="C14" s="15" t="s">
        <v>22767</v>
      </c>
      <c r="D14" s="16"/>
      <c r="E14" s="17"/>
      <c r="F14" s="14"/>
      <c r="G14" s="15" t="s">
        <v>22768</v>
      </c>
      <c r="H14" s="18"/>
      <c r="I14" s="17"/>
      <c r="J14" s="18"/>
      <c r="K14" s="15" t="s">
        <v>22769</v>
      </c>
      <c r="L14" s="18"/>
    </row>
    <row r="15" ht="20" customHeight="1" spans="2:12">
      <c r="B15" s="19"/>
      <c r="C15" s="17"/>
      <c r="D15" s="17"/>
      <c r="E15" s="17"/>
      <c r="F15" s="22"/>
      <c r="G15" s="17"/>
      <c r="H15" s="17"/>
      <c r="I15" s="17"/>
      <c r="J15" s="17"/>
      <c r="K15" s="17"/>
      <c r="L15" s="17"/>
    </row>
    <row r="16" ht="20" customHeight="1" spans="2:12">
      <c r="B16" s="14"/>
      <c r="C16" s="15" t="s">
        <v>22754</v>
      </c>
      <c r="D16" s="16" t="s">
        <v>22770</v>
      </c>
      <c r="E16" s="17"/>
      <c r="F16" s="18"/>
      <c r="G16" s="15" t="s">
        <v>22754</v>
      </c>
      <c r="H16" s="16" t="s">
        <v>22771</v>
      </c>
      <c r="I16" s="17"/>
      <c r="J16" s="18"/>
      <c r="K16" s="15" t="s">
        <v>22754</v>
      </c>
      <c r="L16" s="16" t="s">
        <v>22772</v>
      </c>
    </row>
    <row r="17" ht="20" customHeight="1" spans="2:12">
      <c r="B17" s="14"/>
      <c r="C17" s="15" t="s">
        <v>22773</v>
      </c>
      <c r="D17" s="16"/>
      <c r="E17" s="17"/>
      <c r="F17" s="18"/>
      <c r="G17" s="15" t="s">
        <v>22773</v>
      </c>
      <c r="H17" s="16"/>
      <c r="I17" s="17"/>
      <c r="J17" s="18"/>
      <c r="K17" s="15" t="s">
        <v>22773</v>
      </c>
      <c r="L17" s="16"/>
    </row>
    <row r="18" ht="20" customHeight="1" spans="2:12">
      <c r="B18" s="14"/>
      <c r="C18" s="15" t="s">
        <v>22774</v>
      </c>
      <c r="D18" s="16"/>
      <c r="E18" s="17"/>
      <c r="F18" s="18"/>
      <c r="G18" s="15" t="s">
        <v>22775</v>
      </c>
      <c r="H18" s="16"/>
      <c r="I18" s="17"/>
      <c r="J18" s="18"/>
      <c r="K18" s="15" t="s">
        <v>22776</v>
      </c>
      <c r="L18" s="16"/>
    </row>
    <row r="19" ht="20" customHeight="1" spans="6:6">
      <c r="F19" s="23"/>
    </row>
    <row r="20" ht="20" customHeight="1" spans="6:6">
      <c r="F20" s="23"/>
    </row>
    <row r="21" ht="20" customHeight="1" spans="6:6">
      <c r="F21" s="23"/>
    </row>
    <row r="29" spans="2:2">
      <c r="B29"/>
    </row>
    <row r="30" spans="2:2">
      <c r="B30"/>
    </row>
    <row r="32" spans="2:6">
      <c r="B32"/>
      <c r="F32" s="24"/>
    </row>
    <row r="33" spans="2:2">
      <c r="B33"/>
    </row>
    <row r="34" spans="2:2">
      <c r="B34"/>
    </row>
    <row r="35" spans="2:2">
      <c r="B35"/>
    </row>
    <row r="37" spans="2:2">
      <c r="B37"/>
    </row>
    <row r="38" spans="2:2">
      <c r="B38"/>
    </row>
    <row r="39" spans="2:2">
      <c r="B39"/>
    </row>
    <row r="40" spans="2:2">
      <c r="B40"/>
    </row>
    <row r="41" spans="2:2">
      <c r="B41" s="25"/>
    </row>
    <row r="42" spans="2:2">
      <c r="B42" s="23"/>
    </row>
    <row r="44" spans="3:3">
      <c r="C44" s="26"/>
    </row>
    <row r="47" ht="30" customHeight="1" spans="1:13">
      <c r="A47" s="27" t="s">
        <v>22777</v>
      </c>
      <c r="B47" s="27"/>
      <c r="C47" s="27"/>
      <c r="D47" s="27"/>
      <c r="E47" s="27"/>
      <c r="F47" s="27"/>
      <c r="H47" s="27" t="s">
        <v>22778</v>
      </c>
      <c r="I47" s="27"/>
      <c r="J47" s="27"/>
      <c r="K47" s="27"/>
      <c r="L47" s="27"/>
      <c r="M47" s="27"/>
    </row>
    <row r="48" ht="30" customHeight="1" spans="1:13">
      <c r="A48" s="28" t="s">
        <v>22779</v>
      </c>
      <c r="B48" s="29"/>
      <c r="C48" s="29"/>
      <c r="D48" s="29"/>
      <c r="E48" s="29"/>
      <c r="F48" s="30"/>
      <c r="H48" s="31" t="s">
        <v>22780</v>
      </c>
      <c r="I48" s="29"/>
      <c r="J48" s="29"/>
      <c r="K48" s="29"/>
      <c r="L48" s="29"/>
      <c r="M48" s="30"/>
    </row>
    <row r="49" ht="20" customHeight="1" spans="1:13">
      <c r="A49" s="32" t="s">
        <v>1720</v>
      </c>
      <c r="B49" s="33" t="s">
        <v>22781</v>
      </c>
      <c r="C49" s="32" t="s">
        <v>22782</v>
      </c>
      <c r="D49" s="34" t="s">
        <v>22781</v>
      </c>
      <c r="E49" s="32" t="s">
        <v>22783</v>
      </c>
      <c r="F49" s="34" t="s">
        <v>1343</v>
      </c>
      <c r="H49" s="32" t="s">
        <v>22784</v>
      </c>
      <c r="I49" s="34" t="s">
        <v>22785</v>
      </c>
      <c r="J49" s="32" t="s">
        <v>22786</v>
      </c>
      <c r="K49" s="34" t="s">
        <v>20604</v>
      </c>
      <c r="L49" s="32" t="s">
        <v>22787</v>
      </c>
      <c r="M49" s="34" t="s">
        <v>3819</v>
      </c>
    </row>
    <row r="50" ht="20" customHeight="1" spans="1:13">
      <c r="A50" s="32" t="s">
        <v>22788</v>
      </c>
      <c r="B50" s="34" t="s">
        <v>1341</v>
      </c>
      <c r="C50" s="32" t="s">
        <v>22789</v>
      </c>
      <c r="D50" s="34" t="s">
        <v>22790</v>
      </c>
      <c r="E50" s="32" t="s">
        <v>22791</v>
      </c>
      <c r="F50" s="34" t="s">
        <v>5898</v>
      </c>
      <c r="H50" s="32" t="s">
        <v>3829</v>
      </c>
      <c r="I50" s="34">
        <v>5</v>
      </c>
      <c r="J50" s="32" t="s">
        <v>22792</v>
      </c>
      <c r="K50" s="36">
        <v>2000</v>
      </c>
      <c r="L50" s="32" t="s">
        <v>22793</v>
      </c>
      <c r="M50" s="34" t="s">
        <v>2822</v>
      </c>
    </row>
    <row r="51" ht="20" customHeight="1" spans="1:13">
      <c r="A51" s="32" t="s">
        <v>22794</v>
      </c>
      <c r="B51" s="35" t="s">
        <v>22795</v>
      </c>
      <c r="C51" s="32" t="s">
        <v>22796</v>
      </c>
      <c r="D51" s="36">
        <v>10</v>
      </c>
      <c r="E51" s="37" t="s">
        <v>22797</v>
      </c>
      <c r="F51" s="38"/>
      <c r="H51" s="32" t="s">
        <v>22798</v>
      </c>
      <c r="I51" s="34" t="s">
        <v>5898</v>
      </c>
      <c r="J51" s="32" t="s">
        <v>22799</v>
      </c>
      <c r="K51" s="34" t="s">
        <v>20582</v>
      </c>
      <c r="L51" s="32" t="s">
        <v>22800</v>
      </c>
      <c r="M51" s="34" t="s">
        <v>5898</v>
      </c>
    </row>
    <row r="52" ht="20" customHeight="1" spans="1:13">
      <c r="A52" s="32" t="s">
        <v>22801</v>
      </c>
      <c r="B52" s="39" t="s">
        <v>22802</v>
      </c>
      <c r="C52" s="39"/>
      <c r="D52" s="39"/>
      <c r="E52" s="39"/>
      <c r="F52" s="39"/>
      <c r="H52" s="32" t="s">
        <v>22803</v>
      </c>
      <c r="I52" s="34" t="s">
        <v>854</v>
      </c>
      <c r="J52" s="32" t="s">
        <v>22804</v>
      </c>
      <c r="K52" s="34" t="s">
        <v>22805</v>
      </c>
      <c r="L52" s="37" t="s">
        <v>22806</v>
      </c>
      <c r="M52" s="38"/>
    </row>
    <row r="53" ht="20" customHeight="1" spans="1:13">
      <c r="A53" s="40" t="s">
        <v>22807</v>
      </c>
      <c r="B53" s="41" t="s">
        <v>22808</v>
      </c>
      <c r="C53" s="41"/>
      <c r="D53" s="41"/>
      <c r="E53" s="41"/>
      <c r="F53" s="41"/>
      <c r="H53" s="32" t="s">
        <v>22809</v>
      </c>
      <c r="I53" s="36" t="s">
        <v>22810</v>
      </c>
      <c r="J53" s="36"/>
      <c r="K53" s="36"/>
      <c r="L53" s="36"/>
      <c r="M53" s="36"/>
    </row>
    <row r="54" ht="100" customHeight="1" spans="1:13">
      <c r="A54" s="32" t="s">
        <v>22777</v>
      </c>
      <c r="B54" s="42" t="str">
        <f>_xlfn.CONCAT("effect create_species = { name = ",$B$49," plural = ",D49," class = ",_xlfn.XLOOKUP(F49,A64:A100,B64:B100)," portrait = ",_xlfn.XLOOKUP(B50,D71:D149,E71:E149)," homeworld = ",D50," immortal = ",F50," gender = ",_xlfn.XLOOKUP(B51,D64:D67,E64:E67)," extra_trait_points = ",D51," traits = { ideal_planet_class = ",物种特质!I4," trait = ",_xlfn.TEXTJOIN(" trait = ",TRUE,物种特质!I48:I331))</f>
        <v>effect create_species = { name = "物种" plural = "物种" class = MAM portrait = ai_crisis_1 homeworld = prev.capital_scope immortal = yes gender = male extra_trait_points = 10 traits = { ideal_planet_class = trait_pc_desert_preference trait = 未选择特质</v>
      </c>
      <c r="C54" s="42"/>
      <c r="D54" s="42"/>
      <c r="E54" s="42"/>
      <c r="F54" s="42"/>
      <c r="H54" s="32" t="s">
        <v>22811</v>
      </c>
      <c r="I54" s="46" t="str">
        <f>_xlfn.CONCAT("effect create_leader = { name = ",I49," species = ",K49," class = ",_xlfn.XLOOKUP(M49,H69:H71,I69:I71)," skill = ",I50," set_age = ",K50," background_ethic = ",_xlfn.XLOOKUP(M50,K64:K72,L64:L72)," immortal = ",I51," randomize_traits = ",K51," skip_background_generation = ",M51," custom_description = ",I53," effect = {",_xlfn.XLOOKUP(I52,H64:H66,I64:I66),_xlfn.XLOOKUP(K52,H74:H75,I74:I75)," } traits = { trait = ",_xlfn.TEXTJOIN(" trait = ",TRUE,领袖特质!S8:S728)," }}")</f>
        <v>effect create_leader = { name = "领袖" species = root class = commander skill = 5 set_age = 2000 background_ethic = ethic_spiritualist immortal = yes randomize_traits = no skip_background_generation = yes custom_description = "这是一个领袖，嘻嘻" effect = { } traits = { trait = 未选择特质 }}</v>
      </c>
      <c r="J54" s="46"/>
      <c r="K54" s="46"/>
      <c r="L54" s="46"/>
      <c r="M54" s="46"/>
    </row>
    <row r="63" spans="1:13">
      <c r="A63" s="43" t="s">
        <v>22812</v>
      </c>
      <c r="B63" s="43"/>
      <c r="C63" s="17"/>
      <c r="D63" s="43" t="s">
        <v>22813</v>
      </c>
      <c r="E63" s="43"/>
      <c r="F63" s="17"/>
      <c r="G63" s="17"/>
      <c r="H63" s="43" t="s">
        <v>22814</v>
      </c>
      <c r="I63" s="43"/>
      <c r="J63" s="17"/>
      <c r="K63" s="43" t="s">
        <v>22815</v>
      </c>
      <c r="L63" s="43"/>
      <c r="M63" s="17"/>
    </row>
    <row r="64" spans="1:13">
      <c r="A64" s="44" t="s">
        <v>1343</v>
      </c>
      <c r="B64" s="45" t="s">
        <v>22816</v>
      </c>
      <c r="C64" s="17"/>
      <c r="D64" s="44" t="s">
        <v>22795</v>
      </c>
      <c r="E64" s="44" t="s">
        <v>22817</v>
      </c>
      <c r="F64" s="17"/>
      <c r="G64" s="17"/>
      <c r="H64" s="44" t="s">
        <v>854</v>
      </c>
      <c r="I64" s="44"/>
      <c r="J64" s="17"/>
      <c r="K64" s="43" t="s">
        <v>2822</v>
      </c>
      <c r="L64" s="44" t="s">
        <v>22818</v>
      </c>
      <c r="M64" s="17"/>
    </row>
    <row r="65" spans="1:13">
      <c r="A65" s="44" t="s">
        <v>1346</v>
      </c>
      <c r="B65" s="45" t="s">
        <v>22819</v>
      </c>
      <c r="C65" s="17"/>
      <c r="D65" s="44" t="s">
        <v>22820</v>
      </c>
      <c r="E65" s="44" t="s">
        <v>22821</v>
      </c>
      <c r="F65" s="17"/>
      <c r="G65" s="17"/>
      <c r="H65" s="44" t="s">
        <v>4266</v>
      </c>
      <c r="I65" s="52" t="s">
        <v>22822</v>
      </c>
      <c r="J65" s="17"/>
      <c r="K65" s="43" t="s">
        <v>2830</v>
      </c>
      <c r="L65" s="44" t="s">
        <v>22823</v>
      </c>
      <c r="M65" s="17"/>
    </row>
    <row r="66" spans="1:13">
      <c r="A66" s="44" t="s">
        <v>893</v>
      </c>
      <c r="B66" s="45" t="s">
        <v>22824</v>
      </c>
      <c r="C66" s="17"/>
      <c r="D66" s="44" t="s">
        <v>22825</v>
      </c>
      <c r="E66" s="44" t="s">
        <v>22826</v>
      </c>
      <c r="F66" s="17"/>
      <c r="G66" s="17"/>
      <c r="H66" s="44" t="s">
        <v>5542</v>
      </c>
      <c r="I66" s="52" t="s">
        <v>22827</v>
      </c>
      <c r="J66" s="17"/>
      <c r="K66" s="43" t="s">
        <v>2837</v>
      </c>
      <c r="L66" s="44" t="s">
        <v>22828</v>
      </c>
      <c r="M66" s="17"/>
    </row>
    <row r="67" spans="1:13">
      <c r="A67" s="44" t="s">
        <v>1361</v>
      </c>
      <c r="B67" s="45" t="s">
        <v>22829</v>
      </c>
      <c r="C67" s="17"/>
      <c r="D67" s="44" t="s">
        <v>22830</v>
      </c>
      <c r="E67" s="44" t="s">
        <v>22831</v>
      </c>
      <c r="F67" s="17"/>
      <c r="G67" s="17"/>
      <c r="H67" s="17"/>
      <c r="I67" s="17"/>
      <c r="J67" s="17"/>
      <c r="K67" s="43" t="s">
        <v>2843</v>
      </c>
      <c r="L67" s="44" t="s">
        <v>22832</v>
      </c>
      <c r="M67" s="17"/>
    </row>
    <row r="68" spans="1:13">
      <c r="A68" s="44" t="s">
        <v>1353</v>
      </c>
      <c r="B68" s="45" t="s">
        <v>22833</v>
      </c>
      <c r="C68" s="17"/>
      <c r="D68" s="17"/>
      <c r="E68" s="17"/>
      <c r="F68" s="17"/>
      <c r="G68" s="17"/>
      <c r="H68" s="43" t="s">
        <v>22834</v>
      </c>
      <c r="I68" s="43"/>
      <c r="J68" s="17"/>
      <c r="K68" s="43" t="s">
        <v>2850</v>
      </c>
      <c r="L68" s="44" t="s">
        <v>22835</v>
      </c>
      <c r="M68" s="17"/>
    </row>
    <row r="69" spans="1:13">
      <c r="A69" s="44" t="s">
        <v>1357</v>
      </c>
      <c r="B69" s="45" t="s">
        <v>22836</v>
      </c>
      <c r="C69" s="17"/>
      <c r="D69" s="17"/>
      <c r="E69" s="17"/>
      <c r="F69" s="17"/>
      <c r="G69" s="17"/>
      <c r="H69" s="44" t="s">
        <v>3819</v>
      </c>
      <c r="I69" s="44" t="s">
        <v>22837</v>
      </c>
      <c r="J69" s="17"/>
      <c r="K69" s="43" t="s">
        <v>2856</v>
      </c>
      <c r="L69" s="44" t="s">
        <v>22838</v>
      </c>
      <c r="M69" s="17"/>
    </row>
    <row r="70" spans="1:13">
      <c r="A70" s="44" t="s">
        <v>1339</v>
      </c>
      <c r="B70" s="45" t="s">
        <v>22839</v>
      </c>
      <c r="C70" s="17"/>
      <c r="D70" s="47" t="s">
        <v>22840</v>
      </c>
      <c r="E70" s="47"/>
      <c r="F70" s="17"/>
      <c r="G70" s="17"/>
      <c r="H70" s="44" t="s">
        <v>3821</v>
      </c>
      <c r="I70" s="44" t="s">
        <v>22841</v>
      </c>
      <c r="J70" s="17"/>
      <c r="K70" s="43" t="s">
        <v>2862</v>
      </c>
      <c r="L70" s="44" t="s">
        <v>22842</v>
      </c>
      <c r="M70" s="17"/>
    </row>
    <row r="71" spans="1:13">
      <c r="A71" s="44" t="s">
        <v>1365</v>
      </c>
      <c r="B71" s="45" t="s">
        <v>22843</v>
      </c>
      <c r="C71" s="17"/>
      <c r="D71" s="48" t="s">
        <v>1341</v>
      </c>
      <c r="E71" s="48" t="s">
        <v>22844</v>
      </c>
      <c r="F71" s="17"/>
      <c r="G71" s="17"/>
      <c r="H71" s="44" t="s">
        <v>3820</v>
      </c>
      <c r="I71" s="44" t="s">
        <v>22845</v>
      </c>
      <c r="J71" s="17"/>
      <c r="K71" s="43" t="s">
        <v>2868</v>
      </c>
      <c r="L71" s="44" t="s">
        <v>22846</v>
      </c>
      <c r="M71" s="17"/>
    </row>
    <row r="72" spans="1:13">
      <c r="A72" s="44" t="s">
        <v>1369</v>
      </c>
      <c r="B72" s="45" t="s">
        <v>22847</v>
      </c>
      <c r="C72" s="17"/>
      <c r="D72" s="48" t="s">
        <v>607</v>
      </c>
      <c r="E72" s="48" t="s">
        <v>22848</v>
      </c>
      <c r="F72" s="17"/>
      <c r="G72" s="17"/>
      <c r="H72" s="17"/>
      <c r="I72" s="17"/>
      <c r="J72" s="17"/>
      <c r="K72" s="43" t="s">
        <v>2874</v>
      </c>
      <c r="L72" s="44" t="s">
        <v>22849</v>
      </c>
      <c r="M72" s="17"/>
    </row>
    <row r="73" spans="1:13">
      <c r="A73" s="44" t="s">
        <v>1395</v>
      </c>
      <c r="B73" s="45" t="s">
        <v>22850</v>
      </c>
      <c r="C73" s="17"/>
      <c r="D73" s="48" t="s">
        <v>22851</v>
      </c>
      <c r="E73" s="48" t="s">
        <v>22852</v>
      </c>
      <c r="F73" s="17"/>
      <c r="G73" s="17"/>
      <c r="H73" s="43" t="s">
        <v>22804</v>
      </c>
      <c r="I73" s="43"/>
      <c r="J73" s="17"/>
      <c r="K73" s="17"/>
      <c r="L73" s="17"/>
      <c r="M73" s="17"/>
    </row>
    <row r="74" spans="1:13">
      <c r="A74" s="44" t="s">
        <v>1373</v>
      </c>
      <c r="B74" s="45" t="s">
        <v>22853</v>
      </c>
      <c r="C74" s="17"/>
      <c r="D74" s="48" t="s">
        <v>22854</v>
      </c>
      <c r="E74" s="48" t="s">
        <v>22855</v>
      </c>
      <c r="F74" s="17"/>
      <c r="G74" s="17"/>
      <c r="H74" s="44" t="s">
        <v>22805</v>
      </c>
      <c r="I74" s="44"/>
      <c r="J74" s="17"/>
      <c r="K74" s="17"/>
      <c r="L74" s="17"/>
      <c r="M74" s="17"/>
    </row>
    <row r="75" spans="1:13">
      <c r="A75" s="44" t="s">
        <v>1377</v>
      </c>
      <c r="B75" s="45" t="s">
        <v>22856</v>
      </c>
      <c r="C75" s="17"/>
      <c r="D75" s="48" t="s">
        <v>22857</v>
      </c>
      <c r="E75" s="48" t="s">
        <v>22858</v>
      </c>
      <c r="F75" s="17"/>
      <c r="G75" s="17"/>
      <c r="H75" s="44" t="s">
        <v>22859</v>
      </c>
      <c r="I75" s="52" t="s">
        <v>22860</v>
      </c>
      <c r="J75" s="17"/>
      <c r="K75" s="17"/>
      <c r="L75" s="17"/>
      <c r="M75" s="17"/>
    </row>
    <row r="76" spans="1:13">
      <c r="A76" s="44" t="s">
        <v>1381</v>
      </c>
      <c r="B76" s="45" t="s">
        <v>22861</v>
      </c>
      <c r="C76" s="17"/>
      <c r="D76" s="48" t="s">
        <v>22862</v>
      </c>
      <c r="E76" s="48" t="s">
        <v>22863</v>
      </c>
      <c r="F76" s="17"/>
      <c r="G76" s="17"/>
      <c r="H76" s="17"/>
      <c r="I76" s="17"/>
      <c r="J76" s="17"/>
      <c r="K76" s="17"/>
      <c r="L76" s="17"/>
      <c r="M76" s="17"/>
    </row>
    <row r="77" spans="1:13">
      <c r="A77" s="44" t="s">
        <v>1388</v>
      </c>
      <c r="B77" s="45" t="s">
        <v>22864</v>
      </c>
      <c r="C77" s="17"/>
      <c r="D77" s="48" t="s">
        <v>22865</v>
      </c>
      <c r="E77" s="48" t="s">
        <v>22866</v>
      </c>
      <c r="F77" s="17"/>
      <c r="G77" s="17"/>
      <c r="H77" s="17"/>
      <c r="I77" s="17"/>
      <c r="J77" s="17"/>
      <c r="K77" s="17"/>
      <c r="L77" s="17"/>
      <c r="M77" s="17"/>
    </row>
    <row r="78" spans="1:13">
      <c r="A78" s="44" t="s">
        <v>1391</v>
      </c>
      <c r="B78" s="45" t="s">
        <v>22867</v>
      </c>
      <c r="C78" s="17"/>
      <c r="D78" s="48" t="s">
        <v>22868</v>
      </c>
      <c r="E78" s="48" t="s">
        <v>22869</v>
      </c>
      <c r="F78" s="17"/>
      <c r="G78" s="17"/>
      <c r="H78" s="17"/>
      <c r="I78" s="17"/>
      <c r="J78" s="17"/>
      <c r="K78" s="17"/>
      <c r="L78" s="17"/>
      <c r="M78" s="17"/>
    </row>
    <row r="79" spans="1:13">
      <c r="A79" s="44" t="s">
        <v>1421</v>
      </c>
      <c r="B79" s="45" t="s">
        <v>22870</v>
      </c>
      <c r="C79" s="17"/>
      <c r="D79" s="48" t="s">
        <v>22871</v>
      </c>
      <c r="E79" s="48" t="s">
        <v>22872</v>
      </c>
      <c r="F79" s="17"/>
      <c r="G79" s="17"/>
      <c r="H79" s="17"/>
      <c r="I79" s="17"/>
      <c r="J79" s="17"/>
      <c r="K79" s="17"/>
      <c r="L79" s="17"/>
      <c r="M79" s="17"/>
    </row>
    <row r="80" spans="1:13">
      <c r="A80" s="44" t="s">
        <v>1335</v>
      </c>
      <c r="B80" s="45" t="s">
        <v>22873</v>
      </c>
      <c r="C80" s="17"/>
      <c r="D80" s="48" t="s">
        <v>22874</v>
      </c>
      <c r="E80" s="48" t="s">
        <v>22875</v>
      </c>
      <c r="F80" s="17"/>
      <c r="G80" s="17"/>
      <c r="H80" s="17"/>
      <c r="I80" s="17"/>
      <c r="J80" s="17"/>
      <c r="K80" s="17"/>
      <c r="L80" s="17"/>
      <c r="M80" s="17"/>
    </row>
    <row r="81" spans="1:13">
      <c r="A81" s="44" t="s">
        <v>22876</v>
      </c>
      <c r="B81" s="45" t="s">
        <v>22877</v>
      </c>
      <c r="C81" s="17"/>
      <c r="D81" s="48" t="s">
        <v>22878</v>
      </c>
      <c r="E81" s="48" t="s">
        <v>22879</v>
      </c>
      <c r="F81" s="17"/>
      <c r="G81" s="17"/>
      <c r="H81" s="17"/>
      <c r="I81" s="17"/>
      <c r="J81" s="17"/>
      <c r="K81" s="17"/>
      <c r="L81" s="17"/>
      <c r="M81" s="17"/>
    </row>
    <row r="82" spans="1:13">
      <c r="A82" s="49" t="s">
        <v>22880</v>
      </c>
      <c r="B82" s="45" t="s">
        <v>22881</v>
      </c>
      <c r="C82" s="17"/>
      <c r="D82" s="48" t="s">
        <v>22882</v>
      </c>
      <c r="E82" s="48" t="s">
        <v>22883</v>
      </c>
      <c r="F82" s="17"/>
      <c r="G82" s="17"/>
      <c r="H82" s="17"/>
      <c r="I82" s="17"/>
      <c r="J82" s="17"/>
      <c r="K82" s="17"/>
      <c r="L82" s="17"/>
      <c r="M82" s="17"/>
    </row>
    <row r="83" spans="1:13">
      <c r="A83" s="49" t="s">
        <v>22884</v>
      </c>
      <c r="B83" s="45" t="s">
        <v>22885</v>
      </c>
      <c r="C83" s="17"/>
      <c r="D83" s="48" t="s">
        <v>22886</v>
      </c>
      <c r="E83" s="48" t="s">
        <v>22887</v>
      </c>
      <c r="F83" s="17"/>
      <c r="G83" s="17"/>
      <c r="H83" s="17"/>
      <c r="I83" s="17"/>
      <c r="J83" s="17"/>
      <c r="K83" s="17"/>
      <c r="L83" s="17"/>
      <c r="M83" s="17"/>
    </row>
    <row r="84" spans="1:13">
      <c r="A84" s="49" t="s">
        <v>22888</v>
      </c>
      <c r="B84" s="45" t="s">
        <v>22889</v>
      </c>
      <c r="C84" s="17"/>
      <c r="D84" s="48" t="s">
        <v>22890</v>
      </c>
      <c r="E84" s="48" t="s">
        <v>22891</v>
      </c>
      <c r="F84" s="17"/>
      <c r="G84" s="17"/>
      <c r="H84" s="17"/>
      <c r="I84" s="17"/>
      <c r="J84" s="17"/>
      <c r="K84" s="17"/>
      <c r="L84" s="17"/>
      <c r="M84" s="17"/>
    </row>
    <row r="85" spans="1:13">
      <c r="A85" s="49" t="s">
        <v>22892</v>
      </c>
      <c r="B85" s="45" t="s">
        <v>22893</v>
      </c>
      <c r="C85" s="17"/>
      <c r="D85" s="48" t="s">
        <v>22894</v>
      </c>
      <c r="E85" s="48" t="s">
        <v>22895</v>
      </c>
      <c r="F85" s="17"/>
      <c r="G85" s="17"/>
      <c r="H85" s="17"/>
      <c r="I85" s="17"/>
      <c r="J85" s="17"/>
      <c r="K85" s="17"/>
      <c r="L85" s="17"/>
      <c r="M85" s="17"/>
    </row>
    <row r="86" spans="1:13">
      <c r="A86" s="49" t="s">
        <v>22896</v>
      </c>
      <c r="B86" s="45" t="s">
        <v>22897</v>
      </c>
      <c r="C86" s="17"/>
      <c r="D86" s="48" t="s">
        <v>22898</v>
      </c>
      <c r="E86" s="48" t="s">
        <v>22899</v>
      </c>
      <c r="F86" s="17"/>
      <c r="G86" s="17"/>
      <c r="H86" s="17"/>
      <c r="I86" s="17"/>
      <c r="J86" s="17"/>
      <c r="K86" s="17"/>
      <c r="L86" s="17"/>
      <c r="M86" s="17"/>
    </row>
    <row r="87" spans="1:13">
      <c r="A87" s="49" t="s">
        <v>22900</v>
      </c>
      <c r="B87" s="45" t="s">
        <v>22901</v>
      </c>
      <c r="C87" s="17"/>
      <c r="D87" s="48" t="s">
        <v>22902</v>
      </c>
      <c r="E87" s="48" t="s">
        <v>22903</v>
      </c>
      <c r="F87" s="17"/>
      <c r="G87" s="17"/>
      <c r="H87" s="25" t="s">
        <v>22904</v>
      </c>
      <c r="I87" s="17"/>
      <c r="J87" s="17"/>
      <c r="K87" s="17"/>
      <c r="L87" s="17"/>
      <c r="M87" s="17"/>
    </row>
    <row r="88" spans="1:13">
      <c r="A88" s="49" t="s">
        <v>22905</v>
      </c>
      <c r="B88" s="45" t="s">
        <v>22906</v>
      </c>
      <c r="C88" s="17"/>
      <c r="D88" s="48" t="s">
        <v>22907</v>
      </c>
      <c r="E88" s="48" t="s">
        <v>22908</v>
      </c>
      <c r="F88" s="17"/>
      <c r="G88" s="17"/>
      <c r="H88" s="23" t="s">
        <v>22909</v>
      </c>
      <c r="I88" s="17"/>
      <c r="J88" s="17"/>
      <c r="K88" s="17"/>
      <c r="L88" s="17"/>
      <c r="M88" s="17"/>
    </row>
    <row r="89" spans="1:13">
      <c r="A89" s="49" t="s">
        <v>22910</v>
      </c>
      <c r="B89" s="45" t="s">
        <v>22911</v>
      </c>
      <c r="C89" s="17"/>
      <c r="D89" s="48" t="s">
        <v>22912</v>
      </c>
      <c r="E89" s="48" t="s">
        <v>22913</v>
      </c>
      <c r="F89" s="17"/>
      <c r="G89" s="17"/>
      <c r="H89" s="17"/>
      <c r="I89" s="17"/>
      <c r="J89" s="17"/>
      <c r="K89" s="17"/>
      <c r="L89" s="17"/>
      <c r="M89" s="17"/>
    </row>
    <row r="90" spans="1:13">
      <c r="A90" s="49" t="s">
        <v>22914</v>
      </c>
      <c r="B90" s="45" t="s">
        <v>22915</v>
      </c>
      <c r="C90" s="17"/>
      <c r="D90" s="48" t="s">
        <v>22916</v>
      </c>
      <c r="E90" s="48" t="s">
        <v>22917</v>
      </c>
      <c r="F90" s="17"/>
      <c r="G90" s="17"/>
      <c r="H90" s="17"/>
      <c r="I90" s="17"/>
      <c r="J90" s="17"/>
      <c r="K90" s="17"/>
      <c r="L90" s="17"/>
      <c r="M90" s="17"/>
    </row>
    <row r="91" spans="1:13">
      <c r="A91" s="44" t="s">
        <v>1341</v>
      </c>
      <c r="B91" s="45" t="s">
        <v>22918</v>
      </c>
      <c r="C91" s="17"/>
      <c r="D91" s="48" t="s">
        <v>22919</v>
      </c>
      <c r="E91" s="48" t="s">
        <v>22920</v>
      </c>
      <c r="F91" s="17"/>
      <c r="G91" s="17"/>
      <c r="H91" s="17"/>
      <c r="I91" s="17"/>
      <c r="J91" s="17"/>
      <c r="K91" s="17"/>
      <c r="L91" s="17"/>
      <c r="M91" s="17"/>
    </row>
    <row r="92" spans="1:13">
      <c r="A92" s="44" t="s">
        <v>1371</v>
      </c>
      <c r="B92" s="45" t="s">
        <v>22921</v>
      </c>
      <c r="C92" s="17"/>
      <c r="D92" s="48" t="s">
        <v>162</v>
      </c>
      <c r="E92" s="48" t="s">
        <v>22922</v>
      </c>
      <c r="F92" s="17"/>
      <c r="G92" s="17"/>
      <c r="H92" s="17"/>
      <c r="I92" s="17"/>
      <c r="J92" s="17"/>
      <c r="K92" s="17"/>
      <c r="L92" s="17"/>
      <c r="M92" s="17"/>
    </row>
    <row r="93" spans="1:13">
      <c r="A93" s="44" t="s">
        <v>5645</v>
      </c>
      <c r="B93" s="45" t="s">
        <v>22923</v>
      </c>
      <c r="C93" s="17"/>
      <c r="D93" s="48" t="s">
        <v>22924</v>
      </c>
      <c r="E93" s="48" t="s">
        <v>22925</v>
      </c>
      <c r="F93" s="17"/>
      <c r="G93" s="17"/>
      <c r="H93" s="17"/>
      <c r="I93" s="17"/>
      <c r="J93" s="17"/>
      <c r="K93" s="17"/>
      <c r="L93" s="17"/>
      <c r="M93" s="17"/>
    </row>
    <row r="94" spans="1:13">
      <c r="A94" s="44" t="s">
        <v>22926</v>
      </c>
      <c r="B94" s="45" t="s">
        <v>22927</v>
      </c>
      <c r="C94" s="17"/>
      <c r="D94" s="48" t="s">
        <v>22928</v>
      </c>
      <c r="E94" s="48" t="s">
        <v>22929</v>
      </c>
      <c r="F94" s="17"/>
      <c r="G94" s="17"/>
      <c r="H94" s="17"/>
      <c r="I94" s="17"/>
      <c r="J94" s="17"/>
      <c r="K94" s="17"/>
      <c r="L94" s="17"/>
      <c r="M94" s="17"/>
    </row>
    <row r="95" spans="1:13">
      <c r="A95" s="44" t="s">
        <v>1385</v>
      </c>
      <c r="B95" s="45" t="s">
        <v>22930</v>
      </c>
      <c r="C95" s="17"/>
      <c r="D95" s="48" t="s">
        <v>166</v>
      </c>
      <c r="E95" s="48" t="s">
        <v>22931</v>
      </c>
      <c r="F95" s="17"/>
      <c r="G95" s="17"/>
      <c r="H95" s="17"/>
      <c r="I95" s="17"/>
      <c r="J95" s="17"/>
      <c r="K95" s="17"/>
      <c r="L95" s="17"/>
      <c r="M95" s="17"/>
    </row>
    <row r="96" spans="1:13">
      <c r="A96" s="44" t="s">
        <v>22932</v>
      </c>
      <c r="B96" s="45" t="s">
        <v>22933</v>
      </c>
      <c r="C96" s="17"/>
      <c r="D96" s="48" t="s">
        <v>172</v>
      </c>
      <c r="E96" s="48" t="s">
        <v>22934</v>
      </c>
      <c r="F96" s="17"/>
      <c r="G96" s="17"/>
      <c r="H96" s="17"/>
      <c r="I96" s="17"/>
      <c r="J96" s="17"/>
      <c r="K96" s="17"/>
      <c r="L96" s="17"/>
      <c r="M96" s="17"/>
    </row>
    <row r="97" spans="1:13">
      <c r="A97" s="44" t="s">
        <v>1635</v>
      </c>
      <c r="B97" s="45" t="s">
        <v>22935</v>
      </c>
      <c r="C97" s="17"/>
      <c r="D97" s="48" t="s">
        <v>170</v>
      </c>
      <c r="E97" s="48" t="s">
        <v>22936</v>
      </c>
      <c r="F97" s="17"/>
      <c r="G97" s="17"/>
      <c r="H97" s="17"/>
      <c r="I97" s="17"/>
      <c r="J97" s="17"/>
      <c r="K97" s="17"/>
      <c r="L97" s="17"/>
      <c r="M97" s="17"/>
    </row>
    <row r="98" spans="1:13">
      <c r="A98" s="44" t="s">
        <v>22937</v>
      </c>
      <c r="B98" s="45" t="s">
        <v>22938</v>
      </c>
      <c r="C98" s="17"/>
      <c r="D98" s="48" t="s">
        <v>22939</v>
      </c>
      <c r="E98" s="48" t="s">
        <v>22940</v>
      </c>
      <c r="F98" s="17"/>
      <c r="G98" s="17"/>
      <c r="H98" s="17"/>
      <c r="I98" s="17"/>
      <c r="J98" s="17"/>
      <c r="K98" s="17"/>
      <c r="L98" s="17"/>
      <c r="M98" s="17"/>
    </row>
    <row r="99" spans="1:13">
      <c r="A99" s="44" t="s">
        <v>22941</v>
      </c>
      <c r="B99" s="45" t="s">
        <v>22942</v>
      </c>
      <c r="C99" s="17"/>
      <c r="D99" s="48" t="s">
        <v>174</v>
      </c>
      <c r="E99" s="48" t="s">
        <v>22943</v>
      </c>
      <c r="F99" s="17"/>
      <c r="G99" s="17"/>
      <c r="H99" s="17"/>
      <c r="I99" s="17"/>
      <c r="J99" s="17"/>
      <c r="K99" s="17"/>
      <c r="L99" s="17"/>
      <c r="M99" s="17"/>
    </row>
    <row r="100" spans="1:13">
      <c r="A100" s="44" t="s">
        <v>22944</v>
      </c>
      <c r="B100" s="45" t="s">
        <v>22945</v>
      </c>
      <c r="C100" s="17"/>
      <c r="D100" s="48" t="s">
        <v>178</v>
      </c>
      <c r="E100" s="48" t="s">
        <v>22946</v>
      </c>
      <c r="F100" s="17"/>
      <c r="G100" s="17"/>
      <c r="H100" s="17"/>
      <c r="I100" s="17"/>
      <c r="J100" s="17"/>
      <c r="K100" s="17"/>
      <c r="L100" s="17"/>
      <c r="M100" s="17"/>
    </row>
    <row r="101" spans="1:13">
      <c r="A101" s="17"/>
      <c r="B101" s="19"/>
      <c r="C101" s="17"/>
      <c r="D101" s="48" t="s">
        <v>180</v>
      </c>
      <c r="E101" s="48" t="s">
        <v>22947</v>
      </c>
      <c r="F101" s="17"/>
      <c r="G101" s="17"/>
      <c r="H101" s="17"/>
      <c r="I101" s="17"/>
      <c r="J101" s="17"/>
      <c r="K101" s="17"/>
      <c r="L101" s="17"/>
      <c r="M101" s="17"/>
    </row>
    <row r="102" spans="1:13">
      <c r="A102" s="17"/>
      <c r="B102" s="19"/>
      <c r="C102" s="17"/>
      <c r="D102" s="48" t="s">
        <v>22948</v>
      </c>
      <c r="E102" s="48" t="s">
        <v>22949</v>
      </c>
      <c r="F102" s="17"/>
      <c r="G102" s="17"/>
      <c r="H102" s="17"/>
      <c r="I102" s="17"/>
      <c r="J102" s="17"/>
      <c r="K102" s="17"/>
      <c r="L102" s="17"/>
      <c r="M102" s="17"/>
    </row>
    <row r="103" spans="1:13">
      <c r="A103" s="17"/>
      <c r="B103" s="19"/>
      <c r="C103" s="17"/>
      <c r="D103" s="48" t="s">
        <v>156</v>
      </c>
      <c r="E103" s="48" t="s">
        <v>22950</v>
      </c>
      <c r="F103" s="17"/>
      <c r="G103" s="17"/>
      <c r="H103" s="17"/>
      <c r="I103" s="17"/>
      <c r="J103" s="17"/>
      <c r="K103" s="17"/>
      <c r="L103" s="17"/>
      <c r="M103" s="17"/>
    </row>
    <row r="104" spans="1:13">
      <c r="A104" s="50"/>
      <c r="B104" s="51"/>
      <c r="C104" s="17"/>
      <c r="D104" s="48" t="s">
        <v>184</v>
      </c>
      <c r="E104" s="48" t="s">
        <v>22951</v>
      </c>
      <c r="F104" s="17"/>
      <c r="G104" s="17"/>
      <c r="H104" s="17"/>
      <c r="I104" s="17"/>
      <c r="J104" s="17"/>
      <c r="K104" s="17"/>
      <c r="L104" s="17"/>
      <c r="M104" s="17"/>
    </row>
    <row r="105" spans="1:13">
      <c r="A105" s="50"/>
      <c r="B105" s="51"/>
      <c r="C105" s="17"/>
      <c r="D105" s="48" t="s">
        <v>182</v>
      </c>
      <c r="E105" s="48" t="s">
        <v>22952</v>
      </c>
      <c r="F105" s="17"/>
      <c r="G105" s="17"/>
      <c r="H105" s="17"/>
      <c r="I105" s="17"/>
      <c r="J105" s="17"/>
      <c r="K105" s="17"/>
      <c r="L105" s="17"/>
      <c r="M105" s="17"/>
    </row>
    <row r="106" spans="1:13">
      <c r="A106" s="50"/>
      <c r="B106" s="51"/>
      <c r="C106" s="17"/>
      <c r="D106" s="48" t="s">
        <v>186</v>
      </c>
      <c r="E106" s="48" t="s">
        <v>22953</v>
      </c>
      <c r="F106" s="17"/>
      <c r="G106" s="17"/>
      <c r="H106" s="17"/>
      <c r="I106" s="17"/>
      <c r="J106" s="17"/>
      <c r="K106" s="17"/>
      <c r="L106" s="17"/>
      <c r="M106" s="17"/>
    </row>
    <row r="107" spans="1:13">
      <c r="A107" s="50"/>
      <c r="B107" s="51"/>
      <c r="C107" s="17"/>
      <c r="D107" s="48" t="s">
        <v>188</v>
      </c>
      <c r="E107" s="48" t="s">
        <v>22954</v>
      </c>
      <c r="F107" s="17"/>
      <c r="G107" s="17"/>
      <c r="H107" s="17"/>
      <c r="I107" s="17"/>
      <c r="J107" s="17"/>
      <c r="K107" s="17"/>
      <c r="L107" s="17"/>
      <c r="M107" s="17"/>
    </row>
    <row r="108" spans="1:13">
      <c r="A108" s="50"/>
      <c r="B108" s="51"/>
      <c r="C108" s="17"/>
      <c r="D108" s="48" t="s">
        <v>22955</v>
      </c>
      <c r="E108" s="48" t="s">
        <v>22956</v>
      </c>
      <c r="F108" s="17"/>
      <c r="G108" s="17"/>
      <c r="H108" s="17"/>
      <c r="I108" s="17"/>
      <c r="J108" s="17"/>
      <c r="K108" s="17"/>
      <c r="L108" s="17"/>
      <c r="M108" s="17"/>
    </row>
    <row r="109" spans="1:13">
      <c r="A109" s="50"/>
      <c r="B109" s="51"/>
      <c r="C109" s="17"/>
      <c r="D109" s="48" t="s">
        <v>22957</v>
      </c>
      <c r="E109" s="48" t="s">
        <v>22958</v>
      </c>
      <c r="F109" s="17"/>
      <c r="G109" s="17"/>
      <c r="H109" s="17"/>
      <c r="I109" s="17"/>
      <c r="J109" s="17"/>
      <c r="K109" s="17"/>
      <c r="L109" s="17"/>
      <c r="M109" s="17"/>
    </row>
    <row r="110" spans="1:13">
      <c r="A110" s="50"/>
      <c r="B110" s="51"/>
      <c r="C110" s="17"/>
      <c r="D110" s="48" t="s">
        <v>22959</v>
      </c>
      <c r="E110" s="48" t="s">
        <v>22960</v>
      </c>
      <c r="F110" s="17"/>
      <c r="G110" s="17"/>
      <c r="H110" s="17"/>
      <c r="I110" s="17"/>
      <c r="J110" s="17"/>
      <c r="K110" s="17"/>
      <c r="L110" s="17"/>
      <c r="M110" s="17"/>
    </row>
    <row r="111" spans="1:13">
      <c r="A111" s="50"/>
      <c r="B111" s="51"/>
      <c r="C111" s="17"/>
      <c r="D111" s="48" t="s">
        <v>22961</v>
      </c>
      <c r="E111" s="48" t="s">
        <v>22962</v>
      </c>
      <c r="F111" s="17"/>
      <c r="G111" s="17"/>
      <c r="H111" s="17"/>
      <c r="I111" s="17"/>
      <c r="J111" s="17"/>
      <c r="K111" s="17"/>
      <c r="L111" s="17"/>
      <c r="M111" s="17"/>
    </row>
    <row r="112" spans="1:13">
      <c r="A112" s="50"/>
      <c r="B112" s="51"/>
      <c r="C112" s="17"/>
      <c r="D112" s="48" t="s">
        <v>22963</v>
      </c>
      <c r="E112" s="48" t="s">
        <v>22964</v>
      </c>
      <c r="F112" s="17"/>
      <c r="G112" s="17"/>
      <c r="H112" s="17"/>
      <c r="I112" s="17"/>
      <c r="J112" s="17"/>
      <c r="K112" s="17"/>
      <c r="L112" s="17"/>
      <c r="M112" s="17"/>
    </row>
    <row r="113" spans="1:13">
      <c r="A113" s="50"/>
      <c r="B113" s="51"/>
      <c r="C113" s="17"/>
      <c r="D113" s="48" t="s">
        <v>22965</v>
      </c>
      <c r="E113" s="48" t="s">
        <v>22966</v>
      </c>
      <c r="F113" s="17"/>
      <c r="G113" s="17"/>
      <c r="H113" s="17"/>
      <c r="I113" s="17"/>
      <c r="J113" s="17"/>
      <c r="K113" s="17"/>
      <c r="L113" s="17"/>
      <c r="M113" s="17"/>
    </row>
    <row r="114" spans="1:13">
      <c r="A114" s="50"/>
      <c r="B114" s="51"/>
      <c r="C114" s="17"/>
      <c r="D114" s="48" t="s">
        <v>22967</v>
      </c>
      <c r="E114" s="48" t="s">
        <v>22968</v>
      </c>
      <c r="F114" s="17"/>
      <c r="G114" s="17"/>
      <c r="H114" s="17"/>
      <c r="I114" s="17"/>
      <c r="J114" s="17"/>
      <c r="K114" s="17"/>
      <c r="L114" s="17"/>
      <c r="M114" s="17"/>
    </row>
    <row r="115" spans="1:13">
      <c r="A115" s="50"/>
      <c r="B115" s="51"/>
      <c r="C115" s="17"/>
      <c r="D115" s="48" t="s">
        <v>22969</v>
      </c>
      <c r="E115" s="48" t="s">
        <v>22970</v>
      </c>
      <c r="F115" s="17"/>
      <c r="G115" s="17"/>
      <c r="H115" s="17"/>
      <c r="I115" s="17"/>
      <c r="J115" s="17"/>
      <c r="K115" s="17"/>
      <c r="L115" s="17"/>
      <c r="M115" s="17"/>
    </row>
    <row r="116" spans="1:13">
      <c r="A116" s="50"/>
      <c r="B116" s="51"/>
      <c r="C116" s="17"/>
      <c r="D116" s="48" t="s">
        <v>22971</v>
      </c>
      <c r="E116" s="48" t="s">
        <v>22972</v>
      </c>
      <c r="F116" s="17"/>
      <c r="G116" s="17"/>
      <c r="H116" s="17"/>
      <c r="I116" s="17"/>
      <c r="J116" s="17"/>
      <c r="K116" s="17"/>
      <c r="L116" s="17"/>
      <c r="M116" s="17"/>
    </row>
    <row r="117" spans="1:13">
      <c r="A117" s="50"/>
      <c r="B117" s="51"/>
      <c r="C117" s="17"/>
      <c r="D117" s="48" t="s">
        <v>22973</v>
      </c>
      <c r="E117" s="48" t="s">
        <v>22974</v>
      </c>
      <c r="F117" s="17"/>
      <c r="G117" s="17"/>
      <c r="H117" s="17"/>
      <c r="I117" s="17"/>
      <c r="J117" s="17"/>
      <c r="K117" s="17"/>
      <c r="L117" s="17"/>
      <c r="M117" s="17"/>
    </row>
    <row r="118" spans="1:13">
      <c r="A118" s="50"/>
      <c r="B118" s="51"/>
      <c r="C118" s="17"/>
      <c r="D118" s="48" t="s">
        <v>22975</v>
      </c>
      <c r="E118" s="48" t="s">
        <v>22976</v>
      </c>
      <c r="F118" s="17"/>
      <c r="G118" s="17"/>
      <c r="H118" s="17"/>
      <c r="I118" s="17"/>
      <c r="J118" s="17"/>
      <c r="K118" s="17"/>
      <c r="L118" s="17"/>
      <c r="M118" s="17"/>
    </row>
    <row r="119" spans="1:13">
      <c r="A119" s="50"/>
      <c r="B119" s="51"/>
      <c r="C119" s="17"/>
      <c r="D119" s="48" t="s">
        <v>22977</v>
      </c>
      <c r="E119" s="48" t="s">
        <v>22978</v>
      </c>
      <c r="F119" s="17"/>
      <c r="G119" s="17"/>
      <c r="H119" s="17"/>
      <c r="I119" s="17"/>
      <c r="J119" s="17"/>
      <c r="K119" s="17"/>
      <c r="L119" s="17"/>
      <c r="M119" s="17"/>
    </row>
    <row r="120" spans="1:13">
      <c r="A120" s="50"/>
      <c r="B120" s="51"/>
      <c r="C120" s="17"/>
      <c r="D120" s="48" t="s">
        <v>22979</v>
      </c>
      <c r="E120" s="48" t="s">
        <v>22980</v>
      </c>
      <c r="F120" s="17"/>
      <c r="G120" s="17"/>
      <c r="H120" s="17"/>
      <c r="I120" s="17"/>
      <c r="J120" s="17"/>
      <c r="K120" s="17"/>
      <c r="L120" s="17"/>
      <c r="M120" s="17"/>
    </row>
    <row r="121" spans="1:13">
      <c r="A121" s="50"/>
      <c r="B121" s="51"/>
      <c r="C121" s="17"/>
      <c r="D121" s="48" t="s">
        <v>5270</v>
      </c>
      <c r="E121" s="48" t="s">
        <v>22981</v>
      </c>
      <c r="F121" s="17"/>
      <c r="G121" s="17"/>
      <c r="H121" s="17"/>
      <c r="I121" s="17"/>
      <c r="J121" s="17"/>
      <c r="K121" s="17"/>
      <c r="L121" s="17"/>
      <c r="M121" s="17"/>
    </row>
    <row r="122" spans="1:13">
      <c r="A122" s="50"/>
      <c r="B122" s="51"/>
      <c r="C122" s="17"/>
      <c r="D122" s="48" t="s">
        <v>1522</v>
      </c>
      <c r="E122" s="48" t="s">
        <v>22982</v>
      </c>
      <c r="F122" s="17"/>
      <c r="G122" s="17"/>
      <c r="H122" s="17"/>
      <c r="I122" s="17"/>
      <c r="J122" s="17"/>
      <c r="K122" s="17"/>
      <c r="L122" s="17"/>
      <c r="M122" s="17"/>
    </row>
    <row r="123" spans="1:13">
      <c r="A123" s="50"/>
      <c r="B123" s="51"/>
      <c r="C123" s="17"/>
      <c r="D123" s="48" t="s">
        <v>22983</v>
      </c>
      <c r="E123" s="48" t="s">
        <v>22984</v>
      </c>
      <c r="F123" s="17"/>
      <c r="G123" s="17"/>
      <c r="H123" s="17"/>
      <c r="I123" s="17"/>
      <c r="J123" s="17"/>
      <c r="K123" s="17"/>
      <c r="L123" s="17"/>
      <c r="M123" s="17"/>
    </row>
    <row r="124" spans="1:13">
      <c r="A124" s="50"/>
      <c r="B124" s="51"/>
      <c r="C124" s="17"/>
      <c r="D124" s="48" t="s">
        <v>22985</v>
      </c>
      <c r="E124" s="48" t="s">
        <v>22986</v>
      </c>
      <c r="F124" s="17"/>
      <c r="G124" s="17"/>
      <c r="H124" s="17"/>
      <c r="I124" s="17"/>
      <c r="J124" s="17"/>
      <c r="K124" s="17"/>
      <c r="L124" s="17"/>
      <c r="M124" s="17"/>
    </row>
    <row r="125" spans="1:13">
      <c r="A125" s="50"/>
      <c r="B125" s="51"/>
      <c r="C125" s="17"/>
      <c r="D125" s="48" t="s">
        <v>22987</v>
      </c>
      <c r="E125" s="48" t="s">
        <v>22988</v>
      </c>
      <c r="F125" s="17"/>
      <c r="G125" s="17"/>
      <c r="H125" s="17"/>
      <c r="I125" s="17"/>
      <c r="J125" s="17"/>
      <c r="K125" s="17"/>
      <c r="L125" s="17"/>
      <c r="M125" s="17"/>
    </row>
    <row r="126" spans="1:13">
      <c r="A126" s="50"/>
      <c r="B126" s="51"/>
      <c r="C126" s="17"/>
      <c r="D126" s="48" t="s">
        <v>22989</v>
      </c>
      <c r="E126" s="48" t="s">
        <v>22990</v>
      </c>
      <c r="F126" s="17"/>
      <c r="G126" s="17"/>
      <c r="H126" s="17"/>
      <c r="I126" s="17"/>
      <c r="J126" s="17"/>
      <c r="K126" s="17"/>
      <c r="L126" s="17"/>
      <c r="M126" s="17"/>
    </row>
    <row r="127" spans="1:13">
      <c r="A127" s="50"/>
      <c r="B127" s="51"/>
      <c r="C127" s="17"/>
      <c r="D127" s="48" t="s">
        <v>22991</v>
      </c>
      <c r="E127" s="48" t="s">
        <v>22992</v>
      </c>
      <c r="F127" s="17"/>
      <c r="G127" s="17"/>
      <c r="H127" s="17"/>
      <c r="I127" s="17"/>
      <c r="J127" s="17"/>
      <c r="K127" s="17"/>
      <c r="L127" s="17"/>
      <c r="M127" s="17"/>
    </row>
    <row r="128" spans="1:13">
      <c r="A128" s="50"/>
      <c r="B128" s="51"/>
      <c r="C128" s="17"/>
      <c r="D128" s="48" t="s">
        <v>22993</v>
      </c>
      <c r="E128" s="48" t="s">
        <v>22994</v>
      </c>
      <c r="F128" s="17"/>
      <c r="G128" s="17"/>
      <c r="H128" s="17"/>
      <c r="I128" s="17"/>
      <c r="J128" s="17"/>
      <c r="K128" s="17"/>
      <c r="L128" s="17"/>
      <c r="M128" s="17"/>
    </row>
    <row r="129" spans="1:13">
      <c r="A129" s="50"/>
      <c r="B129" s="51"/>
      <c r="C129" s="17"/>
      <c r="D129" s="48" t="s">
        <v>22995</v>
      </c>
      <c r="E129" s="48" t="s">
        <v>22996</v>
      </c>
      <c r="F129" s="17"/>
      <c r="G129" s="17"/>
      <c r="H129" s="17"/>
      <c r="I129" s="17"/>
      <c r="J129" s="17"/>
      <c r="K129" s="17"/>
      <c r="L129" s="17"/>
      <c r="M129" s="17"/>
    </row>
    <row r="130" spans="1:13">
      <c r="A130" s="50"/>
      <c r="B130" s="51"/>
      <c r="C130" s="17"/>
      <c r="D130" s="48" t="s">
        <v>22997</v>
      </c>
      <c r="E130" s="48" t="s">
        <v>22998</v>
      </c>
      <c r="F130" s="17"/>
      <c r="G130" s="17"/>
      <c r="H130" s="17"/>
      <c r="I130" s="17"/>
      <c r="J130" s="17"/>
      <c r="K130" s="17"/>
      <c r="L130" s="17"/>
      <c r="M130" s="17"/>
    </row>
    <row r="131" spans="1:13">
      <c r="A131" s="50"/>
      <c r="B131" s="51"/>
      <c r="C131" s="17"/>
      <c r="D131" s="48" t="s">
        <v>22999</v>
      </c>
      <c r="E131" s="48" t="s">
        <v>23000</v>
      </c>
      <c r="F131" s="17"/>
      <c r="G131" s="17"/>
      <c r="H131" s="17"/>
      <c r="I131" s="17"/>
      <c r="J131" s="17"/>
      <c r="K131" s="17"/>
      <c r="L131" s="17"/>
      <c r="M131" s="17"/>
    </row>
    <row r="132" spans="1:13">
      <c r="A132" s="50"/>
      <c r="B132" s="51"/>
      <c r="C132" s="17"/>
      <c r="D132" s="48" t="s">
        <v>23001</v>
      </c>
      <c r="E132" s="48" t="s">
        <v>23002</v>
      </c>
      <c r="F132" s="17"/>
      <c r="G132" s="17"/>
      <c r="H132" s="17"/>
      <c r="I132" s="17"/>
      <c r="J132" s="17"/>
      <c r="K132" s="17"/>
      <c r="L132" s="17"/>
      <c r="M132" s="17"/>
    </row>
    <row r="133" spans="1:13">
      <c r="A133" s="50"/>
      <c r="B133" s="51"/>
      <c r="C133" s="17"/>
      <c r="D133" s="48" t="s">
        <v>23003</v>
      </c>
      <c r="E133" s="48" t="s">
        <v>23004</v>
      </c>
      <c r="F133" s="17"/>
      <c r="G133" s="17"/>
      <c r="H133" s="17"/>
      <c r="I133" s="17"/>
      <c r="J133" s="17"/>
      <c r="K133" s="17"/>
      <c r="L133" s="17"/>
      <c r="M133" s="17"/>
    </row>
    <row r="134" spans="1:13">
      <c r="A134" s="50"/>
      <c r="B134" s="51"/>
      <c r="C134" s="17"/>
      <c r="D134" s="48" t="s">
        <v>23005</v>
      </c>
      <c r="E134" s="48" t="s">
        <v>23006</v>
      </c>
      <c r="F134" s="17"/>
      <c r="G134" s="17"/>
      <c r="H134" s="17"/>
      <c r="I134" s="17"/>
      <c r="J134" s="17"/>
      <c r="K134" s="17"/>
      <c r="L134" s="17"/>
      <c r="M134" s="17"/>
    </row>
    <row r="135" spans="1:13">
      <c r="A135" s="50"/>
      <c r="B135" s="51"/>
      <c r="C135" s="17"/>
      <c r="D135" s="48" t="s">
        <v>5194</v>
      </c>
      <c r="E135" s="48" t="s">
        <v>23007</v>
      </c>
      <c r="F135" s="17"/>
      <c r="G135" s="17"/>
      <c r="H135" s="17"/>
      <c r="I135" s="17"/>
      <c r="J135" s="17"/>
      <c r="K135" s="17"/>
      <c r="L135" s="17"/>
      <c r="M135" s="17"/>
    </row>
    <row r="136" spans="1:13">
      <c r="A136" s="50"/>
      <c r="B136" s="51"/>
      <c r="C136" s="17"/>
      <c r="D136" s="48" t="s">
        <v>23008</v>
      </c>
      <c r="E136" s="53" t="s">
        <v>23009</v>
      </c>
      <c r="F136" s="17"/>
      <c r="G136" s="17"/>
      <c r="H136" s="17"/>
      <c r="I136" s="17"/>
      <c r="J136" s="17"/>
      <c r="K136" s="17"/>
      <c r="L136" s="17"/>
      <c r="M136" s="17"/>
    </row>
    <row r="137" spans="1:13">
      <c r="A137" s="50"/>
      <c r="B137" s="51"/>
      <c r="C137" s="17"/>
      <c r="D137" s="48" t="s">
        <v>23010</v>
      </c>
      <c r="E137" s="53" t="s">
        <v>23011</v>
      </c>
      <c r="F137" s="17"/>
      <c r="G137" s="17"/>
      <c r="H137" s="17"/>
      <c r="I137" s="17"/>
      <c r="J137" s="17"/>
      <c r="K137" s="17"/>
      <c r="L137" s="17"/>
      <c r="M137" s="17"/>
    </row>
    <row r="138" spans="1:13">
      <c r="A138" s="50"/>
      <c r="B138" s="51"/>
      <c r="C138" s="17"/>
      <c r="D138" s="48" t="s">
        <v>10344</v>
      </c>
      <c r="E138" s="48" t="s">
        <v>23012</v>
      </c>
      <c r="F138" s="17"/>
      <c r="G138" s="17"/>
      <c r="H138" s="17"/>
      <c r="I138" s="17"/>
      <c r="J138" s="17"/>
      <c r="K138" s="17"/>
      <c r="L138" s="17"/>
      <c r="M138" s="17"/>
    </row>
    <row r="139" spans="1:13">
      <c r="A139" s="50"/>
      <c r="B139" s="51"/>
      <c r="C139" s="17"/>
      <c r="D139" s="48" t="s">
        <v>10355</v>
      </c>
      <c r="E139" s="48" t="s">
        <v>23013</v>
      </c>
      <c r="F139" s="17"/>
      <c r="G139" s="17"/>
      <c r="H139" s="17"/>
      <c r="I139" s="17"/>
      <c r="J139" s="17"/>
      <c r="K139" s="17"/>
      <c r="L139" s="17"/>
      <c r="M139" s="17"/>
    </row>
    <row r="140" spans="1:13">
      <c r="A140" s="50"/>
      <c r="B140" s="50"/>
      <c r="C140" s="17"/>
      <c r="D140" s="48" t="s">
        <v>23014</v>
      </c>
      <c r="E140" s="48" t="s">
        <v>23015</v>
      </c>
      <c r="F140" s="17"/>
      <c r="G140" s="17"/>
      <c r="H140" s="17"/>
      <c r="I140" s="17"/>
      <c r="J140" s="17"/>
      <c r="K140" s="17"/>
      <c r="L140" s="17"/>
      <c r="M140" s="17"/>
    </row>
    <row r="141" spans="1:13">
      <c r="A141" s="50"/>
      <c r="B141" s="50"/>
      <c r="C141" s="17"/>
      <c r="D141" s="48" t="s">
        <v>23016</v>
      </c>
      <c r="E141" s="53" t="s">
        <v>23017</v>
      </c>
      <c r="F141" s="17"/>
      <c r="G141" s="17"/>
      <c r="H141" s="17"/>
      <c r="I141" s="17"/>
      <c r="J141" s="17"/>
      <c r="K141" s="17"/>
      <c r="L141" s="17"/>
      <c r="M141" s="17"/>
    </row>
    <row r="142" spans="1:13">
      <c r="A142" s="50"/>
      <c r="B142" s="50"/>
      <c r="C142" s="17"/>
      <c r="D142" s="48" t="s">
        <v>23018</v>
      </c>
      <c r="E142" s="48" t="s">
        <v>23019</v>
      </c>
      <c r="F142" s="17"/>
      <c r="G142" s="17"/>
      <c r="H142" s="17"/>
      <c r="I142" s="17"/>
      <c r="J142" s="17"/>
      <c r="K142" s="17"/>
      <c r="L142" s="17"/>
      <c r="M142" s="17"/>
    </row>
    <row r="143" spans="1:13">
      <c r="A143" s="50"/>
      <c r="B143" s="50"/>
      <c r="C143" s="17"/>
      <c r="D143" s="48" t="s">
        <v>23020</v>
      </c>
      <c r="E143" s="53" t="s">
        <v>23021</v>
      </c>
      <c r="F143" s="17"/>
      <c r="G143" s="17"/>
      <c r="H143" s="17"/>
      <c r="I143" s="17"/>
      <c r="J143" s="17"/>
      <c r="K143" s="17"/>
      <c r="L143" s="17"/>
      <c r="M143" s="17"/>
    </row>
    <row r="144" spans="1:13">
      <c r="A144" s="50"/>
      <c r="B144" s="50"/>
      <c r="C144" s="17"/>
      <c r="D144" s="48" t="s">
        <v>23022</v>
      </c>
      <c r="E144" s="48" t="s">
        <v>23023</v>
      </c>
      <c r="F144" s="17"/>
      <c r="G144" s="17"/>
      <c r="H144" s="17"/>
      <c r="I144" s="17"/>
      <c r="J144" s="17"/>
      <c r="K144" s="17"/>
      <c r="L144" s="17"/>
      <c r="M144" s="17"/>
    </row>
    <row r="145" spans="1:13">
      <c r="A145" s="50"/>
      <c r="B145" s="50"/>
      <c r="C145" s="17"/>
      <c r="D145" s="48" t="s">
        <v>23024</v>
      </c>
      <c r="E145" s="48" t="s">
        <v>23025</v>
      </c>
      <c r="F145" s="17"/>
      <c r="G145" s="17"/>
      <c r="H145" s="17"/>
      <c r="I145" s="17"/>
      <c r="J145" s="17"/>
      <c r="K145" s="17"/>
      <c r="L145" s="17"/>
      <c r="M145" s="17"/>
    </row>
    <row r="146" spans="1:13">
      <c r="A146" s="50"/>
      <c r="B146" s="50"/>
      <c r="C146" s="17"/>
      <c r="D146" s="48" t="s">
        <v>23026</v>
      </c>
      <c r="E146" s="48" t="s">
        <v>23027</v>
      </c>
      <c r="F146" s="17"/>
      <c r="G146" s="17"/>
      <c r="H146" s="17"/>
      <c r="I146" s="17"/>
      <c r="J146" s="17"/>
      <c r="K146" s="17"/>
      <c r="L146" s="17"/>
      <c r="M146" s="17"/>
    </row>
    <row r="147" spans="1:13">
      <c r="A147" s="50"/>
      <c r="B147" s="50"/>
      <c r="C147" s="17"/>
      <c r="D147" s="48" t="s">
        <v>23028</v>
      </c>
      <c r="E147" s="48" t="s">
        <v>23029</v>
      </c>
      <c r="F147" s="17"/>
      <c r="G147" s="17"/>
      <c r="H147" s="17"/>
      <c r="I147" s="17"/>
      <c r="J147" s="17"/>
      <c r="K147" s="17"/>
      <c r="L147" s="17"/>
      <c r="M147" s="17"/>
    </row>
    <row r="148" spans="1:13">
      <c r="A148" s="50"/>
      <c r="B148" s="50"/>
      <c r="C148" s="17"/>
      <c r="D148" s="48" t="s">
        <v>23030</v>
      </c>
      <c r="E148" s="48" t="s">
        <v>23031</v>
      </c>
      <c r="F148" s="17"/>
      <c r="G148" s="17"/>
      <c r="H148" s="17"/>
      <c r="I148" s="17"/>
      <c r="J148" s="17"/>
      <c r="K148" s="17"/>
      <c r="L148" s="17"/>
      <c r="M148" s="17"/>
    </row>
    <row r="149" spans="1:13">
      <c r="A149" s="50"/>
      <c r="B149" s="50"/>
      <c r="C149" s="17"/>
      <c r="D149" s="48" t="s">
        <v>23032</v>
      </c>
      <c r="E149" s="48" t="s">
        <v>23033</v>
      </c>
      <c r="F149" s="17"/>
      <c r="G149" s="17"/>
      <c r="H149" s="17"/>
      <c r="I149" s="17"/>
      <c r="J149" s="17"/>
      <c r="K149" s="17"/>
      <c r="L149" s="17"/>
      <c r="M149" s="17"/>
    </row>
    <row r="150" spans="1:3">
      <c r="A150" s="50"/>
      <c r="B150" s="50"/>
      <c r="C150" s="50"/>
    </row>
    <row r="151" spans="1:3">
      <c r="A151" s="50"/>
      <c r="B151" s="50"/>
      <c r="C151" s="50"/>
    </row>
    <row r="152" spans="1:3">
      <c r="A152" s="50"/>
      <c r="B152" s="50"/>
      <c r="C152" s="50"/>
    </row>
    <row r="153" spans="1:3">
      <c r="A153" s="50"/>
      <c r="B153" s="50"/>
      <c r="C153" s="50"/>
    </row>
    <row r="154" spans="1:3">
      <c r="A154" s="50"/>
      <c r="B154" s="50"/>
      <c r="C154" s="50"/>
    </row>
    <row r="155" spans="1:3">
      <c r="A155" s="50"/>
      <c r="B155" s="50"/>
      <c r="C155" s="50"/>
    </row>
    <row r="156" spans="1:3">
      <c r="A156" s="50"/>
      <c r="B156" s="50"/>
      <c r="C156" s="50"/>
    </row>
    <row r="157" spans="1:3">
      <c r="A157" s="50"/>
      <c r="B157" s="50"/>
      <c r="C157" s="50"/>
    </row>
    <row r="158" spans="1:3">
      <c r="A158" s="50"/>
      <c r="B158" s="50"/>
      <c r="C158" s="50"/>
    </row>
    <row r="159" spans="1:3">
      <c r="A159" s="50"/>
      <c r="B159" s="50"/>
      <c r="C159" s="50"/>
    </row>
    <row r="160" spans="1:3">
      <c r="A160" s="50"/>
      <c r="B160" s="50"/>
      <c r="C160" s="50"/>
    </row>
    <row r="161" spans="1:3">
      <c r="A161" s="50"/>
      <c r="B161" s="50"/>
      <c r="C161" s="50"/>
    </row>
    <row r="162" spans="1:3">
      <c r="A162" s="50"/>
      <c r="B162" s="50"/>
      <c r="C162" s="50"/>
    </row>
    <row r="163" spans="1:3">
      <c r="A163" s="50"/>
      <c r="B163" s="50"/>
      <c r="C163" s="50"/>
    </row>
    <row r="168" spans="2:2">
      <c r="B168" s="54"/>
    </row>
    <row r="169" spans="2:2">
      <c r="B169" s="55"/>
    </row>
    <row r="266" spans="2:2">
      <c r="B266" s="55"/>
    </row>
    <row r="267" spans="2:2">
      <c r="B267" s="55"/>
    </row>
    <row r="268" spans="2:2">
      <c r="B268" s="55"/>
    </row>
    <row r="269" spans="2:2">
      <c r="B269" s="55"/>
    </row>
    <row r="270" spans="2:2">
      <c r="B270" s="55"/>
    </row>
    <row r="271" spans="2:2">
      <c r="B271" s="55"/>
    </row>
    <row r="272" spans="2:2">
      <c r="B272" s="55"/>
    </row>
    <row r="273" spans="2:2">
      <c r="B273" s="55"/>
    </row>
    <row r="274" spans="2:2">
      <c r="B274" s="55"/>
    </row>
    <row r="275" spans="2:2">
      <c r="B275" s="55"/>
    </row>
    <row r="276" spans="2:2">
      <c r="B276" s="55"/>
    </row>
    <row r="277" spans="2:2">
      <c r="B277" s="55"/>
    </row>
    <row r="278" spans="2:2">
      <c r="B278" s="55"/>
    </row>
  </sheetData>
  <mergeCells count="44">
    <mergeCell ref="A1:M1"/>
    <mergeCell ref="A2:M2"/>
    <mergeCell ref="A47:F47"/>
    <mergeCell ref="H47:M47"/>
    <mergeCell ref="A48:F48"/>
    <mergeCell ref="H48:M48"/>
    <mergeCell ref="E51:F51"/>
    <mergeCell ref="B52:F52"/>
    <mergeCell ref="L52:M52"/>
    <mergeCell ref="B53:F53"/>
    <mergeCell ref="I53:M53"/>
    <mergeCell ref="B54:F54"/>
    <mergeCell ref="I54:M54"/>
    <mergeCell ref="A63:B63"/>
    <mergeCell ref="D63:E63"/>
    <mergeCell ref="H63:I63"/>
    <mergeCell ref="K63:L63"/>
    <mergeCell ref="H68:I68"/>
    <mergeCell ref="D70:E70"/>
    <mergeCell ref="H73:I73"/>
    <mergeCell ref="B4:B6"/>
    <mergeCell ref="B8:B10"/>
    <mergeCell ref="B12:B14"/>
    <mergeCell ref="B16:B18"/>
    <mergeCell ref="D4:D6"/>
    <mergeCell ref="D8:D10"/>
    <mergeCell ref="D12:D14"/>
    <mergeCell ref="D16:D18"/>
    <mergeCell ref="F4:F6"/>
    <mergeCell ref="F8:F10"/>
    <mergeCell ref="F12:F14"/>
    <mergeCell ref="F16:F18"/>
    <mergeCell ref="H4:H6"/>
    <mergeCell ref="H8:H10"/>
    <mergeCell ref="H12:H14"/>
    <mergeCell ref="H16:H18"/>
    <mergeCell ref="J4:J6"/>
    <mergeCell ref="J8:J10"/>
    <mergeCell ref="J12:J14"/>
    <mergeCell ref="J16:J18"/>
    <mergeCell ref="L4:L6"/>
    <mergeCell ref="L8:L10"/>
    <mergeCell ref="L12:L14"/>
    <mergeCell ref="L16:L18"/>
  </mergeCells>
  <conditionalFormatting sqref="B104:B163 B168:B169 E71:E107">
    <cfRule type="duplicateValues" dxfId="0" priority="1"/>
  </conditionalFormatting>
  <dataValidations count="8">
    <dataValidation type="list" allowBlank="1" showInputMessage="1" showErrorMessage="1" sqref="F49">
      <formula1>$A$64:$A$100</formula1>
    </dataValidation>
    <dataValidation type="list" allowBlank="1" showInputMessage="1" showErrorMessage="1" sqref="M49">
      <formula1>"行政官,科学家,指挥官"</formula1>
    </dataValidation>
    <dataValidation type="list" allowBlank="1" showInputMessage="1" showErrorMessage="1" sqref="B50">
      <formula1>$D$71:$D$149</formula1>
    </dataValidation>
    <dataValidation type="list" allowBlank="1" showInputMessage="1" showErrorMessage="1" sqref="F50 I51 K51 M51">
      <formula1>"yes,no"</formula1>
    </dataValidation>
    <dataValidation type="list" allowBlank="1" showInputMessage="1" showErrorMessage="1" sqref="M50">
      <formula1>$K$64:$K$72</formula1>
    </dataValidation>
    <dataValidation type="list" allowBlank="1" showInputMessage="1" showErrorMessage="1" sqref="B51">
      <formula1>$D$64:$D$67</formula1>
    </dataValidation>
    <dataValidation type="list" allowBlank="1" showInputMessage="1" showErrorMessage="1" sqref="I52">
      <formula1>"无,著名领袖,传奇领袖"</formula1>
    </dataValidation>
    <dataValidation type="list" allowBlank="1" showInputMessage="1" showErrorMessage="1" sqref="K52">
      <formula1>"是,否"</formula1>
    </dataValidation>
  </dataValidations>
  <hyperlinks>
    <hyperlink ref="E51:F51" location="物种特质!e4" display="跳转物种特质"/>
    <hyperlink ref="L52:M52" location="领袖特质!j8" display="跳转领袖特质"/>
  </hyperlinks>
  <pageMargins left="0.75" right="0.75" top="1" bottom="1" header="0.5" footer="0.5"/>
  <headerFooter/>
  <drawing r:id="rId1"/>
  <legacyDrawing r:id="rId2"/>
  <oleObjects>
    <mc:AlternateContent xmlns:mc="http://schemas.openxmlformats.org/markup-compatibility/2006">
      <mc:Choice Requires="x14">
        <oleObject shapeId="4097" progId="Package" r:id="rId3">
          <objectPr defaultSize="0" r:id="rId4">
            <anchor moveWithCells="1">
              <from>
                <xdr:col>1</xdr:col>
                <xdr:colOff>327025</xdr:colOff>
                <xdr:row>3</xdr:row>
                <xdr:rowOff>113030</xdr:rowOff>
              </from>
              <to>
                <xdr:col>1</xdr:col>
                <xdr:colOff>1282065</xdr:colOff>
                <xdr:row>5</xdr:row>
                <xdr:rowOff>184150</xdr:rowOff>
              </to>
            </anchor>
          </objectPr>
        </oleObject>
      </mc:Choice>
      <mc:Fallback>
        <oleObject shapeId="4097" progId="Package" r:id="rId3"/>
      </mc:Fallback>
    </mc:AlternateContent>
    <mc:AlternateContent xmlns:mc="http://schemas.openxmlformats.org/markup-compatibility/2006">
      <mc:Choice Requires="x14">
        <oleObject shapeId="4098" progId="Package" r:id="rId5">
          <objectPr defaultSize="0" r:id="rId6">
            <anchor moveWithCells="1">
              <from>
                <xdr:col>5</xdr:col>
                <xdr:colOff>362585</xdr:colOff>
                <xdr:row>3</xdr:row>
                <xdr:rowOff>110490</xdr:rowOff>
              </from>
              <to>
                <xdr:col>5</xdr:col>
                <xdr:colOff>1229995</xdr:colOff>
                <xdr:row>5</xdr:row>
                <xdr:rowOff>182880</xdr:rowOff>
              </to>
            </anchor>
          </objectPr>
        </oleObject>
      </mc:Choice>
      <mc:Fallback>
        <oleObject shapeId="4098" progId="Package" r:id="rId5"/>
      </mc:Fallback>
    </mc:AlternateContent>
    <mc:AlternateContent xmlns:mc="http://schemas.openxmlformats.org/markup-compatibility/2006">
      <mc:Choice Requires="x14">
        <oleObject shapeId="4100" progId="Package" r:id="rId7">
          <objectPr defaultSize="0" r:id="rId8">
            <anchor moveWithCells="1">
              <from>
                <xdr:col>1</xdr:col>
                <xdr:colOff>350520</xdr:colOff>
                <xdr:row>11</xdr:row>
                <xdr:rowOff>107950</xdr:rowOff>
              </from>
              <to>
                <xdr:col>1</xdr:col>
                <xdr:colOff>1217295</xdr:colOff>
                <xdr:row>13</xdr:row>
                <xdr:rowOff>180340</xdr:rowOff>
              </to>
            </anchor>
          </objectPr>
        </oleObject>
      </mc:Choice>
      <mc:Fallback>
        <oleObject shapeId="4100" progId="Package" r:id="rId7"/>
      </mc:Fallback>
    </mc:AlternateContent>
    <mc:AlternateContent xmlns:mc="http://schemas.openxmlformats.org/markup-compatibility/2006">
      <mc:Choice Requires="x14">
        <oleObject shapeId="4101" progId="Package" r:id="rId9">
          <objectPr defaultSize="0" r:id="rId10">
            <anchor moveWithCells="1">
              <from>
                <xdr:col>9</xdr:col>
                <xdr:colOff>394970</xdr:colOff>
                <xdr:row>7</xdr:row>
                <xdr:rowOff>130810</xdr:rowOff>
              </from>
              <to>
                <xdr:col>9</xdr:col>
                <xdr:colOff>1261745</xdr:colOff>
                <xdr:row>9</xdr:row>
                <xdr:rowOff>203200</xdr:rowOff>
              </to>
            </anchor>
          </objectPr>
        </oleObject>
      </mc:Choice>
      <mc:Fallback>
        <oleObject shapeId="4101" progId="Package" r:id="rId9"/>
      </mc:Fallback>
    </mc:AlternateContent>
    <mc:AlternateContent xmlns:mc="http://schemas.openxmlformats.org/markup-compatibility/2006">
      <mc:Choice Requires="x14">
        <oleObject shapeId="4102" progId="Package" r:id="rId11">
          <objectPr defaultSize="0" r:id="rId12">
            <anchor moveWithCells="1">
              <from>
                <xdr:col>9</xdr:col>
                <xdr:colOff>341630</xdr:colOff>
                <xdr:row>3</xdr:row>
                <xdr:rowOff>114300</xdr:rowOff>
              </from>
              <to>
                <xdr:col>9</xdr:col>
                <xdr:colOff>1287780</xdr:colOff>
                <xdr:row>5</xdr:row>
                <xdr:rowOff>185420</xdr:rowOff>
              </to>
            </anchor>
          </objectPr>
        </oleObject>
      </mc:Choice>
      <mc:Fallback>
        <oleObject shapeId="4102" progId="Package" r:id="rId11"/>
      </mc:Fallback>
    </mc:AlternateContent>
    <mc:AlternateContent xmlns:mc="http://schemas.openxmlformats.org/markup-compatibility/2006">
      <mc:Choice Requires="x14">
        <oleObject shapeId="4103" progId="Package" r:id="rId13">
          <objectPr defaultSize="0" r:id="rId14">
            <anchor moveWithCells="1">
              <from>
                <xdr:col>5</xdr:col>
                <xdr:colOff>351790</xdr:colOff>
                <xdr:row>11</xdr:row>
                <xdr:rowOff>111125</xdr:rowOff>
              </from>
              <to>
                <xdr:col>5</xdr:col>
                <xdr:colOff>1218565</xdr:colOff>
                <xdr:row>13</xdr:row>
                <xdr:rowOff>183515</xdr:rowOff>
              </to>
            </anchor>
          </objectPr>
        </oleObject>
      </mc:Choice>
      <mc:Fallback>
        <oleObject shapeId="4103" progId="Package" r:id="rId13"/>
      </mc:Fallback>
    </mc:AlternateContent>
    <mc:AlternateContent xmlns:mc="http://schemas.openxmlformats.org/markup-compatibility/2006">
      <mc:Choice Requires="x14">
        <oleObject shapeId="4104" progId="Package" r:id="rId15">
          <objectPr defaultSize="0" r:id="rId16">
            <anchor moveWithCells="1">
              <from>
                <xdr:col>9</xdr:col>
                <xdr:colOff>367665</xdr:colOff>
                <xdr:row>11</xdr:row>
                <xdr:rowOff>109855</xdr:rowOff>
              </from>
              <to>
                <xdr:col>9</xdr:col>
                <xdr:colOff>1234440</xdr:colOff>
                <xdr:row>13</xdr:row>
                <xdr:rowOff>182245</xdr:rowOff>
              </to>
            </anchor>
          </objectPr>
        </oleObject>
      </mc:Choice>
      <mc:Fallback>
        <oleObject shapeId="4104" progId="Package" r:id="rId15"/>
      </mc:Fallback>
    </mc:AlternateContent>
    <mc:AlternateContent xmlns:mc="http://schemas.openxmlformats.org/markup-compatibility/2006">
      <mc:Choice Requires="x14">
        <oleObject shapeId="4105" progId="Package" r:id="rId17">
          <objectPr defaultSize="0" r:id="rId18">
            <anchor moveWithCells="1">
              <from>
                <xdr:col>5</xdr:col>
                <xdr:colOff>309880</xdr:colOff>
                <xdr:row>7</xdr:row>
                <xdr:rowOff>139065</xdr:rowOff>
              </from>
              <to>
                <xdr:col>5</xdr:col>
                <xdr:colOff>1251585</xdr:colOff>
                <xdr:row>9</xdr:row>
                <xdr:rowOff>211455</xdr:rowOff>
              </to>
            </anchor>
          </objectPr>
        </oleObject>
      </mc:Choice>
      <mc:Fallback>
        <oleObject shapeId="4105" progId="Package" r:id="rId17"/>
      </mc:Fallback>
    </mc:AlternateContent>
    <mc:AlternateContent xmlns:mc="http://schemas.openxmlformats.org/markup-compatibility/2006">
      <mc:Choice Requires="x14">
        <oleObject shapeId="4106" progId="Package" r:id="rId19">
          <objectPr defaultSize="0" r:id="rId20">
            <anchor moveWithCells="1">
              <from>
                <xdr:col>1</xdr:col>
                <xdr:colOff>358140</xdr:colOff>
                <xdr:row>7</xdr:row>
                <xdr:rowOff>105410</xdr:rowOff>
              </from>
              <to>
                <xdr:col>1</xdr:col>
                <xdr:colOff>1224915</xdr:colOff>
                <xdr:row>9</xdr:row>
                <xdr:rowOff>177800</xdr:rowOff>
              </to>
            </anchor>
          </objectPr>
        </oleObject>
      </mc:Choice>
      <mc:Fallback>
        <oleObject shapeId="4106" progId="Package" r:id="rId19"/>
      </mc:Fallback>
    </mc:AlternateContent>
    <mc:AlternateContent xmlns:mc="http://schemas.openxmlformats.org/markup-compatibility/2006">
      <mc:Choice Requires="x14">
        <oleObject shapeId="4111" progId="Package" r:id="rId21">
          <objectPr defaultSize="0" r:id="rId22">
            <anchor moveWithCells="1">
              <from>
                <xdr:col>1</xdr:col>
                <xdr:colOff>361950</xdr:colOff>
                <xdr:row>15</xdr:row>
                <xdr:rowOff>95250</xdr:rowOff>
              </from>
              <to>
                <xdr:col>1</xdr:col>
                <xdr:colOff>1219200</xdr:colOff>
                <xdr:row>17</xdr:row>
                <xdr:rowOff>168275</xdr:rowOff>
              </to>
            </anchor>
          </objectPr>
        </oleObject>
      </mc:Choice>
      <mc:Fallback>
        <oleObject shapeId="4111" progId="Package" r:id="rId21"/>
      </mc:Fallback>
    </mc:AlternateContent>
    <mc:AlternateContent xmlns:mc="http://schemas.openxmlformats.org/markup-compatibility/2006">
      <mc:Choice Requires="x14">
        <oleObject shapeId="4114" progId="Package" r:id="rId23">
          <objectPr defaultSize="0" r:id="rId24">
            <anchor moveWithCells="1">
              <from>
                <xdr:col>5</xdr:col>
                <xdr:colOff>187960</xdr:colOff>
                <xdr:row>15</xdr:row>
                <xdr:rowOff>127635</xdr:rowOff>
              </from>
              <to>
                <xdr:col>5</xdr:col>
                <xdr:colOff>1261110</xdr:colOff>
                <xdr:row>17</xdr:row>
                <xdr:rowOff>153670</xdr:rowOff>
              </to>
            </anchor>
          </objectPr>
        </oleObject>
      </mc:Choice>
      <mc:Fallback>
        <oleObject shapeId="4114" progId="Package" r:id="rId23"/>
      </mc:Fallback>
    </mc:AlternateContent>
    <mc:AlternateContent xmlns:mc="http://schemas.openxmlformats.org/markup-compatibility/2006">
      <mc:Choice Requires="x14">
        <oleObject shapeId="4115" progId="Package" r:id="rId25">
          <objectPr defaultSize="0" r:id="rId26">
            <anchor moveWithCells="1">
              <from>
                <xdr:col>9</xdr:col>
                <xdr:colOff>178435</xdr:colOff>
                <xdr:row>15</xdr:row>
                <xdr:rowOff>133985</xdr:rowOff>
              </from>
              <to>
                <xdr:col>9</xdr:col>
                <xdr:colOff>1290955</xdr:colOff>
                <xdr:row>17</xdr:row>
                <xdr:rowOff>181610</xdr:rowOff>
              </to>
            </anchor>
          </objectPr>
        </oleObject>
      </mc:Choice>
      <mc:Fallback>
        <oleObject shapeId="4115" progId="Package" r:id="rId25"/>
      </mc:Fallback>
    </mc:AlternateContent>
  </oleObjec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551"/>
  <sheetViews>
    <sheetView workbookViewId="0">
      <pane ySplit="2" topLeftCell="A3" activePane="bottomLeft" state="frozen"/>
      <selection/>
      <selection pane="bottomLeft" activeCell="T7" sqref="T7"/>
    </sheetView>
  </sheetViews>
  <sheetFormatPr defaultColWidth="9" defaultRowHeight="13.5"/>
  <cols>
    <col min="2" max="2" width="26.25" customWidth="1"/>
    <col min="3" max="3" width="45.5" customWidth="1"/>
    <col min="4" max="4" width="8.75" customWidth="1"/>
    <col min="5" max="5" width="13.5" customWidth="1"/>
    <col min="6" max="6" width="13.125" customWidth="1"/>
    <col min="8" max="8" width="8.875" customWidth="1"/>
    <col min="18" max="18" width="12.625" style="1"/>
    <col min="26" max="26" width="8.81666666666667" customWidth="1"/>
  </cols>
  <sheetData>
    <row r="1" ht="50" customHeight="1" spans="2:27">
      <c r="B1" s="2" t="s">
        <v>23034</v>
      </c>
      <c r="C1" s="2"/>
      <c r="D1" s="2"/>
      <c r="E1" s="2"/>
      <c r="F1" s="2"/>
      <c r="G1" s="2"/>
      <c r="H1" s="2"/>
      <c r="I1" s="2"/>
      <c r="J1" s="2"/>
      <c r="K1" s="2"/>
      <c r="L1" s="2"/>
      <c r="M1" s="2"/>
      <c r="N1" s="2"/>
      <c r="O1" s="2"/>
      <c r="P1" s="2"/>
      <c r="Q1" s="2"/>
      <c r="R1" s="5"/>
      <c r="S1" s="2"/>
      <c r="T1" s="2"/>
      <c r="U1" s="2"/>
      <c r="V1" s="2"/>
      <c r="W1" s="2"/>
      <c r="X1" s="2"/>
      <c r="Y1" s="2"/>
      <c r="Z1" s="2"/>
      <c r="AA1">
        <v>4.25</v>
      </c>
    </row>
    <row r="2" ht="30" customHeight="1" spans="2:32">
      <c r="B2" s="3" t="s">
        <v>1720</v>
      </c>
      <c r="C2" s="3" t="s">
        <v>196</v>
      </c>
      <c r="D2" t="s">
        <v>23035</v>
      </c>
      <c r="E2" t="s">
        <v>23036</v>
      </c>
      <c r="F2" t="s">
        <v>23037</v>
      </c>
      <c r="G2" t="s">
        <v>23038</v>
      </c>
      <c r="H2" t="s">
        <v>23039</v>
      </c>
      <c r="I2" t="s">
        <v>23040</v>
      </c>
      <c r="J2" t="s">
        <v>23041</v>
      </c>
      <c r="K2" t="s">
        <v>742</v>
      </c>
      <c r="L2" t="s">
        <v>23042</v>
      </c>
      <c r="M2" t="s">
        <v>745</v>
      </c>
      <c r="N2" t="s">
        <v>23043</v>
      </c>
      <c r="O2" t="s">
        <v>23044</v>
      </c>
      <c r="P2" t="s">
        <v>23045</v>
      </c>
      <c r="Q2" t="s">
        <v>23046</v>
      </c>
      <c r="R2" s="1" t="s">
        <v>23047</v>
      </c>
      <c r="S2" t="s">
        <v>23048</v>
      </c>
      <c r="T2" t="s">
        <v>23049</v>
      </c>
      <c r="U2" t="s">
        <v>23050</v>
      </c>
      <c r="V2" t="s">
        <v>23051</v>
      </c>
      <c r="W2" t="s">
        <v>23052</v>
      </c>
      <c r="X2" t="s">
        <v>23053</v>
      </c>
      <c r="Y2" t="s">
        <v>23054</v>
      </c>
      <c r="Z2" t="s">
        <v>23055</v>
      </c>
      <c r="AA2" t="s">
        <v>23056</v>
      </c>
      <c r="AB2" t="s">
        <v>23057</v>
      </c>
      <c r="AC2" t="s">
        <v>23058</v>
      </c>
      <c r="AD2" t="s">
        <v>23059</v>
      </c>
      <c r="AE2" t="s">
        <v>23060</v>
      </c>
      <c r="AF2" t="s">
        <v>23061</v>
      </c>
    </row>
    <row r="3" spans="2:32">
      <c r="B3" s="4" t="s">
        <v>23062</v>
      </c>
      <c r="C3" s="4" t="s">
        <v>23063</v>
      </c>
      <c r="D3" t="s">
        <v>23064</v>
      </c>
      <c r="E3">
        <v>10</v>
      </c>
      <c r="F3">
        <v>-5</v>
      </c>
      <c r="G3">
        <v>6</v>
      </c>
      <c r="H3">
        <v>16</v>
      </c>
      <c r="I3">
        <v>1.25</v>
      </c>
      <c r="J3">
        <v>0.5</v>
      </c>
      <c r="K3">
        <v>0</v>
      </c>
      <c r="L3">
        <v>1.5</v>
      </c>
      <c r="M3">
        <v>0</v>
      </c>
      <c r="N3">
        <v>5</v>
      </c>
      <c r="O3">
        <v>20</v>
      </c>
      <c r="P3">
        <v>30</v>
      </c>
      <c r="Q3">
        <f>((N3+O3)/2+P3)/10</f>
        <v>4.25</v>
      </c>
      <c r="R3" s="6">
        <f>ROUNDDOWN(((G3+H3)/2/Q3*V3),2)</f>
        <v>2.32</v>
      </c>
      <c r="U3">
        <v>40</v>
      </c>
      <c r="V3">
        <v>0.9</v>
      </c>
      <c r="W3">
        <v>0.5</v>
      </c>
      <c r="X3">
        <v>0</v>
      </c>
      <c r="Y3">
        <v>1</v>
      </c>
      <c r="Z3">
        <v>0</v>
      </c>
      <c r="AA3">
        <v>0</v>
      </c>
      <c r="AB3">
        <v>0</v>
      </c>
      <c r="AC3">
        <v>0</v>
      </c>
      <c r="AD3">
        <v>0</v>
      </c>
      <c r="AE3">
        <v>0</v>
      </c>
      <c r="AF3">
        <v>1</v>
      </c>
    </row>
    <row r="4" spans="2:32">
      <c r="B4" s="4" t="s">
        <v>23065</v>
      </c>
      <c r="C4" s="4" t="s">
        <v>23066</v>
      </c>
      <c r="D4" t="s">
        <v>23067</v>
      </c>
      <c r="E4">
        <v>25</v>
      </c>
      <c r="F4">
        <v>-13</v>
      </c>
      <c r="G4">
        <v>15</v>
      </c>
      <c r="H4">
        <v>40</v>
      </c>
      <c r="I4">
        <v>1.25</v>
      </c>
      <c r="J4">
        <v>0.5</v>
      </c>
      <c r="K4">
        <v>0</v>
      </c>
      <c r="L4">
        <v>1.5</v>
      </c>
      <c r="M4">
        <v>0</v>
      </c>
      <c r="N4">
        <v>6</v>
      </c>
      <c r="O4">
        <v>24</v>
      </c>
      <c r="P4">
        <v>35</v>
      </c>
      <c r="Q4">
        <f t="shared" ref="Q4:Q67" si="0">((N4+O4)/2+P4)/10</f>
        <v>5</v>
      </c>
      <c r="R4" s="6">
        <f t="shared" ref="R4:R67" si="1">ROUNDDOWN(((G4+H4)/2/Q4*V4),2)</f>
        <v>4.95</v>
      </c>
      <c r="U4">
        <v>60</v>
      </c>
      <c r="V4">
        <v>0.9</v>
      </c>
      <c r="W4">
        <v>0.3</v>
      </c>
      <c r="X4">
        <v>0</v>
      </c>
      <c r="Y4">
        <v>1</v>
      </c>
      <c r="Z4">
        <v>0</v>
      </c>
      <c r="AA4">
        <v>0</v>
      </c>
      <c r="AB4">
        <v>0</v>
      </c>
      <c r="AC4">
        <v>0</v>
      </c>
      <c r="AD4">
        <v>0</v>
      </c>
      <c r="AE4">
        <v>0</v>
      </c>
      <c r="AF4">
        <v>2</v>
      </c>
    </row>
    <row r="5" spans="2:32">
      <c r="B5" s="4" t="s">
        <v>23068</v>
      </c>
      <c r="C5" s="4" t="s">
        <v>23069</v>
      </c>
      <c r="D5" t="s">
        <v>23070</v>
      </c>
      <c r="E5">
        <v>60</v>
      </c>
      <c r="F5">
        <v>-30</v>
      </c>
      <c r="G5">
        <v>36</v>
      </c>
      <c r="H5">
        <v>96</v>
      </c>
      <c r="I5">
        <v>1.25</v>
      </c>
      <c r="J5">
        <v>0.5</v>
      </c>
      <c r="K5">
        <v>0</v>
      </c>
      <c r="L5">
        <v>1.5</v>
      </c>
      <c r="M5">
        <v>0</v>
      </c>
      <c r="N5">
        <v>7</v>
      </c>
      <c r="O5">
        <v>27</v>
      </c>
      <c r="P5">
        <v>40</v>
      </c>
      <c r="Q5">
        <f t="shared" si="0"/>
        <v>5.7</v>
      </c>
      <c r="R5" s="6">
        <f t="shared" si="1"/>
        <v>10.42</v>
      </c>
      <c r="U5">
        <v>80</v>
      </c>
      <c r="V5">
        <v>0.9</v>
      </c>
      <c r="W5">
        <v>0.05</v>
      </c>
      <c r="X5">
        <v>0</v>
      </c>
      <c r="Y5">
        <v>1</v>
      </c>
      <c r="Z5">
        <v>0</v>
      </c>
      <c r="AA5">
        <v>0</v>
      </c>
      <c r="AB5">
        <v>0</v>
      </c>
      <c r="AC5">
        <v>0</v>
      </c>
      <c r="AD5">
        <v>0</v>
      </c>
      <c r="AE5">
        <v>0</v>
      </c>
      <c r="AF5">
        <v>3</v>
      </c>
    </row>
    <row r="6" spans="2:32">
      <c r="B6" s="4" t="s">
        <v>23071</v>
      </c>
      <c r="C6" s="4" t="s">
        <v>23072</v>
      </c>
      <c r="D6" t="s">
        <v>23064</v>
      </c>
      <c r="E6">
        <v>13</v>
      </c>
      <c r="F6">
        <v>-7</v>
      </c>
      <c r="G6">
        <v>8</v>
      </c>
      <c r="H6">
        <v>21</v>
      </c>
      <c r="I6">
        <v>1.25</v>
      </c>
      <c r="J6">
        <v>0.5</v>
      </c>
      <c r="K6">
        <v>0</v>
      </c>
      <c r="L6">
        <v>1.5</v>
      </c>
      <c r="M6">
        <v>0</v>
      </c>
      <c r="N6">
        <v>5</v>
      </c>
      <c r="O6">
        <v>20</v>
      </c>
      <c r="P6">
        <v>30</v>
      </c>
      <c r="Q6">
        <f t="shared" si="0"/>
        <v>4.25</v>
      </c>
      <c r="R6" s="6">
        <f t="shared" si="1"/>
        <v>3.07</v>
      </c>
      <c r="U6">
        <v>40</v>
      </c>
      <c r="V6">
        <v>0.9</v>
      </c>
      <c r="W6">
        <v>0.5</v>
      </c>
      <c r="X6">
        <v>0</v>
      </c>
      <c r="Y6">
        <v>1</v>
      </c>
      <c r="Z6">
        <v>0</v>
      </c>
      <c r="AA6">
        <v>0</v>
      </c>
      <c r="AB6">
        <v>0</v>
      </c>
      <c r="AC6">
        <v>0</v>
      </c>
      <c r="AD6">
        <v>0</v>
      </c>
      <c r="AE6">
        <v>0</v>
      </c>
      <c r="AF6">
        <v>4</v>
      </c>
    </row>
    <row r="7" spans="2:32">
      <c r="B7" s="4" t="s">
        <v>23073</v>
      </c>
      <c r="C7" s="4" t="s">
        <v>23074</v>
      </c>
      <c r="D7" t="s">
        <v>23067</v>
      </c>
      <c r="E7">
        <v>33</v>
      </c>
      <c r="F7">
        <v>-17</v>
      </c>
      <c r="G7">
        <v>20</v>
      </c>
      <c r="H7">
        <v>53</v>
      </c>
      <c r="I7">
        <v>1.25</v>
      </c>
      <c r="J7">
        <v>0.5</v>
      </c>
      <c r="K7">
        <v>0</v>
      </c>
      <c r="L7">
        <v>1.5</v>
      </c>
      <c r="M7">
        <v>0</v>
      </c>
      <c r="N7">
        <v>6</v>
      </c>
      <c r="O7">
        <v>24</v>
      </c>
      <c r="P7">
        <v>35</v>
      </c>
      <c r="Q7">
        <f t="shared" si="0"/>
        <v>5</v>
      </c>
      <c r="R7" s="6">
        <f t="shared" si="1"/>
        <v>6.57</v>
      </c>
      <c r="U7">
        <v>60</v>
      </c>
      <c r="V7">
        <v>0.9</v>
      </c>
      <c r="W7">
        <v>0.3</v>
      </c>
      <c r="X7">
        <v>0</v>
      </c>
      <c r="Y7">
        <v>1</v>
      </c>
      <c r="Z7">
        <v>0</v>
      </c>
      <c r="AA7">
        <v>0</v>
      </c>
      <c r="AB7">
        <v>0</v>
      </c>
      <c r="AC7">
        <v>0</v>
      </c>
      <c r="AD7">
        <v>0</v>
      </c>
      <c r="AE7">
        <v>0</v>
      </c>
      <c r="AF7">
        <v>5</v>
      </c>
    </row>
    <row r="8" spans="2:32">
      <c r="B8" s="4" t="s">
        <v>23075</v>
      </c>
      <c r="C8" s="4" t="s">
        <v>23076</v>
      </c>
      <c r="D8" t="s">
        <v>23070</v>
      </c>
      <c r="E8">
        <v>78</v>
      </c>
      <c r="F8">
        <v>-39</v>
      </c>
      <c r="G8">
        <v>48</v>
      </c>
      <c r="H8">
        <v>126</v>
      </c>
      <c r="I8">
        <v>1.25</v>
      </c>
      <c r="J8">
        <v>0.5</v>
      </c>
      <c r="K8">
        <v>0</v>
      </c>
      <c r="L8">
        <v>1.5</v>
      </c>
      <c r="M8">
        <v>0</v>
      </c>
      <c r="N8">
        <v>7</v>
      </c>
      <c r="O8">
        <v>27</v>
      </c>
      <c r="P8">
        <v>40</v>
      </c>
      <c r="Q8">
        <f t="shared" si="0"/>
        <v>5.7</v>
      </c>
      <c r="R8" s="6">
        <f t="shared" si="1"/>
        <v>13.73</v>
      </c>
      <c r="U8">
        <v>80</v>
      </c>
      <c r="V8">
        <v>0.9</v>
      </c>
      <c r="W8">
        <v>0.05</v>
      </c>
      <c r="X8">
        <v>0</v>
      </c>
      <c r="Y8">
        <v>1</v>
      </c>
      <c r="Z8">
        <v>0</v>
      </c>
      <c r="AA8">
        <v>0</v>
      </c>
      <c r="AB8">
        <v>0</v>
      </c>
      <c r="AC8">
        <v>0</v>
      </c>
      <c r="AD8">
        <v>0</v>
      </c>
      <c r="AE8">
        <v>0</v>
      </c>
      <c r="AF8">
        <v>6</v>
      </c>
    </row>
    <row r="9" spans="2:32">
      <c r="B9" s="4" t="s">
        <v>23077</v>
      </c>
      <c r="C9" s="4" t="s">
        <v>23078</v>
      </c>
      <c r="D9" t="s">
        <v>23064</v>
      </c>
      <c r="E9">
        <v>17</v>
      </c>
      <c r="F9">
        <v>-10</v>
      </c>
      <c r="G9">
        <v>10</v>
      </c>
      <c r="H9">
        <v>27</v>
      </c>
      <c r="I9">
        <v>1.25</v>
      </c>
      <c r="J9">
        <v>0.5</v>
      </c>
      <c r="K9">
        <v>0</v>
      </c>
      <c r="L9">
        <v>1.5</v>
      </c>
      <c r="M9">
        <v>0</v>
      </c>
      <c r="N9">
        <v>5</v>
      </c>
      <c r="O9">
        <v>20</v>
      </c>
      <c r="P9">
        <v>30</v>
      </c>
      <c r="Q9">
        <f t="shared" si="0"/>
        <v>4.25</v>
      </c>
      <c r="R9" s="6">
        <f t="shared" si="1"/>
        <v>3.91</v>
      </c>
      <c r="U9">
        <v>40</v>
      </c>
      <c r="V9">
        <v>0.9</v>
      </c>
      <c r="W9">
        <v>0.5</v>
      </c>
      <c r="X9">
        <v>0</v>
      </c>
      <c r="Y9">
        <v>1</v>
      </c>
      <c r="Z9">
        <v>0</v>
      </c>
      <c r="AA9">
        <v>0</v>
      </c>
      <c r="AB9">
        <v>0</v>
      </c>
      <c r="AC9">
        <v>0</v>
      </c>
      <c r="AD9">
        <v>0</v>
      </c>
      <c r="AE9">
        <v>0</v>
      </c>
      <c r="AF9">
        <v>7</v>
      </c>
    </row>
    <row r="10" spans="2:32">
      <c r="B10" s="4" t="s">
        <v>23079</v>
      </c>
      <c r="C10" s="4" t="s">
        <v>23080</v>
      </c>
      <c r="D10" t="s">
        <v>23067</v>
      </c>
      <c r="E10">
        <v>43</v>
      </c>
      <c r="F10">
        <v>-23</v>
      </c>
      <c r="G10">
        <v>25</v>
      </c>
      <c r="H10">
        <v>68</v>
      </c>
      <c r="I10">
        <v>1.25</v>
      </c>
      <c r="J10">
        <v>0.5</v>
      </c>
      <c r="K10">
        <v>0</v>
      </c>
      <c r="L10">
        <v>1.5</v>
      </c>
      <c r="M10">
        <v>0</v>
      </c>
      <c r="N10">
        <v>6</v>
      </c>
      <c r="O10">
        <v>24</v>
      </c>
      <c r="P10">
        <v>35</v>
      </c>
      <c r="Q10">
        <f t="shared" si="0"/>
        <v>5</v>
      </c>
      <c r="R10" s="6">
        <f t="shared" si="1"/>
        <v>8.37</v>
      </c>
      <c r="U10">
        <v>60</v>
      </c>
      <c r="V10">
        <v>0.9</v>
      </c>
      <c r="W10">
        <v>0.3</v>
      </c>
      <c r="X10">
        <v>0</v>
      </c>
      <c r="Y10">
        <v>1</v>
      </c>
      <c r="Z10">
        <v>0</v>
      </c>
      <c r="AA10">
        <v>0</v>
      </c>
      <c r="AB10">
        <v>0</v>
      </c>
      <c r="AC10">
        <v>0</v>
      </c>
      <c r="AD10">
        <v>0</v>
      </c>
      <c r="AE10">
        <v>0</v>
      </c>
      <c r="AF10">
        <v>8</v>
      </c>
    </row>
    <row r="11" spans="2:32">
      <c r="B11" s="4" t="s">
        <v>23081</v>
      </c>
      <c r="C11" s="4" t="s">
        <v>23082</v>
      </c>
      <c r="D11" t="s">
        <v>23070</v>
      </c>
      <c r="E11">
        <v>102</v>
      </c>
      <c r="F11">
        <v>-51</v>
      </c>
      <c r="G11">
        <v>60</v>
      </c>
      <c r="H11">
        <v>162</v>
      </c>
      <c r="I11">
        <v>1.25</v>
      </c>
      <c r="J11">
        <v>0.5</v>
      </c>
      <c r="K11">
        <v>0</v>
      </c>
      <c r="L11">
        <v>1.5</v>
      </c>
      <c r="M11">
        <v>0</v>
      </c>
      <c r="N11">
        <v>7</v>
      </c>
      <c r="O11">
        <v>27</v>
      </c>
      <c r="P11">
        <v>40</v>
      </c>
      <c r="Q11">
        <f t="shared" si="0"/>
        <v>5.7</v>
      </c>
      <c r="R11" s="6">
        <f t="shared" si="1"/>
        <v>17.52</v>
      </c>
      <c r="U11">
        <v>80</v>
      </c>
      <c r="V11">
        <v>0.9</v>
      </c>
      <c r="W11">
        <v>0.05</v>
      </c>
      <c r="X11">
        <v>0</v>
      </c>
      <c r="Y11">
        <v>1</v>
      </c>
      <c r="Z11">
        <v>0</v>
      </c>
      <c r="AA11">
        <v>0</v>
      </c>
      <c r="AB11">
        <v>0</v>
      </c>
      <c r="AC11">
        <v>0</v>
      </c>
      <c r="AD11">
        <v>0</v>
      </c>
      <c r="AE11">
        <v>0</v>
      </c>
      <c r="AF11">
        <v>9</v>
      </c>
    </row>
    <row r="12" spans="2:32">
      <c r="B12" s="4" t="s">
        <v>23083</v>
      </c>
      <c r="C12" s="4" t="s">
        <v>23084</v>
      </c>
      <c r="D12" t="s">
        <v>23064</v>
      </c>
      <c r="E12">
        <v>23</v>
      </c>
      <c r="F12">
        <v>-13</v>
      </c>
      <c r="G12">
        <v>13</v>
      </c>
      <c r="H12">
        <v>35</v>
      </c>
      <c r="I12">
        <v>1.25</v>
      </c>
      <c r="J12">
        <v>0.5</v>
      </c>
      <c r="K12">
        <v>0</v>
      </c>
      <c r="L12">
        <v>1.5</v>
      </c>
      <c r="M12">
        <v>0</v>
      </c>
      <c r="N12">
        <v>5</v>
      </c>
      <c r="O12">
        <v>20</v>
      </c>
      <c r="P12">
        <v>30</v>
      </c>
      <c r="Q12">
        <f t="shared" si="0"/>
        <v>4.25</v>
      </c>
      <c r="R12" s="6">
        <f t="shared" si="1"/>
        <v>5.08</v>
      </c>
      <c r="U12">
        <v>40</v>
      </c>
      <c r="V12">
        <v>0.9</v>
      </c>
      <c r="W12">
        <v>0.5</v>
      </c>
      <c r="X12">
        <v>0</v>
      </c>
      <c r="Y12">
        <v>1</v>
      </c>
      <c r="Z12">
        <v>0</v>
      </c>
      <c r="AA12">
        <v>0</v>
      </c>
      <c r="AB12">
        <v>0</v>
      </c>
      <c r="AC12">
        <v>0</v>
      </c>
      <c r="AD12">
        <v>0</v>
      </c>
      <c r="AE12">
        <v>0</v>
      </c>
      <c r="AF12">
        <v>10</v>
      </c>
    </row>
    <row r="13" spans="2:32">
      <c r="B13" s="4" t="s">
        <v>23085</v>
      </c>
      <c r="C13" s="4" t="s">
        <v>23086</v>
      </c>
      <c r="D13" t="s">
        <v>23067</v>
      </c>
      <c r="E13">
        <v>56</v>
      </c>
      <c r="F13">
        <v>-30</v>
      </c>
      <c r="G13">
        <v>33</v>
      </c>
      <c r="H13">
        <v>88</v>
      </c>
      <c r="I13">
        <v>1.25</v>
      </c>
      <c r="J13">
        <v>0.5</v>
      </c>
      <c r="K13">
        <v>0</v>
      </c>
      <c r="L13">
        <v>1.5</v>
      </c>
      <c r="M13">
        <v>0</v>
      </c>
      <c r="N13">
        <v>6</v>
      </c>
      <c r="O13">
        <v>24</v>
      </c>
      <c r="P13">
        <v>35</v>
      </c>
      <c r="Q13">
        <f t="shared" si="0"/>
        <v>5</v>
      </c>
      <c r="R13" s="6">
        <f t="shared" si="1"/>
        <v>10.89</v>
      </c>
      <c r="U13">
        <v>60</v>
      </c>
      <c r="V13">
        <v>0.9</v>
      </c>
      <c r="W13">
        <v>0.3</v>
      </c>
      <c r="X13">
        <v>0</v>
      </c>
      <c r="Y13">
        <v>1</v>
      </c>
      <c r="Z13">
        <v>0</v>
      </c>
      <c r="AA13">
        <v>0</v>
      </c>
      <c r="AB13">
        <v>0</v>
      </c>
      <c r="AC13">
        <v>0</v>
      </c>
      <c r="AD13">
        <v>0</v>
      </c>
      <c r="AE13">
        <v>0</v>
      </c>
      <c r="AF13">
        <v>11</v>
      </c>
    </row>
    <row r="14" spans="2:32">
      <c r="B14" s="4" t="s">
        <v>23087</v>
      </c>
      <c r="C14" s="4" t="s">
        <v>23088</v>
      </c>
      <c r="D14" t="s">
        <v>23070</v>
      </c>
      <c r="E14">
        <v>133</v>
      </c>
      <c r="F14">
        <v>-67</v>
      </c>
      <c r="G14">
        <v>78</v>
      </c>
      <c r="H14">
        <v>210</v>
      </c>
      <c r="I14">
        <v>1.25</v>
      </c>
      <c r="J14">
        <v>0.5</v>
      </c>
      <c r="K14">
        <v>0</v>
      </c>
      <c r="L14">
        <v>1.5</v>
      </c>
      <c r="M14">
        <v>0</v>
      </c>
      <c r="N14">
        <v>7</v>
      </c>
      <c r="O14">
        <v>27</v>
      </c>
      <c r="P14">
        <v>40</v>
      </c>
      <c r="Q14">
        <f t="shared" si="0"/>
        <v>5.7</v>
      </c>
      <c r="R14" s="6">
        <f t="shared" si="1"/>
        <v>22.73</v>
      </c>
      <c r="U14">
        <v>80</v>
      </c>
      <c r="V14">
        <v>0.9</v>
      </c>
      <c r="W14">
        <v>0.05</v>
      </c>
      <c r="X14">
        <v>0</v>
      </c>
      <c r="Y14">
        <v>1</v>
      </c>
      <c r="Z14">
        <v>0</v>
      </c>
      <c r="AA14">
        <v>0</v>
      </c>
      <c r="AB14">
        <v>0</v>
      </c>
      <c r="AC14">
        <v>0</v>
      </c>
      <c r="AD14">
        <v>0</v>
      </c>
      <c r="AE14">
        <v>0</v>
      </c>
      <c r="AF14">
        <v>12</v>
      </c>
    </row>
    <row r="15" spans="2:32">
      <c r="B15" s="4" t="s">
        <v>23089</v>
      </c>
      <c r="C15" s="4" t="s">
        <v>23090</v>
      </c>
      <c r="D15" t="s">
        <v>23064</v>
      </c>
      <c r="E15">
        <v>30</v>
      </c>
      <c r="F15">
        <v>-17</v>
      </c>
      <c r="G15">
        <v>17</v>
      </c>
      <c r="H15">
        <v>46</v>
      </c>
      <c r="I15">
        <v>1.25</v>
      </c>
      <c r="J15">
        <v>0.5</v>
      </c>
      <c r="K15">
        <v>0</v>
      </c>
      <c r="L15">
        <v>1.5</v>
      </c>
      <c r="M15">
        <v>0</v>
      </c>
      <c r="N15">
        <v>5</v>
      </c>
      <c r="O15">
        <v>20</v>
      </c>
      <c r="P15">
        <v>30</v>
      </c>
      <c r="Q15">
        <f t="shared" si="0"/>
        <v>4.25</v>
      </c>
      <c r="R15" s="6">
        <f t="shared" si="1"/>
        <v>6.67</v>
      </c>
      <c r="U15">
        <v>40</v>
      </c>
      <c r="V15">
        <v>0.9</v>
      </c>
      <c r="W15">
        <v>0.5</v>
      </c>
      <c r="X15">
        <v>0</v>
      </c>
      <c r="Y15">
        <v>1</v>
      </c>
      <c r="Z15">
        <v>0</v>
      </c>
      <c r="AA15">
        <v>0</v>
      </c>
      <c r="AB15">
        <v>0</v>
      </c>
      <c r="AC15">
        <v>0</v>
      </c>
      <c r="AD15">
        <v>0</v>
      </c>
      <c r="AE15">
        <v>0</v>
      </c>
      <c r="AF15">
        <v>13</v>
      </c>
    </row>
    <row r="16" spans="2:32">
      <c r="B16" s="4" t="s">
        <v>23091</v>
      </c>
      <c r="C16" s="4" t="s">
        <v>23092</v>
      </c>
      <c r="D16" t="s">
        <v>23067</v>
      </c>
      <c r="E16">
        <v>73</v>
      </c>
      <c r="F16">
        <v>-39</v>
      </c>
      <c r="G16">
        <v>43</v>
      </c>
      <c r="H16">
        <v>115</v>
      </c>
      <c r="I16">
        <v>1.25</v>
      </c>
      <c r="J16">
        <v>0.5</v>
      </c>
      <c r="K16">
        <v>0</v>
      </c>
      <c r="L16">
        <v>1.5</v>
      </c>
      <c r="M16">
        <v>0</v>
      </c>
      <c r="N16">
        <v>6</v>
      </c>
      <c r="O16">
        <v>24</v>
      </c>
      <c r="P16">
        <v>35</v>
      </c>
      <c r="Q16">
        <f t="shared" si="0"/>
        <v>5</v>
      </c>
      <c r="R16" s="6">
        <f t="shared" si="1"/>
        <v>14.22</v>
      </c>
      <c r="U16">
        <v>60</v>
      </c>
      <c r="V16">
        <v>0.9</v>
      </c>
      <c r="W16">
        <v>0.3</v>
      </c>
      <c r="X16">
        <v>0</v>
      </c>
      <c r="Y16">
        <v>1</v>
      </c>
      <c r="Z16">
        <v>0</v>
      </c>
      <c r="AA16">
        <v>0</v>
      </c>
      <c r="AB16">
        <v>0</v>
      </c>
      <c r="AC16">
        <v>0</v>
      </c>
      <c r="AD16">
        <v>0</v>
      </c>
      <c r="AE16">
        <v>0</v>
      </c>
      <c r="AF16">
        <v>14</v>
      </c>
    </row>
    <row r="17" spans="2:32">
      <c r="B17" s="4" t="s">
        <v>23093</v>
      </c>
      <c r="C17" s="4" t="s">
        <v>23094</v>
      </c>
      <c r="D17" t="s">
        <v>23070</v>
      </c>
      <c r="E17">
        <v>173</v>
      </c>
      <c r="F17">
        <v>-88</v>
      </c>
      <c r="G17">
        <v>102</v>
      </c>
      <c r="H17">
        <v>276</v>
      </c>
      <c r="I17">
        <v>1.25</v>
      </c>
      <c r="J17">
        <v>0.5</v>
      </c>
      <c r="K17">
        <v>0</v>
      </c>
      <c r="L17">
        <v>1.5</v>
      </c>
      <c r="M17">
        <v>0</v>
      </c>
      <c r="N17">
        <v>7</v>
      </c>
      <c r="O17">
        <v>27</v>
      </c>
      <c r="P17">
        <v>40</v>
      </c>
      <c r="Q17">
        <f t="shared" si="0"/>
        <v>5.7</v>
      </c>
      <c r="R17" s="6">
        <f t="shared" si="1"/>
        <v>29.84</v>
      </c>
      <c r="U17">
        <v>80</v>
      </c>
      <c r="V17">
        <v>0.9</v>
      </c>
      <c r="W17">
        <v>0.05</v>
      </c>
      <c r="X17">
        <v>0</v>
      </c>
      <c r="Y17">
        <v>1</v>
      </c>
      <c r="Z17">
        <v>0</v>
      </c>
      <c r="AA17">
        <v>0</v>
      </c>
      <c r="AB17">
        <v>0</v>
      </c>
      <c r="AC17">
        <v>0</v>
      </c>
      <c r="AD17">
        <v>0</v>
      </c>
      <c r="AE17">
        <v>0</v>
      </c>
      <c r="AF17">
        <v>15</v>
      </c>
    </row>
    <row r="18" spans="2:32">
      <c r="B18" s="4" t="s">
        <v>23095</v>
      </c>
      <c r="C18" s="4" t="s">
        <v>23096</v>
      </c>
      <c r="D18" t="s">
        <v>23064</v>
      </c>
      <c r="E18">
        <v>10</v>
      </c>
      <c r="F18">
        <v>-5</v>
      </c>
      <c r="G18">
        <v>5</v>
      </c>
      <c r="H18">
        <v>16</v>
      </c>
      <c r="I18">
        <v>1</v>
      </c>
      <c r="J18">
        <v>1.5</v>
      </c>
      <c r="K18">
        <v>0</v>
      </c>
      <c r="L18">
        <v>0.5</v>
      </c>
      <c r="M18">
        <v>0</v>
      </c>
      <c r="N18">
        <v>4</v>
      </c>
      <c r="O18">
        <v>14</v>
      </c>
      <c r="P18">
        <v>20</v>
      </c>
      <c r="Q18">
        <f t="shared" si="0"/>
        <v>2.9</v>
      </c>
      <c r="R18" s="6">
        <f t="shared" si="1"/>
        <v>2.71</v>
      </c>
      <c r="U18">
        <v>50</v>
      </c>
      <c r="V18">
        <v>0.75</v>
      </c>
      <c r="W18">
        <v>0.5</v>
      </c>
      <c r="X18">
        <v>0</v>
      </c>
      <c r="Y18">
        <v>1</v>
      </c>
      <c r="Z18">
        <v>0</v>
      </c>
      <c r="AA18">
        <v>0</v>
      </c>
      <c r="AB18">
        <v>0</v>
      </c>
      <c r="AC18">
        <v>0</v>
      </c>
      <c r="AD18">
        <v>0</v>
      </c>
      <c r="AE18">
        <v>0</v>
      </c>
      <c r="AF18">
        <v>16</v>
      </c>
    </row>
    <row r="19" spans="2:32">
      <c r="B19" s="4" t="s">
        <v>23097</v>
      </c>
      <c r="C19" s="4" t="s">
        <v>23098</v>
      </c>
      <c r="D19" t="s">
        <v>23067</v>
      </c>
      <c r="E19">
        <v>25</v>
      </c>
      <c r="F19">
        <v>-13</v>
      </c>
      <c r="G19">
        <v>13</v>
      </c>
      <c r="H19">
        <v>40</v>
      </c>
      <c r="I19">
        <v>1</v>
      </c>
      <c r="J19">
        <v>1.5</v>
      </c>
      <c r="K19">
        <v>0</v>
      </c>
      <c r="L19">
        <v>0.5</v>
      </c>
      <c r="M19">
        <v>0</v>
      </c>
      <c r="N19">
        <v>5</v>
      </c>
      <c r="O19">
        <v>17</v>
      </c>
      <c r="P19">
        <v>25</v>
      </c>
      <c r="Q19">
        <f t="shared" si="0"/>
        <v>3.6</v>
      </c>
      <c r="R19" s="6">
        <f t="shared" si="1"/>
        <v>5.52</v>
      </c>
      <c r="U19">
        <v>75</v>
      </c>
      <c r="V19">
        <v>0.75</v>
      </c>
      <c r="W19">
        <v>0.3</v>
      </c>
      <c r="X19">
        <v>0</v>
      </c>
      <c r="Y19">
        <v>1</v>
      </c>
      <c r="Z19">
        <v>0</v>
      </c>
      <c r="AA19">
        <v>0</v>
      </c>
      <c r="AB19">
        <v>0</v>
      </c>
      <c r="AC19">
        <v>0</v>
      </c>
      <c r="AD19">
        <v>0</v>
      </c>
      <c r="AE19">
        <v>0</v>
      </c>
      <c r="AF19">
        <v>17</v>
      </c>
    </row>
    <row r="20" spans="2:32">
      <c r="B20" s="4" t="s">
        <v>23099</v>
      </c>
      <c r="C20" s="4" t="s">
        <v>23100</v>
      </c>
      <c r="D20" t="s">
        <v>23070</v>
      </c>
      <c r="E20">
        <v>60</v>
      </c>
      <c r="F20">
        <v>-30</v>
      </c>
      <c r="G20">
        <v>30</v>
      </c>
      <c r="H20">
        <v>96</v>
      </c>
      <c r="I20">
        <v>1</v>
      </c>
      <c r="J20">
        <v>1.5</v>
      </c>
      <c r="K20">
        <v>0</v>
      </c>
      <c r="L20">
        <v>0.5</v>
      </c>
      <c r="M20">
        <v>0</v>
      </c>
      <c r="N20">
        <v>5</v>
      </c>
      <c r="O20">
        <v>20</v>
      </c>
      <c r="P20">
        <v>30</v>
      </c>
      <c r="Q20">
        <f t="shared" si="0"/>
        <v>4.25</v>
      </c>
      <c r="R20" s="6">
        <f t="shared" si="1"/>
        <v>11.11</v>
      </c>
      <c r="U20">
        <v>100</v>
      </c>
      <c r="V20">
        <v>0.75</v>
      </c>
      <c r="W20">
        <v>0.05</v>
      </c>
      <c r="X20">
        <v>0</v>
      </c>
      <c r="Y20">
        <v>1</v>
      </c>
      <c r="Z20">
        <v>0</v>
      </c>
      <c r="AA20">
        <v>0</v>
      </c>
      <c r="AB20">
        <v>0</v>
      </c>
      <c r="AC20">
        <v>0</v>
      </c>
      <c r="AD20">
        <v>0</v>
      </c>
      <c r="AE20">
        <v>0</v>
      </c>
      <c r="AF20">
        <v>18</v>
      </c>
    </row>
    <row r="21" spans="2:32">
      <c r="B21" s="4" t="s">
        <v>23101</v>
      </c>
      <c r="C21" s="4" t="s">
        <v>23102</v>
      </c>
      <c r="D21" t="s">
        <v>23064</v>
      </c>
      <c r="E21">
        <v>13</v>
      </c>
      <c r="F21">
        <v>-7</v>
      </c>
      <c r="G21">
        <v>7</v>
      </c>
      <c r="H21">
        <v>21</v>
      </c>
      <c r="I21">
        <v>1</v>
      </c>
      <c r="J21">
        <v>1.5</v>
      </c>
      <c r="K21">
        <v>0</v>
      </c>
      <c r="L21">
        <v>0.5</v>
      </c>
      <c r="M21">
        <v>0</v>
      </c>
      <c r="N21">
        <v>4</v>
      </c>
      <c r="O21">
        <v>14</v>
      </c>
      <c r="P21">
        <v>20</v>
      </c>
      <c r="Q21">
        <f t="shared" si="0"/>
        <v>2.9</v>
      </c>
      <c r="R21" s="6">
        <f t="shared" si="1"/>
        <v>3.62</v>
      </c>
      <c r="U21">
        <v>50</v>
      </c>
      <c r="V21">
        <v>0.75</v>
      </c>
      <c r="W21">
        <v>0.5</v>
      </c>
      <c r="X21">
        <v>0</v>
      </c>
      <c r="Y21">
        <v>1</v>
      </c>
      <c r="Z21">
        <v>0</v>
      </c>
      <c r="AA21">
        <v>0</v>
      </c>
      <c r="AB21">
        <v>0</v>
      </c>
      <c r="AC21">
        <v>0</v>
      </c>
      <c r="AD21">
        <v>0</v>
      </c>
      <c r="AE21">
        <v>0</v>
      </c>
      <c r="AF21">
        <v>19</v>
      </c>
    </row>
    <row r="22" spans="2:32">
      <c r="B22" s="4" t="s">
        <v>23103</v>
      </c>
      <c r="C22" s="4" t="s">
        <v>23104</v>
      </c>
      <c r="D22" t="s">
        <v>23067</v>
      </c>
      <c r="E22">
        <v>33</v>
      </c>
      <c r="F22">
        <v>-17</v>
      </c>
      <c r="G22">
        <v>18</v>
      </c>
      <c r="H22">
        <v>53</v>
      </c>
      <c r="I22">
        <v>1</v>
      </c>
      <c r="J22">
        <v>1.5</v>
      </c>
      <c r="K22">
        <v>0</v>
      </c>
      <c r="L22">
        <v>0.5</v>
      </c>
      <c r="M22">
        <v>0</v>
      </c>
      <c r="N22">
        <v>5</v>
      </c>
      <c r="O22">
        <v>17</v>
      </c>
      <c r="P22">
        <v>25</v>
      </c>
      <c r="Q22">
        <f t="shared" si="0"/>
        <v>3.6</v>
      </c>
      <c r="R22" s="6">
        <f t="shared" si="1"/>
        <v>7.39</v>
      </c>
      <c r="U22">
        <v>75</v>
      </c>
      <c r="V22">
        <v>0.75</v>
      </c>
      <c r="W22">
        <v>0.3</v>
      </c>
      <c r="X22">
        <v>0</v>
      </c>
      <c r="Y22">
        <v>1</v>
      </c>
      <c r="Z22">
        <v>0</v>
      </c>
      <c r="AA22">
        <v>0</v>
      </c>
      <c r="AB22">
        <v>0</v>
      </c>
      <c r="AC22">
        <v>0</v>
      </c>
      <c r="AD22">
        <v>0</v>
      </c>
      <c r="AE22">
        <v>0</v>
      </c>
      <c r="AF22">
        <v>20</v>
      </c>
    </row>
    <row r="23" spans="2:32">
      <c r="B23" s="4" t="s">
        <v>23105</v>
      </c>
      <c r="C23" s="4" t="s">
        <v>23106</v>
      </c>
      <c r="D23" t="s">
        <v>23070</v>
      </c>
      <c r="E23">
        <v>78</v>
      </c>
      <c r="F23">
        <v>-39</v>
      </c>
      <c r="G23">
        <v>42</v>
      </c>
      <c r="H23">
        <v>126</v>
      </c>
      <c r="I23">
        <v>1</v>
      </c>
      <c r="J23">
        <v>1.5</v>
      </c>
      <c r="K23">
        <v>0</v>
      </c>
      <c r="L23">
        <v>0.5</v>
      </c>
      <c r="M23">
        <v>0</v>
      </c>
      <c r="N23">
        <v>5</v>
      </c>
      <c r="O23">
        <v>20</v>
      </c>
      <c r="P23">
        <v>30</v>
      </c>
      <c r="Q23">
        <f t="shared" si="0"/>
        <v>4.25</v>
      </c>
      <c r="R23" s="6">
        <f t="shared" si="1"/>
        <v>14.82</v>
      </c>
      <c r="U23">
        <v>100</v>
      </c>
      <c r="V23">
        <v>0.75</v>
      </c>
      <c r="W23">
        <v>0.05</v>
      </c>
      <c r="X23">
        <v>0</v>
      </c>
      <c r="Y23">
        <v>1</v>
      </c>
      <c r="Z23">
        <v>0</v>
      </c>
      <c r="AA23">
        <v>0</v>
      </c>
      <c r="AB23">
        <v>0</v>
      </c>
      <c r="AC23">
        <v>0</v>
      </c>
      <c r="AD23">
        <v>0</v>
      </c>
      <c r="AE23">
        <v>0</v>
      </c>
      <c r="AF23">
        <v>21</v>
      </c>
    </row>
    <row r="24" spans="2:32">
      <c r="B24" s="4" t="s">
        <v>23107</v>
      </c>
      <c r="C24" s="4" t="s">
        <v>23108</v>
      </c>
      <c r="D24" t="s">
        <v>23064</v>
      </c>
      <c r="E24">
        <v>17</v>
      </c>
      <c r="F24">
        <v>-10</v>
      </c>
      <c r="G24">
        <v>9</v>
      </c>
      <c r="H24">
        <v>27</v>
      </c>
      <c r="I24">
        <v>1</v>
      </c>
      <c r="J24">
        <v>1.5</v>
      </c>
      <c r="K24">
        <v>0</v>
      </c>
      <c r="L24">
        <v>0.5</v>
      </c>
      <c r="M24">
        <v>0</v>
      </c>
      <c r="N24">
        <v>4</v>
      </c>
      <c r="O24">
        <v>14</v>
      </c>
      <c r="P24">
        <v>20</v>
      </c>
      <c r="Q24">
        <f t="shared" si="0"/>
        <v>2.9</v>
      </c>
      <c r="R24" s="6">
        <f t="shared" si="1"/>
        <v>4.65</v>
      </c>
      <c r="U24">
        <v>50</v>
      </c>
      <c r="V24">
        <v>0.75</v>
      </c>
      <c r="W24">
        <v>0.5</v>
      </c>
      <c r="X24">
        <v>0</v>
      </c>
      <c r="Y24">
        <v>1</v>
      </c>
      <c r="Z24">
        <v>0</v>
      </c>
      <c r="AA24">
        <v>0</v>
      </c>
      <c r="AB24">
        <v>0</v>
      </c>
      <c r="AC24">
        <v>0</v>
      </c>
      <c r="AD24">
        <v>0</v>
      </c>
      <c r="AE24">
        <v>0</v>
      </c>
      <c r="AF24">
        <v>22</v>
      </c>
    </row>
    <row r="25" spans="2:32">
      <c r="B25" s="4" t="s">
        <v>23109</v>
      </c>
      <c r="C25" s="4" t="s">
        <v>23110</v>
      </c>
      <c r="D25" t="s">
        <v>23067</v>
      </c>
      <c r="E25">
        <v>43</v>
      </c>
      <c r="F25">
        <v>-23</v>
      </c>
      <c r="G25">
        <v>23</v>
      </c>
      <c r="H25">
        <v>68</v>
      </c>
      <c r="I25">
        <v>1</v>
      </c>
      <c r="J25">
        <v>1.5</v>
      </c>
      <c r="K25">
        <v>0</v>
      </c>
      <c r="L25">
        <v>0.5</v>
      </c>
      <c r="M25">
        <v>0</v>
      </c>
      <c r="N25">
        <v>5</v>
      </c>
      <c r="O25">
        <v>17</v>
      </c>
      <c r="P25">
        <v>25</v>
      </c>
      <c r="Q25">
        <f t="shared" si="0"/>
        <v>3.6</v>
      </c>
      <c r="R25" s="6">
        <f t="shared" si="1"/>
        <v>9.47</v>
      </c>
      <c r="U25">
        <v>75</v>
      </c>
      <c r="V25">
        <v>0.75</v>
      </c>
      <c r="W25">
        <v>0.3</v>
      </c>
      <c r="X25">
        <v>0</v>
      </c>
      <c r="Y25">
        <v>1</v>
      </c>
      <c r="Z25">
        <v>0</v>
      </c>
      <c r="AA25">
        <v>0</v>
      </c>
      <c r="AB25">
        <v>0</v>
      </c>
      <c r="AC25">
        <v>0</v>
      </c>
      <c r="AD25">
        <v>0</v>
      </c>
      <c r="AE25">
        <v>0</v>
      </c>
      <c r="AF25">
        <v>23</v>
      </c>
    </row>
    <row r="26" spans="2:32">
      <c r="B26" s="4" t="s">
        <v>23111</v>
      </c>
      <c r="C26" s="4" t="s">
        <v>23112</v>
      </c>
      <c r="D26" t="s">
        <v>23070</v>
      </c>
      <c r="E26">
        <v>102</v>
      </c>
      <c r="F26">
        <v>-51</v>
      </c>
      <c r="G26">
        <v>54</v>
      </c>
      <c r="H26">
        <v>162</v>
      </c>
      <c r="I26">
        <v>1</v>
      </c>
      <c r="J26">
        <v>1.5</v>
      </c>
      <c r="K26">
        <v>0</v>
      </c>
      <c r="L26">
        <v>0.5</v>
      </c>
      <c r="M26">
        <v>0</v>
      </c>
      <c r="N26">
        <v>5</v>
      </c>
      <c r="O26">
        <v>20</v>
      </c>
      <c r="P26">
        <v>30</v>
      </c>
      <c r="Q26">
        <f t="shared" si="0"/>
        <v>4.25</v>
      </c>
      <c r="R26" s="6">
        <f t="shared" si="1"/>
        <v>19.05</v>
      </c>
      <c r="U26">
        <v>100</v>
      </c>
      <c r="V26">
        <v>0.75</v>
      </c>
      <c r="W26">
        <v>0.05</v>
      </c>
      <c r="X26">
        <v>0</v>
      </c>
      <c r="Y26">
        <v>1</v>
      </c>
      <c r="Z26">
        <v>0</v>
      </c>
      <c r="AA26">
        <v>0</v>
      </c>
      <c r="AB26">
        <v>0</v>
      </c>
      <c r="AC26">
        <v>0</v>
      </c>
      <c r="AD26">
        <v>0</v>
      </c>
      <c r="AE26">
        <v>0</v>
      </c>
      <c r="AF26">
        <v>24</v>
      </c>
    </row>
    <row r="27" spans="2:32">
      <c r="B27" s="4" t="s">
        <v>23113</v>
      </c>
      <c r="C27" s="4" t="s">
        <v>23114</v>
      </c>
      <c r="D27" t="s">
        <v>23064</v>
      </c>
      <c r="E27">
        <v>23</v>
      </c>
      <c r="F27">
        <v>-13</v>
      </c>
      <c r="G27">
        <v>12</v>
      </c>
      <c r="H27">
        <v>35</v>
      </c>
      <c r="I27">
        <v>1</v>
      </c>
      <c r="J27">
        <v>1.5</v>
      </c>
      <c r="K27">
        <v>0</v>
      </c>
      <c r="L27">
        <v>0.5</v>
      </c>
      <c r="M27">
        <v>0</v>
      </c>
      <c r="N27">
        <v>4</v>
      </c>
      <c r="O27">
        <v>14</v>
      </c>
      <c r="P27">
        <v>20</v>
      </c>
      <c r="Q27">
        <f t="shared" si="0"/>
        <v>2.9</v>
      </c>
      <c r="R27" s="6">
        <f t="shared" si="1"/>
        <v>6.07</v>
      </c>
      <c r="U27">
        <v>50</v>
      </c>
      <c r="V27">
        <v>0.75</v>
      </c>
      <c r="W27">
        <v>0.5</v>
      </c>
      <c r="X27">
        <v>0</v>
      </c>
      <c r="Y27">
        <v>1</v>
      </c>
      <c r="Z27">
        <v>0</v>
      </c>
      <c r="AA27">
        <v>0</v>
      </c>
      <c r="AB27">
        <v>0</v>
      </c>
      <c r="AC27">
        <v>0</v>
      </c>
      <c r="AD27">
        <v>0</v>
      </c>
      <c r="AE27">
        <v>0</v>
      </c>
      <c r="AF27">
        <v>25</v>
      </c>
    </row>
    <row r="28" spans="2:32">
      <c r="B28" s="4" t="s">
        <v>23115</v>
      </c>
      <c r="C28" s="4" t="s">
        <v>23116</v>
      </c>
      <c r="D28" t="s">
        <v>23067</v>
      </c>
      <c r="E28">
        <v>56</v>
      </c>
      <c r="F28">
        <v>-30</v>
      </c>
      <c r="G28">
        <v>30</v>
      </c>
      <c r="H28">
        <v>88</v>
      </c>
      <c r="I28">
        <v>1</v>
      </c>
      <c r="J28">
        <v>1.5</v>
      </c>
      <c r="K28">
        <v>0</v>
      </c>
      <c r="L28">
        <v>0.5</v>
      </c>
      <c r="M28">
        <v>0</v>
      </c>
      <c r="N28">
        <v>5</v>
      </c>
      <c r="O28">
        <v>17</v>
      </c>
      <c r="P28">
        <v>25</v>
      </c>
      <c r="Q28">
        <f t="shared" si="0"/>
        <v>3.6</v>
      </c>
      <c r="R28" s="6">
        <f t="shared" si="1"/>
        <v>12.29</v>
      </c>
      <c r="U28">
        <v>75</v>
      </c>
      <c r="V28">
        <v>0.75</v>
      </c>
      <c r="W28">
        <v>0.3</v>
      </c>
      <c r="X28">
        <v>0</v>
      </c>
      <c r="Y28">
        <v>1</v>
      </c>
      <c r="Z28">
        <v>0</v>
      </c>
      <c r="AA28">
        <v>0</v>
      </c>
      <c r="AB28">
        <v>0</v>
      </c>
      <c r="AC28">
        <v>0</v>
      </c>
      <c r="AD28">
        <v>0</v>
      </c>
      <c r="AE28">
        <v>0</v>
      </c>
      <c r="AF28">
        <v>26</v>
      </c>
    </row>
    <row r="29" spans="2:32">
      <c r="B29" s="4" t="s">
        <v>23117</v>
      </c>
      <c r="C29" s="4" t="s">
        <v>23118</v>
      </c>
      <c r="D29" t="s">
        <v>23070</v>
      </c>
      <c r="E29">
        <v>133</v>
      </c>
      <c r="F29">
        <v>-67</v>
      </c>
      <c r="G29">
        <v>72</v>
      </c>
      <c r="H29">
        <v>210</v>
      </c>
      <c r="I29">
        <v>1</v>
      </c>
      <c r="J29">
        <v>1.5</v>
      </c>
      <c r="K29">
        <v>0</v>
      </c>
      <c r="L29">
        <v>0.5</v>
      </c>
      <c r="M29">
        <v>0</v>
      </c>
      <c r="N29">
        <v>5</v>
      </c>
      <c r="O29">
        <v>20</v>
      </c>
      <c r="P29">
        <v>30</v>
      </c>
      <c r="Q29">
        <f t="shared" si="0"/>
        <v>4.25</v>
      </c>
      <c r="R29" s="6">
        <f t="shared" si="1"/>
        <v>24.88</v>
      </c>
      <c r="U29">
        <v>100</v>
      </c>
      <c r="V29">
        <v>0.75</v>
      </c>
      <c r="W29">
        <v>0.05</v>
      </c>
      <c r="X29">
        <v>0</v>
      </c>
      <c r="Y29">
        <v>1</v>
      </c>
      <c r="Z29">
        <v>0</v>
      </c>
      <c r="AA29">
        <v>0</v>
      </c>
      <c r="AB29">
        <v>0</v>
      </c>
      <c r="AC29">
        <v>0</v>
      </c>
      <c r="AD29">
        <v>0</v>
      </c>
      <c r="AE29">
        <v>0</v>
      </c>
      <c r="AF29">
        <v>27</v>
      </c>
    </row>
    <row r="30" spans="2:32">
      <c r="B30" s="4" t="s">
        <v>23119</v>
      </c>
      <c r="C30" s="4" t="s">
        <v>23120</v>
      </c>
      <c r="D30" t="s">
        <v>23064</v>
      </c>
      <c r="E30">
        <v>30</v>
      </c>
      <c r="F30">
        <v>-17</v>
      </c>
      <c r="G30">
        <v>16</v>
      </c>
      <c r="H30">
        <v>46</v>
      </c>
      <c r="I30">
        <v>1</v>
      </c>
      <c r="J30">
        <v>1.5</v>
      </c>
      <c r="K30">
        <v>0</v>
      </c>
      <c r="L30">
        <v>0.5</v>
      </c>
      <c r="M30">
        <v>0</v>
      </c>
      <c r="N30">
        <v>4</v>
      </c>
      <c r="O30">
        <v>14</v>
      </c>
      <c r="P30">
        <v>20</v>
      </c>
      <c r="Q30">
        <f t="shared" si="0"/>
        <v>2.9</v>
      </c>
      <c r="R30" s="6">
        <f t="shared" si="1"/>
        <v>8.01</v>
      </c>
      <c r="U30">
        <v>50</v>
      </c>
      <c r="V30">
        <v>0.75</v>
      </c>
      <c r="W30">
        <v>0.5</v>
      </c>
      <c r="X30">
        <v>0</v>
      </c>
      <c r="Y30">
        <v>1</v>
      </c>
      <c r="Z30">
        <v>0</v>
      </c>
      <c r="AA30">
        <v>0</v>
      </c>
      <c r="AB30">
        <v>0</v>
      </c>
      <c r="AC30">
        <v>0</v>
      </c>
      <c r="AD30">
        <v>0</v>
      </c>
      <c r="AE30">
        <v>0</v>
      </c>
      <c r="AF30">
        <v>28</v>
      </c>
    </row>
    <row r="31" spans="2:32">
      <c r="B31" s="4" t="s">
        <v>23121</v>
      </c>
      <c r="C31" s="4" t="s">
        <v>23122</v>
      </c>
      <c r="D31" t="s">
        <v>23067</v>
      </c>
      <c r="E31">
        <v>73</v>
      </c>
      <c r="F31">
        <v>-39</v>
      </c>
      <c r="G31">
        <v>40</v>
      </c>
      <c r="H31">
        <v>115</v>
      </c>
      <c r="I31">
        <v>1</v>
      </c>
      <c r="J31">
        <v>1.5</v>
      </c>
      <c r="K31">
        <v>0</v>
      </c>
      <c r="L31">
        <v>0.5</v>
      </c>
      <c r="M31">
        <v>0</v>
      </c>
      <c r="N31">
        <v>5</v>
      </c>
      <c r="O31">
        <v>17</v>
      </c>
      <c r="P31">
        <v>25</v>
      </c>
      <c r="Q31">
        <f t="shared" si="0"/>
        <v>3.6</v>
      </c>
      <c r="R31" s="6">
        <f t="shared" si="1"/>
        <v>16.14</v>
      </c>
      <c r="U31">
        <v>75</v>
      </c>
      <c r="V31">
        <v>0.75</v>
      </c>
      <c r="W31">
        <v>0.3</v>
      </c>
      <c r="X31">
        <v>0</v>
      </c>
      <c r="Y31">
        <v>1</v>
      </c>
      <c r="Z31">
        <v>0</v>
      </c>
      <c r="AA31">
        <v>0</v>
      </c>
      <c r="AB31">
        <v>0</v>
      </c>
      <c r="AC31">
        <v>0</v>
      </c>
      <c r="AD31">
        <v>0</v>
      </c>
      <c r="AE31">
        <v>0</v>
      </c>
      <c r="AF31">
        <v>29</v>
      </c>
    </row>
    <row r="32" spans="2:32">
      <c r="B32" s="4" t="s">
        <v>23123</v>
      </c>
      <c r="C32" s="4" t="s">
        <v>23124</v>
      </c>
      <c r="D32" t="s">
        <v>23070</v>
      </c>
      <c r="E32">
        <v>173</v>
      </c>
      <c r="F32">
        <v>-88</v>
      </c>
      <c r="G32">
        <v>96</v>
      </c>
      <c r="H32">
        <v>276</v>
      </c>
      <c r="I32">
        <v>1</v>
      </c>
      <c r="J32">
        <v>1.5</v>
      </c>
      <c r="K32">
        <v>0</v>
      </c>
      <c r="L32">
        <v>0.5</v>
      </c>
      <c r="M32">
        <v>0</v>
      </c>
      <c r="N32">
        <v>5</v>
      </c>
      <c r="O32">
        <v>20</v>
      </c>
      <c r="P32">
        <v>30</v>
      </c>
      <c r="Q32">
        <f t="shared" si="0"/>
        <v>4.25</v>
      </c>
      <c r="R32" s="6">
        <f t="shared" si="1"/>
        <v>32.82</v>
      </c>
      <c r="U32">
        <v>100</v>
      </c>
      <c r="V32">
        <v>0.75</v>
      </c>
      <c r="W32">
        <v>0.05</v>
      </c>
      <c r="X32">
        <v>0</v>
      </c>
      <c r="Y32">
        <v>1</v>
      </c>
      <c r="Z32">
        <v>0</v>
      </c>
      <c r="AA32">
        <v>0</v>
      </c>
      <c r="AB32">
        <v>0</v>
      </c>
      <c r="AC32">
        <v>0</v>
      </c>
      <c r="AD32">
        <v>0</v>
      </c>
      <c r="AE32">
        <v>0</v>
      </c>
      <c r="AF32">
        <v>30</v>
      </c>
    </row>
    <row r="33" spans="2:32">
      <c r="B33" s="4" t="s">
        <v>23125</v>
      </c>
      <c r="C33" s="4" t="s">
        <v>23126</v>
      </c>
      <c r="D33" t="s">
        <v>23064</v>
      </c>
      <c r="E33">
        <v>21</v>
      </c>
      <c r="F33">
        <v>-13</v>
      </c>
      <c r="G33">
        <v>12</v>
      </c>
      <c r="H33">
        <v>33</v>
      </c>
      <c r="I33">
        <v>1.5</v>
      </c>
      <c r="J33">
        <v>0.25</v>
      </c>
      <c r="K33">
        <v>0</v>
      </c>
      <c r="L33">
        <v>2</v>
      </c>
      <c r="M33">
        <v>0</v>
      </c>
      <c r="N33">
        <v>6</v>
      </c>
      <c r="O33">
        <v>24</v>
      </c>
      <c r="P33">
        <v>35</v>
      </c>
      <c r="Q33">
        <f t="shared" si="0"/>
        <v>5</v>
      </c>
      <c r="R33" s="6">
        <f t="shared" si="1"/>
        <v>3.6</v>
      </c>
      <c r="U33">
        <v>40</v>
      </c>
      <c r="V33">
        <v>0.8</v>
      </c>
      <c r="W33">
        <v>0.4</v>
      </c>
      <c r="X33">
        <v>0</v>
      </c>
      <c r="Y33">
        <v>1</v>
      </c>
      <c r="Z33">
        <v>0</v>
      </c>
      <c r="AA33">
        <v>0</v>
      </c>
      <c r="AB33">
        <v>0</v>
      </c>
      <c r="AC33">
        <v>0</v>
      </c>
      <c r="AD33">
        <v>0</v>
      </c>
      <c r="AE33">
        <v>0</v>
      </c>
      <c r="AF33">
        <v>31</v>
      </c>
    </row>
    <row r="34" spans="2:32">
      <c r="B34" s="4" t="s">
        <v>23127</v>
      </c>
      <c r="C34" s="4" t="s">
        <v>23128</v>
      </c>
      <c r="D34" t="s">
        <v>23067</v>
      </c>
      <c r="E34">
        <v>53</v>
      </c>
      <c r="F34">
        <v>-27</v>
      </c>
      <c r="G34">
        <v>30</v>
      </c>
      <c r="H34">
        <v>83</v>
      </c>
      <c r="I34">
        <v>1.5</v>
      </c>
      <c r="J34">
        <v>0.25</v>
      </c>
      <c r="K34">
        <v>0</v>
      </c>
      <c r="L34">
        <v>2</v>
      </c>
      <c r="M34">
        <v>0</v>
      </c>
      <c r="N34">
        <v>7</v>
      </c>
      <c r="O34">
        <v>27</v>
      </c>
      <c r="P34">
        <v>40</v>
      </c>
      <c r="Q34">
        <f t="shared" si="0"/>
        <v>5.7</v>
      </c>
      <c r="R34" s="6">
        <f t="shared" si="1"/>
        <v>7.92</v>
      </c>
      <c r="U34">
        <v>60</v>
      </c>
      <c r="V34">
        <v>0.8</v>
      </c>
      <c r="W34">
        <v>0.2</v>
      </c>
      <c r="X34">
        <v>0</v>
      </c>
      <c r="Y34">
        <v>1</v>
      </c>
      <c r="Z34">
        <v>0</v>
      </c>
      <c r="AA34">
        <v>0</v>
      </c>
      <c r="AB34">
        <v>0</v>
      </c>
      <c r="AC34">
        <v>0</v>
      </c>
      <c r="AD34">
        <v>0</v>
      </c>
      <c r="AE34">
        <v>0</v>
      </c>
      <c r="AF34">
        <v>32</v>
      </c>
    </row>
    <row r="35" spans="2:32">
      <c r="B35" s="4" t="s">
        <v>23129</v>
      </c>
      <c r="C35" s="4" t="s">
        <v>23130</v>
      </c>
      <c r="D35" t="s">
        <v>23070</v>
      </c>
      <c r="E35">
        <v>126</v>
      </c>
      <c r="F35">
        <v>-63</v>
      </c>
      <c r="G35">
        <v>72</v>
      </c>
      <c r="H35">
        <v>198</v>
      </c>
      <c r="I35">
        <v>1.5</v>
      </c>
      <c r="J35">
        <v>0.25</v>
      </c>
      <c r="K35">
        <v>0</v>
      </c>
      <c r="L35">
        <v>2</v>
      </c>
      <c r="M35">
        <v>0</v>
      </c>
      <c r="N35">
        <v>8</v>
      </c>
      <c r="O35">
        <v>30</v>
      </c>
      <c r="P35">
        <v>45</v>
      </c>
      <c r="Q35">
        <f t="shared" si="0"/>
        <v>6.4</v>
      </c>
      <c r="R35" s="6">
        <f t="shared" si="1"/>
        <v>16.87</v>
      </c>
      <c r="U35">
        <v>80</v>
      </c>
      <c r="V35">
        <v>0.8</v>
      </c>
      <c r="W35">
        <v>0.05</v>
      </c>
      <c r="X35">
        <v>0</v>
      </c>
      <c r="Y35">
        <v>1</v>
      </c>
      <c r="Z35">
        <v>0</v>
      </c>
      <c r="AA35">
        <v>0</v>
      </c>
      <c r="AB35">
        <v>0</v>
      </c>
      <c r="AC35">
        <v>0</v>
      </c>
      <c r="AD35">
        <v>0</v>
      </c>
      <c r="AE35">
        <v>0</v>
      </c>
      <c r="AF35">
        <v>33</v>
      </c>
    </row>
    <row r="36" spans="2:32">
      <c r="B36" s="4" t="s">
        <v>23131</v>
      </c>
      <c r="C36" s="4" t="s">
        <v>23132</v>
      </c>
      <c r="D36" t="s">
        <v>23064</v>
      </c>
      <c r="E36">
        <v>28</v>
      </c>
      <c r="F36">
        <v>-17</v>
      </c>
      <c r="G36">
        <v>16</v>
      </c>
      <c r="H36">
        <v>43</v>
      </c>
      <c r="I36">
        <v>1.5</v>
      </c>
      <c r="J36">
        <v>0.25</v>
      </c>
      <c r="K36">
        <v>0</v>
      </c>
      <c r="L36">
        <v>2</v>
      </c>
      <c r="M36">
        <v>0</v>
      </c>
      <c r="N36">
        <v>6</v>
      </c>
      <c r="O36">
        <v>24</v>
      </c>
      <c r="P36">
        <v>35</v>
      </c>
      <c r="Q36">
        <f t="shared" si="0"/>
        <v>5</v>
      </c>
      <c r="R36" s="6">
        <f t="shared" si="1"/>
        <v>4.72</v>
      </c>
      <c r="U36">
        <v>40</v>
      </c>
      <c r="V36">
        <v>0.8</v>
      </c>
      <c r="W36">
        <v>0.4</v>
      </c>
      <c r="X36">
        <v>0</v>
      </c>
      <c r="Y36">
        <v>1</v>
      </c>
      <c r="Z36">
        <v>0</v>
      </c>
      <c r="AA36">
        <v>0</v>
      </c>
      <c r="AB36">
        <v>0</v>
      </c>
      <c r="AC36">
        <v>0</v>
      </c>
      <c r="AD36">
        <v>0</v>
      </c>
      <c r="AE36">
        <v>0</v>
      </c>
      <c r="AF36">
        <v>34</v>
      </c>
    </row>
    <row r="37" spans="2:32">
      <c r="B37" s="4" t="s">
        <v>23133</v>
      </c>
      <c r="C37" s="4" t="s">
        <v>23134</v>
      </c>
      <c r="D37" t="s">
        <v>23067</v>
      </c>
      <c r="E37">
        <v>69</v>
      </c>
      <c r="F37">
        <v>-36</v>
      </c>
      <c r="G37">
        <v>40</v>
      </c>
      <c r="H37">
        <v>108</v>
      </c>
      <c r="I37">
        <v>1.5</v>
      </c>
      <c r="J37">
        <v>0.25</v>
      </c>
      <c r="K37">
        <v>0</v>
      </c>
      <c r="L37">
        <v>2</v>
      </c>
      <c r="M37">
        <v>0</v>
      </c>
      <c r="N37">
        <v>7</v>
      </c>
      <c r="O37">
        <v>27</v>
      </c>
      <c r="P37">
        <v>40</v>
      </c>
      <c r="Q37">
        <f t="shared" si="0"/>
        <v>5.7</v>
      </c>
      <c r="R37" s="6">
        <f t="shared" si="1"/>
        <v>10.38</v>
      </c>
      <c r="U37">
        <v>60</v>
      </c>
      <c r="V37">
        <v>0.8</v>
      </c>
      <c r="W37">
        <v>0.2</v>
      </c>
      <c r="X37">
        <v>0</v>
      </c>
      <c r="Y37">
        <v>1</v>
      </c>
      <c r="Z37">
        <v>0</v>
      </c>
      <c r="AA37">
        <v>0</v>
      </c>
      <c r="AB37">
        <v>0</v>
      </c>
      <c r="AC37">
        <v>0</v>
      </c>
      <c r="AD37">
        <v>0</v>
      </c>
      <c r="AE37">
        <v>0</v>
      </c>
      <c r="AF37">
        <v>35</v>
      </c>
    </row>
    <row r="38" spans="2:32">
      <c r="B38" s="4" t="s">
        <v>23135</v>
      </c>
      <c r="C38" s="4" t="s">
        <v>23136</v>
      </c>
      <c r="D38" t="s">
        <v>23070</v>
      </c>
      <c r="E38">
        <v>164</v>
      </c>
      <c r="F38">
        <v>-82</v>
      </c>
      <c r="G38">
        <v>96</v>
      </c>
      <c r="H38">
        <v>258</v>
      </c>
      <c r="I38">
        <v>1.5</v>
      </c>
      <c r="J38">
        <v>0.25</v>
      </c>
      <c r="K38">
        <v>0</v>
      </c>
      <c r="L38">
        <v>2</v>
      </c>
      <c r="M38">
        <v>0</v>
      </c>
      <c r="N38">
        <v>8</v>
      </c>
      <c r="O38">
        <v>30</v>
      </c>
      <c r="P38">
        <v>45</v>
      </c>
      <c r="Q38">
        <f t="shared" si="0"/>
        <v>6.4</v>
      </c>
      <c r="R38" s="6">
        <f t="shared" si="1"/>
        <v>22.12</v>
      </c>
      <c r="U38">
        <v>80</v>
      </c>
      <c r="V38">
        <v>0.8</v>
      </c>
      <c r="W38">
        <v>0.05</v>
      </c>
      <c r="X38">
        <v>0</v>
      </c>
      <c r="Y38">
        <v>1</v>
      </c>
      <c r="Z38">
        <v>0</v>
      </c>
      <c r="AA38">
        <v>0</v>
      </c>
      <c r="AB38">
        <v>0</v>
      </c>
      <c r="AC38">
        <v>0</v>
      </c>
      <c r="AD38">
        <v>0</v>
      </c>
      <c r="AE38">
        <v>0</v>
      </c>
      <c r="AF38">
        <v>36</v>
      </c>
    </row>
    <row r="39" spans="2:32">
      <c r="B39" s="4" t="s">
        <v>23137</v>
      </c>
      <c r="C39" s="4" t="s">
        <v>23138</v>
      </c>
      <c r="D39" t="s">
        <v>23064</v>
      </c>
      <c r="E39">
        <v>37</v>
      </c>
      <c r="F39">
        <v>-23</v>
      </c>
      <c r="G39">
        <v>21</v>
      </c>
      <c r="H39">
        <v>56</v>
      </c>
      <c r="I39">
        <v>1.5</v>
      </c>
      <c r="J39">
        <v>0.25</v>
      </c>
      <c r="K39">
        <v>0</v>
      </c>
      <c r="L39">
        <v>2</v>
      </c>
      <c r="M39">
        <v>0</v>
      </c>
      <c r="N39">
        <v>6</v>
      </c>
      <c r="O39">
        <v>24</v>
      </c>
      <c r="P39">
        <v>35</v>
      </c>
      <c r="Q39">
        <f t="shared" si="0"/>
        <v>5</v>
      </c>
      <c r="R39" s="6">
        <f t="shared" si="1"/>
        <v>6.16</v>
      </c>
      <c r="U39">
        <v>40</v>
      </c>
      <c r="V39">
        <v>0.8</v>
      </c>
      <c r="W39">
        <v>0.4</v>
      </c>
      <c r="X39">
        <v>0</v>
      </c>
      <c r="Y39">
        <v>1</v>
      </c>
      <c r="Z39">
        <v>0</v>
      </c>
      <c r="AA39">
        <v>0</v>
      </c>
      <c r="AB39">
        <v>0</v>
      </c>
      <c r="AC39">
        <v>0</v>
      </c>
      <c r="AD39">
        <v>0</v>
      </c>
      <c r="AE39">
        <v>0</v>
      </c>
      <c r="AF39">
        <v>37</v>
      </c>
    </row>
    <row r="40" spans="2:32">
      <c r="B40" s="4" t="s">
        <v>23139</v>
      </c>
      <c r="C40" s="4" t="s">
        <v>23140</v>
      </c>
      <c r="D40" t="s">
        <v>23067</v>
      </c>
      <c r="E40">
        <v>90</v>
      </c>
      <c r="F40">
        <v>-47</v>
      </c>
      <c r="G40">
        <v>53</v>
      </c>
      <c r="H40">
        <v>140</v>
      </c>
      <c r="I40">
        <v>1.5</v>
      </c>
      <c r="J40">
        <v>0.25</v>
      </c>
      <c r="K40">
        <v>0</v>
      </c>
      <c r="L40">
        <v>2</v>
      </c>
      <c r="M40">
        <v>0</v>
      </c>
      <c r="N40">
        <v>7</v>
      </c>
      <c r="O40">
        <v>27</v>
      </c>
      <c r="P40">
        <v>40</v>
      </c>
      <c r="Q40">
        <f t="shared" si="0"/>
        <v>5.7</v>
      </c>
      <c r="R40" s="6">
        <f t="shared" si="1"/>
        <v>13.54</v>
      </c>
      <c r="U40">
        <v>60</v>
      </c>
      <c r="V40">
        <v>0.8</v>
      </c>
      <c r="W40">
        <v>0.2</v>
      </c>
      <c r="X40">
        <v>0</v>
      </c>
      <c r="Y40">
        <v>1</v>
      </c>
      <c r="Z40">
        <v>0</v>
      </c>
      <c r="AA40">
        <v>0</v>
      </c>
      <c r="AB40">
        <v>0</v>
      </c>
      <c r="AC40">
        <v>0</v>
      </c>
      <c r="AD40">
        <v>0</v>
      </c>
      <c r="AE40">
        <v>0</v>
      </c>
      <c r="AF40">
        <v>38</v>
      </c>
    </row>
    <row r="41" spans="2:32">
      <c r="B41" s="4" t="s">
        <v>23141</v>
      </c>
      <c r="C41" s="4" t="s">
        <v>23142</v>
      </c>
      <c r="D41" t="s">
        <v>23070</v>
      </c>
      <c r="E41">
        <v>214</v>
      </c>
      <c r="F41">
        <v>-107</v>
      </c>
      <c r="G41">
        <v>126</v>
      </c>
      <c r="H41">
        <v>336</v>
      </c>
      <c r="I41">
        <v>1.5</v>
      </c>
      <c r="J41">
        <v>0.25</v>
      </c>
      <c r="K41">
        <v>0</v>
      </c>
      <c r="L41">
        <v>2</v>
      </c>
      <c r="M41">
        <v>0</v>
      </c>
      <c r="N41">
        <v>8</v>
      </c>
      <c r="O41">
        <v>30</v>
      </c>
      <c r="P41">
        <v>45</v>
      </c>
      <c r="Q41">
        <f t="shared" si="0"/>
        <v>6.4</v>
      </c>
      <c r="R41" s="6">
        <f t="shared" si="1"/>
        <v>28.87</v>
      </c>
      <c r="U41">
        <v>80</v>
      </c>
      <c r="V41">
        <v>0.8</v>
      </c>
      <c r="W41">
        <v>0.05</v>
      </c>
      <c r="X41">
        <v>0</v>
      </c>
      <c r="Y41">
        <v>1</v>
      </c>
      <c r="Z41">
        <v>0</v>
      </c>
      <c r="AA41">
        <v>0</v>
      </c>
      <c r="AB41">
        <v>0</v>
      </c>
      <c r="AC41">
        <v>0</v>
      </c>
      <c r="AD41">
        <v>0</v>
      </c>
      <c r="AE41">
        <v>0</v>
      </c>
      <c r="AF41">
        <v>39</v>
      </c>
    </row>
    <row r="42" spans="2:32">
      <c r="B42" s="4" t="s">
        <v>23143</v>
      </c>
      <c r="C42" s="4" t="s">
        <v>23144</v>
      </c>
      <c r="D42" t="s">
        <v>23064</v>
      </c>
      <c r="E42">
        <v>15</v>
      </c>
      <c r="F42">
        <v>-10</v>
      </c>
      <c r="G42">
        <v>1</v>
      </c>
      <c r="H42">
        <v>11.2</v>
      </c>
      <c r="I42">
        <v>1</v>
      </c>
      <c r="J42">
        <v>1</v>
      </c>
      <c r="K42">
        <v>1</v>
      </c>
      <c r="L42">
        <v>1</v>
      </c>
      <c r="M42">
        <v>1</v>
      </c>
      <c r="N42">
        <v>3</v>
      </c>
      <c r="O42">
        <v>11</v>
      </c>
      <c r="P42">
        <v>16</v>
      </c>
      <c r="Q42">
        <f t="shared" si="0"/>
        <v>2.3</v>
      </c>
      <c r="R42" s="6">
        <f t="shared" si="1"/>
        <v>2.65</v>
      </c>
      <c r="U42">
        <v>30</v>
      </c>
      <c r="V42">
        <v>1</v>
      </c>
      <c r="W42">
        <v>0.6</v>
      </c>
      <c r="X42">
        <v>0</v>
      </c>
      <c r="Y42">
        <v>1</v>
      </c>
      <c r="Z42">
        <v>0</v>
      </c>
      <c r="AA42">
        <v>0</v>
      </c>
      <c r="AB42">
        <v>0</v>
      </c>
      <c r="AC42">
        <v>0</v>
      </c>
      <c r="AD42">
        <v>0</v>
      </c>
      <c r="AE42">
        <v>0</v>
      </c>
      <c r="AF42">
        <v>40</v>
      </c>
    </row>
    <row r="43" spans="2:32">
      <c r="B43" s="4" t="s">
        <v>23145</v>
      </c>
      <c r="C43" s="4" t="s">
        <v>23146</v>
      </c>
      <c r="D43" t="s">
        <v>23067</v>
      </c>
      <c r="E43">
        <v>38</v>
      </c>
      <c r="F43">
        <v>-23</v>
      </c>
      <c r="G43">
        <v>1</v>
      </c>
      <c r="H43">
        <v>28</v>
      </c>
      <c r="I43">
        <v>1</v>
      </c>
      <c r="J43">
        <v>1</v>
      </c>
      <c r="K43">
        <v>1</v>
      </c>
      <c r="L43">
        <v>1</v>
      </c>
      <c r="M43">
        <v>1</v>
      </c>
      <c r="N43">
        <v>4</v>
      </c>
      <c r="O43">
        <v>16</v>
      </c>
      <c r="P43">
        <v>24</v>
      </c>
      <c r="Q43">
        <f t="shared" si="0"/>
        <v>3.4</v>
      </c>
      <c r="R43" s="6">
        <f t="shared" si="1"/>
        <v>4.26</v>
      </c>
      <c r="U43">
        <v>40</v>
      </c>
      <c r="V43">
        <v>1</v>
      </c>
      <c r="W43">
        <v>0.35</v>
      </c>
      <c r="X43">
        <v>0</v>
      </c>
      <c r="Y43">
        <v>1</v>
      </c>
      <c r="Z43">
        <v>0</v>
      </c>
      <c r="AA43">
        <v>0</v>
      </c>
      <c r="AB43">
        <v>0</v>
      </c>
      <c r="AC43">
        <v>0</v>
      </c>
      <c r="AD43">
        <v>0</v>
      </c>
      <c r="AE43">
        <v>0</v>
      </c>
      <c r="AF43">
        <v>41</v>
      </c>
    </row>
    <row r="44" spans="2:32">
      <c r="B44" s="4" t="s">
        <v>23147</v>
      </c>
      <c r="C44" s="4" t="s">
        <v>23148</v>
      </c>
      <c r="D44" t="s">
        <v>23064</v>
      </c>
      <c r="E44">
        <v>20</v>
      </c>
      <c r="F44">
        <v>-13</v>
      </c>
      <c r="G44">
        <v>1</v>
      </c>
      <c r="H44">
        <v>14.7</v>
      </c>
      <c r="I44">
        <v>1</v>
      </c>
      <c r="J44">
        <v>1</v>
      </c>
      <c r="K44">
        <v>1</v>
      </c>
      <c r="L44">
        <v>1</v>
      </c>
      <c r="M44">
        <v>1</v>
      </c>
      <c r="N44">
        <v>3</v>
      </c>
      <c r="O44">
        <v>11</v>
      </c>
      <c r="P44">
        <v>16</v>
      </c>
      <c r="Q44">
        <f t="shared" si="0"/>
        <v>2.3</v>
      </c>
      <c r="R44" s="6">
        <f t="shared" si="1"/>
        <v>3.41</v>
      </c>
      <c r="U44">
        <v>30</v>
      </c>
      <c r="V44">
        <v>1</v>
      </c>
      <c r="W44">
        <v>0.6</v>
      </c>
      <c r="X44">
        <v>0</v>
      </c>
      <c r="Y44">
        <v>1</v>
      </c>
      <c r="Z44">
        <v>0</v>
      </c>
      <c r="AA44">
        <v>0</v>
      </c>
      <c r="AB44">
        <v>0</v>
      </c>
      <c r="AC44">
        <v>0</v>
      </c>
      <c r="AD44">
        <v>0</v>
      </c>
      <c r="AE44">
        <v>0</v>
      </c>
      <c r="AF44">
        <v>42</v>
      </c>
    </row>
    <row r="45" spans="2:32">
      <c r="B45" s="4" t="s">
        <v>23149</v>
      </c>
      <c r="C45" s="4" t="s">
        <v>23150</v>
      </c>
      <c r="D45" t="s">
        <v>23067</v>
      </c>
      <c r="E45">
        <v>50</v>
      </c>
      <c r="F45">
        <v>-30</v>
      </c>
      <c r="G45">
        <v>1</v>
      </c>
      <c r="H45">
        <v>37</v>
      </c>
      <c r="I45">
        <v>1</v>
      </c>
      <c r="J45">
        <v>1</v>
      </c>
      <c r="K45">
        <v>1</v>
      </c>
      <c r="L45">
        <v>1</v>
      </c>
      <c r="M45">
        <v>1</v>
      </c>
      <c r="N45">
        <v>4</v>
      </c>
      <c r="O45">
        <v>16</v>
      </c>
      <c r="P45">
        <v>24</v>
      </c>
      <c r="Q45">
        <f t="shared" si="0"/>
        <v>3.4</v>
      </c>
      <c r="R45" s="6">
        <f t="shared" si="1"/>
        <v>5.58</v>
      </c>
      <c r="U45">
        <v>40</v>
      </c>
      <c r="V45">
        <v>1</v>
      </c>
      <c r="W45">
        <v>0.35</v>
      </c>
      <c r="X45">
        <v>0</v>
      </c>
      <c r="Y45">
        <v>1</v>
      </c>
      <c r="Z45">
        <v>0</v>
      </c>
      <c r="AA45">
        <v>0</v>
      </c>
      <c r="AB45">
        <v>0</v>
      </c>
      <c r="AC45">
        <v>0</v>
      </c>
      <c r="AD45">
        <v>0</v>
      </c>
      <c r="AE45">
        <v>0</v>
      </c>
      <c r="AF45">
        <v>43</v>
      </c>
    </row>
    <row r="46" spans="2:32">
      <c r="B46" s="4" t="s">
        <v>23151</v>
      </c>
      <c r="C46" s="4" t="s">
        <v>23152</v>
      </c>
      <c r="D46" t="s">
        <v>23064</v>
      </c>
      <c r="E46">
        <v>26</v>
      </c>
      <c r="F46">
        <v>-17</v>
      </c>
      <c r="G46">
        <v>1</v>
      </c>
      <c r="H46">
        <v>19</v>
      </c>
      <c r="I46">
        <v>1</v>
      </c>
      <c r="J46">
        <v>1</v>
      </c>
      <c r="K46">
        <v>1</v>
      </c>
      <c r="L46">
        <v>1</v>
      </c>
      <c r="M46">
        <v>1</v>
      </c>
      <c r="N46">
        <v>3</v>
      </c>
      <c r="O46">
        <v>11</v>
      </c>
      <c r="P46">
        <v>16</v>
      </c>
      <c r="Q46">
        <f t="shared" si="0"/>
        <v>2.3</v>
      </c>
      <c r="R46" s="6">
        <f t="shared" si="1"/>
        <v>4.34</v>
      </c>
      <c r="U46">
        <v>30</v>
      </c>
      <c r="V46">
        <v>1</v>
      </c>
      <c r="W46">
        <v>0.6</v>
      </c>
      <c r="X46">
        <v>0</v>
      </c>
      <c r="Y46">
        <v>1</v>
      </c>
      <c r="Z46">
        <v>0</v>
      </c>
      <c r="AA46">
        <v>0</v>
      </c>
      <c r="AB46">
        <v>0</v>
      </c>
      <c r="AC46">
        <v>0</v>
      </c>
      <c r="AD46">
        <v>0</v>
      </c>
      <c r="AE46">
        <v>0</v>
      </c>
      <c r="AF46">
        <v>44</v>
      </c>
    </row>
    <row r="47" spans="2:32">
      <c r="B47" s="4" t="s">
        <v>23153</v>
      </c>
      <c r="C47" s="4" t="s">
        <v>23154</v>
      </c>
      <c r="D47" t="s">
        <v>23067</v>
      </c>
      <c r="E47">
        <v>65</v>
      </c>
      <c r="F47">
        <v>-39</v>
      </c>
      <c r="G47">
        <v>1</v>
      </c>
      <c r="H47">
        <v>48</v>
      </c>
      <c r="I47">
        <v>1</v>
      </c>
      <c r="J47">
        <v>1</v>
      </c>
      <c r="K47">
        <v>1</v>
      </c>
      <c r="L47">
        <v>1</v>
      </c>
      <c r="M47">
        <v>1</v>
      </c>
      <c r="N47">
        <v>4</v>
      </c>
      <c r="O47">
        <v>16</v>
      </c>
      <c r="P47">
        <v>24</v>
      </c>
      <c r="Q47">
        <f t="shared" si="0"/>
        <v>3.4</v>
      </c>
      <c r="R47" s="6">
        <f t="shared" si="1"/>
        <v>7.2</v>
      </c>
      <c r="U47">
        <v>40</v>
      </c>
      <c r="V47">
        <v>1</v>
      </c>
      <c r="W47">
        <v>0.35</v>
      </c>
      <c r="X47">
        <v>0</v>
      </c>
      <c r="Y47">
        <v>1</v>
      </c>
      <c r="Z47">
        <v>0</v>
      </c>
      <c r="AA47">
        <v>0</v>
      </c>
      <c r="AB47">
        <v>0</v>
      </c>
      <c r="AC47">
        <v>0</v>
      </c>
      <c r="AD47">
        <v>0</v>
      </c>
      <c r="AE47">
        <v>0</v>
      </c>
      <c r="AF47">
        <v>45</v>
      </c>
    </row>
    <row r="48" spans="2:32">
      <c r="B48" s="4" t="s">
        <v>23155</v>
      </c>
      <c r="C48" s="4" t="s">
        <v>23156</v>
      </c>
      <c r="D48" t="s">
        <v>23064</v>
      </c>
      <c r="E48">
        <v>22</v>
      </c>
      <c r="F48">
        <v>-13</v>
      </c>
      <c r="G48">
        <v>8</v>
      </c>
      <c r="H48">
        <v>16</v>
      </c>
      <c r="I48">
        <v>1.25</v>
      </c>
      <c r="J48">
        <v>1.5</v>
      </c>
      <c r="K48">
        <v>0</v>
      </c>
      <c r="L48">
        <v>0.25</v>
      </c>
      <c r="M48">
        <v>0</v>
      </c>
      <c r="N48">
        <v>1</v>
      </c>
      <c r="O48">
        <v>4</v>
      </c>
      <c r="P48">
        <v>6</v>
      </c>
      <c r="Q48">
        <f t="shared" si="0"/>
        <v>0.85</v>
      </c>
      <c r="R48" s="6">
        <f t="shared" si="1"/>
        <v>12</v>
      </c>
      <c r="U48">
        <v>30</v>
      </c>
      <c r="V48">
        <v>0.85</v>
      </c>
      <c r="W48">
        <v>0.75</v>
      </c>
      <c r="X48">
        <v>0</v>
      </c>
      <c r="Y48">
        <v>0.35</v>
      </c>
      <c r="Z48">
        <v>0</v>
      </c>
      <c r="AA48">
        <v>0</v>
      </c>
      <c r="AB48">
        <v>0</v>
      </c>
      <c r="AC48">
        <v>0</v>
      </c>
      <c r="AD48">
        <v>0</v>
      </c>
      <c r="AE48">
        <v>0</v>
      </c>
      <c r="AF48">
        <v>46</v>
      </c>
    </row>
    <row r="49" spans="2:32">
      <c r="B49" s="4" t="s">
        <v>23157</v>
      </c>
      <c r="C49" s="4" t="s">
        <v>23158</v>
      </c>
      <c r="D49" t="s">
        <v>23067</v>
      </c>
      <c r="E49">
        <v>55</v>
      </c>
      <c r="F49">
        <v>-28</v>
      </c>
      <c r="G49">
        <v>20</v>
      </c>
      <c r="H49">
        <v>40</v>
      </c>
      <c r="I49">
        <v>1.25</v>
      </c>
      <c r="J49">
        <v>1.5</v>
      </c>
      <c r="K49">
        <v>0</v>
      </c>
      <c r="L49">
        <v>0.25</v>
      </c>
      <c r="M49">
        <v>0</v>
      </c>
      <c r="N49">
        <v>2</v>
      </c>
      <c r="O49">
        <v>6</v>
      </c>
      <c r="P49">
        <v>9</v>
      </c>
      <c r="Q49">
        <f t="shared" si="0"/>
        <v>1.3</v>
      </c>
      <c r="R49" s="6">
        <f t="shared" si="1"/>
        <v>19.61</v>
      </c>
      <c r="U49">
        <v>35</v>
      </c>
      <c r="V49">
        <v>0.85</v>
      </c>
      <c r="W49">
        <v>0.5</v>
      </c>
      <c r="X49">
        <v>0</v>
      </c>
      <c r="Y49">
        <v>0.35</v>
      </c>
      <c r="Z49">
        <v>0</v>
      </c>
      <c r="AA49">
        <v>0</v>
      </c>
      <c r="AB49">
        <v>0</v>
      </c>
      <c r="AC49">
        <v>0</v>
      </c>
      <c r="AD49">
        <v>0</v>
      </c>
      <c r="AE49">
        <v>0</v>
      </c>
      <c r="AF49">
        <v>47</v>
      </c>
    </row>
    <row r="50" spans="2:32">
      <c r="B50" s="4" t="s">
        <v>23159</v>
      </c>
      <c r="C50" s="4" t="s">
        <v>23160</v>
      </c>
      <c r="D50" t="s">
        <v>23070</v>
      </c>
      <c r="E50">
        <v>132</v>
      </c>
      <c r="F50">
        <v>-66</v>
      </c>
      <c r="G50">
        <v>48</v>
      </c>
      <c r="H50">
        <v>96</v>
      </c>
      <c r="I50">
        <v>1.25</v>
      </c>
      <c r="J50">
        <v>1.5</v>
      </c>
      <c r="K50">
        <v>0</v>
      </c>
      <c r="L50">
        <v>0.25</v>
      </c>
      <c r="M50">
        <v>0</v>
      </c>
      <c r="N50">
        <v>2</v>
      </c>
      <c r="O50">
        <v>8</v>
      </c>
      <c r="P50">
        <v>12</v>
      </c>
      <c r="Q50">
        <f t="shared" si="0"/>
        <v>1.7</v>
      </c>
      <c r="R50" s="6">
        <f t="shared" si="1"/>
        <v>36</v>
      </c>
      <c r="U50">
        <v>40</v>
      </c>
      <c r="V50">
        <v>0.85</v>
      </c>
      <c r="W50">
        <v>0.25</v>
      </c>
      <c r="X50">
        <v>0</v>
      </c>
      <c r="Y50">
        <v>0.35</v>
      </c>
      <c r="Z50">
        <v>0</v>
      </c>
      <c r="AA50">
        <v>0</v>
      </c>
      <c r="AB50">
        <v>0</v>
      </c>
      <c r="AC50">
        <v>0</v>
      </c>
      <c r="AD50">
        <v>0</v>
      </c>
      <c r="AE50">
        <v>0</v>
      </c>
      <c r="AF50">
        <v>48</v>
      </c>
    </row>
    <row r="51" spans="2:32">
      <c r="B51" s="4" t="s">
        <v>23161</v>
      </c>
      <c r="C51" s="4" t="s">
        <v>23162</v>
      </c>
      <c r="D51" t="s">
        <v>23064</v>
      </c>
      <c r="E51">
        <v>29</v>
      </c>
      <c r="F51">
        <v>-17</v>
      </c>
      <c r="G51">
        <v>10</v>
      </c>
      <c r="H51">
        <v>21</v>
      </c>
      <c r="I51">
        <v>1.25</v>
      </c>
      <c r="J51">
        <v>1.5</v>
      </c>
      <c r="K51">
        <v>0</v>
      </c>
      <c r="L51">
        <v>0.25</v>
      </c>
      <c r="M51">
        <v>0</v>
      </c>
      <c r="N51">
        <v>1</v>
      </c>
      <c r="O51">
        <v>4</v>
      </c>
      <c r="P51">
        <v>6</v>
      </c>
      <c r="Q51">
        <f t="shared" si="0"/>
        <v>0.85</v>
      </c>
      <c r="R51" s="6">
        <f t="shared" si="1"/>
        <v>15.5</v>
      </c>
      <c r="U51">
        <v>30</v>
      </c>
      <c r="V51">
        <v>0.85</v>
      </c>
      <c r="W51">
        <v>0.75</v>
      </c>
      <c r="X51">
        <v>0</v>
      </c>
      <c r="Y51">
        <v>0.35</v>
      </c>
      <c r="Z51">
        <v>0</v>
      </c>
      <c r="AA51">
        <v>0</v>
      </c>
      <c r="AB51">
        <v>0</v>
      </c>
      <c r="AC51">
        <v>0</v>
      </c>
      <c r="AD51">
        <v>0</v>
      </c>
      <c r="AE51">
        <v>0</v>
      </c>
      <c r="AF51">
        <v>49</v>
      </c>
    </row>
    <row r="52" spans="2:32">
      <c r="B52" s="4" t="s">
        <v>23163</v>
      </c>
      <c r="C52" s="4" t="s">
        <v>23164</v>
      </c>
      <c r="D52" t="s">
        <v>23067</v>
      </c>
      <c r="E52">
        <v>73</v>
      </c>
      <c r="F52">
        <v>-37</v>
      </c>
      <c r="G52">
        <v>25</v>
      </c>
      <c r="H52">
        <v>53</v>
      </c>
      <c r="I52">
        <v>1.25</v>
      </c>
      <c r="J52">
        <v>1.5</v>
      </c>
      <c r="K52">
        <v>0</v>
      </c>
      <c r="L52">
        <v>0.25</v>
      </c>
      <c r="M52">
        <v>0</v>
      </c>
      <c r="N52">
        <v>2</v>
      </c>
      <c r="O52">
        <v>6</v>
      </c>
      <c r="P52">
        <v>9</v>
      </c>
      <c r="Q52">
        <f t="shared" si="0"/>
        <v>1.3</v>
      </c>
      <c r="R52" s="6">
        <f t="shared" si="1"/>
        <v>25.5</v>
      </c>
      <c r="U52">
        <v>35</v>
      </c>
      <c r="V52">
        <v>0.85</v>
      </c>
      <c r="W52">
        <v>0.5</v>
      </c>
      <c r="X52">
        <v>0</v>
      </c>
      <c r="Y52">
        <v>0.35</v>
      </c>
      <c r="Z52">
        <v>0</v>
      </c>
      <c r="AA52">
        <v>0</v>
      </c>
      <c r="AB52">
        <v>0</v>
      </c>
      <c r="AC52">
        <v>0</v>
      </c>
      <c r="AD52">
        <v>0</v>
      </c>
      <c r="AE52">
        <v>0</v>
      </c>
      <c r="AF52">
        <v>50</v>
      </c>
    </row>
    <row r="53" spans="2:32">
      <c r="B53" s="4" t="s">
        <v>23165</v>
      </c>
      <c r="C53" s="4" t="s">
        <v>23166</v>
      </c>
      <c r="D53" t="s">
        <v>23070</v>
      </c>
      <c r="E53">
        <v>174</v>
      </c>
      <c r="F53">
        <v>-86</v>
      </c>
      <c r="G53">
        <v>60</v>
      </c>
      <c r="H53">
        <v>126</v>
      </c>
      <c r="I53">
        <v>1.25</v>
      </c>
      <c r="J53">
        <v>1.5</v>
      </c>
      <c r="K53">
        <v>0</v>
      </c>
      <c r="L53">
        <v>0.25</v>
      </c>
      <c r="M53">
        <v>0</v>
      </c>
      <c r="N53">
        <v>2</v>
      </c>
      <c r="O53">
        <v>8</v>
      </c>
      <c r="P53">
        <v>12</v>
      </c>
      <c r="Q53">
        <f t="shared" si="0"/>
        <v>1.7</v>
      </c>
      <c r="R53" s="6">
        <f t="shared" si="1"/>
        <v>46.5</v>
      </c>
      <c r="U53">
        <v>40</v>
      </c>
      <c r="V53">
        <v>0.85</v>
      </c>
      <c r="W53">
        <v>0.25</v>
      </c>
      <c r="X53">
        <v>0</v>
      </c>
      <c r="Y53">
        <v>0.35</v>
      </c>
      <c r="Z53">
        <v>0</v>
      </c>
      <c r="AA53">
        <v>0</v>
      </c>
      <c r="AB53">
        <v>0</v>
      </c>
      <c r="AC53">
        <v>0</v>
      </c>
      <c r="AD53">
        <v>0</v>
      </c>
      <c r="AE53">
        <v>0</v>
      </c>
      <c r="AF53">
        <v>51</v>
      </c>
    </row>
    <row r="54" spans="2:32">
      <c r="B54" s="4" t="s">
        <v>23167</v>
      </c>
      <c r="C54" s="4" t="s">
        <v>23168</v>
      </c>
      <c r="D54" t="s">
        <v>23064</v>
      </c>
      <c r="E54">
        <v>38</v>
      </c>
      <c r="F54">
        <v>-23</v>
      </c>
      <c r="G54">
        <v>13</v>
      </c>
      <c r="H54">
        <v>27</v>
      </c>
      <c r="I54">
        <v>1.25</v>
      </c>
      <c r="J54">
        <v>1.5</v>
      </c>
      <c r="K54">
        <v>0</v>
      </c>
      <c r="L54">
        <v>0.25</v>
      </c>
      <c r="M54">
        <v>0</v>
      </c>
      <c r="N54">
        <v>1</v>
      </c>
      <c r="O54">
        <v>4</v>
      </c>
      <c r="P54">
        <v>6</v>
      </c>
      <c r="Q54">
        <f t="shared" si="0"/>
        <v>0.85</v>
      </c>
      <c r="R54" s="6">
        <f t="shared" si="1"/>
        <v>20</v>
      </c>
      <c r="U54">
        <v>30</v>
      </c>
      <c r="V54">
        <v>0.85</v>
      </c>
      <c r="W54">
        <v>0.75</v>
      </c>
      <c r="X54">
        <v>0</v>
      </c>
      <c r="Y54">
        <v>0.35</v>
      </c>
      <c r="Z54">
        <v>0</v>
      </c>
      <c r="AA54">
        <v>0</v>
      </c>
      <c r="AB54">
        <v>0</v>
      </c>
      <c r="AC54">
        <v>0</v>
      </c>
      <c r="AD54">
        <v>0</v>
      </c>
      <c r="AE54">
        <v>0</v>
      </c>
      <c r="AF54">
        <v>52</v>
      </c>
    </row>
    <row r="55" spans="2:32">
      <c r="B55" s="4" t="s">
        <v>23169</v>
      </c>
      <c r="C55" s="4" t="s">
        <v>23170</v>
      </c>
      <c r="D55" t="s">
        <v>23067</v>
      </c>
      <c r="E55">
        <v>95</v>
      </c>
      <c r="F55">
        <v>-49</v>
      </c>
      <c r="G55">
        <v>33</v>
      </c>
      <c r="H55">
        <v>68</v>
      </c>
      <c r="I55">
        <v>1.25</v>
      </c>
      <c r="J55">
        <v>1.5</v>
      </c>
      <c r="K55">
        <v>0</v>
      </c>
      <c r="L55">
        <v>0.25</v>
      </c>
      <c r="M55">
        <v>0</v>
      </c>
      <c r="N55">
        <v>2</v>
      </c>
      <c r="O55">
        <v>6</v>
      </c>
      <c r="P55">
        <v>9</v>
      </c>
      <c r="Q55">
        <f t="shared" si="0"/>
        <v>1.3</v>
      </c>
      <c r="R55" s="6">
        <f t="shared" si="1"/>
        <v>33.01</v>
      </c>
      <c r="U55">
        <v>35</v>
      </c>
      <c r="V55">
        <v>0.85</v>
      </c>
      <c r="W55">
        <v>0.5</v>
      </c>
      <c r="X55">
        <v>0</v>
      </c>
      <c r="Y55">
        <v>0.35</v>
      </c>
      <c r="Z55">
        <v>0</v>
      </c>
      <c r="AA55">
        <v>0</v>
      </c>
      <c r="AB55">
        <v>0</v>
      </c>
      <c r="AC55">
        <v>0</v>
      </c>
      <c r="AD55">
        <v>0</v>
      </c>
      <c r="AE55">
        <v>0</v>
      </c>
      <c r="AF55">
        <v>53</v>
      </c>
    </row>
    <row r="56" spans="2:32">
      <c r="B56" s="4" t="s">
        <v>23171</v>
      </c>
      <c r="C56" s="4" t="s">
        <v>23172</v>
      </c>
      <c r="D56" t="s">
        <v>23070</v>
      </c>
      <c r="E56">
        <v>228</v>
      </c>
      <c r="F56">
        <v>-112</v>
      </c>
      <c r="G56">
        <v>78</v>
      </c>
      <c r="H56">
        <v>162</v>
      </c>
      <c r="I56">
        <v>1.25</v>
      </c>
      <c r="J56">
        <v>1.5</v>
      </c>
      <c r="K56">
        <v>0</v>
      </c>
      <c r="L56">
        <v>0.25</v>
      </c>
      <c r="M56">
        <v>0</v>
      </c>
      <c r="N56">
        <v>2</v>
      </c>
      <c r="O56">
        <v>8</v>
      </c>
      <c r="P56">
        <v>12</v>
      </c>
      <c r="Q56">
        <f t="shared" si="0"/>
        <v>1.7</v>
      </c>
      <c r="R56" s="6">
        <f t="shared" si="1"/>
        <v>60</v>
      </c>
      <c r="U56">
        <v>40</v>
      </c>
      <c r="V56">
        <v>0.85</v>
      </c>
      <c r="W56">
        <v>0.25</v>
      </c>
      <c r="X56">
        <v>0</v>
      </c>
      <c r="Y56">
        <v>0.35</v>
      </c>
      <c r="Z56">
        <v>0</v>
      </c>
      <c r="AA56">
        <v>0</v>
      </c>
      <c r="AB56">
        <v>0</v>
      </c>
      <c r="AC56">
        <v>0</v>
      </c>
      <c r="AD56">
        <v>0</v>
      </c>
      <c r="AE56">
        <v>0</v>
      </c>
      <c r="AF56">
        <v>54</v>
      </c>
    </row>
    <row r="57" spans="2:32">
      <c r="B57" s="4" t="s">
        <v>8732</v>
      </c>
      <c r="C57" s="4" t="s">
        <v>23173</v>
      </c>
      <c r="D57" t="s">
        <v>23064</v>
      </c>
      <c r="E57">
        <v>50</v>
      </c>
      <c r="F57">
        <v>-30</v>
      </c>
      <c r="G57">
        <v>17</v>
      </c>
      <c r="H57">
        <v>35</v>
      </c>
      <c r="I57">
        <v>1.25</v>
      </c>
      <c r="J57">
        <v>1.5</v>
      </c>
      <c r="K57">
        <v>0</v>
      </c>
      <c r="L57">
        <v>0.25</v>
      </c>
      <c r="M57">
        <v>0</v>
      </c>
      <c r="N57">
        <v>1</v>
      </c>
      <c r="O57">
        <v>4</v>
      </c>
      <c r="P57">
        <v>6</v>
      </c>
      <c r="Q57">
        <f t="shared" si="0"/>
        <v>0.85</v>
      </c>
      <c r="R57" s="6">
        <f t="shared" si="1"/>
        <v>26</v>
      </c>
      <c r="U57">
        <v>30</v>
      </c>
      <c r="V57">
        <v>0.85</v>
      </c>
      <c r="W57">
        <v>0.75</v>
      </c>
      <c r="X57">
        <v>0</v>
      </c>
      <c r="Y57">
        <v>0.35</v>
      </c>
      <c r="Z57">
        <v>0</v>
      </c>
      <c r="AA57">
        <v>0</v>
      </c>
      <c r="AB57">
        <v>0</v>
      </c>
      <c r="AC57">
        <v>0</v>
      </c>
      <c r="AD57">
        <v>0</v>
      </c>
      <c r="AE57">
        <v>0</v>
      </c>
      <c r="AF57">
        <v>55</v>
      </c>
    </row>
    <row r="58" spans="2:32">
      <c r="B58" s="4" t="s">
        <v>8732</v>
      </c>
      <c r="C58" s="4" t="s">
        <v>23174</v>
      </c>
      <c r="D58" t="s">
        <v>23067</v>
      </c>
      <c r="E58">
        <v>125</v>
      </c>
      <c r="F58">
        <v>-64</v>
      </c>
      <c r="G58">
        <v>43</v>
      </c>
      <c r="H58">
        <v>88</v>
      </c>
      <c r="I58">
        <v>1.25</v>
      </c>
      <c r="J58">
        <v>1.5</v>
      </c>
      <c r="K58">
        <v>0</v>
      </c>
      <c r="L58">
        <v>0.25</v>
      </c>
      <c r="M58">
        <v>0</v>
      </c>
      <c r="N58">
        <v>2</v>
      </c>
      <c r="O58">
        <v>6</v>
      </c>
      <c r="P58">
        <v>9</v>
      </c>
      <c r="Q58">
        <f t="shared" si="0"/>
        <v>1.3</v>
      </c>
      <c r="R58" s="6">
        <f t="shared" si="1"/>
        <v>42.82</v>
      </c>
      <c r="U58">
        <v>35</v>
      </c>
      <c r="V58">
        <v>0.85</v>
      </c>
      <c r="W58">
        <v>0.5</v>
      </c>
      <c r="X58">
        <v>0</v>
      </c>
      <c r="Y58">
        <v>0.35</v>
      </c>
      <c r="Z58">
        <v>0</v>
      </c>
      <c r="AA58">
        <v>0</v>
      </c>
      <c r="AB58">
        <v>0</v>
      </c>
      <c r="AC58">
        <v>0</v>
      </c>
      <c r="AD58">
        <v>0</v>
      </c>
      <c r="AE58">
        <v>0</v>
      </c>
      <c r="AF58">
        <v>56</v>
      </c>
    </row>
    <row r="59" spans="2:32">
      <c r="B59" s="4" t="s">
        <v>8732</v>
      </c>
      <c r="C59" s="4" t="s">
        <v>23175</v>
      </c>
      <c r="D59" t="s">
        <v>23070</v>
      </c>
      <c r="E59">
        <v>300</v>
      </c>
      <c r="F59">
        <v>-146</v>
      </c>
      <c r="G59">
        <v>102</v>
      </c>
      <c r="H59">
        <v>210</v>
      </c>
      <c r="I59">
        <v>1.25</v>
      </c>
      <c r="J59">
        <v>1.5</v>
      </c>
      <c r="K59">
        <v>0</v>
      </c>
      <c r="L59">
        <v>0.25</v>
      </c>
      <c r="M59">
        <v>0</v>
      </c>
      <c r="N59">
        <v>2</v>
      </c>
      <c r="O59">
        <v>8</v>
      </c>
      <c r="P59">
        <v>12</v>
      </c>
      <c r="Q59">
        <f t="shared" si="0"/>
        <v>1.7</v>
      </c>
      <c r="R59" s="6">
        <f t="shared" si="1"/>
        <v>78</v>
      </c>
      <c r="U59">
        <v>40</v>
      </c>
      <c r="V59">
        <v>0.85</v>
      </c>
      <c r="W59">
        <v>0.25</v>
      </c>
      <c r="X59">
        <v>0</v>
      </c>
      <c r="Y59">
        <v>0.35</v>
      </c>
      <c r="Z59">
        <v>0</v>
      </c>
      <c r="AA59">
        <v>0</v>
      </c>
      <c r="AB59">
        <v>0</v>
      </c>
      <c r="AC59">
        <v>0</v>
      </c>
      <c r="AD59">
        <v>0</v>
      </c>
      <c r="AE59">
        <v>0</v>
      </c>
      <c r="AF59">
        <v>57</v>
      </c>
    </row>
    <row r="60" spans="2:32">
      <c r="B60" s="4" t="s">
        <v>8777</v>
      </c>
      <c r="C60" s="4" t="s">
        <v>23176</v>
      </c>
      <c r="D60" t="s">
        <v>23070</v>
      </c>
      <c r="E60">
        <v>120</v>
      </c>
      <c r="F60">
        <v>-70</v>
      </c>
      <c r="G60">
        <v>150</v>
      </c>
      <c r="H60">
        <v>450</v>
      </c>
      <c r="I60">
        <v>1</v>
      </c>
      <c r="J60">
        <v>2</v>
      </c>
      <c r="K60">
        <v>0</v>
      </c>
      <c r="L60">
        <v>0.5</v>
      </c>
      <c r="M60">
        <v>0</v>
      </c>
      <c r="N60">
        <v>9</v>
      </c>
      <c r="O60">
        <v>34</v>
      </c>
      <c r="P60">
        <v>50</v>
      </c>
      <c r="Q60">
        <f t="shared" si="0"/>
        <v>7.15</v>
      </c>
      <c r="R60" s="6">
        <f t="shared" si="1"/>
        <v>31.46</v>
      </c>
      <c r="U60">
        <v>120</v>
      </c>
      <c r="V60">
        <v>0.75</v>
      </c>
      <c r="W60">
        <v>0</v>
      </c>
      <c r="X60">
        <v>0</v>
      </c>
      <c r="Y60">
        <v>1</v>
      </c>
      <c r="Z60">
        <v>0</v>
      </c>
      <c r="AA60">
        <v>0</v>
      </c>
      <c r="AB60">
        <v>0</v>
      </c>
      <c r="AC60">
        <v>0</v>
      </c>
      <c r="AD60">
        <v>0</v>
      </c>
      <c r="AE60">
        <v>0</v>
      </c>
      <c r="AF60">
        <v>58</v>
      </c>
    </row>
    <row r="61" spans="2:32">
      <c r="B61" s="4" t="s">
        <v>8780</v>
      </c>
      <c r="C61" s="4" t="s">
        <v>23177</v>
      </c>
      <c r="D61" t="s">
        <v>23070</v>
      </c>
      <c r="E61">
        <v>156</v>
      </c>
      <c r="F61">
        <v>-91</v>
      </c>
      <c r="G61">
        <v>195</v>
      </c>
      <c r="H61">
        <v>585</v>
      </c>
      <c r="I61">
        <v>1</v>
      </c>
      <c r="J61">
        <v>2</v>
      </c>
      <c r="K61">
        <v>0</v>
      </c>
      <c r="L61">
        <v>0.5</v>
      </c>
      <c r="M61">
        <v>0</v>
      </c>
      <c r="N61">
        <v>9</v>
      </c>
      <c r="O61">
        <v>34</v>
      </c>
      <c r="P61">
        <v>50</v>
      </c>
      <c r="Q61">
        <f t="shared" si="0"/>
        <v>7.15</v>
      </c>
      <c r="R61" s="6">
        <f t="shared" si="1"/>
        <v>40.9</v>
      </c>
      <c r="U61">
        <v>120</v>
      </c>
      <c r="V61">
        <v>0.75</v>
      </c>
      <c r="W61">
        <v>0</v>
      </c>
      <c r="X61">
        <v>0</v>
      </c>
      <c r="Y61">
        <v>1</v>
      </c>
      <c r="Z61">
        <v>0</v>
      </c>
      <c r="AA61">
        <v>0</v>
      </c>
      <c r="AB61">
        <v>0</v>
      </c>
      <c r="AC61">
        <v>0</v>
      </c>
      <c r="AD61">
        <v>0</v>
      </c>
      <c r="AE61">
        <v>0</v>
      </c>
      <c r="AF61">
        <v>59</v>
      </c>
    </row>
    <row r="62" spans="2:32">
      <c r="B62" s="4" t="s">
        <v>8141</v>
      </c>
      <c r="C62" s="4" t="s">
        <v>23178</v>
      </c>
      <c r="D62" t="s">
        <v>23179</v>
      </c>
      <c r="E62">
        <v>92</v>
      </c>
      <c r="F62">
        <v>-59</v>
      </c>
      <c r="G62">
        <v>47</v>
      </c>
      <c r="H62">
        <v>101</v>
      </c>
      <c r="I62">
        <v>1.75</v>
      </c>
      <c r="J62">
        <v>0.5</v>
      </c>
      <c r="K62">
        <v>0</v>
      </c>
      <c r="L62">
        <v>1.5</v>
      </c>
      <c r="M62">
        <v>0</v>
      </c>
      <c r="N62">
        <v>25</v>
      </c>
      <c r="O62">
        <v>100</v>
      </c>
      <c r="P62">
        <v>150</v>
      </c>
      <c r="Q62">
        <f t="shared" si="0"/>
        <v>21.25</v>
      </c>
      <c r="R62" s="6">
        <f t="shared" si="1"/>
        <v>2.61</v>
      </c>
      <c r="U62">
        <v>120</v>
      </c>
      <c r="V62">
        <v>0.75</v>
      </c>
      <c r="W62">
        <v>0</v>
      </c>
      <c r="X62">
        <v>1</v>
      </c>
      <c r="Y62">
        <v>1</v>
      </c>
      <c r="Z62">
        <v>0</v>
      </c>
      <c r="AA62">
        <v>0</v>
      </c>
      <c r="AB62">
        <v>0</v>
      </c>
      <c r="AC62">
        <v>0</v>
      </c>
      <c r="AD62">
        <v>0</v>
      </c>
      <c r="AE62">
        <v>0</v>
      </c>
      <c r="AF62">
        <v>60</v>
      </c>
    </row>
    <row r="63" spans="2:32">
      <c r="B63" s="4" t="s">
        <v>8144</v>
      </c>
      <c r="C63" s="4" t="s">
        <v>23180</v>
      </c>
      <c r="D63" t="s">
        <v>23179</v>
      </c>
      <c r="E63">
        <v>120</v>
      </c>
      <c r="F63">
        <v>-77</v>
      </c>
      <c r="G63">
        <v>61</v>
      </c>
      <c r="H63">
        <v>131</v>
      </c>
      <c r="I63">
        <v>1.75</v>
      </c>
      <c r="J63">
        <v>0.5</v>
      </c>
      <c r="K63">
        <v>0</v>
      </c>
      <c r="L63">
        <v>1.5</v>
      </c>
      <c r="M63">
        <v>0</v>
      </c>
      <c r="N63">
        <v>25</v>
      </c>
      <c r="O63">
        <v>100</v>
      </c>
      <c r="P63">
        <v>150</v>
      </c>
      <c r="Q63">
        <f t="shared" si="0"/>
        <v>21.25</v>
      </c>
      <c r="R63" s="6">
        <f t="shared" si="1"/>
        <v>3.38</v>
      </c>
      <c r="U63">
        <v>120</v>
      </c>
      <c r="V63">
        <v>0.75</v>
      </c>
      <c r="W63">
        <v>0</v>
      </c>
      <c r="X63">
        <v>1</v>
      </c>
      <c r="Y63">
        <v>1</v>
      </c>
      <c r="Z63">
        <v>0</v>
      </c>
      <c r="AA63">
        <v>0</v>
      </c>
      <c r="AB63">
        <v>0</v>
      </c>
      <c r="AC63">
        <v>0</v>
      </c>
      <c r="AD63">
        <v>0</v>
      </c>
      <c r="AE63">
        <v>0</v>
      </c>
      <c r="AF63">
        <v>61</v>
      </c>
    </row>
    <row r="64" spans="2:32">
      <c r="B64" s="4" t="s">
        <v>8783</v>
      </c>
      <c r="C64" s="4" t="s">
        <v>23181</v>
      </c>
      <c r="D64" t="s">
        <v>23182</v>
      </c>
      <c r="E64">
        <v>250</v>
      </c>
      <c r="F64">
        <v>-200</v>
      </c>
      <c r="G64">
        <v>700</v>
      </c>
      <c r="H64">
        <v>2000</v>
      </c>
      <c r="I64">
        <v>1</v>
      </c>
      <c r="J64">
        <v>1.5</v>
      </c>
      <c r="K64">
        <v>0</v>
      </c>
      <c r="L64">
        <v>0.75</v>
      </c>
      <c r="M64">
        <v>0</v>
      </c>
      <c r="N64">
        <v>14</v>
      </c>
      <c r="O64">
        <v>54</v>
      </c>
      <c r="P64">
        <v>80</v>
      </c>
      <c r="Q64">
        <f t="shared" si="0"/>
        <v>11.4</v>
      </c>
      <c r="R64" s="6">
        <f t="shared" si="1"/>
        <v>88.81</v>
      </c>
      <c r="U64">
        <v>150</v>
      </c>
      <c r="V64">
        <v>0.75</v>
      </c>
      <c r="W64">
        <v>0</v>
      </c>
      <c r="X64">
        <v>0</v>
      </c>
      <c r="Y64">
        <v>1</v>
      </c>
      <c r="Z64">
        <v>0</v>
      </c>
      <c r="AA64">
        <v>0</v>
      </c>
      <c r="AB64">
        <v>0</v>
      </c>
      <c r="AC64">
        <v>0</v>
      </c>
      <c r="AD64">
        <v>0</v>
      </c>
      <c r="AE64">
        <v>0</v>
      </c>
      <c r="AF64">
        <v>62</v>
      </c>
    </row>
    <row r="65" spans="2:32">
      <c r="B65" s="4" t="s">
        <v>8785</v>
      </c>
      <c r="C65" s="4" t="s">
        <v>23183</v>
      </c>
      <c r="D65" t="s">
        <v>23182</v>
      </c>
      <c r="E65">
        <v>325</v>
      </c>
      <c r="F65">
        <v>-260</v>
      </c>
      <c r="G65">
        <v>910</v>
      </c>
      <c r="H65">
        <v>2600</v>
      </c>
      <c r="I65">
        <v>1</v>
      </c>
      <c r="J65">
        <v>1.5</v>
      </c>
      <c r="K65">
        <v>0</v>
      </c>
      <c r="L65">
        <v>0.75</v>
      </c>
      <c r="M65">
        <v>0</v>
      </c>
      <c r="N65">
        <v>14</v>
      </c>
      <c r="O65">
        <v>54</v>
      </c>
      <c r="P65">
        <v>80</v>
      </c>
      <c r="Q65">
        <f t="shared" si="0"/>
        <v>11.4</v>
      </c>
      <c r="R65" s="6">
        <f t="shared" si="1"/>
        <v>115.46</v>
      </c>
      <c r="U65">
        <v>150</v>
      </c>
      <c r="V65">
        <v>0.75</v>
      </c>
      <c r="W65">
        <v>0</v>
      </c>
      <c r="X65">
        <v>0</v>
      </c>
      <c r="Y65">
        <v>1</v>
      </c>
      <c r="Z65">
        <v>0</v>
      </c>
      <c r="AA65">
        <v>0</v>
      </c>
      <c r="AB65">
        <v>0</v>
      </c>
      <c r="AC65">
        <v>0</v>
      </c>
      <c r="AD65">
        <v>0</v>
      </c>
      <c r="AE65">
        <v>0</v>
      </c>
      <c r="AF65">
        <v>63</v>
      </c>
    </row>
    <row r="66" spans="2:32">
      <c r="B66" s="4" t="s">
        <v>8111</v>
      </c>
      <c r="C66" s="4" t="s">
        <v>23184</v>
      </c>
      <c r="D66" t="s">
        <v>23182</v>
      </c>
      <c r="E66">
        <v>250</v>
      </c>
      <c r="F66">
        <v>-200</v>
      </c>
      <c r="G66">
        <v>600</v>
      </c>
      <c r="H66">
        <v>1500</v>
      </c>
      <c r="I66">
        <v>1.5</v>
      </c>
      <c r="J66">
        <v>0.5</v>
      </c>
      <c r="K66">
        <v>0</v>
      </c>
      <c r="L66">
        <v>2</v>
      </c>
      <c r="M66">
        <v>0</v>
      </c>
      <c r="N66">
        <v>12</v>
      </c>
      <c r="O66">
        <v>47</v>
      </c>
      <c r="P66">
        <v>70</v>
      </c>
      <c r="Q66">
        <f t="shared" si="0"/>
        <v>9.95</v>
      </c>
      <c r="R66" s="6">
        <f t="shared" si="1"/>
        <v>89.69</v>
      </c>
      <c r="U66">
        <v>150</v>
      </c>
      <c r="V66">
        <v>0.85</v>
      </c>
      <c r="W66">
        <v>0</v>
      </c>
      <c r="X66">
        <v>0</v>
      </c>
      <c r="Y66">
        <v>1</v>
      </c>
      <c r="Z66">
        <v>0</v>
      </c>
      <c r="AA66">
        <v>0</v>
      </c>
      <c r="AB66">
        <v>0</v>
      </c>
      <c r="AC66">
        <v>0</v>
      </c>
      <c r="AD66">
        <v>0</v>
      </c>
      <c r="AE66">
        <v>0</v>
      </c>
      <c r="AF66">
        <v>64</v>
      </c>
    </row>
    <row r="67" spans="2:32">
      <c r="B67" s="4" t="s">
        <v>8114</v>
      </c>
      <c r="C67" s="4" t="s">
        <v>23185</v>
      </c>
      <c r="D67" t="s">
        <v>23182</v>
      </c>
      <c r="E67">
        <v>325</v>
      </c>
      <c r="F67">
        <v>-260</v>
      </c>
      <c r="G67">
        <v>780</v>
      </c>
      <c r="H67">
        <v>1950</v>
      </c>
      <c r="I67">
        <v>1.5</v>
      </c>
      <c r="J67">
        <v>0.5</v>
      </c>
      <c r="K67">
        <v>0</v>
      </c>
      <c r="L67">
        <v>2</v>
      </c>
      <c r="M67">
        <v>0</v>
      </c>
      <c r="N67">
        <v>12</v>
      </c>
      <c r="O67">
        <v>47</v>
      </c>
      <c r="P67">
        <v>70</v>
      </c>
      <c r="Q67">
        <f t="shared" si="0"/>
        <v>9.95</v>
      </c>
      <c r="R67" s="6">
        <f t="shared" si="1"/>
        <v>116.6</v>
      </c>
      <c r="U67">
        <v>150</v>
      </c>
      <c r="V67">
        <v>0.85</v>
      </c>
      <c r="W67">
        <v>0</v>
      </c>
      <c r="X67">
        <v>0</v>
      </c>
      <c r="Y67">
        <v>1</v>
      </c>
      <c r="Z67">
        <v>0</v>
      </c>
      <c r="AA67">
        <v>0</v>
      </c>
      <c r="AB67">
        <v>0</v>
      </c>
      <c r="AC67">
        <v>0</v>
      </c>
      <c r="AD67">
        <v>0</v>
      </c>
      <c r="AE67">
        <v>0</v>
      </c>
      <c r="AF67">
        <v>65</v>
      </c>
    </row>
    <row r="68" spans="2:32">
      <c r="B68" s="4" t="s">
        <v>8126</v>
      </c>
      <c r="C68" s="4" t="s">
        <v>23186</v>
      </c>
      <c r="D68" t="s">
        <v>23182</v>
      </c>
      <c r="E68">
        <v>250</v>
      </c>
      <c r="F68">
        <v>-200</v>
      </c>
      <c r="G68">
        <v>1</v>
      </c>
      <c r="H68">
        <v>1300</v>
      </c>
      <c r="I68">
        <v>1</v>
      </c>
      <c r="J68">
        <v>1</v>
      </c>
      <c r="K68">
        <v>1</v>
      </c>
      <c r="L68">
        <v>1</v>
      </c>
      <c r="M68">
        <v>1</v>
      </c>
      <c r="N68">
        <v>12</v>
      </c>
      <c r="O68">
        <v>48</v>
      </c>
      <c r="P68">
        <v>71</v>
      </c>
      <c r="Q68">
        <f t="shared" ref="Q68:Q131" si="2">((N68+O68)/2+P68)/10</f>
        <v>10.1</v>
      </c>
      <c r="R68" s="6">
        <f t="shared" ref="R68:R131" si="3">ROUNDDOWN(((G68+H68)/2/Q68*V68),2)</f>
        <v>64.4</v>
      </c>
      <c r="U68">
        <v>150</v>
      </c>
      <c r="V68">
        <v>1</v>
      </c>
      <c r="W68">
        <v>0</v>
      </c>
      <c r="X68">
        <v>0</v>
      </c>
      <c r="Y68">
        <v>1</v>
      </c>
      <c r="Z68">
        <v>0</v>
      </c>
      <c r="AA68">
        <v>0</v>
      </c>
      <c r="AB68">
        <v>0</v>
      </c>
      <c r="AC68">
        <v>0</v>
      </c>
      <c r="AD68">
        <v>0</v>
      </c>
      <c r="AE68">
        <v>0</v>
      </c>
      <c r="AF68">
        <v>66</v>
      </c>
    </row>
    <row r="69" spans="2:32">
      <c r="B69" s="4" t="s">
        <v>8129</v>
      </c>
      <c r="C69" s="4" t="s">
        <v>23187</v>
      </c>
      <c r="D69" t="s">
        <v>23182</v>
      </c>
      <c r="E69">
        <v>325</v>
      </c>
      <c r="F69">
        <v>-260</v>
      </c>
      <c r="G69">
        <v>2</v>
      </c>
      <c r="H69">
        <v>1690</v>
      </c>
      <c r="I69">
        <v>1</v>
      </c>
      <c r="J69">
        <v>1</v>
      </c>
      <c r="K69">
        <v>1</v>
      </c>
      <c r="L69">
        <v>1</v>
      </c>
      <c r="M69">
        <v>1</v>
      </c>
      <c r="N69">
        <v>12</v>
      </c>
      <c r="O69">
        <v>48</v>
      </c>
      <c r="P69">
        <v>71</v>
      </c>
      <c r="Q69">
        <f t="shared" si="2"/>
        <v>10.1</v>
      </c>
      <c r="R69" s="6">
        <f t="shared" si="3"/>
        <v>83.76</v>
      </c>
      <c r="U69">
        <v>150</v>
      </c>
      <c r="V69">
        <v>1</v>
      </c>
      <c r="W69">
        <v>0</v>
      </c>
      <c r="X69">
        <v>0</v>
      </c>
      <c r="Y69">
        <v>1</v>
      </c>
      <c r="Z69">
        <v>0</v>
      </c>
      <c r="AA69">
        <v>0</v>
      </c>
      <c r="AB69">
        <v>0</v>
      </c>
      <c r="AC69">
        <v>0</v>
      </c>
      <c r="AD69">
        <v>0</v>
      </c>
      <c r="AE69">
        <v>0</v>
      </c>
      <c r="AF69">
        <v>67</v>
      </c>
    </row>
    <row r="70" spans="2:32">
      <c r="B70" s="4" t="s">
        <v>23188</v>
      </c>
      <c r="C70" s="4" t="s">
        <v>23189</v>
      </c>
      <c r="D70" t="s">
        <v>23190</v>
      </c>
      <c r="E70">
        <v>500</v>
      </c>
      <c r="F70">
        <v>-500</v>
      </c>
      <c r="G70">
        <v>5000</v>
      </c>
      <c r="H70">
        <v>10000</v>
      </c>
      <c r="I70">
        <v>1.25</v>
      </c>
      <c r="J70">
        <v>0.75</v>
      </c>
      <c r="K70">
        <v>0</v>
      </c>
      <c r="L70">
        <v>1.5</v>
      </c>
      <c r="M70">
        <v>0</v>
      </c>
      <c r="N70">
        <v>30</v>
      </c>
      <c r="O70">
        <v>120</v>
      </c>
      <c r="P70">
        <v>180</v>
      </c>
      <c r="Q70">
        <f t="shared" si="2"/>
        <v>25.5</v>
      </c>
      <c r="R70" s="6">
        <f t="shared" si="3"/>
        <v>250</v>
      </c>
      <c r="U70">
        <v>250</v>
      </c>
      <c r="V70">
        <v>0.85</v>
      </c>
      <c r="W70">
        <v>0</v>
      </c>
      <c r="X70">
        <v>0</v>
      </c>
      <c r="Y70">
        <v>1</v>
      </c>
      <c r="Z70">
        <v>0</v>
      </c>
      <c r="AA70">
        <v>0</v>
      </c>
      <c r="AB70">
        <v>0</v>
      </c>
      <c r="AC70">
        <v>0</v>
      </c>
      <c r="AD70">
        <v>0</v>
      </c>
      <c r="AE70">
        <v>0</v>
      </c>
      <c r="AF70">
        <v>68</v>
      </c>
    </row>
    <row r="71" spans="2:32">
      <c r="B71" s="4" t="s">
        <v>23191</v>
      </c>
      <c r="C71" s="4" t="s">
        <v>23192</v>
      </c>
      <c r="D71" t="s">
        <v>23190</v>
      </c>
      <c r="E71">
        <v>500</v>
      </c>
      <c r="F71">
        <v>-500</v>
      </c>
      <c r="G71">
        <v>5000</v>
      </c>
      <c r="H71">
        <v>10000</v>
      </c>
      <c r="I71">
        <v>1.25</v>
      </c>
      <c r="J71">
        <v>0.75</v>
      </c>
      <c r="K71">
        <v>0</v>
      </c>
      <c r="L71">
        <v>1.5</v>
      </c>
      <c r="M71">
        <v>0</v>
      </c>
      <c r="N71">
        <v>30</v>
      </c>
      <c r="O71">
        <v>120</v>
      </c>
      <c r="P71">
        <v>180</v>
      </c>
      <c r="Q71">
        <f t="shared" si="2"/>
        <v>25.5</v>
      </c>
      <c r="R71" s="6">
        <f t="shared" si="3"/>
        <v>250</v>
      </c>
      <c r="U71">
        <v>250</v>
      </c>
      <c r="V71">
        <v>0.85</v>
      </c>
      <c r="W71">
        <v>0</v>
      </c>
      <c r="X71">
        <v>0</v>
      </c>
      <c r="Y71">
        <v>1</v>
      </c>
      <c r="Z71">
        <v>0</v>
      </c>
      <c r="AA71">
        <v>0</v>
      </c>
      <c r="AB71">
        <v>0</v>
      </c>
      <c r="AC71">
        <v>0</v>
      </c>
      <c r="AD71">
        <v>0</v>
      </c>
      <c r="AE71">
        <v>0</v>
      </c>
      <c r="AF71">
        <v>69</v>
      </c>
    </row>
    <row r="72" spans="2:32">
      <c r="B72" s="4" t="s">
        <v>23193</v>
      </c>
      <c r="C72" s="4" t="s">
        <v>23194</v>
      </c>
      <c r="D72" t="s">
        <v>23190</v>
      </c>
      <c r="E72">
        <v>500</v>
      </c>
      <c r="F72">
        <v>-500</v>
      </c>
      <c r="G72">
        <v>5000</v>
      </c>
      <c r="H72">
        <v>10000</v>
      </c>
      <c r="I72">
        <v>1.25</v>
      </c>
      <c r="J72">
        <v>0.75</v>
      </c>
      <c r="K72">
        <v>0</v>
      </c>
      <c r="L72">
        <v>1.5</v>
      </c>
      <c r="M72">
        <v>0</v>
      </c>
      <c r="N72">
        <v>30</v>
      </c>
      <c r="O72">
        <v>120</v>
      </c>
      <c r="P72">
        <v>180</v>
      </c>
      <c r="Q72">
        <f t="shared" si="2"/>
        <v>25.5</v>
      </c>
      <c r="R72" s="6">
        <f t="shared" si="3"/>
        <v>250</v>
      </c>
      <c r="U72">
        <v>250</v>
      </c>
      <c r="V72">
        <v>0.85</v>
      </c>
      <c r="W72">
        <v>0</v>
      </c>
      <c r="X72">
        <v>0</v>
      </c>
      <c r="Y72">
        <v>1</v>
      </c>
      <c r="Z72">
        <v>0</v>
      </c>
      <c r="AA72">
        <v>0</v>
      </c>
      <c r="AB72">
        <v>0</v>
      </c>
      <c r="AC72">
        <v>0</v>
      </c>
      <c r="AD72">
        <v>0</v>
      </c>
      <c r="AE72">
        <v>0</v>
      </c>
      <c r="AF72">
        <v>70</v>
      </c>
    </row>
    <row r="73" spans="2:32">
      <c r="B73" s="4" t="s">
        <v>8796</v>
      </c>
      <c r="C73" s="4" t="s">
        <v>23195</v>
      </c>
      <c r="D73" t="s">
        <v>23196</v>
      </c>
      <c r="E73">
        <v>5</v>
      </c>
      <c r="F73">
        <v>-5</v>
      </c>
      <c r="G73">
        <v>2</v>
      </c>
      <c r="H73">
        <v>4</v>
      </c>
      <c r="I73">
        <v>1</v>
      </c>
      <c r="J73">
        <v>2</v>
      </c>
      <c r="K73">
        <v>0.25</v>
      </c>
      <c r="L73">
        <v>0.25</v>
      </c>
      <c r="M73">
        <v>0</v>
      </c>
      <c r="N73">
        <v>0</v>
      </c>
      <c r="O73">
        <v>0</v>
      </c>
      <c r="P73">
        <v>5</v>
      </c>
      <c r="Q73">
        <f t="shared" si="2"/>
        <v>0.5</v>
      </c>
      <c r="R73" s="6">
        <f t="shared" si="3"/>
        <v>4.5</v>
      </c>
      <c r="U73">
        <v>30</v>
      </c>
      <c r="V73">
        <v>0.75</v>
      </c>
      <c r="W73">
        <v>0.5</v>
      </c>
      <c r="X73">
        <v>0</v>
      </c>
      <c r="Y73">
        <v>0.75</v>
      </c>
      <c r="Z73">
        <v>0</v>
      </c>
      <c r="AA73">
        <v>0</v>
      </c>
      <c r="AB73">
        <v>0</v>
      </c>
      <c r="AC73">
        <v>0</v>
      </c>
      <c r="AD73">
        <v>0</v>
      </c>
      <c r="AE73">
        <v>0</v>
      </c>
      <c r="AF73">
        <v>71</v>
      </c>
    </row>
    <row r="74" spans="2:32">
      <c r="B74" s="4" t="s">
        <v>8799</v>
      </c>
      <c r="C74" s="4" t="s">
        <v>23197</v>
      </c>
      <c r="D74" t="s">
        <v>23196</v>
      </c>
      <c r="E74">
        <v>7</v>
      </c>
      <c r="F74">
        <v>-7</v>
      </c>
      <c r="G74">
        <v>3</v>
      </c>
      <c r="H74">
        <v>6</v>
      </c>
      <c r="I74">
        <v>1</v>
      </c>
      <c r="J74">
        <v>2</v>
      </c>
      <c r="K74">
        <v>0.25</v>
      </c>
      <c r="L74">
        <v>0.25</v>
      </c>
      <c r="M74">
        <v>0</v>
      </c>
      <c r="N74">
        <v>0</v>
      </c>
      <c r="O74">
        <v>0</v>
      </c>
      <c r="P74">
        <v>5</v>
      </c>
      <c r="Q74">
        <f t="shared" si="2"/>
        <v>0.5</v>
      </c>
      <c r="R74" s="6">
        <f t="shared" si="3"/>
        <v>6.75</v>
      </c>
      <c r="U74">
        <v>30</v>
      </c>
      <c r="V74">
        <v>0.75</v>
      </c>
      <c r="W74">
        <v>0.6</v>
      </c>
      <c r="X74">
        <v>0</v>
      </c>
      <c r="Y74">
        <v>0.75</v>
      </c>
      <c r="Z74">
        <v>0</v>
      </c>
      <c r="AA74">
        <v>0</v>
      </c>
      <c r="AB74">
        <v>0</v>
      </c>
      <c r="AC74">
        <v>0</v>
      </c>
      <c r="AD74">
        <v>0</v>
      </c>
      <c r="AE74">
        <v>0</v>
      </c>
      <c r="AF74">
        <v>72</v>
      </c>
    </row>
    <row r="75" spans="2:32">
      <c r="B75" s="4" t="s">
        <v>23198</v>
      </c>
      <c r="C75" s="4" t="s">
        <v>23199</v>
      </c>
      <c r="D75" t="s">
        <v>23196</v>
      </c>
      <c r="E75">
        <v>10</v>
      </c>
      <c r="F75">
        <v>-10</v>
      </c>
      <c r="G75">
        <v>4</v>
      </c>
      <c r="H75">
        <v>8</v>
      </c>
      <c r="I75">
        <v>1</v>
      </c>
      <c r="J75">
        <v>2</v>
      </c>
      <c r="K75">
        <v>0.25</v>
      </c>
      <c r="L75">
        <v>0.25</v>
      </c>
      <c r="M75">
        <v>0</v>
      </c>
      <c r="N75">
        <v>0</v>
      </c>
      <c r="O75">
        <v>0</v>
      </c>
      <c r="P75">
        <v>5</v>
      </c>
      <c r="Q75">
        <f t="shared" si="2"/>
        <v>0.5</v>
      </c>
      <c r="R75" s="6">
        <f t="shared" si="3"/>
        <v>9</v>
      </c>
      <c r="U75">
        <v>30</v>
      </c>
      <c r="V75">
        <v>0.75</v>
      </c>
      <c r="W75">
        <v>0.7</v>
      </c>
      <c r="X75">
        <v>0</v>
      </c>
      <c r="Y75">
        <v>0.75</v>
      </c>
      <c r="Z75">
        <v>0</v>
      </c>
      <c r="AA75">
        <v>0</v>
      </c>
      <c r="AB75">
        <v>0</v>
      </c>
      <c r="AC75">
        <v>0</v>
      </c>
      <c r="AD75">
        <v>0</v>
      </c>
      <c r="AE75">
        <v>0</v>
      </c>
      <c r="AF75">
        <v>73</v>
      </c>
    </row>
    <row r="76" spans="2:32">
      <c r="B76" s="4" t="s">
        <v>8735</v>
      </c>
      <c r="C76" s="4" t="s">
        <v>23200</v>
      </c>
      <c r="D76" t="s">
        <v>23196</v>
      </c>
      <c r="E76">
        <v>13</v>
      </c>
      <c r="F76">
        <v>-13</v>
      </c>
      <c r="G76">
        <v>6</v>
      </c>
      <c r="H76">
        <v>11</v>
      </c>
      <c r="I76">
        <v>1</v>
      </c>
      <c r="J76">
        <v>2</v>
      </c>
      <c r="K76">
        <v>0.25</v>
      </c>
      <c r="L76">
        <v>0.5</v>
      </c>
      <c r="M76">
        <v>0</v>
      </c>
      <c r="N76">
        <v>0</v>
      </c>
      <c r="O76">
        <v>0</v>
      </c>
      <c r="P76">
        <v>5</v>
      </c>
      <c r="Q76">
        <f t="shared" si="2"/>
        <v>0.5</v>
      </c>
      <c r="R76" s="6">
        <f t="shared" si="3"/>
        <v>12.75</v>
      </c>
      <c r="U76">
        <v>30</v>
      </c>
      <c r="V76">
        <v>0.75</v>
      </c>
      <c r="W76">
        <v>0.8</v>
      </c>
      <c r="X76">
        <v>0</v>
      </c>
      <c r="Y76">
        <v>0.75</v>
      </c>
      <c r="Z76">
        <v>0</v>
      </c>
      <c r="AA76">
        <v>0</v>
      </c>
      <c r="AB76">
        <v>0</v>
      </c>
      <c r="AC76">
        <v>0</v>
      </c>
      <c r="AD76">
        <v>0</v>
      </c>
      <c r="AE76">
        <v>0</v>
      </c>
      <c r="AF76">
        <v>74</v>
      </c>
    </row>
    <row r="77" spans="2:32">
      <c r="B77" s="4" t="s">
        <v>23201</v>
      </c>
      <c r="C77" s="4" t="s">
        <v>23202</v>
      </c>
      <c r="D77" t="s">
        <v>23196</v>
      </c>
      <c r="E77">
        <v>5</v>
      </c>
      <c r="F77">
        <v>-5</v>
      </c>
      <c r="G77">
        <v>2</v>
      </c>
      <c r="H77">
        <v>4</v>
      </c>
      <c r="I77">
        <v>1</v>
      </c>
      <c r="J77">
        <v>0.25</v>
      </c>
      <c r="K77">
        <v>0</v>
      </c>
      <c r="L77">
        <v>2</v>
      </c>
      <c r="M77">
        <v>0.25</v>
      </c>
      <c r="N77">
        <v>0</v>
      </c>
      <c r="O77">
        <v>0</v>
      </c>
      <c r="P77">
        <v>5</v>
      </c>
      <c r="Q77">
        <f t="shared" si="2"/>
        <v>0.5</v>
      </c>
      <c r="R77" s="6">
        <f t="shared" si="3"/>
        <v>4.5</v>
      </c>
      <c r="U77">
        <v>30</v>
      </c>
      <c r="V77">
        <v>0.75</v>
      </c>
      <c r="W77">
        <v>0.1</v>
      </c>
      <c r="X77">
        <v>0</v>
      </c>
      <c r="Y77">
        <v>0.75</v>
      </c>
      <c r="Z77">
        <v>0</v>
      </c>
      <c r="AA77">
        <v>0</v>
      </c>
      <c r="AB77">
        <v>0</v>
      </c>
      <c r="AC77">
        <v>0</v>
      </c>
      <c r="AD77">
        <v>0</v>
      </c>
      <c r="AE77">
        <v>0</v>
      </c>
      <c r="AF77">
        <v>75</v>
      </c>
    </row>
    <row r="78" spans="2:32">
      <c r="B78" s="4" t="s">
        <v>23203</v>
      </c>
      <c r="C78" s="4" t="s">
        <v>23204</v>
      </c>
      <c r="D78" t="s">
        <v>23196</v>
      </c>
      <c r="E78">
        <v>7</v>
      </c>
      <c r="F78">
        <v>-7</v>
      </c>
      <c r="G78">
        <v>3</v>
      </c>
      <c r="H78">
        <v>6</v>
      </c>
      <c r="I78">
        <v>1</v>
      </c>
      <c r="J78">
        <v>0.25</v>
      </c>
      <c r="K78">
        <v>0</v>
      </c>
      <c r="L78">
        <v>2</v>
      </c>
      <c r="M78">
        <v>0.25</v>
      </c>
      <c r="N78">
        <v>0</v>
      </c>
      <c r="O78">
        <v>0</v>
      </c>
      <c r="P78">
        <v>5</v>
      </c>
      <c r="Q78">
        <f t="shared" si="2"/>
        <v>0.5</v>
      </c>
      <c r="R78" s="6">
        <f t="shared" si="3"/>
        <v>6.75</v>
      </c>
      <c r="U78">
        <v>30</v>
      </c>
      <c r="V78">
        <v>0.75</v>
      </c>
      <c r="W78">
        <v>0.2</v>
      </c>
      <c r="X78">
        <v>0</v>
      </c>
      <c r="Y78">
        <v>0.75</v>
      </c>
      <c r="Z78">
        <v>0</v>
      </c>
      <c r="AA78">
        <v>0</v>
      </c>
      <c r="AB78">
        <v>0</v>
      </c>
      <c r="AC78">
        <v>0</v>
      </c>
      <c r="AD78">
        <v>0</v>
      </c>
      <c r="AE78">
        <v>0</v>
      </c>
      <c r="AF78">
        <v>76</v>
      </c>
    </row>
    <row r="79" spans="2:32">
      <c r="B79" s="4" t="s">
        <v>23205</v>
      </c>
      <c r="C79" s="4" t="s">
        <v>23206</v>
      </c>
      <c r="D79" t="s">
        <v>23196</v>
      </c>
      <c r="E79">
        <v>10</v>
      </c>
      <c r="F79">
        <v>-10</v>
      </c>
      <c r="G79">
        <v>4</v>
      </c>
      <c r="H79">
        <v>8</v>
      </c>
      <c r="I79">
        <v>1</v>
      </c>
      <c r="J79">
        <v>0.25</v>
      </c>
      <c r="K79">
        <v>0</v>
      </c>
      <c r="L79">
        <v>2</v>
      </c>
      <c r="M79">
        <v>0.25</v>
      </c>
      <c r="N79">
        <v>0</v>
      </c>
      <c r="O79">
        <v>0</v>
      </c>
      <c r="P79">
        <v>5</v>
      </c>
      <c r="Q79">
        <f t="shared" si="2"/>
        <v>0.5</v>
      </c>
      <c r="R79" s="6">
        <f t="shared" si="3"/>
        <v>9</v>
      </c>
      <c r="U79">
        <v>30</v>
      </c>
      <c r="V79">
        <v>0.75</v>
      </c>
      <c r="W79">
        <v>0.3</v>
      </c>
      <c r="X79">
        <v>0</v>
      </c>
      <c r="Y79">
        <v>0.75</v>
      </c>
      <c r="Z79">
        <v>0</v>
      </c>
      <c r="AA79">
        <v>0</v>
      </c>
      <c r="AB79">
        <v>0</v>
      </c>
      <c r="AC79">
        <v>0</v>
      </c>
      <c r="AD79">
        <v>0</v>
      </c>
      <c r="AE79">
        <v>0</v>
      </c>
      <c r="AF79">
        <v>77</v>
      </c>
    </row>
    <row r="80" spans="2:32">
      <c r="B80" s="4" t="s">
        <v>8805</v>
      </c>
      <c r="C80" s="4" t="s">
        <v>23207</v>
      </c>
      <c r="D80" t="s">
        <v>23064</v>
      </c>
      <c r="E80">
        <v>10</v>
      </c>
      <c r="F80">
        <v>-5</v>
      </c>
      <c r="G80">
        <v>16</v>
      </c>
      <c r="H80">
        <v>24</v>
      </c>
      <c r="I80">
        <v>1</v>
      </c>
      <c r="J80">
        <v>1</v>
      </c>
      <c r="K80">
        <v>1</v>
      </c>
      <c r="L80">
        <v>1</v>
      </c>
      <c r="M80">
        <v>0</v>
      </c>
      <c r="N80">
        <v>10</v>
      </c>
      <c r="O80">
        <v>40</v>
      </c>
      <c r="P80">
        <v>60</v>
      </c>
      <c r="Q80">
        <f t="shared" si="2"/>
        <v>8.5</v>
      </c>
      <c r="R80" s="6">
        <f t="shared" si="3"/>
        <v>2.35</v>
      </c>
      <c r="U80">
        <v>100</v>
      </c>
      <c r="V80">
        <v>1</v>
      </c>
      <c r="W80">
        <v>0.25</v>
      </c>
      <c r="X80">
        <v>0</v>
      </c>
      <c r="Y80">
        <v>1</v>
      </c>
      <c r="Z80">
        <v>400</v>
      </c>
      <c r="AA80">
        <v>0</v>
      </c>
      <c r="AB80">
        <v>0</v>
      </c>
      <c r="AC80">
        <v>3</v>
      </c>
      <c r="AD80">
        <v>3</v>
      </c>
      <c r="AE80">
        <v>100</v>
      </c>
      <c r="AF80">
        <v>78</v>
      </c>
    </row>
    <row r="81" spans="2:32">
      <c r="B81" s="4" t="s">
        <v>8807</v>
      </c>
      <c r="C81" s="4" t="s">
        <v>23208</v>
      </c>
      <c r="D81" t="s">
        <v>23064</v>
      </c>
      <c r="E81">
        <v>13</v>
      </c>
      <c r="F81">
        <v>-7</v>
      </c>
      <c r="G81">
        <v>21</v>
      </c>
      <c r="H81">
        <v>32</v>
      </c>
      <c r="I81">
        <v>1</v>
      </c>
      <c r="J81">
        <v>1</v>
      </c>
      <c r="K81">
        <v>1</v>
      </c>
      <c r="L81">
        <v>1</v>
      </c>
      <c r="M81">
        <v>0</v>
      </c>
      <c r="N81">
        <v>10</v>
      </c>
      <c r="O81">
        <v>40</v>
      </c>
      <c r="P81">
        <v>60</v>
      </c>
      <c r="Q81">
        <f t="shared" si="2"/>
        <v>8.5</v>
      </c>
      <c r="R81" s="6">
        <f t="shared" si="3"/>
        <v>3.11</v>
      </c>
      <c r="U81">
        <v>100</v>
      </c>
      <c r="V81">
        <v>1</v>
      </c>
      <c r="W81">
        <v>0.25</v>
      </c>
      <c r="X81">
        <v>0</v>
      </c>
      <c r="Y81">
        <v>1</v>
      </c>
      <c r="Z81">
        <v>400</v>
      </c>
      <c r="AA81">
        <v>0.1</v>
      </c>
      <c r="AB81">
        <v>0</v>
      </c>
      <c r="AC81">
        <v>4</v>
      </c>
      <c r="AD81">
        <v>4</v>
      </c>
      <c r="AE81">
        <v>100</v>
      </c>
      <c r="AF81">
        <v>79</v>
      </c>
    </row>
    <row r="82" spans="2:32">
      <c r="B82" s="4" t="s">
        <v>8809</v>
      </c>
      <c r="C82" s="4" t="s">
        <v>23209</v>
      </c>
      <c r="D82" t="s">
        <v>23064</v>
      </c>
      <c r="E82">
        <v>17</v>
      </c>
      <c r="F82">
        <v>-10</v>
      </c>
      <c r="G82">
        <v>28</v>
      </c>
      <c r="H82">
        <v>42</v>
      </c>
      <c r="I82">
        <v>1</v>
      </c>
      <c r="J82">
        <v>1</v>
      </c>
      <c r="K82">
        <v>1</v>
      </c>
      <c r="L82">
        <v>1</v>
      </c>
      <c r="M82">
        <v>0</v>
      </c>
      <c r="N82">
        <v>10</v>
      </c>
      <c r="O82">
        <v>40</v>
      </c>
      <c r="P82">
        <v>60</v>
      </c>
      <c r="Q82">
        <f t="shared" si="2"/>
        <v>8.5</v>
      </c>
      <c r="R82" s="6">
        <f t="shared" si="3"/>
        <v>4.11</v>
      </c>
      <c r="U82">
        <v>100</v>
      </c>
      <c r="V82">
        <v>1</v>
      </c>
      <c r="W82">
        <v>0.25</v>
      </c>
      <c r="X82">
        <v>0</v>
      </c>
      <c r="Y82">
        <v>1</v>
      </c>
      <c r="Z82">
        <v>400</v>
      </c>
      <c r="AA82">
        <v>0.2</v>
      </c>
      <c r="AB82">
        <v>0</v>
      </c>
      <c r="AC82">
        <v>5</v>
      </c>
      <c r="AD82">
        <v>5</v>
      </c>
      <c r="AE82">
        <v>100</v>
      </c>
      <c r="AF82">
        <v>80</v>
      </c>
    </row>
    <row r="83" spans="2:32">
      <c r="B83" s="4" t="s">
        <v>8811</v>
      </c>
      <c r="C83" s="4" t="s">
        <v>23210</v>
      </c>
      <c r="D83" t="s">
        <v>23064</v>
      </c>
      <c r="E83">
        <v>23</v>
      </c>
      <c r="F83">
        <v>-13</v>
      </c>
      <c r="G83">
        <v>37</v>
      </c>
      <c r="H83">
        <v>55</v>
      </c>
      <c r="I83">
        <v>1</v>
      </c>
      <c r="J83">
        <v>1</v>
      </c>
      <c r="K83">
        <v>1</v>
      </c>
      <c r="L83">
        <v>1</v>
      </c>
      <c r="M83">
        <v>0</v>
      </c>
      <c r="N83">
        <v>10</v>
      </c>
      <c r="O83">
        <v>40</v>
      </c>
      <c r="P83">
        <v>60</v>
      </c>
      <c r="Q83">
        <f t="shared" si="2"/>
        <v>8.5</v>
      </c>
      <c r="R83" s="6">
        <f t="shared" si="3"/>
        <v>5.41</v>
      </c>
      <c r="U83">
        <v>100</v>
      </c>
      <c r="V83">
        <v>1</v>
      </c>
      <c r="W83">
        <v>0.25</v>
      </c>
      <c r="X83">
        <v>0</v>
      </c>
      <c r="Y83">
        <v>1</v>
      </c>
      <c r="Z83">
        <v>400</v>
      </c>
      <c r="AA83">
        <v>0.3</v>
      </c>
      <c r="AB83">
        <v>0</v>
      </c>
      <c r="AC83">
        <v>6</v>
      </c>
      <c r="AD83">
        <v>6</v>
      </c>
      <c r="AE83">
        <v>100</v>
      </c>
      <c r="AF83">
        <v>81</v>
      </c>
    </row>
    <row r="84" spans="2:32">
      <c r="B84" s="4" t="s">
        <v>8813</v>
      </c>
      <c r="C84" s="4" t="s">
        <v>23211</v>
      </c>
      <c r="D84" t="s">
        <v>23064</v>
      </c>
      <c r="E84">
        <v>30</v>
      </c>
      <c r="F84">
        <v>-17</v>
      </c>
      <c r="G84">
        <v>49</v>
      </c>
      <c r="H84">
        <v>72</v>
      </c>
      <c r="I84">
        <v>1</v>
      </c>
      <c r="J84">
        <v>1</v>
      </c>
      <c r="K84">
        <v>1</v>
      </c>
      <c r="L84">
        <v>1</v>
      </c>
      <c r="M84">
        <v>0</v>
      </c>
      <c r="N84">
        <v>10</v>
      </c>
      <c r="O84">
        <v>40</v>
      </c>
      <c r="P84">
        <v>60</v>
      </c>
      <c r="Q84">
        <f t="shared" si="2"/>
        <v>8.5</v>
      </c>
      <c r="R84" s="6">
        <f t="shared" si="3"/>
        <v>7.11</v>
      </c>
      <c r="U84">
        <v>100</v>
      </c>
      <c r="V84">
        <v>1</v>
      </c>
      <c r="W84">
        <v>0.25</v>
      </c>
      <c r="X84">
        <v>0</v>
      </c>
      <c r="Y84">
        <v>1</v>
      </c>
      <c r="Z84">
        <v>400</v>
      </c>
      <c r="AA84">
        <v>0.4</v>
      </c>
      <c r="AB84">
        <v>0</v>
      </c>
      <c r="AC84">
        <v>7</v>
      </c>
      <c r="AD84">
        <v>7</v>
      </c>
      <c r="AE84">
        <v>100</v>
      </c>
      <c r="AF84">
        <v>82</v>
      </c>
    </row>
    <row r="85" spans="2:32">
      <c r="B85" s="4" t="s">
        <v>8821</v>
      </c>
      <c r="C85" s="4" t="s">
        <v>23212</v>
      </c>
      <c r="D85" t="s">
        <v>23179</v>
      </c>
      <c r="E85">
        <v>40</v>
      </c>
      <c r="F85">
        <v>-20</v>
      </c>
      <c r="G85">
        <v>100</v>
      </c>
      <c r="H85">
        <v>150</v>
      </c>
      <c r="I85">
        <v>1</v>
      </c>
      <c r="J85">
        <v>1</v>
      </c>
      <c r="K85">
        <v>1</v>
      </c>
      <c r="L85">
        <v>1.5</v>
      </c>
      <c r="M85">
        <v>0</v>
      </c>
      <c r="N85">
        <v>5</v>
      </c>
      <c r="O85">
        <v>10</v>
      </c>
      <c r="P85">
        <v>200</v>
      </c>
      <c r="Q85">
        <f t="shared" si="2"/>
        <v>20.75</v>
      </c>
      <c r="R85" s="6">
        <f t="shared" si="3"/>
        <v>6.02</v>
      </c>
      <c r="U85">
        <v>30</v>
      </c>
      <c r="V85">
        <v>1</v>
      </c>
      <c r="W85">
        <v>0.1</v>
      </c>
      <c r="X85">
        <v>1</v>
      </c>
      <c r="Y85">
        <v>1.25</v>
      </c>
      <c r="Z85">
        <v>200</v>
      </c>
      <c r="AA85">
        <v>0</v>
      </c>
      <c r="AB85">
        <v>0</v>
      </c>
      <c r="AC85">
        <v>4</v>
      </c>
      <c r="AD85">
        <v>4</v>
      </c>
      <c r="AE85">
        <v>100</v>
      </c>
      <c r="AF85">
        <v>83</v>
      </c>
    </row>
    <row r="86" spans="2:32">
      <c r="B86" s="4" t="s">
        <v>8823</v>
      </c>
      <c r="C86" s="4" t="s">
        <v>23213</v>
      </c>
      <c r="D86" t="s">
        <v>23179</v>
      </c>
      <c r="E86">
        <v>52</v>
      </c>
      <c r="F86">
        <v>-26</v>
      </c>
      <c r="G86">
        <v>130</v>
      </c>
      <c r="H86">
        <v>195</v>
      </c>
      <c r="I86">
        <v>1</v>
      </c>
      <c r="J86">
        <v>1</v>
      </c>
      <c r="K86">
        <v>1</v>
      </c>
      <c r="L86">
        <v>1.5</v>
      </c>
      <c r="M86">
        <v>0</v>
      </c>
      <c r="N86">
        <v>5</v>
      </c>
      <c r="O86">
        <v>10</v>
      </c>
      <c r="P86">
        <v>200</v>
      </c>
      <c r="Q86">
        <f t="shared" si="2"/>
        <v>20.75</v>
      </c>
      <c r="R86" s="6">
        <f t="shared" si="3"/>
        <v>7.83</v>
      </c>
      <c r="U86">
        <v>30</v>
      </c>
      <c r="V86">
        <v>1</v>
      </c>
      <c r="W86">
        <v>0.1</v>
      </c>
      <c r="X86">
        <v>1</v>
      </c>
      <c r="Y86">
        <v>1.25</v>
      </c>
      <c r="Z86">
        <v>225</v>
      </c>
      <c r="AA86">
        <v>0</v>
      </c>
      <c r="AB86">
        <v>0</v>
      </c>
      <c r="AC86">
        <v>7</v>
      </c>
      <c r="AD86">
        <v>7</v>
      </c>
      <c r="AE86">
        <v>100</v>
      </c>
      <c r="AF86">
        <v>84</v>
      </c>
    </row>
    <row r="87" spans="2:32">
      <c r="B87" s="4" t="s">
        <v>8825</v>
      </c>
      <c r="C87" s="4" t="s">
        <v>23214</v>
      </c>
      <c r="D87" t="s">
        <v>23179</v>
      </c>
      <c r="E87">
        <v>68</v>
      </c>
      <c r="F87">
        <v>-34</v>
      </c>
      <c r="G87">
        <v>169</v>
      </c>
      <c r="H87">
        <v>254</v>
      </c>
      <c r="I87">
        <v>1</v>
      </c>
      <c r="J87">
        <v>1</v>
      </c>
      <c r="K87">
        <v>1</v>
      </c>
      <c r="L87">
        <v>1.5</v>
      </c>
      <c r="M87">
        <v>0</v>
      </c>
      <c r="N87">
        <v>5</v>
      </c>
      <c r="O87">
        <v>10</v>
      </c>
      <c r="P87">
        <v>200</v>
      </c>
      <c r="Q87">
        <f t="shared" si="2"/>
        <v>20.75</v>
      </c>
      <c r="R87" s="6">
        <f t="shared" si="3"/>
        <v>10.19</v>
      </c>
      <c r="U87">
        <v>30</v>
      </c>
      <c r="V87">
        <v>1</v>
      </c>
      <c r="W87">
        <v>0.1</v>
      </c>
      <c r="X87">
        <v>1</v>
      </c>
      <c r="Y87">
        <v>1.25</v>
      </c>
      <c r="Z87">
        <v>250</v>
      </c>
      <c r="AA87">
        <v>0</v>
      </c>
      <c r="AB87">
        <v>0</v>
      </c>
      <c r="AC87">
        <v>10</v>
      </c>
      <c r="AD87">
        <v>10</v>
      </c>
      <c r="AE87">
        <v>100</v>
      </c>
      <c r="AF87">
        <v>85</v>
      </c>
    </row>
    <row r="88" spans="2:32">
      <c r="B88" s="4" t="s">
        <v>8815</v>
      </c>
      <c r="C88" s="4" t="s">
        <v>23215</v>
      </c>
      <c r="D88" t="s">
        <v>23067</v>
      </c>
      <c r="E88">
        <v>17</v>
      </c>
      <c r="F88">
        <v>-10</v>
      </c>
      <c r="G88">
        <v>36</v>
      </c>
      <c r="H88">
        <v>50</v>
      </c>
      <c r="I88">
        <v>1</v>
      </c>
      <c r="J88">
        <v>1</v>
      </c>
      <c r="K88">
        <v>1</v>
      </c>
      <c r="L88">
        <v>1</v>
      </c>
      <c r="M88">
        <v>0</v>
      </c>
      <c r="N88">
        <v>5</v>
      </c>
      <c r="O88">
        <v>20</v>
      </c>
      <c r="P88">
        <v>30</v>
      </c>
      <c r="Q88">
        <f t="shared" si="2"/>
        <v>4.25</v>
      </c>
      <c r="R88" s="6">
        <f t="shared" si="3"/>
        <v>10.11</v>
      </c>
      <c r="U88">
        <v>120</v>
      </c>
      <c r="V88">
        <v>1</v>
      </c>
      <c r="W88">
        <v>0.3</v>
      </c>
      <c r="X88">
        <v>0</v>
      </c>
      <c r="Y88">
        <v>1.1</v>
      </c>
      <c r="Z88">
        <v>400</v>
      </c>
      <c r="AA88">
        <v>0</v>
      </c>
      <c r="AB88">
        <v>0</v>
      </c>
      <c r="AC88">
        <v>10</v>
      </c>
      <c r="AD88">
        <v>20</v>
      </c>
      <c r="AE88">
        <v>100</v>
      </c>
      <c r="AF88">
        <v>86</v>
      </c>
    </row>
    <row r="89" spans="2:32">
      <c r="B89" s="4" t="s">
        <v>8818</v>
      </c>
      <c r="C89" s="4" t="s">
        <v>23216</v>
      </c>
      <c r="D89" t="s">
        <v>23067</v>
      </c>
      <c r="E89">
        <v>29</v>
      </c>
      <c r="F89">
        <v>-17</v>
      </c>
      <c r="G89">
        <v>61</v>
      </c>
      <c r="H89">
        <v>85</v>
      </c>
      <c r="I89">
        <v>1</v>
      </c>
      <c r="J89">
        <v>1</v>
      </c>
      <c r="K89">
        <v>1</v>
      </c>
      <c r="L89">
        <v>1</v>
      </c>
      <c r="M89">
        <v>0</v>
      </c>
      <c r="N89">
        <v>5</v>
      </c>
      <c r="O89">
        <v>20</v>
      </c>
      <c r="P89">
        <v>30</v>
      </c>
      <c r="Q89">
        <f t="shared" si="2"/>
        <v>4.25</v>
      </c>
      <c r="R89" s="6">
        <f t="shared" si="3"/>
        <v>17.17</v>
      </c>
      <c r="U89">
        <v>120</v>
      </c>
      <c r="V89">
        <v>1</v>
      </c>
      <c r="W89">
        <v>0.3</v>
      </c>
      <c r="X89">
        <v>0</v>
      </c>
      <c r="Y89">
        <v>1.1</v>
      </c>
      <c r="Z89">
        <v>400</v>
      </c>
      <c r="AA89">
        <v>0</v>
      </c>
      <c r="AB89">
        <v>0</v>
      </c>
      <c r="AC89">
        <v>15</v>
      </c>
      <c r="AD89">
        <v>30</v>
      </c>
      <c r="AE89">
        <v>100</v>
      </c>
      <c r="AF89">
        <v>87</v>
      </c>
    </row>
    <row r="90" spans="2:32">
      <c r="B90" s="4" t="s">
        <v>23217</v>
      </c>
      <c r="C90" s="4" t="s">
        <v>23218</v>
      </c>
      <c r="D90" t="s">
        <v>23067</v>
      </c>
      <c r="E90">
        <v>34</v>
      </c>
      <c r="F90">
        <v>0</v>
      </c>
      <c r="G90">
        <v>36</v>
      </c>
      <c r="H90">
        <v>50</v>
      </c>
      <c r="I90">
        <v>1</v>
      </c>
      <c r="J90">
        <v>1</v>
      </c>
      <c r="K90">
        <v>1</v>
      </c>
      <c r="L90">
        <v>1</v>
      </c>
      <c r="M90">
        <v>0</v>
      </c>
      <c r="N90">
        <v>5</v>
      </c>
      <c r="O90">
        <v>20</v>
      </c>
      <c r="P90">
        <v>30</v>
      </c>
      <c r="Q90">
        <f t="shared" si="2"/>
        <v>4.25</v>
      </c>
      <c r="R90" s="6">
        <f t="shared" si="3"/>
        <v>10.11</v>
      </c>
      <c r="U90">
        <v>90</v>
      </c>
      <c r="V90">
        <v>1</v>
      </c>
      <c r="W90">
        <v>0.3</v>
      </c>
      <c r="X90">
        <v>0</v>
      </c>
      <c r="Y90">
        <v>1.1</v>
      </c>
      <c r="Z90">
        <v>400</v>
      </c>
      <c r="AA90">
        <v>0</v>
      </c>
      <c r="AB90">
        <v>0</v>
      </c>
      <c r="AC90">
        <v>10</v>
      </c>
      <c r="AD90">
        <v>20</v>
      </c>
      <c r="AE90">
        <v>100</v>
      </c>
      <c r="AF90">
        <v>88</v>
      </c>
    </row>
    <row r="91" spans="2:32">
      <c r="B91" s="4" t="s">
        <v>23217</v>
      </c>
      <c r="C91" s="4" t="s">
        <v>23219</v>
      </c>
      <c r="D91" t="s">
        <v>23070</v>
      </c>
      <c r="E91">
        <v>68</v>
      </c>
      <c r="F91">
        <v>0</v>
      </c>
      <c r="G91">
        <v>72</v>
      </c>
      <c r="H91">
        <v>100</v>
      </c>
      <c r="I91">
        <v>1</v>
      </c>
      <c r="J91">
        <v>1</v>
      </c>
      <c r="K91">
        <v>1</v>
      </c>
      <c r="L91">
        <v>1</v>
      </c>
      <c r="M91">
        <v>0</v>
      </c>
      <c r="N91">
        <v>5</v>
      </c>
      <c r="O91">
        <v>20</v>
      </c>
      <c r="P91">
        <v>30</v>
      </c>
      <c r="Q91">
        <f t="shared" si="2"/>
        <v>4.25</v>
      </c>
      <c r="R91" s="6">
        <f t="shared" si="3"/>
        <v>20.23</v>
      </c>
      <c r="U91">
        <v>90</v>
      </c>
      <c r="V91">
        <v>1</v>
      </c>
      <c r="W91">
        <v>0.3</v>
      </c>
      <c r="X91">
        <v>0</v>
      </c>
      <c r="Y91">
        <v>1.1</v>
      </c>
      <c r="Z91">
        <v>400</v>
      </c>
      <c r="AA91">
        <v>0</v>
      </c>
      <c r="AB91">
        <v>0</v>
      </c>
      <c r="AC91">
        <v>10</v>
      </c>
      <c r="AD91">
        <v>20</v>
      </c>
      <c r="AE91">
        <v>100</v>
      </c>
      <c r="AF91">
        <v>89</v>
      </c>
    </row>
    <row r="92" spans="2:32">
      <c r="B92" s="4" t="s">
        <v>23220</v>
      </c>
      <c r="C92" s="4" t="s">
        <v>23221</v>
      </c>
      <c r="D92" t="s">
        <v>23064</v>
      </c>
      <c r="E92">
        <v>34</v>
      </c>
      <c r="F92">
        <v>0</v>
      </c>
      <c r="G92">
        <v>36</v>
      </c>
      <c r="H92">
        <v>50</v>
      </c>
      <c r="I92">
        <v>1</v>
      </c>
      <c r="J92">
        <v>2</v>
      </c>
      <c r="K92">
        <v>0</v>
      </c>
      <c r="L92">
        <v>2</v>
      </c>
      <c r="M92">
        <v>0</v>
      </c>
      <c r="N92">
        <v>0</v>
      </c>
      <c r="O92">
        <v>120</v>
      </c>
      <c r="P92">
        <v>180</v>
      </c>
      <c r="Q92">
        <f t="shared" si="2"/>
        <v>24</v>
      </c>
      <c r="R92" s="6">
        <f t="shared" si="3"/>
        <v>1.79</v>
      </c>
      <c r="U92">
        <v>10</v>
      </c>
      <c r="V92">
        <v>1</v>
      </c>
      <c r="W92">
        <v>0.75</v>
      </c>
      <c r="X92">
        <v>0</v>
      </c>
      <c r="Y92">
        <v>1</v>
      </c>
      <c r="Z92">
        <v>0</v>
      </c>
      <c r="AA92">
        <v>0</v>
      </c>
      <c r="AB92">
        <v>0</v>
      </c>
      <c r="AC92">
        <v>0</v>
      </c>
      <c r="AD92">
        <v>0</v>
      </c>
      <c r="AE92">
        <v>0</v>
      </c>
      <c r="AF92">
        <v>90</v>
      </c>
    </row>
    <row r="93" spans="2:32">
      <c r="B93" s="4" t="s">
        <v>23220</v>
      </c>
      <c r="C93" s="4" t="s">
        <v>23222</v>
      </c>
      <c r="D93" t="s">
        <v>23067</v>
      </c>
      <c r="E93">
        <v>68</v>
      </c>
      <c r="F93">
        <v>0</v>
      </c>
      <c r="G93">
        <v>72</v>
      </c>
      <c r="H93">
        <v>100</v>
      </c>
      <c r="I93">
        <v>1</v>
      </c>
      <c r="J93">
        <v>2</v>
      </c>
      <c r="K93">
        <v>0</v>
      </c>
      <c r="L93">
        <v>2</v>
      </c>
      <c r="M93">
        <v>0</v>
      </c>
      <c r="N93">
        <v>0</v>
      </c>
      <c r="O93">
        <v>120</v>
      </c>
      <c r="P93">
        <v>180</v>
      </c>
      <c r="Q93">
        <f t="shared" si="2"/>
        <v>24</v>
      </c>
      <c r="R93" s="6">
        <f t="shared" si="3"/>
        <v>3.58</v>
      </c>
      <c r="U93">
        <v>10</v>
      </c>
      <c r="V93">
        <v>1</v>
      </c>
      <c r="W93">
        <v>0.5</v>
      </c>
      <c r="X93">
        <v>0</v>
      </c>
      <c r="Y93">
        <v>1</v>
      </c>
      <c r="Z93">
        <v>0</v>
      </c>
      <c r="AA93">
        <v>0</v>
      </c>
      <c r="AB93">
        <v>0</v>
      </c>
      <c r="AC93">
        <v>0</v>
      </c>
      <c r="AD93">
        <v>0</v>
      </c>
      <c r="AE93">
        <v>0</v>
      </c>
      <c r="AF93">
        <v>91</v>
      </c>
    </row>
    <row r="94" spans="2:32">
      <c r="B94" s="4" t="s">
        <v>23220</v>
      </c>
      <c r="C94" s="4" t="s">
        <v>23223</v>
      </c>
      <c r="D94" t="s">
        <v>23070</v>
      </c>
      <c r="E94">
        <v>272</v>
      </c>
      <c r="F94">
        <v>0</v>
      </c>
      <c r="G94">
        <v>288</v>
      </c>
      <c r="H94">
        <v>400</v>
      </c>
      <c r="I94">
        <v>1</v>
      </c>
      <c r="J94">
        <v>2</v>
      </c>
      <c r="K94">
        <v>0</v>
      </c>
      <c r="L94">
        <v>2</v>
      </c>
      <c r="M94">
        <v>0</v>
      </c>
      <c r="N94">
        <v>0</v>
      </c>
      <c r="O94">
        <v>120</v>
      </c>
      <c r="P94">
        <v>180</v>
      </c>
      <c r="Q94">
        <f t="shared" si="2"/>
        <v>24</v>
      </c>
      <c r="R94" s="6">
        <f t="shared" si="3"/>
        <v>14.33</v>
      </c>
      <c r="U94">
        <v>10</v>
      </c>
      <c r="V94">
        <v>1</v>
      </c>
      <c r="W94">
        <v>0.3</v>
      </c>
      <c r="X94">
        <v>0</v>
      </c>
      <c r="Y94">
        <v>1</v>
      </c>
      <c r="Z94">
        <v>0</v>
      </c>
      <c r="AA94">
        <v>0</v>
      </c>
      <c r="AB94">
        <v>0</v>
      </c>
      <c r="AC94">
        <v>0</v>
      </c>
      <c r="AD94">
        <v>0</v>
      </c>
      <c r="AE94">
        <v>0</v>
      </c>
      <c r="AF94">
        <v>92</v>
      </c>
    </row>
    <row r="95" spans="2:32">
      <c r="B95" s="4" t="s">
        <v>23224</v>
      </c>
      <c r="C95" s="4" t="s">
        <v>23225</v>
      </c>
      <c r="D95" t="s">
        <v>23067</v>
      </c>
      <c r="E95">
        <v>44</v>
      </c>
      <c r="F95">
        <v>0</v>
      </c>
      <c r="G95">
        <v>30</v>
      </c>
      <c r="H95">
        <v>88</v>
      </c>
      <c r="I95">
        <v>1</v>
      </c>
      <c r="J95">
        <v>2</v>
      </c>
      <c r="K95">
        <v>0</v>
      </c>
      <c r="L95">
        <v>0.5</v>
      </c>
      <c r="M95">
        <v>0</v>
      </c>
      <c r="N95">
        <v>9</v>
      </c>
      <c r="O95">
        <v>34</v>
      </c>
      <c r="P95">
        <v>16</v>
      </c>
      <c r="Q95">
        <f t="shared" si="2"/>
        <v>3.75</v>
      </c>
      <c r="R95" s="6">
        <f t="shared" si="3"/>
        <v>11.8</v>
      </c>
      <c r="U95">
        <v>120</v>
      </c>
      <c r="V95">
        <v>0.75</v>
      </c>
      <c r="W95">
        <v>0.3</v>
      </c>
      <c r="X95">
        <v>0</v>
      </c>
      <c r="Y95">
        <v>1</v>
      </c>
      <c r="Z95">
        <v>0</v>
      </c>
      <c r="AA95">
        <v>0</v>
      </c>
      <c r="AB95">
        <v>0</v>
      </c>
      <c r="AC95">
        <v>0</v>
      </c>
      <c r="AD95">
        <v>0</v>
      </c>
      <c r="AE95">
        <v>0</v>
      </c>
      <c r="AF95">
        <v>93</v>
      </c>
    </row>
    <row r="96" spans="2:32">
      <c r="B96" s="4" t="s">
        <v>23226</v>
      </c>
      <c r="C96" s="4" t="s">
        <v>23227</v>
      </c>
      <c r="D96" t="s">
        <v>23070</v>
      </c>
      <c r="E96">
        <v>88</v>
      </c>
      <c r="F96">
        <v>0</v>
      </c>
      <c r="G96">
        <v>60</v>
      </c>
      <c r="H96">
        <v>176</v>
      </c>
      <c r="I96">
        <v>1</v>
      </c>
      <c r="J96">
        <v>2</v>
      </c>
      <c r="K96">
        <v>0</v>
      </c>
      <c r="L96">
        <v>0.5</v>
      </c>
      <c r="M96">
        <v>0</v>
      </c>
      <c r="N96">
        <v>9</v>
      </c>
      <c r="O96">
        <v>34</v>
      </c>
      <c r="P96">
        <v>16</v>
      </c>
      <c r="Q96">
        <f t="shared" si="2"/>
        <v>3.75</v>
      </c>
      <c r="R96" s="6">
        <f t="shared" si="3"/>
        <v>23.6</v>
      </c>
      <c r="U96">
        <v>120</v>
      </c>
      <c r="V96">
        <v>0.75</v>
      </c>
      <c r="W96">
        <v>0.3</v>
      </c>
      <c r="X96">
        <v>0</v>
      </c>
      <c r="Y96">
        <v>1</v>
      </c>
      <c r="Z96">
        <v>0</v>
      </c>
      <c r="AA96">
        <v>0</v>
      </c>
      <c r="AB96">
        <v>0</v>
      </c>
      <c r="AC96">
        <v>0</v>
      </c>
      <c r="AD96">
        <v>0</v>
      </c>
      <c r="AE96">
        <v>0</v>
      </c>
      <c r="AF96">
        <v>94</v>
      </c>
    </row>
    <row r="97" spans="2:32">
      <c r="B97" s="4" t="s">
        <v>23228</v>
      </c>
      <c r="C97" s="4" t="s">
        <v>23229</v>
      </c>
      <c r="D97" t="s">
        <v>23230</v>
      </c>
      <c r="E97">
        <v>44</v>
      </c>
      <c r="F97">
        <v>0</v>
      </c>
      <c r="G97">
        <v>0</v>
      </c>
      <c r="H97">
        <v>0</v>
      </c>
      <c r="I97">
        <v>1</v>
      </c>
      <c r="J97">
        <v>1</v>
      </c>
      <c r="K97">
        <v>0</v>
      </c>
      <c r="L97">
        <v>1</v>
      </c>
      <c r="M97">
        <v>0</v>
      </c>
      <c r="N97">
        <v>5</v>
      </c>
      <c r="O97">
        <v>5</v>
      </c>
      <c r="P97">
        <v>295</v>
      </c>
      <c r="Q97">
        <f t="shared" si="2"/>
        <v>30</v>
      </c>
      <c r="R97" s="6">
        <f t="shared" si="3"/>
        <v>0</v>
      </c>
      <c r="U97">
        <v>10</v>
      </c>
      <c r="V97">
        <v>1</v>
      </c>
      <c r="W97">
        <v>1</v>
      </c>
      <c r="X97">
        <v>0</v>
      </c>
      <c r="Y97">
        <v>1</v>
      </c>
      <c r="Z97">
        <v>0</v>
      </c>
      <c r="AA97">
        <v>0</v>
      </c>
      <c r="AB97">
        <v>0</v>
      </c>
      <c r="AC97">
        <v>0</v>
      </c>
      <c r="AD97">
        <v>0</v>
      </c>
      <c r="AE97">
        <v>0</v>
      </c>
      <c r="AF97">
        <v>95</v>
      </c>
    </row>
    <row r="98" spans="2:32">
      <c r="B98" s="4" t="s">
        <v>23231</v>
      </c>
      <c r="C98" s="4" t="s">
        <v>23232</v>
      </c>
      <c r="D98" t="s">
        <v>23230</v>
      </c>
      <c r="E98">
        <v>88</v>
      </c>
      <c r="F98">
        <v>0</v>
      </c>
      <c r="G98">
        <v>0</v>
      </c>
      <c r="H98">
        <v>0</v>
      </c>
      <c r="I98">
        <v>1</v>
      </c>
      <c r="J98">
        <v>1</v>
      </c>
      <c r="K98">
        <v>0</v>
      </c>
      <c r="L98">
        <v>1</v>
      </c>
      <c r="M98">
        <v>0</v>
      </c>
      <c r="N98">
        <v>5</v>
      </c>
      <c r="O98">
        <v>5</v>
      </c>
      <c r="P98">
        <v>295</v>
      </c>
      <c r="Q98">
        <f t="shared" si="2"/>
        <v>30</v>
      </c>
      <c r="R98" s="6">
        <f t="shared" si="3"/>
        <v>0</v>
      </c>
      <c r="U98">
        <v>10</v>
      </c>
      <c r="V98">
        <v>1</v>
      </c>
      <c r="W98">
        <v>1</v>
      </c>
      <c r="X98">
        <v>0</v>
      </c>
      <c r="Y98">
        <v>1</v>
      </c>
      <c r="Z98">
        <v>0</v>
      </c>
      <c r="AA98">
        <v>0</v>
      </c>
      <c r="AB98">
        <v>0</v>
      </c>
      <c r="AC98">
        <v>0</v>
      </c>
      <c r="AD98">
        <v>0</v>
      </c>
      <c r="AE98">
        <v>0</v>
      </c>
      <c r="AF98">
        <v>96</v>
      </c>
    </row>
    <row r="99" spans="2:32">
      <c r="B99" s="4" t="s">
        <v>23233</v>
      </c>
      <c r="C99" s="4" t="s">
        <v>23234</v>
      </c>
      <c r="D99" t="s">
        <v>23230</v>
      </c>
      <c r="E99">
        <v>172</v>
      </c>
      <c r="F99">
        <v>0</v>
      </c>
      <c r="G99">
        <v>0</v>
      </c>
      <c r="H99">
        <v>0</v>
      </c>
      <c r="I99">
        <v>1</v>
      </c>
      <c r="J99">
        <v>1</v>
      </c>
      <c r="K99">
        <v>0</v>
      </c>
      <c r="L99">
        <v>1</v>
      </c>
      <c r="M99">
        <v>0</v>
      </c>
      <c r="N99">
        <v>5</v>
      </c>
      <c r="O99">
        <v>5</v>
      </c>
      <c r="P99">
        <v>295</v>
      </c>
      <c r="Q99">
        <f t="shared" si="2"/>
        <v>30</v>
      </c>
      <c r="R99" s="6">
        <f t="shared" si="3"/>
        <v>0</v>
      </c>
      <c r="U99">
        <v>10</v>
      </c>
      <c r="V99">
        <v>1</v>
      </c>
      <c r="W99">
        <v>1</v>
      </c>
      <c r="X99">
        <v>0</v>
      </c>
      <c r="Y99">
        <v>1</v>
      </c>
      <c r="Z99">
        <v>0</v>
      </c>
      <c r="AA99">
        <v>0</v>
      </c>
      <c r="AB99">
        <v>0</v>
      </c>
      <c r="AC99">
        <v>0</v>
      </c>
      <c r="AD99">
        <v>0</v>
      </c>
      <c r="AE99">
        <v>0</v>
      </c>
      <c r="AF99">
        <v>97</v>
      </c>
    </row>
    <row r="100" spans="2:32">
      <c r="B100" s="4" t="s">
        <v>23235</v>
      </c>
      <c r="C100" s="4" t="s">
        <v>23236</v>
      </c>
      <c r="D100" t="s">
        <v>23070</v>
      </c>
      <c r="E100">
        <v>38</v>
      </c>
      <c r="F100">
        <v>-23</v>
      </c>
      <c r="G100">
        <v>1</v>
      </c>
      <c r="H100">
        <v>106</v>
      </c>
      <c r="I100">
        <v>1</v>
      </c>
      <c r="J100">
        <v>1</v>
      </c>
      <c r="K100">
        <v>1</v>
      </c>
      <c r="L100">
        <v>1</v>
      </c>
      <c r="M100">
        <v>1</v>
      </c>
      <c r="N100">
        <v>9</v>
      </c>
      <c r="O100">
        <v>34</v>
      </c>
      <c r="P100">
        <v>50</v>
      </c>
      <c r="Q100">
        <f t="shared" si="2"/>
        <v>7.15</v>
      </c>
      <c r="R100" s="6">
        <f t="shared" si="3"/>
        <v>7.48</v>
      </c>
      <c r="U100">
        <v>60</v>
      </c>
      <c r="V100">
        <v>1</v>
      </c>
      <c r="W100">
        <v>0.3</v>
      </c>
      <c r="X100">
        <v>0</v>
      </c>
      <c r="Y100">
        <v>1</v>
      </c>
      <c r="Z100">
        <v>0</v>
      </c>
      <c r="AA100">
        <v>0</v>
      </c>
      <c r="AB100">
        <v>0</v>
      </c>
      <c r="AC100">
        <v>0</v>
      </c>
      <c r="AD100">
        <v>0</v>
      </c>
      <c r="AE100">
        <v>0</v>
      </c>
      <c r="AF100">
        <v>98</v>
      </c>
    </row>
    <row r="101" spans="2:32">
      <c r="B101" s="4" t="s">
        <v>23237</v>
      </c>
      <c r="C101" s="4" t="s">
        <v>23238</v>
      </c>
      <c r="D101" t="s">
        <v>23064</v>
      </c>
      <c r="E101">
        <v>13</v>
      </c>
      <c r="F101">
        <v>-7</v>
      </c>
      <c r="G101">
        <v>8</v>
      </c>
      <c r="H101">
        <v>21</v>
      </c>
      <c r="I101">
        <v>1.5</v>
      </c>
      <c r="J101">
        <v>0.5</v>
      </c>
      <c r="K101">
        <v>0</v>
      </c>
      <c r="L101">
        <v>1.5</v>
      </c>
      <c r="M101">
        <v>0</v>
      </c>
      <c r="N101">
        <v>3</v>
      </c>
      <c r="O101">
        <v>11</v>
      </c>
      <c r="P101">
        <v>16</v>
      </c>
      <c r="Q101">
        <f t="shared" si="2"/>
        <v>2.3</v>
      </c>
      <c r="R101" s="6">
        <f t="shared" si="3"/>
        <v>4.72</v>
      </c>
      <c r="U101">
        <v>30</v>
      </c>
      <c r="V101">
        <v>0.75</v>
      </c>
      <c r="W101">
        <v>0.4</v>
      </c>
      <c r="X101">
        <v>0</v>
      </c>
      <c r="Y101">
        <v>1</v>
      </c>
      <c r="Z101">
        <v>0</v>
      </c>
      <c r="AA101">
        <v>0</v>
      </c>
      <c r="AB101">
        <v>0</v>
      </c>
      <c r="AC101">
        <v>0</v>
      </c>
      <c r="AD101">
        <v>0</v>
      </c>
      <c r="AE101">
        <v>0</v>
      </c>
      <c r="AF101">
        <v>99</v>
      </c>
    </row>
    <row r="102" spans="2:32">
      <c r="B102" s="4" t="s">
        <v>23239</v>
      </c>
      <c r="C102" s="4" t="s">
        <v>23240</v>
      </c>
      <c r="D102" t="s">
        <v>23067</v>
      </c>
      <c r="E102">
        <v>33</v>
      </c>
      <c r="F102">
        <v>-17</v>
      </c>
      <c r="G102">
        <v>20</v>
      </c>
      <c r="H102">
        <v>53</v>
      </c>
      <c r="I102">
        <v>1.5</v>
      </c>
      <c r="J102">
        <v>0.5</v>
      </c>
      <c r="K102">
        <v>0</v>
      </c>
      <c r="L102">
        <v>1.5</v>
      </c>
      <c r="M102">
        <v>0</v>
      </c>
      <c r="N102">
        <v>4</v>
      </c>
      <c r="O102">
        <v>16</v>
      </c>
      <c r="P102">
        <v>24</v>
      </c>
      <c r="Q102">
        <f t="shared" si="2"/>
        <v>3.4</v>
      </c>
      <c r="R102" s="6">
        <f t="shared" si="3"/>
        <v>7.51</v>
      </c>
      <c r="U102">
        <v>40</v>
      </c>
      <c r="V102">
        <v>0.7</v>
      </c>
      <c r="W102">
        <v>0.2</v>
      </c>
      <c r="X102">
        <v>0</v>
      </c>
      <c r="Y102">
        <v>1</v>
      </c>
      <c r="Z102">
        <v>0</v>
      </c>
      <c r="AA102">
        <v>0</v>
      </c>
      <c r="AB102">
        <v>0</v>
      </c>
      <c r="AC102">
        <v>0</v>
      </c>
      <c r="AD102">
        <v>0</v>
      </c>
      <c r="AE102">
        <v>0</v>
      </c>
      <c r="AF102">
        <v>100</v>
      </c>
    </row>
    <row r="103" spans="2:32">
      <c r="B103" s="4" t="s">
        <v>23241</v>
      </c>
      <c r="C103" s="4" t="s">
        <v>23242</v>
      </c>
      <c r="D103" t="s">
        <v>23064</v>
      </c>
      <c r="E103">
        <v>0</v>
      </c>
      <c r="F103">
        <v>-7</v>
      </c>
      <c r="G103">
        <v>8</v>
      </c>
      <c r="H103">
        <v>21</v>
      </c>
      <c r="I103">
        <v>1</v>
      </c>
      <c r="J103">
        <v>2</v>
      </c>
      <c r="K103">
        <v>0</v>
      </c>
      <c r="L103">
        <v>0.25</v>
      </c>
      <c r="M103">
        <v>0</v>
      </c>
      <c r="N103">
        <v>5</v>
      </c>
      <c r="O103">
        <v>20</v>
      </c>
      <c r="P103">
        <v>30</v>
      </c>
      <c r="Q103">
        <f t="shared" si="2"/>
        <v>4.25</v>
      </c>
      <c r="R103" s="6">
        <f t="shared" si="3"/>
        <v>2.55</v>
      </c>
      <c r="U103">
        <v>60</v>
      </c>
      <c r="V103">
        <v>0.75</v>
      </c>
      <c r="W103">
        <v>0.5</v>
      </c>
      <c r="X103">
        <v>0</v>
      </c>
      <c r="Y103">
        <v>1</v>
      </c>
      <c r="Z103">
        <v>0</v>
      </c>
      <c r="AA103">
        <v>0</v>
      </c>
      <c r="AB103">
        <v>0</v>
      </c>
      <c r="AC103">
        <v>0</v>
      </c>
      <c r="AD103">
        <v>0</v>
      </c>
      <c r="AE103">
        <v>0</v>
      </c>
      <c r="AF103">
        <v>101</v>
      </c>
    </row>
    <row r="104" spans="2:32">
      <c r="B104" s="4" t="s">
        <v>23241</v>
      </c>
      <c r="C104" s="4" t="s">
        <v>23243</v>
      </c>
      <c r="D104" t="s">
        <v>23064</v>
      </c>
      <c r="E104">
        <v>0</v>
      </c>
      <c r="F104">
        <v>0</v>
      </c>
      <c r="G104">
        <v>8</v>
      </c>
      <c r="H104">
        <v>21</v>
      </c>
      <c r="I104">
        <v>1</v>
      </c>
      <c r="J104">
        <v>2</v>
      </c>
      <c r="K104">
        <v>0</v>
      </c>
      <c r="L104">
        <v>0.25</v>
      </c>
      <c r="M104">
        <v>0</v>
      </c>
      <c r="N104">
        <v>5</v>
      </c>
      <c r="O104">
        <v>20</v>
      </c>
      <c r="P104">
        <v>30</v>
      </c>
      <c r="Q104">
        <f t="shared" si="2"/>
        <v>4.25</v>
      </c>
      <c r="R104" s="6">
        <f t="shared" si="3"/>
        <v>2.55</v>
      </c>
      <c r="U104">
        <v>60</v>
      </c>
      <c r="V104">
        <v>0.75</v>
      </c>
      <c r="W104">
        <v>0.5</v>
      </c>
      <c r="X104">
        <v>0</v>
      </c>
      <c r="Y104">
        <v>1</v>
      </c>
      <c r="Z104">
        <v>0</v>
      </c>
      <c r="AA104">
        <v>0</v>
      </c>
      <c r="AB104">
        <v>0</v>
      </c>
      <c r="AC104">
        <v>0</v>
      </c>
      <c r="AD104">
        <v>0</v>
      </c>
      <c r="AE104">
        <v>0</v>
      </c>
      <c r="AF104">
        <v>102</v>
      </c>
    </row>
    <row r="105" spans="2:32">
      <c r="B105" s="4" t="s">
        <v>23241</v>
      </c>
      <c r="C105" s="4" t="s">
        <v>23244</v>
      </c>
      <c r="D105" t="s">
        <v>23067</v>
      </c>
      <c r="E105">
        <v>0</v>
      </c>
      <c r="F105">
        <v>0</v>
      </c>
      <c r="G105">
        <v>16</v>
      </c>
      <c r="H105">
        <v>42</v>
      </c>
      <c r="I105">
        <v>1</v>
      </c>
      <c r="J105">
        <v>2</v>
      </c>
      <c r="K105">
        <v>0</v>
      </c>
      <c r="L105">
        <v>0.25</v>
      </c>
      <c r="M105">
        <v>0</v>
      </c>
      <c r="N105">
        <v>5</v>
      </c>
      <c r="O105">
        <v>20</v>
      </c>
      <c r="P105">
        <v>30</v>
      </c>
      <c r="Q105">
        <f t="shared" si="2"/>
        <v>4.25</v>
      </c>
      <c r="R105" s="6">
        <f t="shared" si="3"/>
        <v>5.11</v>
      </c>
      <c r="U105">
        <v>60</v>
      </c>
      <c r="V105">
        <v>0.75</v>
      </c>
      <c r="W105">
        <v>0.5</v>
      </c>
      <c r="X105">
        <v>0</v>
      </c>
      <c r="Y105">
        <v>1</v>
      </c>
      <c r="Z105">
        <v>0</v>
      </c>
      <c r="AA105">
        <v>0</v>
      </c>
      <c r="AB105">
        <v>0</v>
      </c>
      <c r="AC105">
        <v>0</v>
      </c>
      <c r="AD105">
        <v>0</v>
      </c>
      <c r="AE105">
        <v>0</v>
      </c>
      <c r="AF105">
        <v>103</v>
      </c>
    </row>
    <row r="106" spans="2:32">
      <c r="B106" s="4" t="s">
        <v>23241</v>
      </c>
      <c r="C106" s="4" t="s">
        <v>23245</v>
      </c>
      <c r="D106" t="s">
        <v>23070</v>
      </c>
      <c r="E106">
        <v>0</v>
      </c>
      <c r="F106">
        <v>0</v>
      </c>
      <c r="G106">
        <v>32</v>
      </c>
      <c r="H106">
        <v>84</v>
      </c>
      <c r="I106">
        <v>1</v>
      </c>
      <c r="J106">
        <v>2</v>
      </c>
      <c r="K106">
        <v>0</v>
      </c>
      <c r="L106">
        <v>0.25</v>
      </c>
      <c r="M106">
        <v>0</v>
      </c>
      <c r="N106">
        <v>5</v>
      </c>
      <c r="O106">
        <v>20</v>
      </c>
      <c r="P106">
        <v>30</v>
      </c>
      <c r="Q106">
        <f t="shared" si="2"/>
        <v>4.25</v>
      </c>
      <c r="R106" s="6">
        <f t="shared" si="3"/>
        <v>10.23</v>
      </c>
      <c r="U106">
        <v>60</v>
      </c>
      <c r="V106">
        <v>0.75</v>
      </c>
      <c r="W106">
        <v>0.5</v>
      </c>
      <c r="X106">
        <v>0</v>
      </c>
      <c r="Y106">
        <v>1</v>
      </c>
      <c r="Z106">
        <v>0</v>
      </c>
      <c r="AA106">
        <v>0</v>
      </c>
      <c r="AB106">
        <v>0</v>
      </c>
      <c r="AC106">
        <v>0</v>
      </c>
      <c r="AD106">
        <v>0</v>
      </c>
      <c r="AE106">
        <v>0</v>
      </c>
      <c r="AF106">
        <v>104</v>
      </c>
    </row>
    <row r="107" spans="2:32">
      <c r="B107" s="4" t="s">
        <v>23246</v>
      </c>
      <c r="C107" s="4" t="s">
        <v>23247</v>
      </c>
      <c r="D107" t="s">
        <v>23067</v>
      </c>
      <c r="E107">
        <v>0</v>
      </c>
      <c r="F107">
        <v>0</v>
      </c>
      <c r="G107">
        <v>12</v>
      </c>
      <c r="H107">
        <v>29</v>
      </c>
      <c r="I107">
        <v>1</v>
      </c>
      <c r="J107">
        <v>1</v>
      </c>
      <c r="K107">
        <v>0</v>
      </c>
      <c r="L107">
        <v>1</v>
      </c>
      <c r="M107">
        <v>0</v>
      </c>
      <c r="N107">
        <v>6</v>
      </c>
      <c r="O107">
        <v>24</v>
      </c>
      <c r="P107">
        <v>35</v>
      </c>
      <c r="Q107">
        <f t="shared" si="2"/>
        <v>5</v>
      </c>
      <c r="R107" s="6">
        <f t="shared" si="3"/>
        <v>3.48</v>
      </c>
      <c r="U107">
        <v>60</v>
      </c>
      <c r="V107">
        <v>0.85</v>
      </c>
      <c r="W107">
        <v>0.3</v>
      </c>
      <c r="X107">
        <v>0</v>
      </c>
      <c r="Y107">
        <v>1</v>
      </c>
      <c r="Z107">
        <v>0</v>
      </c>
      <c r="AA107">
        <v>0</v>
      </c>
      <c r="AB107">
        <v>0</v>
      </c>
      <c r="AC107">
        <v>0</v>
      </c>
      <c r="AD107">
        <v>0</v>
      </c>
      <c r="AE107">
        <v>0</v>
      </c>
      <c r="AF107">
        <v>105</v>
      </c>
    </row>
    <row r="108" spans="2:32">
      <c r="B108" s="4" t="s">
        <v>23248</v>
      </c>
      <c r="C108" s="4" t="s">
        <v>23249</v>
      </c>
      <c r="D108" t="s">
        <v>23067</v>
      </c>
      <c r="E108">
        <v>0</v>
      </c>
      <c r="F108">
        <v>0</v>
      </c>
      <c r="G108">
        <v>300</v>
      </c>
      <c r="H108">
        <v>700</v>
      </c>
      <c r="I108">
        <v>1</v>
      </c>
      <c r="J108">
        <v>0.25</v>
      </c>
      <c r="K108">
        <v>0</v>
      </c>
      <c r="L108">
        <v>1</v>
      </c>
      <c r="M108">
        <v>1</v>
      </c>
      <c r="N108">
        <v>5</v>
      </c>
      <c r="O108">
        <v>20</v>
      </c>
      <c r="P108">
        <v>30</v>
      </c>
      <c r="Q108">
        <f t="shared" si="2"/>
        <v>4.25</v>
      </c>
      <c r="R108" s="6">
        <f t="shared" si="3"/>
        <v>105.88</v>
      </c>
      <c r="U108">
        <v>85</v>
      </c>
      <c r="V108">
        <v>0.9</v>
      </c>
      <c r="W108">
        <v>1</v>
      </c>
      <c r="X108">
        <v>0</v>
      </c>
      <c r="Y108">
        <v>1</v>
      </c>
      <c r="Z108">
        <v>0</v>
      </c>
      <c r="AA108">
        <v>0</v>
      </c>
      <c r="AB108">
        <v>0</v>
      </c>
      <c r="AC108">
        <v>0</v>
      </c>
      <c r="AD108">
        <v>0</v>
      </c>
      <c r="AE108">
        <v>0</v>
      </c>
      <c r="AF108">
        <v>106</v>
      </c>
    </row>
    <row r="109" spans="2:32">
      <c r="B109" s="4" t="s">
        <v>23250</v>
      </c>
      <c r="C109" s="4" t="s">
        <v>23251</v>
      </c>
      <c r="D109" t="s">
        <v>23064</v>
      </c>
      <c r="E109">
        <v>0</v>
      </c>
      <c r="F109">
        <v>0</v>
      </c>
      <c r="G109">
        <v>9</v>
      </c>
      <c r="H109">
        <v>22</v>
      </c>
      <c r="I109">
        <v>1.33</v>
      </c>
      <c r="J109">
        <v>1</v>
      </c>
      <c r="K109">
        <v>0</v>
      </c>
      <c r="L109">
        <v>1.25</v>
      </c>
      <c r="M109">
        <v>0</v>
      </c>
      <c r="N109">
        <v>5</v>
      </c>
      <c r="O109">
        <v>17</v>
      </c>
      <c r="P109">
        <v>25</v>
      </c>
      <c r="Q109">
        <f t="shared" si="2"/>
        <v>3.6</v>
      </c>
      <c r="R109" s="6">
        <f t="shared" si="3"/>
        <v>3.22</v>
      </c>
      <c r="U109">
        <v>40</v>
      </c>
      <c r="V109">
        <v>0.75</v>
      </c>
      <c r="W109">
        <v>0.5</v>
      </c>
      <c r="X109">
        <v>0</v>
      </c>
      <c r="Y109">
        <v>1</v>
      </c>
      <c r="Z109">
        <v>0</v>
      </c>
      <c r="AA109">
        <v>0</v>
      </c>
      <c r="AB109">
        <v>0</v>
      </c>
      <c r="AC109">
        <v>0</v>
      </c>
      <c r="AD109">
        <v>0</v>
      </c>
      <c r="AE109">
        <v>0</v>
      </c>
      <c r="AF109">
        <v>107</v>
      </c>
    </row>
    <row r="110" spans="2:32">
      <c r="B110" s="4" t="s">
        <v>23252</v>
      </c>
      <c r="C110" s="4" t="s">
        <v>23253</v>
      </c>
      <c r="D110" t="s">
        <v>23070</v>
      </c>
      <c r="E110">
        <v>0</v>
      </c>
      <c r="F110">
        <v>0</v>
      </c>
      <c r="G110">
        <v>54</v>
      </c>
      <c r="H110">
        <v>132</v>
      </c>
      <c r="I110">
        <v>1.33</v>
      </c>
      <c r="J110">
        <v>1</v>
      </c>
      <c r="K110">
        <v>0</v>
      </c>
      <c r="L110">
        <v>1.25</v>
      </c>
      <c r="M110">
        <v>0</v>
      </c>
      <c r="N110">
        <v>6</v>
      </c>
      <c r="O110">
        <v>24</v>
      </c>
      <c r="P110">
        <v>35</v>
      </c>
      <c r="Q110">
        <f t="shared" si="2"/>
        <v>5</v>
      </c>
      <c r="R110" s="6">
        <f t="shared" si="3"/>
        <v>13.95</v>
      </c>
      <c r="U110">
        <v>60</v>
      </c>
      <c r="V110">
        <v>0.75</v>
      </c>
      <c r="W110">
        <v>0.3</v>
      </c>
      <c r="X110">
        <v>0</v>
      </c>
      <c r="Y110">
        <v>1</v>
      </c>
      <c r="Z110">
        <v>0</v>
      </c>
      <c r="AA110">
        <v>0</v>
      </c>
      <c r="AB110">
        <v>0</v>
      </c>
      <c r="AC110">
        <v>0</v>
      </c>
      <c r="AD110">
        <v>0</v>
      </c>
      <c r="AE110">
        <v>0</v>
      </c>
      <c r="AF110">
        <v>108</v>
      </c>
    </row>
    <row r="111" spans="2:32">
      <c r="B111" s="4" t="s">
        <v>23254</v>
      </c>
      <c r="C111" s="4" t="s">
        <v>23255</v>
      </c>
      <c r="D111" t="s">
        <v>23064</v>
      </c>
      <c r="E111">
        <v>0</v>
      </c>
      <c r="F111">
        <v>0</v>
      </c>
      <c r="G111">
        <v>10</v>
      </c>
      <c r="H111">
        <v>30</v>
      </c>
      <c r="I111">
        <v>1.5</v>
      </c>
      <c r="J111">
        <v>1</v>
      </c>
      <c r="K111">
        <v>0</v>
      </c>
      <c r="L111">
        <v>1</v>
      </c>
      <c r="M111">
        <v>0</v>
      </c>
      <c r="N111">
        <v>5</v>
      </c>
      <c r="O111">
        <v>20</v>
      </c>
      <c r="P111">
        <v>30</v>
      </c>
      <c r="Q111">
        <f t="shared" si="2"/>
        <v>4.25</v>
      </c>
      <c r="R111" s="6">
        <f t="shared" si="3"/>
        <v>3.52</v>
      </c>
      <c r="U111">
        <v>45</v>
      </c>
      <c r="V111">
        <v>0.75</v>
      </c>
      <c r="W111">
        <v>0.5</v>
      </c>
      <c r="X111">
        <v>0</v>
      </c>
      <c r="Y111">
        <v>1</v>
      </c>
      <c r="Z111">
        <v>0</v>
      </c>
      <c r="AA111">
        <v>0</v>
      </c>
      <c r="AB111">
        <v>0</v>
      </c>
      <c r="AC111">
        <v>0</v>
      </c>
      <c r="AD111">
        <v>0</v>
      </c>
      <c r="AE111">
        <v>0</v>
      </c>
      <c r="AF111">
        <v>109</v>
      </c>
    </row>
    <row r="112" spans="2:32">
      <c r="B112" s="4" t="s">
        <v>23256</v>
      </c>
      <c r="C112" s="4" t="s">
        <v>23257</v>
      </c>
      <c r="D112" t="s">
        <v>23067</v>
      </c>
      <c r="E112">
        <v>0</v>
      </c>
      <c r="F112">
        <v>0</v>
      </c>
      <c r="G112">
        <v>25</v>
      </c>
      <c r="H112">
        <v>75</v>
      </c>
      <c r="I112">
        <v>1.5</v>
      </c>
      <c r="J112">
        <v>1</v>
      </c>
      <c r="K112">
        <v>0</v>
      </c>
      <c r="L112">
        <v>1</v>
      </c>
      <c r="M112">
        <v>0</v>
      </c>
      <c r="N112">
        <v>6</v>
      </c>
      <c r="O112">
        <v>24</v>
      </c>
      <c r="P112">
        <v>35</v>
      </c>
      <c r="Q112">
        <f t="shared" si="2"/>
        <v>5</v>
      </c>
      <c r="R112" s="6">
        <f t="shared" si="3"/>
        <v>7.5</v>
      </c>
      <c r="U112">
        <v>65</v>
      </c>
      <c r="V112">
        <v>0.75</v>
      </c>
      <c r="W112">
        <v>0.3</v>
      </c>
      <c r="X112">
        <v>0</v>
      </c>
      <c r="Y112">
        <v>1</v>
      </c>
      <c r="Z112">
        <v>0</v>
      </c>
      <c r="AA112">
        <v>0</v>
      </c>
      <c r="AB112">
        <v>0</v>
      </c>
      <c r="AC112">
        <v>0</v>
      </c>
      <c r="AD112">
        <v>0</v>
      </c>
      <c r="AE112">
        <v>0</v>
      </c>
      <c r="AF112">
        <v>110</v>
      </c>
    </row>
    <row r="113" spans="2:32">
      <c r="B113" s="4" t="s">
        <v>23258</v>
      </c>
      <c r="C113" s="4" t="s">
        <v>23259</v>
      </c>
      <c r="D113" t="s">
        <v>23070</v>
      </c>
      <c r="E113">
        <v>0</v>
      </c>
      <c r="F113">
        <v>0</v>
      </c>
      <c r="G113">
        <v>60</v>
      </c>
      <c r="H113">
        <v>180</v>
      </c>
      <c r="I113">
        <v>1.5</v>
      </c>
      <c r="J113">
        <v>1</v>
      </c>
      <c r="K113">
        <v>0</v>
      </c>
      <c r="L113">
        <v>1</v>
      </c>
      <c r="M113">
        <v>0</v>
      </c>
      <c r="N113">
        <v>7</v>
      </c>
      <c r="O113">
        <v>27</v>
      </c>
      <c r="P113">
        <v>40</v>
      </c>
      <c r="Q113">
        <f t="shared" si="2"/>
        <v>5.7</v>
      </c>
      <c r="R113" s="6">
        <f t="shared" si="3"/>
        <v>15.78</v>
      </c>
      <c r="U113">
        <v>85</v>
      </c>
      <c r="V113">
        <v>0.75</v>
      </c>
      <c r="W113">
        <v>0.05</v>
      </c>
      <c r="X113">
        <v>0</v>
      </c>
      <c r="Y113">
        <v>1</v>
      </c>
      <c r="Z113">
        <v>0</v>
      </c>
      <c r="AA113">
        <v>0</v>
      </c>
      <c r="AB113">
        <v>0</v>
      </c>
      <c r="AC113">
        <v>0</v>
      </c>
      <c r="AD113">
        <v>0</v>
      </c>
      <c r="AE113">
        <v>0</v>
      </c>
      <c r="AF113">
        <v>111</v>
      </c>
    </row>
    <row r="114" spans="2:32">
      <c r="B114" s="4" t="s">
        <v>23254</v>
      </c>
      <c r="C114" s="4" t="s">
        <v>23260</v>
      </c>
      <c r="D114" t="s">
        <v>23064</v>
      </c>
      <c r="E114">
        <v>0</v>
      </c>
      <c r="F114">
        <v>0</v>
      </c>
      <c r="G114">
        <v>10</v>
      </c>
      <c r="H114">
        <v>30</v>
      </c>
      <c r="I114">
        <v>1.5</v>
      </c>
      <c r="J114">
        <v>1</v>
      </c>
      <c r="K114">
        <v>0</v>
      </c>
      <c r="L114">
        <v>1</v>
      </c>
      <c r="M114">
        <v>0</v>
      </c>
      <c r="N114">
        <v>5</v>
      </c>
      <c r="O114">
        <v>20</v>
      </c>
      <c r="P114">
        <v>30</v>
      </c>
      <c r="Q114">
        <f t="shared" si="2"/>
        <v>4.25</v>
      </c>
      <c r="R114" s="6">
        <f t="shared" si="3"/>
        <v>3.52</v>
      </c>
      <c r="U114">
        <v>45</v>
      </c>
      <c r="V114">
        <v>0.75</v>
      </c>
      <c r="W114">
        <v>0.5</v>
      </c>
      <c r="X114">
        <v>0</v>
      </c>
      <c r="Y114">
        <v>1</v>
      </c>
      <c r="Z114">
        <v>0</v>
      </c>
      <c r="AA114">
        <v>0</v>
      </c>
      <c r="AB114">
        <v>0</v>
      </c>
      <c r="AC114">
        <v>0</v>
      </c>
      <c r="AD114">
        <v>0</v>
      </c>
      <c r="AE114">
        <v>0</v>
      </c>
      <c r="AF114">
        <v>112</v>
      </c>
    </row>
    <row r="115" spans="2:32">
      <c r="B115" s="4" t="s">
        <v>23256</v>
      </c>
      <c r="C115" s="4" t="s">
        <v>23261</v>
      </c>
      <c r="D115" t="s">
        <v>23067</v>
      </c>
      <c r="E115">
        <v>0</v>
      </c>
      <c r="F115">
        <v>0</v>
      </c>
      <c r="G115">
        <v>25</v>
      </c>
      <c r="H115">
        <v>75</v>
      </c>
      <c r="I115">
        <v>1.5</v>
      </c>
      <c r="J115">
        <v>1</v>
      </c>
      <c r="K115">
        <v>0</v>
      </c>
      <c r="L115">
        <v>1</v>
      </c>
      <c r="M115">
        <v>0</v>
      </c>
      <c r="N115">
        <v>6</v>
      </c>
      <c r="O115">
        <v>24</v>
      </c>
      <c r="P115">
        <v>35</v>
      </c>
      <c r="Q115">
        <f t="shared" si="2"/>
        <v>5</v>
      </c>
      <c r="R115" s="6">
        <f t="shared" si="3"/>
        <v>7.5</v>
      </c>
      <c r="U115">
        <v>65</v>
      </c>
      <c r="V115">
        <v>0.75</v>
      </c>
      <c r="W115">
        <v>0.3</v>
      </c>
      <c r="X115">
        <v>0</v>
      </c>
      <c r="Y115">
        <v>1</v>
      </c>
      <c r="Z115">
        <v>0</v>
      </c>
      <c r="AA115">
        <v>0</v>
      </c>
      <c r="AB115">
        <v>0</v>
      </c>
      <c r="AC115">
        <v>0</v>
      </c>
      <c r="AD115">
        <v>0</v>
      </c>
      <c r="AE115">
        <v>0</v>
      </c>
      <c r="AF115">
        <v>113</v>
      </c>
    </row>
    <row r="116" spans="2:32">
      <c r="B116" s="4" t="s">
        <v>23258</v>
      </c>
      <c r="C116" s="4" t="s">
        <v>23262</v>
      </c>
      <c r="D116" t="s">
        <v>23070</v>
      </c>
      <c r="E116">
        <v>0</v>
      </c>
      <c r="F116">
        <v>0</v>
      </c>
      <c r="G116">
        <v>60</v>
      </c>
      <c r="H116">
        <v>180</v>
      </c>
      <c r="I116">
        <v>1.5</v>
      </c>
      <c r="J116">
        <v>1</v>
      </c>
      <c r="K116">
        <v>0</v>
      </c>
      <c r="L116">
        <v>1</v>
      </c>
      <c r="M116">
        <v>0</v>
      </c>
      <c r="N116">
        <v>7</v>
      </c>
      <c r="O116">
        <v>27</v>
      </c>
      <c r="P116">
        <v>40</v>
      </c>
      <c r="Q116">
        <f t="shared" si="2"/>
        <v>5.7</v>
      </c>
      <c r="R116" s="6">
        <f t="shared" si="3"/>
        <v>15.78</v>
      </c>
      <c r="U116">
        <v>85</v>
      </c>
      <c r="V116">
        <v>0.75</v>
      </c>
      <c r="W116">
        <v>0.05</v>
      </c>
      <c r="X116">
        <v>0</v>
      </c>
      <c r="Y116">
        <v>1</v>
      </c>
      <c r="Z116">
        <v>0</v>
      </c>
      <c r="AA116">
        <v>0</v>
      </c>
      <c r="AB116">
        <v>0</v>
      </c>
      <c r="AC116">
        <v>0</v>
      </c>
      <c r="AD116">
        <v>0</v>
      </c>
      <c r="AE116">
        <v>0</v>
      </c>
      <c r="AF116">
        <v>114</v>
      </c>
    </row>
    <row r="117" spans="2:32">
      <c r="B117" s="4" t="s">
        <v>23254</v>
      </c>
      <c r="C117" s="4" t="s">
        <v>23263</v>
      </c>
      <c r="D117" t="s">
        <v>23064</v>
      </c>
      <c r="E117">
        <v>0</v>
      </c>
      <c r="F117">
        <v>0</v>
      </c>
      <c r="G117">
        <v>10</v>
      </c>
      <c r="H117">
        <v>30</v>
      </c>
      <c r="I117">
        <v>1.5</v>
      </c>
      <c r="J117">
        <v>1</v>
      </c>
      <c r="K117">
        <v>0</v>
      </c>
      <c r="L117">
        <v>1</v>
      </c>
      <c r="M117">
        <v>0</v>
      </c>
      <c r="N117">
        <v>5</v>
      </c>
      <c r="O117">
        <v>20</v>
      </c>
      <c r="P117">
        <v>30</v>
      </c>
      <c r="Q117">
        <f t="shared" si="2"/>
        <v>4.25</v>
      </c>
      <c r="R117" s="6">
        <f t="shared" si="3"/>
        <v>3.52</v>
      </c>
      <c r="U117">
        <v>45</v>
      </c>
      <c r="V117">
        <v>0.75</v>
      </c>
      <c r="W117">
        <v>0.5</v>
      </c>
      <c r="X117">
        <v>0</v>
      </c>
      <c r="Y117">
        <v>1</v>
      </c>
      <c r="Z117">
        <v>0</v>
      </c>
      <c r="AA117">
        <v>0</v>
      </c>
      <c r="AB117">
        <v>0</v>
      </c>
      <c r="AC117">
        <v>0</v>
      </c>
      <c r="AD117">
        <v>0</v>
      </c>
      <c r="AE117">
        <v>0</v>
      </c>
      <c r="AF117">
        <v>115</v>
      </c>
    </row>
    <row r="118" spans="2:32">
      <c r="B118" s="4" t="s">
        <v>23256</v>
      </c>
      <c r="C118" s="4" t="s">
        <v>23264</v>
      </c>
      <c r="D118" t="s">
        <v>23067</v>
      </c>
      <c r="E118">
        <v>0</v>
      </c>
      <c r="F118">
        <v>0</v>
      </c>
      <c r="G118">
        <v>25</v>
      </c>
      <c r="H118">
        <v>75</v>
      </c>
      <c r="I118">
        <v>1.5</v>
      </c>
      <c r="J118">
        <v>1</v>
      </c>
      <c r="K118">
        <v>0</v>
      </c>
      <c r="L118">
        <v>1</v>
      </c>
      <c r="M118">
        <v>0</v>
      </c>
      <c r="N118">
        <v>6</v>
      </c>
      <c r="O118">
        <v>24</v>
      </c>
      <c r="P118">
        <v>35</v>
      </c>
      <c r="Q118">
        <f t="shared" si="2"/>
        <v>5</v>
      </c>
      <c r="R118" s="6">
        <f t="shared" si="3"/>
        <v>7.5</v>
      </c>
      <c r="U118">
        <v>65</v>
      </c>
      <c r="V118">
        <v>0.75</v>
      </c>
      <c r="W118">
        <v>0.3</v>
      </c>
      <c r="X118">
        <v>0</v>
      </c>
      <c r="Y118">
        <v>1</v>
      </c>
      <c r="Z118">
        <v>0</v>
      </c>
      <c r="AA118">
        <v>0</v>
      </c>
      <c r="AB118">
        <v>0</v>
      </c>
      <c r="AC118">
        <v>0</v>
      </c>
      <c r="AD118">
        <v>0</v>
      </c>
      <c r="AE118">
        <v>0</v>
      </c>
      <c r="AF118">
        <v>116</v>
      </c>
    </row>
    <row r="119" spans="2:32">
      <c r="B119" s="4" t="s">
        <v>23258</v>
      </c>
      <c r="C119" s="4" t="s">
        <v>23265</v>
      </c>
      <c r="D119" t="s">
        <v>23070</v>
      </c>
      <c r="E119">
        <v>0</v>
      </c>
      <c r="F119">
        <v>0</v>
      </c>
      <c r="G119">
        <v>60</v>
      </c>
      <c r="H119">
        <v>180</v>
      </c>
      <c r="I119">
        <v>1.5</v>
      </c>
      <c r="J119">
        <v>1</v>
      </c>
      <c r="K119">
        <v>0</v>
      </c>
      <c r="L119">
        <v>1</v>
      </c>
      <c r="M119">
        <v>0</v>
      </c>
      <c r="N119">
        <v>7</v>
      </c>
      <c r="O119">
        <v>27</v>
      </c>
      <c r="P119">
        <v>40</v>
      </c>
      <c r="Q119">
        <f t="shared" si="2"/>
        <v>5.7</v>
      </c>
      <c r="R119" s="6">
        <f t="shared" si="3"/>
        <v>15.78</v>
      </c>
      <c r="U119">
        <v>85</v>
      </c>
      <c r="V119">
        <v>0.75</v>
      </c>
      <c r="W119">
        <v>0.05</v>
      </c>
      <c r="X119">
        <v>0</v>
      </c>
      <c r="Y119">
        <v>1</v>
      </c>
      <c r="Z119">
        <v>0</v>
      </c>
      <c r="AA119">
        <v>0</v>
      </c>
      <c r="AB119">
        <v>0</v>
      </c>
      <c r="AC119">
        <v>0</v>
      </c>
      <c r="AD119">
        <v>0</v>
      </c>
      <c r="AE119">
        <v>0</v>
      </c>
      <c r="AF119">
        <v>117</v>
      </c>
    </row>
    <row r="120" spans="2:32">
      <c r="B120" s="4" t="s">
        <v>23254</v>
      </c>
      <c r="C120" s="4" t="s">
        <v>23266</v>
      </c>
      <c r="D120" t="s">
        <v>23064</v>
      </c>
      <c r="E120">
        <v>0</v>
      </c>
      <c r="F120">
        <v>0</v>
      </c>
      <c r="G120">
        <v>10</v>
      </c>
      <c r="H120">
        <v>30</v>
      </c>
      <c r="I120">
        <v>1.5</v>
      </c>
      <c r="J120">
        <v>1</v>
      </c>
      <c r="K120">
        <v>0</v>
      </c>
      <c r="L120">
        <v>1</v>
      </c>
      <c r="M120">
        <v>0</v>
      </c>
      <c r="N120">
        <v>5</v>
      </c>
      <c r="O120">
        <v>20</v>
      </c>
      <c r="P120">
        <v>30</v>
      </c>
      <c r="Q120">
        <f t="shared" si="2"/>
        <v>4.25</v>
      </c>
      <c r="R120" s="6">
        <f t="shared" si="3"/>
        <v>3.52</v>
      </c>
      <c r="U120">
        <v>45</v>
      </c>
      <c r="V120">
        <v>0.75</v>
      </c>
      <c r="W120">
        <v>0.5</v>
      </c>
      <c r="X120">
        <v>0</v>
      </c>
      <c r="Y120">
        <v>1</v>
      </c>
      <c r="Z120">
        <v>0</v>
      </c>
      <c r="AA120">
        <v>0</v>
      </c>
      <c r="AB120">
        <v>0</v>
      </c>
      <c r="AC120">
        <v>0</v>
      </c>
      <c r="AD120">
        <v>0</v>
      </c>
      <c r="AE120">
        <v>0</v>
      </c>
      <c r="AF120">
        <v>118</v>
      </c>
    </row>
    <row r="121" spans="2:32">
      <c r="B121" s="4" t="s">
        <v>23256</v>
      </c>
      <c r="C121" s="4" t="s">
        <v>23267</v>
      </c>
      <c r="D121" t="s">
        <v>23067</v>
      </c>
      <c r="E121">
        <v>0</v>
      </c>
      <c r="F121">
        <v>0</v>
      </c>
      <c r="G121">
        <v>25</v>
      </c>
      <c r="H121">
        <v>75</v>
      </c>
      <c r="I121">
        <v>1.5</v>
      </c>
      <c r="J121">
        <v>1</v>
      </c>
      <c r="K121">
        <v>0</v>
      </c>
      <c r="L121">
        <v>1</v>
      </c>
      <c r="M121">
        <v>0</v>
      </c>
      <c r="N121">
        <v>6</v>
      </c>
      <c r="O121">
        <v>24</v>
      </c>
      <c r="P121">
        <v>35</v>
      </c>
      <c r="Q121">
        <f t="shared" si="2"/>
        <v>5</v>
      </c>
      <c r="R121" s="6">
        <f t="shared" si="3"/>
        <v>7.5</v>
      </c>
      <c r="U121">
        <v>65</v>
      </c>
      <c r="V121">
        <v>0.75</v>
      </c>
      <c r="W121">
        <v>0.3</v>
      </c>
      <c r="X121">
        <v>0</v>
      </c>
      <c r="Y121">
        <v>1</v>
      </c>
      <c r="Z121">
        <v>0</v>
      </c>
      <c r="AA121">
        <v>0</v>
      </c>
      <c r="AB121">
        <v>0</v>
      </c>
      <c r="AC121">
        <v>0</v>
      </c>
      <c r="AD121">
        <v>0</v>
      </c>
      <c r="AE121">
        <v>0</v>
      </c>
      <c r="AF121">
        <v>119</v>
      </c>
    </row>
    <row r="122" spans="2:32">
      <c r="B122" s="4" t="s">
        <v>23258</v>
      </c>
      <c r="C122" s="4" t="s">
        <v>23268</v>
      </c>
      <c r="D122" t="s">
        <v>23070</v>
      </c>
      <c r="E122">
        <v>0</v>
      </c>
      <c r="F122">
        <v>0</v>
      </c>
      <c r="G122">
        <v>60</v>
      </c>
      <c r="H122">
        <v>180</v>
      </c>
      <c r="I122">
        <v>1.5</v>
      </c>
      <c r="J122">
        <v>1</v>
      </c>
      <c r="K122">
        <v>0</v>
      </c>
      <c r="L122">
        <v>1</v>
      </c>
      <c r="M122">
        <v>0</v>
      </c>
      <c r="N122">
        <v>7</v>
      </c>
      <c r="O122">
        <v>27</v>
      </c>
      <c r="P122">
        <v>40</v>
      </c>
      <c r="Q122">
        <f t="shared" si="2"/>
        <v>5.7</v>
      </c>
      <c r="R122" s="6">
        <f t="shared" si="3"/>
        <v>15.78</v>
      </c>
      <c r="U122">
        <v>85</v>
      </c>
      <c r="V122">
        <v>0.75</v>
      </c>
      <c r="W122">
        <v>0.05</v>
      </c>
      <c r="X122">
        <v>0</v>
      </c>
      <c r="Y122">
        <v>1</v>
      </c>
      <c r="Z122">
        <v>0</v>
      </c>
      <c r="AA122">
        <v>0</v>
      </c>
      <c r="AB122">
        <v>0</v>
      </c>
      <c r="AC122">
        <v>0</v>
      </c>
      <c r="AD122">
        <v>0</v>
      </c>
      <c r="AE122">
        <v>0</v>
      </c>
      <c r="AF122">
        <v>120</v>
      </c>
    </row>
    <row r="123" spans="2:32">
      <c r="B123" s="4" t="s">
        <v>23254</v>
      </c>
      <c r="C123" s="4" t="s">
        <v>23269</v>
      </c>
      <c r="D123" t="s">
        <v>23064</v>
      </c>
      <c r="E123">
        <v>0</v>
      </c>
      <c r="F123">
        <v>0</v>
      </c>
      <c r="G123">
        <v>10</v>
      </c>
      <c r="H123">
        <v>30</v>
      </c>
      <c r="I123">
        <v>1.5</v>
      </c>
      <c r="J123">
        <v>1</v>
      </c>
      <c r="K123">
        <v>0</v>
      </c>
      <c r="L123">
        <v>1</v>
      </c>
      <c r="M123">
        <v>0</v>
      </c>
      <c r="N123">
        <v>5</v>
      </c>
      <c r="O123">
        <v>20</v>
      </c>
      <c r="P123">
        <v>30</v>
      </c>
      <c r="Q123">
        <f t="shared" si="2"/>
        <v>4.25</v>
      </c>
      <c r="R123" s="6">
        <f t="shared" si="3"/>
        <v>3.52</v>
      </c>
      <c r="U123">
        <v>45</v>
      </c>
      <c r="V123">
        <v>0.75</v>
      </c>
      <c r="W123">
        <v>0.5</v>
      </c>
      <c r="X123">
        <v>0</v>
      </c>
      <c r="Y123">
        <v>1</v>
      </c>
      <c r="Z123">
        <v>0</v>
      </c>
      <c r="AA123">
        <v>0</v>
      </c>
      <c r="AB123">
        <v>0</v>
      </c>
      <c r="AC123">
        <v>0</v>
      </c>
      <c r="AD123">
        <v>0</v>
      </c>
      <c r="AE123">
        <v>0</v>
      </c>
      <c r="AF123">
        <v>121</v>
      </c>
    </row>
    <row r="124" spans="2:32">
      <c r="B124" s="4" t="s">
        <v>23256</v>
      </c>
      <c r="C124" s="4" t="s">
        <v>23270</v>
      </c>
      <c r="D124" t="s">
        <v>23067</v>
      </c>
      <c r="E124">
        <v>0</v>
      </c>
      <c r="F124">
        <v>0</v>
      </c>
      <c r="G124">
        <v>25</v>
      </c>
      <c r="H124">
        <v>75</v>
      </c>
      <c r="I124">
        <v>1.5</v>
      </c>
      <c r="J124">
        <v>1</v>
      </c>
      <c r="K124">
        <v>0</v>
      </c>
      <c r="L124">
        <v>1</v>
      </c>
      <c r="M124">
        <v>0</v>
      </c>
      <c r="N124">
        <v>6</v>
      </c>
      <c r="O124">
        <v>24</v>
      </c>
      <c r="P124">
        <v>35</v>
      </c>
      <c r="Q124">
        <f t="shared" si="2"/>
        <v>5</v>
      </c>
      <c r="R124" s="6">
        <f t="shared" si="3"/>
        <v>7.5</v>
      </c>
      <c r="U124">
        <v>65</v>
      </c>
      <c r="V124">
        <v>0.75</v>
      </c>
      <c r="W124">
        <v>0.3</v>
      </c>
      <c r="X124">
        <v>0</v>
      </c>
      <c r="Y124">
        <v>1</v>
      </c>
      <c r="Z124">
        <v>0</v>
      </c>
      <c r="AA124">
        <v>0</v>
      </c>
      <c r="AB124">
        <v>0</v>
      </c>
      <c r="AC124">
        <v>0</v>
      </c>
      <c r="AD124">
        <v>0</v>
      </c>
      <c r="AE124">
        <v>0</v>
      </c>
      <c r="AF124">
        <v>122</v>
      </c>
    </row>
    <row r="125" spans="2:32">
      <c r="B125" s="4" t="s">
        <v>23258</v>
      </c>
      <c r="C125" s="4" t="s">
        <v>23271</v>
      </c>
      <c r="D125" t="s">
        <v>23070</v>
      </c>
      <c r="E125">
        <v>0</v>
      </c>
      <c r="F125">
        <v>0</v>
      </c>
      <c r="G125">
        <v>60</v>
      </c>
      <c r="H125">
        <v>180</v>
      </c>
      <c r="I125">
        <v>1.5</v>
      </c>
      <c r="J125">
        <v>1</v>
      </c>
      <c r="K125">
        <v>0</v>
      </c>
      <c r="L125">
        <v>1</v>
      </c>
      <c r="M125">
        <v>0</v>
      </c>
      <c r="N125">
        <v>7</v>
      </c>
      <c r="O125">
        <v>27</v>
      </c>
      <c r="P125">
        <v>40</v>
      </c>
      <c r="Q125">
        <f t="shared" si="2"/>
        <v>5.7</v>
      </c>
      <c r="R125" s="6">
        <f t="shared" si="3"/>
        <v>15.78</v>
      </c>
      <c r="U125">
        <v>85</v>
      </c>
      <c r="V125">
        <v>0.75</v>
      </c>
      <c r="W125">
        <v>0.05</v>
      </c>
      <c r="X125">
        <v>0</v>
      </c>
      <c r="Y125">
        <v>1</v>
      </c>
      <c r="Z125">
        <v>0</v>
      </c>
      <c r="AA125">
        <v>0</v>
      </c>
      <c r="AB125">
        <v>0</v>
      </c>
      <c r="AC125">
        <v>0</v>
      </c>
      <c r="AD125">
        <v>0</v>
      </c>
      <c r="AE125">
        <v>0</v>
      </c>
      <c r="AF125">
        <v>123</v>
      </c>
    </row>
    <row r="126" spans="2:32">
      <c r="B126" s="4" t="s">
        <v>23254</v>
      </c>
      <c r="C126" s="4" t="s">
        <v>23272</v>
      </c>
      <c r="D126" t="s">
        <v>23064</v>
      </c>
      <c r="E126">
        <v>0</v>
      </c>
      <c r="F126">
        <v>0</v>
      </c>
      <c r="G126">
        <v>10</v>
      </c>
      <c r="H126">
        <v>30</v>
      </c>
      <c r="I126">
        <v>1.5</v>
      </c>
      <c r="J126">
        <v>1</v>
      </c>
      <c r="K126">
        <v>0</v>
      </c>
      <c r="L126">
        <v>1</v>
      </c>
      <c r="M126">
        <v>0</v>
      </c>
      <c r="N126">
        <v>5</v>
      </c>
      <c r="O126">
        <v>20</v>
      </c>
      <c r="P126">
        <v>30</v>
      </c>
      <c r="Q126">
        <f t="shared" si="2"/>
        <v>4.25</v>
      </c>
      <c r="R126" s="6">
        <f t="shared" si="3"/>
        <v>3.52</v>
      </c>
      <c r="U126">
        <v>45</v>
      </c>
      <c r="V126">
        <v>0.75</v>
      </c>
      <c r="W126">
        <v>0.5</v>
      </c>
      <c r="X126">
        <v>0</v>
      </c>
      <c r="Y126">
        <v>1</v>
      </c>
      <c r="Z126">
        <v>0</v>
      </c>
      <c r="AA126">
        <v>0</v>
      </c>
      <c r="AB126">
        <v>0</v>
      </c>
      <c r="AC126">
        <v>0</v>
      </c>
      <c r="AD126">
        <v>0</v>
      </c>
      <c r="AE126">
        <v>0</v>
      </c>
      <c r="AF126">
        <v>124</v>
      </c>
    </row>
    <row r="127" spans="2:32">
      <c r="B127" s="4" t="s">
        <v>23256</v>
      </c>
      <c r="C127" s="4" t="s">
        <v>23273</v>
      </c>
      <c r="D127" t="s">
        <v>23067</v>
      </c>
      <c r="E127">
        <v>0</v>
      </c>
      <c r="F127">
        <v>0</v>
      </c>
      <c r="G127">
        <v>25</v>
      </c>
      <c r="H127">
        <v>75</v>
      </c>
      <c r="I127">
        <v>1.5</v>
      </c>
      <c r="J127">
        <v>1</v>
      </c>
      <c r="K127">
        <v>0</v>
      </c>
      <c r="L127">
        <v>1</v>
      </c>
      <c r="M127">
        <v>0</v>
      </c>
      <c r="N127">
        <v>6</v>
      </c>
      <c r="O127">
        <v>24</v>
      </c>
      <c r="P127">
        <v>35</v>
      </c>
      <c r="Q127">
        <f t="shared" si="2"/>
        <v>5</v>
      </c>
      <c r="R127" s="6">
        <f t="shared" si="3"/>
        <v>7.5</v>
      </c>
      <c r="U127">
        <v>65</v>
      </c>
      <c r="V127">
        <v>0.75</v>
      </c>
      <c r="W127">
        <v>0.3</v>
      </c>
      <c r="X127">
        <v>0</v>
      </c>
      <c r="Y127">
        <v>1</v>
      </c>
      <c r="Z127">
        <v>0</v>
      </c>
      <c r="AA127">
        <v>0</v>
      </c>
      <c r="AB127">
        <v>0</v>
      </c>
      <c r="AC127">
        <v>0</v>
      </c>
      <c r="AD127">
        <v>0</v>
      </c>
      <c r="AE127">
        <v>0</v>
      </c>
      <c r="AF127">
        <v>125</v>
      </c>
    </row>
    <row r="128" spans="2:32">
      <c r="B128" s="4" t="s">
        <v>23258</v>
      </c>
      <c r="C128" s="4" t="s">
        <v>23274</v>
      </c>
      <c r="D128" t="s">
        <v>23070</v>
      </c>
      <c r="E128">
        <v>0</v>
      </c>
      <c r="F128">
        <v>0</v>
      </c>
      <c r="G128">
        <v>60</v>
      </c>
      <c r="H128">
        <v>180</v>
      </c>
      <c r="I128">
        <v>1.5</v>
      </c>
      <c r="J128">
        <v>1</v>
      </c>
      <c r="K128">
        <v>0</v>
      </c>
      <c r="L128">
        <v>1</v>
      </c>
      <c r="M128">
        <v>0</v>
      </c>
      <c r="N128">
        <v>7</v>
      </c>
      <c r="O128">
        <v>27</v>
      </c>
      <c r="P128">
        <v>40</v>
      </c>
      <c r="Q128">
        <f t="shared" si="2"/>
        <v>5.7</v>
      </c>
      <c r="R128" s="6">
        <f t="shared" si="3"/>
        <v>15.78</v>
      </c>
      <c r="U128">
        <v>85</v>
      </c>
      <c r="V128">
        <v>0.75</v>
      </c>
      <c r="W128">
        <v>0.05</v>
      </c>
      <c r="X128">
        <v>0</v>
      </c>
      <c r="Y128">
        <v>1</v>
      </c>
      <c r="Z128">
        <v>0</v>
      </c>
      <c r="AA128">
        <v>0</v>
      </c>
      <c r="AB128">
        <v>0</v>
      </c>
      <c r="AC128">
        <v>0</v>
      </c>
      <c r="AD128">
        <v>0</v>
      </c>
      <c r="AE128">
        <v>0</v>
      </c>
      <c r="AF128">
        <v>126</v>
      </c>
    </row>
    <row r="129" spans="2:32">
      <c r="B129" s="4" t="s">
        <v>23254</v>
      </c>
      <c r="C129" s="4" t="s">
        <v>23275</v>
      </c>
      <c r="D129" t="s">
        <v>23064</v>
      </c>
      <c r="E129">
        <v>0</v>
      </c>
      <c r="F129">
        <v>0</v>
      </c>
      <c r="G129">
        <v>10</v>
      </c>
      <c r="H129">
        <v>30</v>
      </c>
      <c r="I129">
        <v>1.5</v>
      </c>
      <c r="J129">
        <v>1</v>
      </c>
      <c r="K129">
        <v>0</v>
      </c>
      <c r="L129">
        <v>1</v>
      </c>
      <c r="M129">
        <v>0</v>
      </c>
      <c r="N129">
        <v>5</v>
      </c>
      <c r="O129">
        <v>20</v>
      </c>
      <c r="P129">
        <v>30</v>
      </c>
      <c r="Q129">
        <f t="shared" si="2"/>
        <v>4.25</v>
      </c>
      <c r="R129" s="6">
        <f t="shared" si="3"/>
        <v>3.52</v>
      </c>
      <c r="U129">
        <v>45</v>
      </c>
      <c r="V129">
        <v>0.75</v>
      </c>
      <c r="W129">
        <v>0.5</v>
      </c>
      <c r="X129">
        <v>0</v>
      </c>
      <c r="Y129">
        <v>1</v>
      </c>
      <c r="Z129">
        <v>0</v>
      </c>
      <c r="AA129">
        <v>0</v>
      </c>
      <c r="AB129">
        <v>0</v>
      </c>
      <c r="AC129">
        <v>0</v>
      </c>
      <c r="AD129">
        <v>0</v>
      </c>
      <c r="AE129">
        <v>0</v>
      </c>
      <c r="AF129">
        <v>127</v>
      </c>
    </row>
    <row r="130" spans="2:32">
      <c r="B130" s="4" t="s">
        <v>23256</v>
      </c>
      <c r="C130" s="4" t="s">
        <v>23276</v>
      </c>
      <c r="D130" t="s">
        <v>23067</v>
      </c>
      <c r="E130">
        <v>0</v>
      </c>
      <c r="F130">
        <v>0</v>
      </c>
      <c r="G130">
        <v>25</v>
      </c>
      <c r="H130">
        <v>75</v>
      </c>
      <c r="I130">
        <v>1.5</v>
      </c>
      <c r="J130">
        <v>1</v>
      </c>
      <c r="K130">
        <v>0</v>
      </c>
      <c r="L130">
        <v>1</v>
      </c>
      <c r="M130">
        <v>0</v>
      </c>
      <c r="N130">
        <v>6</v>
      </c>
      <c r="O130">
        <v>24</v>
      </c>
      <c r="P130">
        <v>35</v>
      </c>
      <c r="Q130">
        <f t="shared" si="2"/>
        <v>5</v>
      </c>
      <c r="R130" s="6">
        <f t="shared" si="3"/>
        <v>7.5</v>
      </c>
      <c r="U130">
        <v>65</v>
      </c>
      <c r="V130">
        <v>0.75</v>
      </c>
      <c r="W130">
        <v>0.3</v>
      </c>
      <c r="X130">
        <v>0</v>
      </c>
      <c r="Y130">
        <v>1</v>
      </c>
      <c r="Z130">
        <v>0</v>
      </c>
      <c r="AA130">
        <v>0</v>
      </c>
      <c r="AB130">
        <v>0</v>
      </c>
      <c r="AC130">
        <v>0</v>
      </c>
      <c r="AD130">
        <v>0</v>
      </c>
      <c r="AE130">
        <v>0</v>
      </c>
      <c r="AF130">
        <v>128</v>
      </c>
    </row>
    <row r="131" spans="2:32">
      <c r="B131" s="4" t="s">
        <v>23258</v>
      </c>
      <c r="C131" s="4" t="s">
        <v>23277</v>
      </c>
      <c r="D131" t="s">
        <v>23070</v>
      </c>
      <c r="E131">
        <v>0</v>
      </c>
      <c r="F131">
        <v>0</v>
      </c>
      <c r="G131">
        <v>60</v>
      </c>
      <c r="H131">
        <v>180</v>
      </c>
      <c r="I131">
        <v>1.5</v>
      </c>
      <c r="J131">
        <v>1</v>
      </c>
      <c r="K131">
        <v>0</v>
      </c>
      <c r="L131">
        <v>1</v>
      </c>
      <c r="M131">
        <v>0</v>
      </c>
      <c r="N131">
        <v>7</v>
      </c>
      <c r="O131">
        <v>27</v>
      </c>
      <c r="P131">
        <v>40</v>
      </c>
      <c r="Q131">
        <f t="shared" si="2"/>
        <v>5.7</v>
      </c>
      <c r="R131" s="6">
        <f t="shared" si="3"/>
        <v>15.78</v>
      </c>
      <c r="U131">
        <v>85</v>
      </c>
      <c r="V131">
        <v>0.75</v>
      </c>
      <c r="W131">
        <v>0.05</v>
      </c>
      <c r="X131">
        <v>0</v>
      </c>
      <c r="Y131">
        <v>1</v>
      </c>
      <c r="Z131">
        <v>0</v>
      </c>
      <c r="AA131">
        <v>0</v>
      </c>
      <c r="AB131">
        <v>0</v>
      </c>
      <c r="AC131">
        <v>0</v>
      </c>
      <c r="AD131">
        <v>0</v>
      </c>
      <c r="AE131">
        <v>0</v>
      </c>
      <c r="AF131">
        <v>129</v>
      </c>
    </row>
    <row r="132" spans="2:32">
      <c r="B132" s="4" t="s">
        <v>23254</v>
      </c>
      <c r="C132" s="4" t="s">
        <v>23278</v>
      </c>
      <c r="D132" t="s">
        <v>23064</v>
      </c>
      <c r="E132">
        <v>0</v>
      </c>
      <c r="F132">
        <v>0</v>
      </c>
      <c r="G132">
        <v>10</v>
      </c>
      <c r="H132">
        <v>30</v>
      </c>
      <c r="I132">
        <v>1.5</v>
      </c>
      <c r="J132">
        <v>1</v>
      </c>
      <c r="K132">
        <v>0</v>
      </c>
      <c r="L132">
        <v>1</v>
      </c>
      <c r="M132">
        <v>0</v>
      </c>
      <c r="N132">
        <v>5</v>
      </c>
      <c r="O132">
        <v>20</v>
      </c>
      <c r="P132">
        <v>30</v>
      </c>
      <c r="Q132">
        <f t="shared" ref="Q132:Q195" si="4">((N132+O132)/2+P132)/10</f>
        <v>4.25</v>
      </c>
      <c r="R132" s="6">
        <f t="shared" ref="R132:R195" si="5">ROUNDDOWN(((G132+H132)/2/Q132*V132),2)</f>
        <v>3.52</v>
      </c>
      <c r="U132">
        <v>45</v>
      </c>
      <c r="V132">
        <v>0.75</v>
      </c>
      <c r="W132">
        <v>0.5</v>
      </c>
      <c r="X132">
        <v>0</v>
      </c>
      <c r="Y132">
        <v>1</v>
      </c>
      <c r="Z132">
        <v>0</v>
      </c>
      <c r="AA132">
        <v>0</v>
      </c>
      <c r="AB132">
        <v>0</v>
      </c>
      <c r="AC132">
        <v>0</v>
      </c>
      <c r="AD132">
        <v>0</v>
      </c>
      <c r="AE132">
        <v>0</v>
      </c>
      <c r="AF132">
        <v>130</v>
      </c>
    </row>
    <row r="133" spans="2:32">
      <c r="B133" s="4" t="s">
        <v>23256</v>
      </c>
      <c r="C133" s="4" t="s">
        <v>23279</v>
      </c>
      <c r="D133" t="s">
        <v>23067</v>
      </c>
      <c r="E133">
        <v>0</v>
      </c>
      <c r="F133">
        <v>0</v>
      </c>
      <c r="G133">
        <v>25</v>
      </c>
      <c r="H133">
        <v>75</v>
      </c>
      <c r="I133">
        <v>1.5</v>
      </c>
      <c r="J133">
        <v>1</v>
      </c>
      <c r="K133">
        <v>0</v>
      </c>
      <c r="L133">
        <v>1</v>
      </c>
      <c r="M133">
        <v>0</v>
      </c>
      <c r="N133">
        <v>6</v>
      </c>
      <c r="O133">
        <v>24</v>
      </c>
      <c r="P133">
        <v>35</v>
      </c>
      <c r="Q133">
        <f t="shared" si="4"/>
        <v>5</v>
      </c>
      <c r="R133" s="6">
        <f t="shared" si="5"/>
        <v>7.5</v>
      </c>
      <c r="U133">
        <v>65</v>
      </c>
      <c r="V133">
        <v>0.75</v>
      </c>
      <c r="W133">
        <v>0.3</v>
      </c>
      <c r="X133">
        <v>0</v>
      </c>
      <c r="Y133">
        <v>1</v>
      </c>
      <c r="Z133">
        <v>0</v>
      </c>
      <c r="AA133">
        <v>0</v>
      </c>
      <c r="AB133">
        <v>0</v>
      </c>
      <c r="AC133">
        <v>0</v>
      </c>
      <c r="AD133">
        <v>0</v>
      </c>
      <c r="AE133">
        <v>0</v>
      </c>
      <c r="AF133">
        <v>131</v>
      </c>
    </row>
    <row r="134" spans="2:32">
      <c r="B134" s="4" t="s">
        <v>23258</v>
      </c>
      <c r="C134" s="4" t="s">
        <v>23280</v>
      </c>
      <c r="D134" t="s">
        <v>23070</v>
      </c>
      <c r="E134">
        <v>0</v>
      </c>
      <c r="F134">
        <v>0</v>
      </c>
      <c r="G134">
        <v>60</v>
      </c>
      <c r="H134">
        <v>180</v>
      </c>
      <c r="I134">
        <v>1.5</v>
      </c>
      <c r="J134">
        <v>1</v>
      </c>
      <c r="K134">
        <v>0</v>
      </c>
      <c r="L134">
        <v>1</v>
      </c>
      <c r="M134">
        <v>0</v>
      </c>
      <c r="N134">
        <v>7</v>
      </c>
      <c r="O134">
        <v>27</v>
      </c>
      <c r="P134">
        <v>40</v>
      </c>
      <c r="Q134">
        <f t="shared" si="4"/>
        <v>5.7</v>
      </c>
      <c r="R134" s="6">
        <f t="shared" si="5"/>
        <v>15.78</v>
      </c>
      <c r="U134">
        <v>85</v>
      </c>
      <c r="V134">
        <v>0.75</v>
      </c>
      <c r="W134">
        <v>0.05</v>
      </c>
      <c r="X134">
        <v>0</v>
      </c>
      <c r="Y134">
        <v>1</v>
      </c>
      <c r="Z134">
        <v>0</v>
      </c>
      <c r="AA134">
        <v>0</v>
      </c>
      <c r="AB134">
        <v>0</v>
      </c>
      <c r="AC134">
        <v>0</v>
      </c>
      <c r="AD134">
        <v>0</v>
      </c>
      <c r="AE134">
        <v>0</v>
      </c>
      <c r="AF134">
        <v>132</v>
      </c>
    </row>
    <row r="135" spans="2:32">
      <c r="B135" s="4" t="s">
        <v>23281</v>
      </c>
      <c r="C135" s="4" t="s">
        <v>23282</v>
      </c>
      <c r="E135">
        <v>0</v>
      </c>
      <c r="F135">
        <v>0</v>
      </c>
      <c r="G135">
        <v>500</v>
      </c>
      <c r="H135">
        <v>1000</v>
      </c>
      <c r="I135">
        <v>1</v>
      </c>
      <c r="J135">
        <v>1.5</v>
      </c>
      <c r="K135">
        <v>0</v>
      </c>
      <c r="L135">
        <v>1</v>
      </c>
      <c r="M135">
        <v>0</v>
      </c>
      <c r="N135">
        <v>17</v>
      </c>
      <c r="O135">
        <v>67</v>
      </c>
      <c r="P135">
        <v>100</v>
      </c>
      <c r="Q135">
        <f t="shared" si="4"/>
        <v>14.2</v>
      </c>
      <c r="R135" s="6">
        <f t="shared" si="5"/>
        <v>44.89</v>
      </c>
      <c r="U135">
        <v>120</v>
      </c>
      <c r="V135">
        <v>0.85</v>
      </c>
      <c r="W135">
        <v>0</v>
      </c>
      <c r="X135">
        <v>0</v>
      </c>
      <c r="Y135">
        <v>1</v>
      </c>
      <c r="Z135">
        <v>0</v>
      </c>
      <c r="AA135">
        <v>0</v>
      </c>
      <c r="AB135">
        <v>0</v>
      </c>
      <c r="AC135">
        <v>0</v>
      </c>
      <c r="AD135">
        <v>0</v>
      </c>
      <c r="AE135">
        <v>0</v>
      </c>
      <c r="AF135">
        <v>133</v>
      </c>
    </row>
    <row r="136" spans="2:32">
      <c r="B136" s="4" t="s">
        <v>23283</v>
      </c>
      <c r="C136" s="4" t="s">
        <v>23284</v>
      </c>
      <c r="E136">
        <v>0</v>
      </c>
      <c r="F136">
        <v>0</v>
      </c>
      <c r="G136">
        <v>15</v>
      </c>
      <c r="H136">
        <v>20</v>
      </c>
      <c r="I136">
        <v>1</v>
      </c>
      <c r="J136">
        <v>1</v>
      </c>
      <c r="K136">
        <v>0</v>
      </c>
      <c r="L136">
        <v>1</v>
      </c>
      <c r="M136">
        <v>0</v>
      </c>
      <c r="N136">
        <v>1</v>
      </c>
      <c r="O136">
        <v>4</v>
      </c>
      <c r="P136">
        <v>5</v>
      </c>
      <c r="Q136">
        <f t="shared" si="4"/>
        <v>0.75</v>
      </c>
      <c r="R136" s="6">
        <f t="shared" si="5"/>
        <v>18.66</v>
      </c>
      <c r="U136">
        <v>10</v>
      </c>
      <c r="V136">
        <v>0.8</v>
      </c>
      <c r="W136">
        <v>0.5</v>
      </c>
      <c r="X136">
        <v>0</v>
      </c>
      <c r="Y136">
        <v>1</v>
      </c>
      <c r="Z136">
        <v>0</v>
      </c>
      <c r="AA136">
        <v>0</v>
      </c>
      <c r="AB136">
        <v>0</v>
      </c>
      <c r="AC136">
        <v>0</v>
      </c>
      <c r="AD136">
        <v>0</v>
      </c>
      <c r="AE136">
        <v>0</v>
      </c>
      <c r="AF136">
        <v>134</v>
      </c>
    </row>
    <row r="137" spans="2:32">
      <c r="B137" s="4" t="s">
        <v>23077</v>
      </c>
      <c r="C137" s="4" t="s">
        <v>23285</v>
      </c>
      <c r="E137">
        <v>0</v>
      </c>
      <c r="F137">
        <v>0</v>
      </c>
      <c r="G137">
        <v>12</v>
      </c>
      <c r="H137">
        <v>29</v>
      </c>
      <c r="I137">
        <v>1</v>
      </c>
      <c r="J137">
        <v>0.5</v>
      </c>
      <c r="K137">
        <v>0</v>
      </c>
      <c r="L137">
        <v>1.5</v>
      </c>
      <c r="M137">
        <v>0</v>
      </c>
      <c r="N137">
        <v>5</v>
      </c>
      <c r="O137">
        <v>17</v>
      </c>
      <c r="P137">
        <v>25</v>
      </c>
      <c r="Q137">
        <f t="shared" si="4"/>
        <v>3.6</v>
      </c>
      <c r="R137" s="6">
        <f t="shared" si="5"/>
        <v>4.84</v>
      </c>
      <c r="U137">
        <v>30</v>
      </c>
      <c r="V137">
        <v>0.85</v>
      </c>
      <c r="W137">
        <v>0.5</v>
      </c>
      <c r="X137">
        <v>0</v>
      </c>
      <c r="Y137">
        <v>1</v>
      </c>
      <c r="Z137">
        <v>0</v>
      </c>
      <c r="AA137">
        <v>0</v>
      </c>
      <c r="AB137">
        <v>0</v>
      </c>
      <c r="AC137">
        <v>0</v>
      </c>
      <c r="AD137">
        <v>0</v>
      </c>
      <c r="AE137">
        <v>0</v>
      </c>
      <c r="AF137">
        <v>135</v>
      </c>
    </row>
    <row r="138" spans="2:32">
      <c r="B138" s="4" t="s">
        <v>23079</v>
      </c>
      <c r="C138" s="4" t="s">
        <v>23286</v>
      </c>
      <c r="E138">
        <v>0</v>
      </c>
      <c r="F138">
        <v>0</v>
      </c>
      <c r="G138">
        <v>30</v>
      </c>
      <c r="H138">
        <v>73</v>
      </c>
      <c r="I138">
        <v>1</v>
      </c>
      <c r="J138">
        <v>0.5</v>
      </c>
      <c r="K138">
        <v>0</v>
      </c>
      <c r="L138">
        <v>1.5</v>
      </c>
      <c r="M138">
        <v>0</v>
      </c>
      <c r="N138">
        <v>5</v>
      </c>
      <c r="O138">
        <v>20</v>
      </c>
      <c r="P138">
        <v>30</v>
      </c>
      <c r="Q138">
        <f t="shared" si="4"/>
        <v>4.25</v>
      </c>
      <c r="R138" s="6">
        <f t="shared" si="5"/>
        <v>10.3</v>
      </c>
      <c r="U138">
        <v>50</v>
      </c>
      <c r="V138">
        <v>0.85</v>
      </c>
      <c r="W138">
        <v>0.3</v>
      </c>
      <c r="X138">
        <v>0</v>
      </c>
      <c r="Y138">
        <v>1</v>
      </c>
      <c r="Z138">
        <v>0</v>
      </c>
      <c r="AA138">
        <v>0</v>
      </c>
      <c r="AB138">
        <v>0</v>
      </c>
      <c r="AC138">
        <v>0</v>
      </c>
      <c r="AD138">
        <v>0</v>
      </c>
      <c r="AE138">
        <v>0</v>
      </c>
      <c r="AF138">
        <v>136</v>
      </c>
    </row>
    <row r="139" spans="2:32">
      <c r="B139" s="4" t="s">
        <v>23287</v>
      </c>
      <c r="C139" s="4" t="s">
        <v>23288</v>
      </c>
      <c r="E139">
        <v>0</v>
      </c>
      <c r="F139">
        <v>0</v>
      </c>
      <c r="G139">
        <v>500</v>
      </c>
      <c r="H139">
        <v>750</v>
      </c>
      <c r="I139">
        <v>1</v>
      </c>
      <c r="J139">
        <v>1</v>
      </c>
      <c r="K139">
        <v>1</v>
      </c>
      <c r="L139">
        <v>1.5</v>
      </c>
      <c r="M139">
        <v>0</v>
      </c>
      <c r="N139">
        <v>5</v>
      </c>
      <c r="O139">
        <v>20</v>
      </c>
      <c r="P139">
        <v>30</v>
      </c>
      <c r="Q139">
        <f t="shared" si="4"/>
        <v>4.25</v>
      </c>
      <c r="R139" s="6">
        <f t="shared" si="5"/>
        <v>147.05</v>
      </c>
      <c r="U139">
        <v>150</v>
      </c>
      <c r="V139">
        <v>1</v>
      </c>
      <c r="W139">
        <v>0.5</v>
      </c>
      <c r="X139">
        <v>0</v>
      </c>
      <c r="Y139">
        <v>1</v>
      </c>
      <c r="Z139">
        <v>500</v>
      </c>
      <c r="AA139">
        <v>1</v>
      </c>
      <c r="AB139">
        <v>0</v>
      </c>
      <c r="AC139">
        <v>0</v>
      </c>
      <c r="AD139">
        <v>100</v>
      </c>
      <c r="AE139">
        <v>10</v>
      </c>
      <c r="AF139">
        <v>137</v>
      </c>
    </row>
    <row r="140" spans="2:32">
      <c r="B140" s="4" t="s">
        <v>23289</v>
      </c>
      <c r="C140" s="4" t="s">
        <v>23290</v>
      </c>
      <c r="E140">
        <v>0</v>
      </c>
      <c r="F140">
        <v>0</v>
      </c>
      <c r="G140">
        <v>250</v>
      </c>
      <c r="H140">
        <v>325</v>
      </c>
      <c r="I140">
        <v>1</v>
      </c>
      <c r="J140">
        <v>0.5</v>
      </c>
      <c r="K140">
        <v>0</v>
      </c>
      <c r="L140">
        <v>1</v>
      </c>
      <c r="M140">
        <v>0</v>
      </c>
      <c r="N140">
        <v>2</v>
      </c>
      <c r="O140">
        <v>7</v>
      </c>
      <c r="P140">
        <v>10</v>
      </c>
      <c r="Q140">
        <f t="shared" si="4"/>
        <v>1.45</v>
      </c>
      <c r="R140" s="6">
        <f t="shared" si="5"/>
        <v>158.62</v>
      </c>
      <c r="U140">
        <v>150</v>
      </c>
      <c r="V140">
        <v>0.8</v>
      </c>
      <c r="W140">
        <v>0.75</v>
      </c>
      <c r="X140">
        <v>0</v>
      </c>
      <c r="Y140">
        <v>1</v>
      </c>
      <c r="Z140">
        <v>0</v>
      </c>
      <c r="AA140">
        <v>0</v>
      </c>
      <c r="AB140">
        <v>0</v>
      </c>
      <c r="AC140">
        <v>0</v>
      </c>
      <c r="AD140">
        <v>0</v>
      </c>
      <c r="AE140">
        <v>0</v>
      </c>
      <c r="AF140">
        <v>138</v>
      </c>
    </row>
    <row r="141" spans="2:32">
      <c r="B141" s="4" t="s">
        <v>23291</v>
      </c>
      <c r="C141" s="4" t="s">
        <v>23292</v>
      </c>
      <c r="E141">
        <v>0</v>
      </c>
      <c r="F141">
        <v>0</v>
      </c>
      <c r="G141">
        <v>4948</v>
      </c>
      <c r="H141">
        <v>12123</v>
      </c>
      <c r="I141">
        <v>2</v>
      </c>
      <c r="J141">
        <v>0.75</v>
      </c>
      <c r="K141">
        <v>0</v>
      </c>
      <c r="L141">
        <v>2</v>
      </c>
      <c r="M141">
        <v>0</v>
      </c>
      <c r="N141">
        <v>12</v>
      </c>
      <c r="O141">
        <v>47</v>
      </c>
      <c r="P141">
        <v>70</v>
      </c>
      <c r="Q141">
        <f t="shared" si="4"/>
        <v>9.95</v>
      </c>
      <c r="R141" s="6">
        <f t="shared" si="5"/>
        <v>729.16</v>
      </c>
      <c r="U141">
        <v>100</v>
      </c>
      <c r="V141">
        <v>0.85</v>
      </c>
      <c r="W141">
        <v>0</v>
      </c>
      <c r="X141">
        <v>0</v>
      </c>
      <c r="Y141">
        <v>1</v>
      </c>
      <c r="Z141">
        <v>0</v>
      </c>
      <c r="AA141">
        <v>0</v>
      </c>
      <c r="AB141">
        <v>0</v>
      </c>
      <c r="AC141">
        <v>0</v>
      </c>
      <c r="AD141">
        <v>0</v>
      </c>
      <c r="AE141">
        <v>0</v>
      </c>
      <c r="AF141">
        <v>139</v>
      </c>
    </row>
    <row r="142" spans="2:32">
      <c r="B142" s="4" t="s">
        <v>23293</v>
      </c>
      <c r="C142" s="4" t="s">
        <v>23294</v>
      </c>
      <c r="E142">
        <v>0</v>
      </c>
      <c r="F142">
        <v>0</v>
      </c>
      <c r="G142">
        <v>10</v>
      </c>
      <c r="H142">
        <v>12</v>
      </c>
      <c r="I142">
        <v>1</v>
      </c>
      <c r="J142">
        <v>0.5</v>
      </c>
      <c r="K142">
        <v>0</v>
      </c>
      <c r="L142">
        <v>2</v>
      </c>
      <c r="M142">
        <v>0</v>
      </c>
      <c r="N142">
        <v>2</v>
      </c>
      <c r="O142">
        <v>7</v>
      </c>
      <c r="P142">
        <v>10</v>
      </c>
      <c r="Q142">
        <f t="shared" si="4"/>
        <v>1.45</v>
      </c>
      <c r="R142" s="6">
        <f t="shared" si="5"/>
        <v>6.06</v>
      </c>
      <c r="U142">
        <v>10</v>
      </c>
      <c r="V142">
        <v>0.8</v>
      </c>
      <c r="W142">
        <v>0.5</v>
      </c>
      <c r="X142">
        <v>0</v>
      </c>
      <c r="Y142">
        <v>1</v>
      </c>
      <c r="Z142">
        <v>0</v>
      </c>
      <c r="AA142">
        <v>0</v>
      </c>
      <c r="AB142">
        <v>0</v>
      </c>
      <c r="AC142">
        <v>0</v>
      </c>
      <c r="AD142">
        <v>0</v>
      </c>
      <c r="AE142">
        <v>0</v>
      </c>
      <c r="AF142">
        <v>140</v>
      </c>
    </row>
    <row r="143" spans="2:32">
      <c r="B143" s="4" t="s">
        <v>23295</v>
      </c>
      <c r="C143" s="4" t="s">
        <v>23296</v>
      </c>
      <c r="E143">
        <v>0</v>
      </c>
      <c r="F143">
        <v>0</v>
      </c>
      <c r="G143">
        <v>4948</v>
      </c>
      <c r="H143">
        <v>12123</v>
      </c>
      <c r="I143">
        <v>2</v>
      </c>
      <c r="J143">
        <v>0.75</v>
      </c>
      <c r="K143">
        <v>0</v>
      </c>
      <c r="L143">
        <v>2</v>
      </c>
      <c r="M143">
        <v>0</v>
      </c>
      <c r="N143">
        <v>30</v>
      </c>
      <c r="O143">
        <v>120</v>
      </c>
      <c r="P143">
        <v>180</v>
      </c>
      <c r="Q143">
        <f t="shared" si="4"/>
        <v>25.5</v>
      </c>
      <c r="R143" s="6">
        <f t="shared" si="5"/>
        <v>284.51</v>
      </c>
      <c r="U143">
        <v>150</v>
      </c>
      <c r="V143">
        <v>0.85</v>
      </c>
      <c r="W143">
        <v>0</v>
      </c>
      <c r="X143">
        <v>0</v>
      </c>
      <c r="Y143">
        <v>1</v>
      </c>
      <c r="Z143">
        <v>0</v>
      </c>
      <c r="AA143">
        <v>0</v>
      </c>
      <c r="AB143">
        <v>0</v>
      </c>
      <c r="AC143">
        <v>0</v>
      </c>
      <c r="AD143">
        <v>0</v>
      </c>
      <c r="AE143">
        <v>0</v>
      </c>
      <c r="AF143">
        <v>141</v>
      </c>
    </row>
    <row r="144" spans="2:32">
      <c r="B144" s="4" t="s">
        <v>23297</v>
      </c>
      <c r="C144" s="4" t="s">
        <v>23298</v>
      </c>
      <c r="E144">
        <v>0</v>
      </c>
      <c r="F144">
        <v>0</v>
      </c>
      <c r="G144">
        <v>100</v>
      </c>
      <c r="H144">
        <v>150</v>
      </c>
      <c r="I144">
        <v>1</v>
      </c>
      <c r="J144">
        <v>0.8</v>
      </c>
      <c r="K144">
        <v>0</v>
      </c>
      <c r="L144">
        <v>1</v>
      </c>
      <c r="M144">
        <v>0</v>
      </c>
      <c r="N144">
        <v>2</v>
      </c>
      <c r="O144">
        <v>7</v>
      </c>
      <c r="P144">
        <v>10</v>
      </c>
      <c r="Q144">
        <f t="shared" si="4"/>
        <v>1.45</v>
      </c>
      <c r="R144" s="6">
        <f t="shared" si="5"/>
        <v>68.96</v>
      </c>
      <c r="U144">
        <v>80</v>
      </c>
      <c r="V144">
        <v>0.8</v>
      </c>
      <c r="W144">
        <v>0.75</v>
      </c>
      <c r="X144">
        <v>0</v>
      </c>
      <c r="Y144">
        <v>1</v>
      </c>
      <c r="Z144">
        <v>0</v>
      </c>
      <c r="AA144">
        <v>0</v>
      </c>
      <c r="AB144">
        <v>0</v>
      </c>
      <c r="AC144">
        <v>0</v>
      </c>
      <c r="AD144">
        <v>0</v>
      </c>
      <c r="AE144">
        <v>0</v>
      </c>
      <c r="AF144">
        <v>142</v>
      </c>
    </row>
    <row r="145" spans="2:32">
      <c r="B145" s="4" t="s">
        <v>23299</v>
      </c>
      <c r="C145" s="4" t="s">
        <v>23300</v>
      </c>
      <c r="E145">
        <v>0</v>
      </c>
      <c r="F145">
        <v>0</v>
      </c>
      <c r="G145">
        <v>10</v>
      </c>
      <c r="H145">
        <v>12</v>
      </c>
      <c r="I145">
        <v>1</v>
      </c>
      <c r="J145">
        <v>0.8</v>
      </c>
      <c r="K145">
        <v>0</v>
      </c>
      <c r="L145">
        <v>1</v>
      </c>
      <c r="M145">
        <v>0</v>
      </c>
      <c r="N145">
        <v>2</v>
      </c>
      <c r="O145">
        <v>7</v>
      </c>
      <c r="P145">
        <v>10</v>
      </c>
      <c r="Q145">
        <f t="shared" si="4"/>
        <v>1.45</v>
      </c>
      <c r="R145" s="6">
        <f t="shared" si="5"/>
        <v>6.06</v>
      </c>
      <c r="U145">
        <v>10</v>
      </c>
      <c r="V145">
        <v>0.8</v>
      </c>
      <c r="W145">
        <v>0.5</v>
      </c>
      <c r="X145">
        <v>0</v>
      </c>
      <c r="Y145">
        <v>1</v>
      </c>
      <c r="Z145">
        <v>0</v>
      </c>
      <c r="AA145">
        <v>0</v>
      </c>
      <c r="AB145">
        <v>0</v>
      </c>
      <c r="AC145">
        <v>0</v>
      </c>
      <c r="AD145">
        <v>0</v>
      </c>
      <c r="AE145">
        <v>0</v>
      </c>
      <c r="AF145">
        <v>143</v>
      </c>
    </row>
    <row r="146" spans="2:32">
      <c r="B146" s="4" t="s">
        <v>23295</v>
      </c>
      <c r="C146" s="4" t="s">
        <v>23301</v>
      </c>
      <c r="E146">
        <v>0</v>
      </c>
      <c r="F146">
        <v>0</v>
      </c>
      <c r="G146">
        <v>4948</v>
      </c>
      <c r="H146">
        <v>12123</v>
      </c>
      <c r="I146">
        <v>2</v>
      </c>
      <c r="J146">
        <v>0.75</v>
      </c>
      <c r="K146">
        <v>0</v>
      </c>
      <c r="L146">
        <v>2</v>
      </c>
      <c r="M146">
        <v>0</v>
      </c>
      <c r="N146">
        <v>30</v>
      </c>
      <c r="O146">
        <v>120</v>
      </c>
      <c r="P146">
        <v>180</v>
      </c>
      <c r="Q146">
        <f t="shared" si="4"/>
        <v>25.5</v>
      </c>
      <c r="R146" s="6">
        <f t="shared" si="5"/>
        <v>284.51</v>
      </c>
      <c r="U146">
        <v>150</v>
      </c>
      <c r="V146">
        <v>0.85</v>
      </c>
      <c r="W146">
        <v>0</v>
      </c>
      <c r="X146">
        <v>0</v>
      </c>
      <c r="Y146">
        <v>1</v>
      </c>
      <c r="Z146">
        <v>0</v>
      </c>
      <c r="AA146">
        <v>0</v>
      </c>
      <c r="AB146">
        <v>0</v>
      </c>
      <c r="AC146">
        <v>0</v>
      </c>
      <c r="AD146">
        <v>0</v>
      </c>
      <c r="AE146">
        <v>0</v>
      </c>
      <c r="AF146">
        <v>144</v>
      </c>
    </row>
    <row r="147" spans="2:32">
      <c r="B147" s="4" t="s">
        <v>23297</v>
      </c>
      <c r="C147" s="4" t="s">
        <v>23302</v>
      </c>
      <c r="E147">
        <v>0</v>
      </c>
      <c r="F147">
        <v>0</v>
      </c>
      <c r="G147">
        <v>100</v>
      </c>
      <c r="H147">
        <v>150</v>
      </c>
      <c r="I147">
        <v>1</v>
      </c>
      <c r="J147">
        <v>0.8</v>
      </c>
      <c r="K147">
        <v>0</v>
      </c>
      <c r="L147">
        <v>1</v>
      </c>
      <c r="M147">
        <v>0</v>
      </c>
      <c r="N147">
        <v>2</v>
      </c>
      <c r="O147">
        <v>7</v>
      </c>
      <c r="P147">
        <v>10</v>
      </c>
      <c r="Q147">
        <f t="shared" si="4"/>
        <v>1.45</v>
      </c>
      <c r="R147" s="6">
        <f t="shared" si="5"/>
        <v>68.96</v>
      </c>
      <c r="U147">
        <v>80</v>
      </c>
      <c r="V147">
        <v>0.8</v>
      </c>
      <c r="W147">
        <v>0.75</v>
      </c>
      <c r="X147">
        <v>0</v>
      </c>
      <c r="Y147">
        <v>1</v>
      </c>
      <c r="Z147">
        <v>0</v>
      </c>
      <c r="AA147">
        <v>0</v>
      </c>
      <c r="AB147">
        <v>0</v>
      </c>
      <c r="AC147">
        <v>0</v>
      </c>
      <c r="AD147">
        <v>0</v>
      </c>
      <c r="AE147">
        <v>0</v>
      </c>
      <c r="AF147">
        <v>145</v>
      </c>
    </row>
    <row r="148" spans="2:32">
      <c r="B148" s="4" t="s">
        <v>23299</v>
      </c>
      <c r="C148" s="4" t="s">
        <v>23303</v>
      </c>
      <c r="E148">
        <v>0</v>
      </c>
      <c r="F148">
        <v>0</v>
      </c>
      <c r="G148">
        <v>10</v>
      </c>
      <c r="H148">
        <v>12</v>
      </c>
      <c r="I148">
        <v>1</v>
      </c>
      <c r="J148">
        <v>0.8</v>
      </c>
      <c r="K148">
        <v>0</v>
      </c>
      <c r="L148">
        <v>1</v>
      </c>
      <c r="M148">
        <v>0</v>
      </c>
      <c r="N148">
        <v>2</v>
      </c>
      <c r="O148">
        <v>7</v>
      </c>
      <c r="P148">
        <v>10</v>
      </c>
      <c r="Q148">
        <f t="shared" si="4"/>
        <v>1.45</v>
      </c>
      <c r="R148" s="6">
        <f t="shared" si="5"/>
        <v>6.06</v>
      </c>
      <c r="U148">
        <v>10</v>
      </c>
      <c r="V148">
        <v>0.8</v>
      </c>
      <c r="W148">
        <v>0.5</v>
      </c>
      <c r="X148">
        <v>0</v>
      </c>
      <c r="Y148">
        <v>1</v>
      </c>
      <c r="Z148">
        <v>0</v>
      </c>
      <c r="AA148">
        <v>0</v>
      </c>
      <c r="AB148">
        <v>0</v>
      </c>
      <c r="AC148">
        <v>0</v>
      </c>
      <c r="AD148">
        <v>0</v>
      </c>
      <c r="AE148">
        <v>0</v>
      </c>
      <c r="AF148">
        <v>146</v>
      </c>
    </row>
    <row r="149" spans="2:32">
      <c r="B149" s="4" t="s">
        <v>23304</v>
      </c>
      <c r="C149" s="4" t="s">
        <v>23305</v>
      </c>
      <c r="E149">
        <v>0</v>
      </c>
      <c r="F149">
        <v>0</v>
      </c>
      <c r="G149">
        <v>500</v>
      </c>
      <c r="H149">
        <v>5000</v>
      </c>
      <c r="I149">
        <v>1</v>
      </c>
      <c r="J149">
        <v>0.25</v>
      </c>
      <c r="K149">
        <v>0</v>
      </c>
      <c r="L149">
        <v>1</v>
      </c>
      <c r="M149">
        <v>1</v>
      </c>
      <c r="N149">
        <v>25</v>
      </c>
      <c r="O149">
        <v>100</v>
      </c>
      <c r="P149">
        <v>150</v>
      </c>
      <c r="Q149">
        <f t="shared" si="4"/>
        <v>21.25</v>
      </c>
      <c r="R149" s="6">
        <f t="shared" si="5"/>
        <v>110</v>
      </c>
      <c r="U149">
        <v>250</v>
      </c>
      <c r="V149">
        <v>0.85</v>
      </c>
      <c r="W149">
        <v>0</v>
      </c>
      <c r="X149">
        <v>0</v>
      </c>
      <c r="Y149">
        <v>1</v>
      </c>
      <c r="Z149">
        <v>0</v>
      </c>
      <c r="AA149">
        <v>0</v>
      </c>
      <c r="AB149">
        <v>0</v>
      </c>
      <c r="AC149">
        <v>0</v>
      </c>
      <c r="AD149">
        <v>0</v>
      </c>
      <c r="AE149">
        <v>0</v>
      </c>
      <c r="AF149">
        <v>147</v>
      </c>
    </row>
    <row r="150" spans="2:32">
      <c r="B150" s="4" t="s">
        <v>23306</v>
      </c>
      <c r="C150" s="4" t="s">
        <v>23307</v>
      </c>
      <c r="E150">
        <v>0</v>
      </c>
      <c r="F150">
        <v>0</v>
      </c>
      <c r="G150">
        <v>250</v>
      </c>
      <c r="H150">
        <v>1000</v>
      </c>
      <c r="I150">
        <v>1</v>
      </c>
      <c r="J150">
        <v>0.25</v>
      </c>
      <c r="K150">
        <v>0</v>
      </c>
      <c r="L150">
        <v>1</v>
      </c>
      <c r="M150">
        <v>1</v>
      </c>
      <c r="N150">
        <v>3</v>
      </c>
      <c r="O150">
        <v>11</v>
      </c>
      <c r="P150">
        <v>16</v>
      </c>
      <c r="Q150">
        <f t="shared" si="4"/>
        <v>2.3</v>
      </c>
      <c r="R150" s="6">
        <f t="shared" si="5"/>
        <v>217.39</v>
      </c>
      <c r="U150">
        <v>250</v>
      </c>
      <c r="V150">
        <v>0.8</v>
      </c>
      <c r="W150">
        <v>0.75</v>
      </c>
      <c r="X150">
        <v>0</v>
      </c>
      <c r="Y150">
        <v>1</v>
      </c>
      <c r="Z150">
        <v>0</v>
      </c>
      <c r="AA150">
        <v>0</v>
      </c>
      <c r="AB150">
        <v>0</v>
      </c>
      <c r="AC150">
        <v>0</v>
      </c>
      <c r="AD150">
        <v>0</v>
      </c>
      <c r="AE150">
        <v>0</v>
      </c>
      <c r="AF150">
        <v>148</v>
      </c>
    </row>
    <row r="151" spans="2:32">
      <c r="B151" s="4" t="s">
        <v>23308</v>
      </c>
      <c r="C151" s="4" t="s">
        <v>23309</v>
      </c>
      <c r="E151">
        <v>0</v>
      </c>
      <c r="F151">
        <v>0</v>
      </c>
      <c r="G151">
        <v>100</v>
      </c>
      <c r="H151">
        <v>400</v>
      </c>
      <c r="I151">
        <v>1</v>
      </c>
      <c r="J151">
        <v>0.25</v>
      </c>
      <c r="K151">
        <v>0</v>
      </c>
      <c r="L151">
        <v>1</v>
      </c>
      <c r="M151">
        <v>1</v>
      </c>
      <c r="N151">
        <v>3</v>
      </c>
      <c r="O151">
        <v>10</v>
      </c>
      <c r="P151">
        <v>15</v>
      </c>
      <c r="Q151">
        <f t="shared" si="4"/>
        <v>2.15</v>
      </c>
      <c r="R151" s="6">
        <f t="shared" si="5"/>
        <v>93.02</v>
      </c>
      <c r="U151">
        <v>250</v>
      </c>
      <c r="V151">
        <v>0.8</v>
      </c>
      <c r="W151">
        <v>0.5</v>
      </c>
      <c r="X151">
        <v>0</v>
      </c>
      <c r="Y151">
        <v>1</v>
      </c>
      <c r="Z151">
        <v>0</v>
      </c>
      <c r="AA151">
        <v>0</v>
      </c>
      <c r="AB151">
        <v>0</v>
      </c>
      <c r="AC151">
        <v>0</v>
      </c>
      <c r="AD151">
        <v>0</v>
      </c>
      <c r="AE151">
        <v>0</v>
      </c>
      <c r="AF151">
        <v>149</v>
      </c>
    </row>
    <row r="152" spans="2:32">
      <c r="B152" s="4" t="s">
        <v>23310</v>
      </c>
      <c r="C152" s="4" t="s">
        <v>23311</v>
      </c>
      <c r="E152">
        <v>0</v>
      </c>
      <c r="F152">
        <v>0</v>
      </c>
      <c r="G152">
        <v>50</v>
      </c>
      <c r="H152">
        <v>200</v>
      </c>
      <c r="I152">
        <v>1</v>
      </c>
      <c r="J152">
        <v>0.25</v>
      </c>
      <c r="K152">
        <v>0</v>
      </c>
      <c r="L152">
        <v>1</v>
      </c>
      <c r="M152">
        <v>1</v>
      </c>
      <c r="N152">
        <v>3</v>
      </c>
      <c r="O152">
        <v>10</v>
      </c>
      <c r="P152">
        <v>14</v>
      </c>
      <c r="Q152">
        <f t="shared" si="4"/>
        <v>2.05</v>
      </c>
      <c r="R152" s="6">
        <f t="shared" si="5"/>
        <v>48.78</v>
      </c>
      <c r="U152">
        <v>250</v>
      </c>
      <c r="V152">
        <v>0.8</v>
      </c>
      <c r="W152">
        <v>0.25</v>
      </c>
      <c r="X152">
        <v>0</v>
      </c>
      <c r="Y152">
        <v>1</v>
      </c>
      <c r="Z152">
        <v>0</v>
      </c>
      <c r="AA152">
        <v>0</v>
      </c>
      <c r="AB152">
        <v>0</v>
      </c>
      <c r="AC152">
        <v>0</v>
      </c>
      <c r="AD152">
        <v>0</v>
      </c>
      <c r="AE152">
        <v>0</v>
      </c>
      <c r="AF152">
        <v>150</v>
      </c>
    </row>
    <row r="153" spans="2:32">
      <c r="B153" s="4" t="s">
        <v>23312</v>
      </c>
      <c r="C153" s="4" t="s">
        <v>23313</v>
      </c>
      <c r="E153">
        <v>0</v>
      </c>
      <c r="F153">
        <v>0</v>
      </c>
      <c r="G153">
        <v>10</v>
      </c>
      <c r="H153">
        <v>50</v>
      </c>
      <c r="I153">
        <v>1</v>
      </c>
      <c r="J153">
        <v>1</v>
      </c>
      <c r="K153">
        <v>0</v>
      </c>
      <c r="L153">
        <v>1</v>
      </c>
      <c r="M153">
        <v>0</v>
      </c>
      <c r="N153">
        <v>3</v>
      </c>
      <c r="O153">
        <v>10</v>
      </c>
      <c r="P153">
        <v>15</v>
      </c>
      <c r="Q153">
        <f t="shared" si="4"/>
        <v>2.15</v>
      </c>
      <c r="R153" s="6">
        <f t="shared" si="5"/>
        <v>11.16</v>
      </c>
      <c r="U153">
        <v>250</v>
      </c>
      <c r="V153">
        <v>0.8</v>
      </c>
      <c r="W153">
        <v>0.5</v>
      </c>
      <c r="X153">
        <v>0</v>
      </c>
      <c r="Y153">
        <v>1</v>
      </c>
      <c r="Z153">
        <v>0</v>
      </c>
      <c r="AA153">
        <v>0</v>
      </c>
      <c r="AB153">
        <v>0</v>
      </c>
      <c r="AC153">
        <v>0</v>
      </c>
      <c r="AD153">
        <v>0</v>
      </c>
      <c r="AE153">
        <v>0</v>
      </c>
      <c r="AF153">
        <v>151</v>
      </c>
    </row>
    <row r="154" spans="2:32">
      <c r="B154" s="4" t="s">
        <v>23314</v>
      </c>
      <c r="C154" s="4" t="s">
        <v>23315</v>
      </c>
      <c r="E154">
        <v>0</v>
      </c>
      <c r="F154">
        <v>0</v>
      </c>
      <c r="G154">
        <v>5000</v>
      </c>
      <c r="H154">
        <v>10000</v>
      </c>
      <c r="I154">
        <v>1.5</v>
      </c>
      <c r="J154">
        <v>0.5</v>
      </c>
      <c r="K154">
        <v>0.5</v>
      </c>
      <c r="L154">
        <v>1</v>
      </c>
      <c r="M154">
        <v>0</v>
      </c>
      <c r="N154">
        <v>27</v>
      </c>
      <c r="O154">
        <v>107</v>
      </c>
      <c r="P154">
        <v>160</v>
      </c>
      <c r="Q154">
        <f t="shared" si="4"/>
        <v>22.7</v>
      </c>
      <c r="R154" s="6">
        <f t="shared" si="5"/>
        <v>264.31</v>
      </c>
      <c r="U154">
        <v>250</v>
      </c>
      <c r="V154">
        <v>0.8</v>
      </c>
      <c r="W154">
        <v>0.75</v>
      </c>
      <c r="X154">
        <v>0</v>
      </c>
      <c r="Y154">
        <v>1</v>
      </c>
      <c r="Z154">
        <v>0</v>
      </c>
      <c r="AA154">
        <v>0</v>
      </c>
      <c r="AB154">
        <v>0</v>
      </c>
      <c r="AC154">
        <v>0</v>
      </c>
      <c r="AD154">
        <v>0</v>
      </c>
      <c r="AE154">
        <v>0</v>
      </c>
      <c r="AF154">
        <v>152</v>
      </c>
    </row>
    <row r="155" spans="2:32">
      <c r="B155" s="4" t="s">
        <v>23316</v>
      </c>
      <c r="C155" s="4" t="s">
        <v>23317</v>
      </c>
      <c r="E155">
        <v>0</v>
      </c>
      <c r="F155">
        <v>0</v>
      </c>
      <c r="G155">
        <v>50</v>
      </c>
      <c r="H155">
        <v>200</v>
      </c>
      <c r="I155">
        <v>1</v>
      </c>
      <c r="J155">
        <v>1</v>
      </c>
      <c r="K155">
        <v>1</v>
      </c>
      <c r="L155">
        <v>1</v>
      </c>
      <c r="M155">
        <v>1</v>
      </c>
      <c r="N155">
        <v>3</v>
      </c>
      <c r="O155">
        <v>10</v>
      </c>
      <c r="P155">
        <v>14</v>
      </c>
      <c r="Q155">
        <f t="shared" si="4"/>
        <v>2.05</v>
      </c>
      <c r="R155" s="6">
        <f t="shared" si="5"/>
        <v>48.78</v>
      </c>
      <c r="U155">
        <v>250</v>
      </c>
      <c r="V155">
        <v>0.8</v>
      </c>
      <c r="W155">
        <v>0.25</v>
      </c>
      <c r="X155">
        <v>0</v>
      </c>
      <c r="Y155">
        <v>1</v>
      </c>
      <c r="Z155">
        <v>0</v>
      </c>
      <c r="AA155">
        <v>0</v>
      </c>
      <c r="AB155">
        <v>0</v>
      </c>
      <c r="AC155">
        <v>0</v>
      </c>
      <c r="AD155">
        <v>0</v>
      </c>
      <c r="AE155">
        <v>0</v>
      </c>
      <c r="AF155">
        <v>153</v>
      </c>
    </row>
    <row r="156" spans="2:32">
      <c r="B156" s="4" t="s">
        <v>23318</v>
      </c>
      <c r="C156" s="4" t="s">
        <v>23319</v>
      </c>
      <c r="E156">
        <v>0</v>
      </c>
      <c r="F156">
        <v>0</v>
      </c>
      <c r="G156">
        <v>10</v>
      </c>
      <c r="H156">
        <v>50</v>
      </c>
      <c r="I156">
        <v>1</v>
      </c>
      <c r="J156">
        <v>1</v>
      </c>
      <c r="K156">
        <v>0</v>
      </c>
      <c r="L156">
        <v>0.5</v>
      </c>
      <c r="M156">
        <v>0</v>
      </c>
      <c r="N156">
        <v>3</v>
      </c>
      <c r="O156">
        <v>10</v>
      </c>
      <c r="P156">
        <v>15</v>
      </c>
      <c r="Q156">
        <f t="shared" si="4"/>
        <v>2.15</v>
      </c>
      <c r="R156" s="6">
        <f t="shared" si="5"/>
        <v>11.16</v>
      </c>
      <c r="U156">
        <v>250</v>
      </c>
      <c r="V156">
        <v>0.8</v>
      </c>
      <c r="W156">
        <v>0.5</v>
      </c>
      <c r="X156">
        <v>0</v>
      </c>
      <c r="Y156">
        <v>1</v>
      </c>
      <c r="Z156">
        <v>0</v>
      </c>
      <c r="AA156">
        <v>0</v>
      </c>
      <c r="AB156">
        <v>0</v>
      </c>
      <c r="AC156">
        <v>0</v>
      </c>
      <c r="AD156">
        <v>0</v>
      </c>
      <c r="AE156">
        <v>0</v>
      </c>
      <c r="AF156">
        <v>154</v>
      </c>
    </row>
    <row r="157" spans="2:32">
      <c r="B157" s="4" t="s">
        <v>23320</v>
      </c>
      <c r="C157" s="4" t="s">
        <v>23321</v>
      </c>
      <c r="E157">
        <v>0</v>
      </c>
      <c r="F157">
        <v>0</v>
      </c>
      <c r="G157">
        <v>150</v>
      </c>
      <c r="H157">
        <v>250</v>
      </c>
      <c r="I157">
        <v>1</v>
      </c>
      <c r="J157">
        <v>0.5</v>
      </c>
      <c r="K157">
        <v>0</v>
      </c>
      <c r="L157">
        <v>2</v>
      </c>
      <c r="M157">
        <v>0</v>
      </c>
      <c r="N157">
        <v>2</v>
      </c>
      <c r="O157">
        <v>7</v>
      </c>
      <c r="P157">
        <v>10</v>
      </c>
      <c r="Q157">
        <f t="shared" si="4"/>
        <v>1.45</v>
      </c>
      <c r="R157" s="6">
        <f t="shared" si="5"/>
        <v>110.34</v>
      </c>
      <c r="U157">
        <v>150</v>
      </c>
      <c r="V157">
        <v>0.8</v>
      </c>
      <c r="W157">
        <v>0.75</v>
      </c>
      <c r="X157">
        <v>0</v>
      </c>
      <c r="Y157">
        <v>1</v>
      </c>
      <c r="Z157">
        <v>0</v>
      </c>
      <c r="AA157">
        <v>0</v>
      </c>
      <c r="AB157">
        <v>0</v>
      </c>
      <c r="AC157">
        <v>0</v>
      </c>
      <c r="AD157">
        <v>0</v>
      </c>
      <c r="AE157">
        <v>0</v>
      </c>
      <c r="AF157">
        <v>155</v>
      </c>
    </row>
    <row r="158" spans="2:32">
      <c r="B158" s="4" t="s">
        <v>23322</v>
      </c>
      <c r="C158" s="4" t="s">
        <v>23323</v>
      </c>
      <c r="E158">
        <v>0</v>
      </c>
      <c r="F158">
        <v>0</v>
      </c>
      <c r="G158">
        <v>150</v>
      </c>
      <c r="H158">
        <v>250</v>
      </c>
      <c r="I158">
        <v>1</v>
      </c>
      <c r="J158">
        <v>0.5</v>
      </c>
      <c r="K158">
        <v>0</v>
      </c>
      <c r="L158">
        <v>2</v>
      </c>
      <c r="M158">
        <v>0</v>
      </c>
      <c r="N158">
        <v>2</v>
      </c>
      <c r="O158">
        <v>7</v>
      </c>
      <c r="P158">
        <v>10</v>
      </c>
      <c r="Q158">
        <f t="shared" si="4"/>
        <v>1.45</v>
      </c>
      <c r="R158" s="6">
        <f t="shared" si="5"/>
        <v>110.34</v>
      </c>
      <c r="U158">
        <v>150</v>
      </c>
      <c r="V158">
        <v>0.8</v>
      </c>
      <c r="W158">
        <v>0.75</v>
      </c>
      <c r="X158">
        <v>0</v>
      </c>
      <c r="Y158">
        <v>1</v>
      </c>
      <c r="Z158">
        <v>0</v>
      </c>
      <c r="AA158">
        <v>0</v>
      </c>
      <c r="AB158">
        <v>0</v>
      </c>
      <c r="AC158">
        <v>0</v>
      </c>
      <c r="AD158">
        <v>0</v>
      </c>
      <c r="AE158">
        <v>0</v>
      </c>
      <c r="AF158">
        <v>156</v>
      </c>
    </row>
    <row r="159" spans="2:32">
      <c r="B159" s="4" t="s">
        <v>23324</v>
      </c>
      <c r="C159" s="4" t="s">
        <v>23325</v>
      </c>
      <c r="E159">
        <v>0</v>
      </c>
      <c r="F159">
        <v>0</v>
      </c>
      <c r="G159">
        <v>150</v>
      </c>
      <c r="H159">
        <v>250</v>
      </c>
      <c r="I159">
        <v>1</v>
      </c>
      <c r="J159">
        <v>0.5</v>
      </c>
      <c r="K159">
        <v>0</v>
      </c>
      <c r="L159">
        <v>2</v>
      </c>
      <c r="M159">
        <v>0</v>
      </c>
      <c r="N159">
        <v>2</v>
      </c>
      <c r="O159">
        <v>7</v>
      </c>
      <c r="P159">
        <v>10</v>
      </c>
      <c r="Q159">
        <f t="shared" si="4"/>
        <v>1.45</v>
      </c>
      <c r="R159" s="6">
        <f t="shared" si="5"/>
        <v>110.34</v>
      </c>
      <c r="U159">
        <v>150</v>
      </c>
      <c r="V159">
        <v>0.8</v>
      </c>
      <c r="W159">
        <v>0.75</v>
      </c>
      <c r="X159">
        <v>0</v>
      </c>
      <c r="Y159">
        <v>1</v>
      </c>
      <c r="Z159">
        <v>0</v>
      </c>
      <c r="AA159">
        <v>0</v>
      </c>
      <c r="AB159">
        <v>0</v>
      </c>
      <c r="AC159">
        <v>0</v>
      </c>
      <c r="AD159">
        <v>0</v>
      </c>
      <c r="AE159">
        <v>0</v>
      </c>
      <c r="AF159">
        <v>157</v>
      </c>
    </row>
    <row r="160" spans="2:32">
      <c r="B160" s="4" t="s">
        <v>23326</v>
      </c>
      <c r="C160" s="4" t="s">
        <v>23327</v>
      </c>
      <c r="E160">
        <v>40</v>
      </c>
      <c r="F160">
        <v>-25</v>
      </c>
      <c r="G160">
        <v>20</v>
      </c>
      <c r="H160">
        <v>49</v>
      </c>
      <c r="I160">
        <v>1.5</v>
      </c>
      <c r="J160">
        <v>0.25</v>
      </c>
      <c r="K160">
        <v>0</v>
      </c>
      <c r="L160">
        <v>1.5</v>
      </c>
      <c r="M160">
        <v>0</v>
      </c>
      <c r="N160">
        <v>5</v>
      </c>
      <c r="O160">
        <v>20</v>
      </c>
      <c r="P160">
        <v>30</v>
      </c>
      <c r="Q160">
        <f t="shared" si="4"/>
        <v>4.25</v>
      </c>
      <c r="R160" s="6">
        <f t="shared" si="5"/>
        <v>7.3</v>
      </c>
      <c r="U160">
        <v>30</v>
      </c>
      <c r="V160">
        <v>0.9</v>
      </c>
      <c r="W160">
        <v>0.6</v>
      </c>
      <c r="X160">
        <v>0.1</v>
      </c>
      <c r="Y160">
        <v>1</v>
      </c>
      <c r="Z160">
        <v>0</v>
      </c>
      <c r="AA160">
        <v>0</v>
      </c>
      <c r="AB160">
        <v>0</v>
      </c>
      <c r="AC160">
        <v>0</v>
      </c>
      <c r="AD160">
        <v>0</v>
      </c>
      <c r="AE160">
        <v>0</v>
      </c>
      <c r="AF160">
        <v>158</v>
      </c>
    </row>
    <row r="161" spans="2:32">
      <c r="B161" s="4" t="s">
        <v>23328</v>
      </c>
      <c r="C161" s="4" t="s">
        <v>23329</v>
      </c>
      <c r="E161">
        <v>80</v>
      </c>
      <c r="F161">
        <v>-40</v>
      </c>
      <c r="G161">
        <v>50</v>
      </c>
      <c r="H161">
        <v>123</v>
      </c>
      <c r="I161">
        <v>1.5</v>
      </c>
      <c r="J161">
        <v>0.25</v>
      </c>
      <c r="K161">
        <v>0</v>
      </c>
      <c r="L161">
        <v>1.5</v>
      </c>
      <c r="M161">
        <v>0</v>
      </c>
      <c r="N161">
        <v>5</v>
      </c>
      <c r="O161">
        <v>20</v>
      </c>
      <c r="P161">
        <v>30</v>
      </c>
      <c r="Q161">
        <f t="shared" si="4"/>
        <v>4.25</v>
      </c>
      <c r="R161" s="6">
        <f t="shared" si="5"/>
        <v>18.31</v>
      </c>
      <c r="U161">
        <v>50</v>
      </c>
      <c r="V161">
        <v>0.9</v>
      </c>
      <c r="W161">
        <v>0.3</v>
      </c>
      <c r="X161">
        <v>0.1</v>
      </c>
      <c r="Y161">
        <v>1</v>
      </c>
      <c r="Z161">
        <v>0</v>
      </c>
      <c r="AA161">
        <v>0</v>
      </c>
      <c r="AB161">
        <v>0</v>
      </c>
      <c r="AC161">
        <v>0</v>
      </c>
      <c r="AD161">
        <v>0</v>
      </c>
      <c r="AE161">
        <v>0</v>
      </c>
      <c r="AF161">
        <v>159</v>
      </c>
    </row>
    <row r="162" spans="2:32">
      <c r="B162" s="4" t="s">
        <v>23330</v>
      </c>
      <c r="C162" s="4" t="s">
        <v>23331</v>
      </c>
      <c r="E162">
        <v>160</v>
      </c>
      <c r="F162">
        <v>-80</v>
      </c>
      <c r="G162">
        <v>120</v>
      </c>
      <c r="H162">
        <v>294</v>
      </c>
      <c r="I162">
        <v>1.5</v>
      </c>
      <c r="J162">
        <v>0.25</v>
      </c>
      <c r="K162">
        <v>0</v>
      </c>
      <c r="L162">
        <v>1.5</v>
      </c>
      <c r="M162">
        <v>0</v>
      </c>
      <c r="N162">
        <v>5</v>
      </c>
      <c r="O162">
        <v>20</v>
      </c>
      <c r="P162">
        <v>30</v>
      </c>
      <c r="Q162">
        <f t="shared" si="4"/>
        <v>4.25</v>
      </c>
      <c r="R162" s="6">
        <f t="shared" si="5"/>
        <v>43.83</v>
      </c>
      <c r="U162">
        <v>70</v>
      </c>
      <c r="V162">
        <v>0.9</v>
      </c>
      <c r="W162">
        <v>0.05</v>
      </c>
      <c r="X162">
        <v>0.1</v>
      </c>
      <c r="Y162">
        <v>1</v>
      </c>
      <c r="Z162">
        <v>0</v>
      </c>
      <c r="AA162">
        <v>0</v>
      </c>
      <c r="AB162">
        <v>0</v>
      </c>
      <c r="AC162">
        <v>0</v>
      </c>
      <c r="AD162">
        <v>0</v>
      </c>
      <c r="AE162">
        <v>0</v>
      </c>
      <c r="AF162">
        <v>160</v>
      </c>
    </row>
    <row r="163" spans="2:32">
      <c r="B163" s="4" t="s">
        <v>23332</v>
      </c>
      <c r="C163" s="4" t="s">
        <v>23333</v>
      </c>
      <c r="E163">
        <v>65</v>
      </c>
      <c r="F163">
        <v>-35</v>
      </c>
      <c r="G163">
        <v>135</v>
      </c>
      <c r="H163">
        <v>175</v>
      </c>
      <c r="I163">
        <v>1</v>
      </c>
      <c r="J163">
        <v>1</v>
      </c>
      <c r="K163">
        <v>1</v>
      </c>
      <c r="L163">
        <v>0.8</v>
      </c>
      <c r="M163">
        <v>0</v>
      </c>
      <c r="N163">
        <v>7</v>
      </c>
      <c r="O163">
        <v>27</v>
      </c>
      <c r="P163">
        <v>40</v>
      </c>
      <c r="Q163">
        <f t="shared" si="4"/>
        <v>5.7</v>
      </c>
      <c r="R163" s="6">
        <f t="shared" si="5"/>
        <v>27.19</v>
      </c>
      <c r="U163">
        <v>90</v>
      </c>
      <c r="V163">
        <v>1</v>
      </c>
      <c r="W163">
        <v>0.8</v>
      </c>
      <c r="X163">
        <v>0.5</v>
      </c>
      <c r="Y163">
        <v>1</v>
      </c>
      <c r="Z163">
        <v>400</v>
      </c>
      <c r="AA163">
        <v>0.4</v>
      </c>
      <c r="AB163">
        <v>0</v>
      </c>
      <c r="AC163">
        <v>0</v>
      </c>
      <c r="AD163">
        <v>15</v>
      </c>
      <c r="AE163">
        <v>120</v>
      </c>
      <c r="AF163">
        <v>161</v>
      </c>
    </row>
    <row r="164" spans="2:32">
      <c r="B164" s="4" t="s">
        <v>23334</v>
      </c>
      <c r="C164" s="4" t="s">
        <v>23335</v>
      </c>
      <c r="E164">
        <v>0</v>
      </c>
      <c r="F164">
        <v>0</v>
      </c>
      <c r="G164">
        <v>20</v>
      </c>
      <c r="H164">
        <v>46</v>
      </c>
      <c r="I164">
        <v>1</v>
      </c>
      <c r="J164">
        <v>1.5</v>
      </c>
      <c r="K164">
        <v>0</v>
      </c>
      <c r="L164">
        <v>1</v>
      </c>
      <c r="M164">
        <v>0</v>
      </c>
      <c r="N164">
        <v>5</v>
      </c>
      <c r="O164">
        <v>20</v>
      </c>
      <c r="P164">
        <v>30</v>
      </c>
      <c r="Q164">
        <f t="shared" si="4"/>
        <v>4.25</v>
      </c>
      <c r="R164" s="6">
        <f t="shared" si="5"/>
        <v>5.82</v>
      </c>
      <c r="U164">
        <v>60</v>
      </c>
      <c r="V164">
        <v>0.75</v>
      </c>
      <c r="W164">
        <v>0.7</v>
      </c>
      <c r="X164">
        <v>0</v>
      </c>
      <c r="Y164">
        <v>1</v>
      </c>
      <c r="Z164">
        <v>0</v>
      </c>
      <c r="AA164">
        <v>0</v>
      </c>
      <c r="AB164">
        <v>0</v>
      </c>
      <c r="AC164">
        <v>0</v>
      </c>
      <c r="AD164">
        <v>0</v>
      </c>
      <c r="AE164">
        <v>0</v>
      </c>
      <c r="AF164">
        <v>162</v>
      </c>
    </row>
    <row r="165" spans="2:32">
      <c r="B165" s="4" t="s">
        <v>23336</v>
      </c>
      <c r="C165" s="4" t="s">
        <v>23337</v>
      </c>
      <c r="E165">
        <v>0</v>
      </c>
      <c r="F165">
        <v>0</v>
      </c>
      <c r="G165">
        <v>50</v>
      </c>
      <c r="H165">
        <v>115</v>
      </c>
      <c r="I165">
        <v>1</v>
      </c>
      <c r="J165">
        <v>1.5</v>
      </c>
      <c r="K165">
        <v>0</v>
      </c>
      <c r="L165">
        <v>1</v>
      </c>
      <c r="M165">
        <v>0</v>
      </c>
      <c r="N165">
        <v>5</v>
      </c>
      <c r="O165">
        <v>20</v>
      </c>
      <c r="P165">
        <v>30</v>
      </c>
      <c r="Q165">
        <f t="shared" si="4"/>
        <v>4.25</v>
      </c>
      <c r="R165" s="6">
        <f t="shared" si="5"/>
        <v>14.55</v>
      </c>
      <c r="U165">
        <v>60</v>
      </c>
      <c r="V165">
        <v>0.75</v>
      </c>
      <c r="W165">
        <v>0.25</v>
      </c>
      <c r="X165">
        <v>0</v>
      </c>
      <c r="Y165">
        <v>1</v>
      </c>
      <c r="Z165">
        <v>0</v>
      </c>
      <c r="AA165">
        <v>0</v>
      </c>
      <c r="AB165">
        <v>0</v>
      </c>
      <c r="AC165">
        <v>0</v>
      </c>
      <c r="AD165">
        <v>0</v>
      </c>
      <c r="AE165">
        <v>0</v>
      </c>
      <c r="AF165">
        <v>163</v>
      </c>
    </row>
    <row r="166" spans="2:32">
      <c r="B166" s="4" t="s">
        <v>8839</v>
      </c>
      <c r="C166" s="4" t="s">
        <v>23338</v>
      </c>
      <c r="E166">
        <v>0</v>
      </c>
      <c r="F166">
        <v>-7500</v>
      </c>
      <c r="G166">
        <v>0</v>
      </c>
      <c r="H166">
        <v>0</v>
      </c>
      <c r="I166">
        <v>0</v>
      </c>
      <c r="J166">
        <v>0</v>
      </c>
      <c r="K166">
        <v>0</v>
      </c>
      <c r="L166">
        <v>0</v>
      </c>
      <c r="M166">
        <v>0</v>
      </c>
      <c r="N166">
        <v>90</v>
      </c>
      <c r="O166">
        <v>0</v>
      </c>
      <c r="P166">
        <v>30</v>
      </c>
      <c r="Q166">
        <f t="shared" si="4"/>
        <v>7.5</v>
      </c>
      <c r="R166" s="6">
        <f t="shared" si="5"/>
        <v>0</v>
      </c>
      <c r="U166">
        <v>0</v>
      </c>
      <c r="V166">
        <v>1</v>
      </c>
      <c r="W166">
        <v>0</v>
      </c>
      <c r="X166">
        <v>0</v>
      </c>
      <c r="Y166">
        <v>1</v>
      </c>
      <c r="Z166">
        <v>0</v>
      </c>
      <c r="AA166">
        <v>0</v>
      </c>
      <c r="AB166">
        <v>0</v>
      </c>
      <c r="AC166">
        <v>0</v>
      </c>
      <c r="AD166">
        <v>0</v>
      </c>
      <c r="AE166">
        <v>0</v>
      </c>
      <c r="AF166">
        <v>164</v>
      </c>
    </row>
    <row r="167" spans="2:32">
      <c r="B167" s="4" t="s">
        <v>7807</v>
      </c>
      <c r="C167" s="4" t="s">
        <v>23339</v>
      </c>
      <c r="E167">
        <v>0</v>
      </c>
      <c r="F167">
        <v>-7500</v>
      </c>
      <c r="G167">
        <v>0</v>
      </c>
      <c r="H167">
        <v>0</v>
      </c>
      <c r="I167">
        <v>0</v>
      </c>
      <c r="J167">
        <v>0</v>
      </c>
      <c r="K167">
        <v>0</v>
      </c>
      <c r="L167">
        <v>0</v>
      </c>
      <c r="M167">
        <v>0</v>
      </c>
      <c r="N167">
        <v>90</v>
      </c>
      <c r="O167">
        <v>0</v>
      </c>
      <c r="P167">
        <v>30</v>
      </c>
      <c r="Q167">
        <f t="shared" si="4"/>
        <v>7.5</v>
      </c>
      <c r="R167" s="6">
        <f t="shared" si="5"/>
        <v>0</v>
      </c>
      <c r="U167">
        <v>0</v>
      </c>
      <c r="V167">
        <v>1</v>
      </c>
      <c r="W167">
        <v>0</v>
      </c>
      <c r="X167">
        <v>0</v>
      </c>
      <c r="Y167">
        <v>1</v>
      </c>
      <c r="Z167">
        <v>0</v>
      </c>
      <c r="AA167">
        <v>0</v>
      </c>
      <c r="AB167">
        <v>0</v>
      </c>
      <c r="AC167">
        <v>0</v>
      </c>
      <c r="AD167">
        <v>0</v>
      </c>
      <c r="AE167">
        <v>0</v>
      </c>
      <c r="AF167">
        <v>165</v>
      </c>
    </row>
    <row r="168" spans="2:32">
      <c r="B168" s="4" t="s">
        <v>8029</v>
      </c>
      <c r="C168" s="4" t="s">
        <v>23340</v>
      </c>
      <c r="E168">
        <v>0</v>
      </c>
      <c r="F168">
        <v>-7500</v>
      </c>
      <c r="G168">
        <v>0</v>
      </c>
      <c r="H168">
        <v>0</v>
      </c>
      <c r="I168">
        <v>0</v>
      </c>
      <c r="J168">
        <v>0</v>
      </c>
      <c r="K168">
        <v>0</v>
      </c>
      <c r="L168">
        <v>0</v>
      </c>
      <c r="M168">
        <v>0</v>
      </c>
      <c r="N168">
        <v>90</v>
      </c>
      <c r="O168">
        <v>0</v>
      </c>
      <c r="P168">
        <v>30</v>
      </c>
      <c r="Q168">
        <f t="shared" si="4"/>
        <v>7.5</v>
      </c>
      <c r="R168" s="6">
        <f t="shared" si="5"/>
        <v>0</v>
      </c>
      <c r="U168">
        <v>0</v>
      </c>
      <c r="V168">
        <v>1</v>
      </c>
      <c r="W168">
        <v>0</v>
      </c>
      <c r="X168">
        <v>0</v>
      </c>
      <c r="Y168">
        <v>1</v>
      </c>
      <c r="Z168">
        <v>0</v>
      </c>
      <c r="AA168">
        <v>0</v>
      </c>
      <c r="AB168">
        <v>0</v>
      </c>
      <c r="AC168">
        <v>0</v>
      </c>
      <c r="AD168">
        <v>0</v>
      </c>
      <c r="AE168">
        <v>0</v>
      </c>
      <c r="AF168">
        <v>166</v>
      </c>
    </row>
    <row r="169" spans="2:32">
      <c r="B169" s="4" t="s">
        <v>23341</v>
      </c>
      <c r="C169" s="4" t="s">
        <v>23342</v>
      </c>
      <c r="E169">
        <v>0</v>
      </c>
      <c r="F169">
        <v>-7500</v>
      </c>
      <c r="G169">
        <v>0</v>
      </c>
      <c r="H169">
        <v>0</v>
      </c>
      <c r="I169">
        <v>0</v>
      </c>
      <c r="J169">
        <v>0</v>
      </c>
      <c r="K169">
        <v>0</v>
      </c>
      <c r="L169">
        <v>0</v>
      </c>
      <c r="M169">
        <v>0</v>
      </c>
      <c r="N169">
        <v>90</v>
      </c>
      <c r="O169">
        <v>0</v>
      </c>
      <c r="P169">
        <v>30</v>
      </c>
      <c r="Q169">
        <f t="shared" si="4"/>
        <v>7.5</v>
      </c>
      <c r="R169" s="6">
        <f t="shared" si="5"/>
        <v>0</v>
      </c>
      <c r="U169">
        <v>0</v>
      </c>
      <c r="V169">
        <v>1</v>
      </c>
      <c r="W169">
        <v>0</v>
      </c>
      <c r="X169">
        <v>0</v>
      </c>
      <c r="Y169">
        <v>1</v>
      </c>
      <c r="Z169">
        <v>0</v>
      </c>
      <c r="AA169">
        <v>0</v>
      </c>
      <c r="AB169">
        <v>0</v>
      </c>
      <c r="AC169">
        <v>0</v>
      </c>
      <c r="AD169">
        <v>0</v>
      </c>
      <c r="AE169">
        <v>0</v>
      </c>
      <c r="AF169">
        <v>167</v>
      </c>
    </row>
    <row r="170" spans="2:32">
      <c r="B170" s="4" t="s">
        <v>23343</v>
      </c>
      <c r="C170" s="4" t="s">
        <v>23344</v>
      </c>
      <c r="E170">
        <v>0</v>
      </c>
      <c r="F170">
        <v>-7500</v>
      </c>
      <c r="G170">
        <v>0</v>
      </c>
      <c r="H170">
        <v>0</v>
      </c>
      <c r="I170">
        <v>0</v>
      </c>
      <c r="J170">
        <v>0</v>
      </c>
      <c r="K170">
        <v>0</v>
      </c>
      <c r="L170">
        <v>0</v>
      </c>
      <c r="M170">
        <v>0</v>
      </c>
      <c r="N170">
        <v>90</v>
      </c>
      <c r="O170">
        <v>0</v>
      </c>
      <c r="P170">
        <v>30</v>
      </c>
      <c r="Q170">
        <f t="shared" si="4"/>
        <v>7.5</v>
      </c>
      <c r="R170" s="6">
        <f t="shared" si="5"/>
        <v>0</v>
      </c>
      <c r="U170">
        <v>0</v>
      </c>
      <c r="V170">
        <v>1</v>
      </c>
      <c r="W170">
        <v>0</v>
      </c>
      <c r="X170">
        <v>0</v>
      </c>
      <c r="Y170">
        <v>1</v>
      </c>
      <c r="Z170">
        <v>0</v>
      </c>
      <c r="AA170">
        <v>0</v>
      </c>
      <c r="AB170">
        <v>0</v>
      </c>
      <c r="AC170">
        <v>0</v>
      </c>
      <c r="AD170">
        <v>0</v>
      </c>
      <c r="AE170">
        <v>0</v>
      </c>
      <c r="AF170">
        <v>168</v>
      </c>
    </row>
    <row r="171" spans="2:32">
      <c r="B171" s="4" t="s">
        <v>8843</v>
      </c>
      <c r="C171" s="4" t="s">
        <v>23345</v>
      </c>
      <c r="E171">
        <v>0</v>
      </c>
      <c r="F171">
        <v>-7500</v>
      </c>
      <c r="G171">
        <v>0</v>
      </c>
      <c r="H171">
        <v>0</v>
      </c>
      <c r="I171">
        <v>0</v>
      </c>
      <c r="J171">
        <v>0</v>
      </c>
      <c r="K171">
        <v>0</v>
      </c>
      <c r="L171">
        <v>0</v>
      </c>
      <c r="M171">
        <v>0</v>
      </c>
      <c r="N171">
        <v>90</v>
      </c>
      <c r="O171">
        <v>0</v>
      </c>
      <c r="P171">
        <v>30</v>
      </c>
      <c r="Q171">
        <f t="shared" si="4"/>
        <v>7.5</v>
      </c>
      <c r="R171" s="6">
        <f t="shared" si="5"/>
        <v>0</v>
      </c>
      <c r="U171">
        <v>0</v>
      </c>
      <c r="V171">
        <v>1</v>
      </c>
      <c r="W171">
        <v>0</v>
      </c>
      <c r="X171">
        <v>0</v>
      </c>
      <c r="Y171">
        <v>1</v>
      </c>
      <c r="Z171">
        <v>0</v>
      </c>
      <c r="AA171">
        <v>0</v>
      </c>
      <c r="AB171">
        <v>0</v>
      </c>
      <c r="AC171">
        <v>0</v>
      </c>
      <c r="AD171">
        <v>0</v>
      </c>
      <c r="AE171">
        <v>0</v>
      </c>
      <c r="AF171">
        <v>169</v>
      </c>
    </row>
    <row r="172" spans="2:32">
      <c r="B172" s="4" t="s">
        <v>23346</v>
      </c>
      <c r="C172" s="4" t="s">
        <v>23347</v>
      </c>
      <c r="E172">
        <v>0</v>
      </c>
      <c r="F172">
        <v>-7500</v>
      </c>
      <c r="G172">
        <v>0</v>
      </c>
      <c r="H172">
        <v>0</v>
      </c>
      <c r="I172">
        <v>0</v>
      </c>
      <c r="J172">
        <v>0</v>
      </c>
      <c r="K172">
        <v>0</v>
      </c>
      <c r="L172">
        <v>0</v>
      </c>
      <c r="M172">
        <v>0</v>
      </c>
      <c r="N172">
        <v>90</v>
      </c>
      <c r="O172">
        <v>0</v>
      </c>
      <c r="P172">
        <v>30</v>
      </c>
      <c r="Q172">
        <f t="shared" si="4"/>
        <v>7.5</v>
      </c>
      <c r="R172" s="6">
        <f t="shared" si="5"/>
        <v>0</v>
      </c>
      <c r="U172">
        <v>0</v>
      </c>
      <c r="V172">
        <v>1</v>
      </c>
      <c r="W172">
        <v>0</v>
      </c>
      <c r="X172">
        <v>0</v>
      </c>
      <c r="Y172">
        <v>1</v>
      </c>
      <c r="Z172">
        <v>0</v>
      </c>
      <c r="AA172">
        <v>0</v>
      </c>
      <c r="AB172">
        <v>0</v>
      </c>
      <c r="AC172">
        <v>0</v>
      </c>
      <c r="AD172">
        <v>0</v>
      </c>
      <c r="AE172">
        <v>0</v>
      </c>
      <c r="AF172">
        <v>170</v>
      </c>
    </row>
    <row r="173" spans="2:32">
      <c r="B173" s="4" t="s">
        <v>23348</v>
      </c>
      <c r="C173" s="4" t="s">
        <v>23349</v>
      </c>
      <c r="E173">
        <v>0</v>
      </c>
      <c r="F173">
        <v>-7500</v>
      </c>
      <c r="G173">
        <v>0</v>
      </c>
      <c r="H173">
        <v>0</v>
      </c>
      <c r="I173">
        <v>0</v>
      </c>
      <c r="J173">
        <v>0</v>
      </c>
      <c r="K173">
        <v>0</v>
      </c>
      <c r="L173">
        <v>0</v>
      </c>
      <c r="M173">
        <v>0</v>
      </c>
      <c r="N173">
        <v>90</v>
      </c>
      <c r="O173">
        <v>0</v>
      </c>
      <c r="P173">
        <v>30</v>
      </c>
      <c r="Q173">
        <f t="shared" si="4"/>
        <v>7.5</v>
      </c>
      <c r="R173" s="6">
        <f t="shared" si="5"/>
        <v>0</v>
      </c>
      <c r="U173">
        <v>0</v>
      </c>
      <c r="V173">
        <v>1</v>
      </c>
      <c r="W173">
        <v>0</v>
      </c>
      <c r="X173">
        <v>0</v>
      </c>
      <c r="Y173">
        <v>1</v>
      </c>
      <c r="Z173">
        <v>0</v>
      </c>
      <c r="AA173">
        <v>0</v>
      </c>
      <c r="AB173">
        <v>0</v>
      </c>
      <c r="AC173">
        <v>0</v>
      </c>
      <c r="AD173">
        <v>0</v>
      </c>
      <c r="AE173">
        <v>0</v>
      </c>
      <c r="AF173">
        <v>171</v>
      </c>
    </row>
    <row r="174" spans="2:32">
      <c r="B174" s="4" t="s">
        <v>8709</v>
      </c>
      <c r="C174" s="4" t="s">
        <v>23350</v>
      </c>
      <c r="E174">
        <v>0</v>
      </c>
      <c r="F174">
        <v>-7500</v>
      </c>
      <c r="G174">
        <v>0</v>
      </c>
      <c r="H174">
        <v>0</v>
      </c>
      <c r="I174">
        <v>0</v>
      </c>
      <c r="J174">
        <v>0</v>
      </c>
      <c r="K174">
        <v>0</v>
      </c>
      <c r="L174">
        <v>0</v>
      </c>
      <c r="M174">
        <v>0</v>
      </c>
      <c r="N174">
        <v>90</v>
      </c>
      <c r="O174">
        <v>0</v>
      </c>
      <c r="P174">
        <v>30</v>
      </c>
      <c r="Q174">
        <f t="shared" si="4"/>
        <v>7.5</v>
      </c>
      <c r="R174" s="6">
        <f t="shared" si="5"/>
        <v>0</v>
      </c>
      <c r="U174">
        <v>0</v>
      </c>
      <c r="V174">
        <v>1</v>
      </c>
      <c r="W174">
        <v>0</v>
      </c>
      <c r="X174">
        <v>0</v>
      </c>
      <c r="Y174">
        <v>1</v>
      </c>
      <c r="Z174">
        <v>0</v>
      </c>
      <c r="AA174">
        <v>0</v>
      </c>
      <c r="AB174">
        <v>0</v>
      </c>
      <c r="AC174">
        <v>0</v>
      </c>
      <c r="AD174">
        <v>0</v>
      </c>
      <c r="AE174">
        <v>0</v>
      </c>
      <c r="AF174">
        <v>172</v>
      </c>
    </row>
    <row r="175" spans="2:32">
      <c r="B175" s="4" t="s">
        <v>23351</v>
      </c>
      <c r="C175" s="4" t="s">
        <v>23352</v>
      </c>
      <c r="E175">
        <v>0</v>
      </c>
      <c r="F175">
        <v>0</v>
      </c>
      <c r="G175">
        <v>100</v>
      </c>
      <c r="H175">
        <v>150</v>
      </c>
      <c r="I175">
        <v>1</v>
      </c>
      <c r="J175">
        <v>0.8</v>
      </c>
      <c r="K175">
        <v>0</v>
      </c>
      <c r="L175">
        <v>1</v>
      </c>
      <c r="M175">
        <v>0</v>
      </c>
      <c r="N175">
        <v>2</v>
      </c>
      <c r="O175">
        <v>7</v>
      </c>
      <c r="P175">
        <v>10</v>
      </c>
      <c r="Q175">
        <f t="shared" si="4"/>
        <v>1.45</v>
      </c>
      <c r="R175" s="6">
        <f t="shared" si="5"/>
        <v>68.96</v>
      </c>
      <c r="U175">
        <v>80</v>
      </c>
      <c r="V175">
        <v>0.8</v>
      </c>
      <c r="W175">
        <v>0.75</v>
      </c>
      <c r="X175">
        <v>0</v>
      </c>
      <c r="Y175">
        <v>1</v>
      </c>
      <c r="Z175">
        <v>350</v>
      </c>
      <c r="AA175">
        <v>0</v>
      </c>
      <c r="AB175">
        <v>0</v>
      </c>
      <c r="AC175">
        <v>10</v>
      </c>
      <c r="AD175">
        <v>100</v>
      </c>
      <c r="AE175">
        <v>100</v>
      </c>
      <c r="AF175">
        <v>173</v>
      </c>
    </row>
    <row r="176" spans="2:32">
      <c r="B176" s="4" t="s">
        <v>23353</v>
      </c>
      <c r="C176" s="4" t="s">
        <v>23354</v>
      </c>
      <c r="E176">
        <v>0</v>
      </c>
      <c r="F176">
        <v>0</v>
      </c>
      <c r="G176">
        <v>5000</v>
      </c>
      <c r="H176">
        <v>10000</v>
      </c>
      <c r="I176">
        <v>2</v>
      </c>
      <c r="J176">
        <v>2</v>
      </c>
      <c r="K176">
        <v>0</v>
      </c>
      <c r="L176">
        <v>0.8</v>
      </c>
      <c r="M176">
        <v>0</v>
      </c>
      <c r="N176">
        <v>30</v>
      </c>
      <c r="O176">
        <v>120</v>
      </c>
      <c r="P176">
        <v>180</v>
      </c>
      <c r="Q176">
        <f t="shared" si="4"/>
        <v>25.5</v>
      </c>
      <c r="R176" s="6">
        <f t="shared" si="5"/>
        <v>250</v>
      </c>
      <c r="U176">
        <v>150</v>
      </c>
      <c r="V176">
        <v>0.85</v>
      </c>
      <c r="W176">
        <v>0</v>
      </c>
      <c r="X176">
        <v>0</v>
      </c>
      <c r="Y176">
        <v>1</v>
      </c>
      <c r="Z176">
        <v>0</v>
      </c>
      <c r="AA176">
        <v>0</v>
      </c>
      <c r="AB176">
        <v>0</v>
      </c>
      <c r="AC176">
        <v>0</v>
      </c>
      <c r="AD176">
        <v>0</v>
      </c>
      <c r="AE176">
        <v>0</v>
      </c>
      <c r="AF176">
        <v>174</v>
      </c>
    </row>
    <row r="177" spans="2:32">
      <c r="B177" s="4" t="s">
        <v>23351</v>
      </c>
      <c r="C177" s="4" t="s">
        <v>23355</v>
      </c>
      <c r="E177">
        <v>0</v>
      </c>
      <c r="F177">
        <v>0</v>
      </c>
      <c r="G177">
        <v>4948</v>
      </c>
      <c r="H177">
        <v>12123</v>
      </c>
      <c r="I177">
        <v>1</v>
      </c>
      <c r="J177">
        <v>2</v>
      </c>
      <c r="K177">
        <v>0</v>
      </c>
      <c r="L177">
        <v>2</v>
      </c>
      <c r="M177">
        <v>0</v>
      </c>
      <c r="N177">
        <v>30</v>
      </c>
      <c r="O177">
        <v>120</v>
      </c>
      <c r="P177">
        <v>180</v>
      </c>
      <c r="Q177">
        <f t="shared" si="4"/>
        <v>25.5</v>
      </c>
      <c r="R177" s="6">
        <f t="shared" si="5"/>
        <v>284.51</v>
      </c>
      <c r="U177">
        <v>150</v>
      </c>
      <c r="V177">
        <v>0.85</v>
      </c>
      <c r="W177">
        <v>0</v>
      </c>
      <c r="X177">
        <v>0</v>
      </c>
      <c r="Y177">
        <v>1</v>
      </c>
      <c r="Z177">
        <v>0</v>
      </c>
      <c r="AA177">
        <v>0</v>
      </c>
      <c r="AB177">
        <v>0</v>
      </c>
      <c r="AC177">
        <v>0</v>
      </c>
      <c r="AD177">
        <v>0</v>
      </c>
      <c r="AE177">
        <v>0</v>
      </c>
      <c r="AF177">
        <v>175</v>
      </c>
    </row>
    <row r="178" spans="2:32">
      <c r="B178" s="4" t="s">
        <v>23351</v>
      </c>
      <c r="C178" s="4" t="s">
        <v>23356</v>
      </c>
      <c r="E178">
        <v>0</v>
      </c>
      <c r="F178">
        <v>0</v>
      </c>
      <c r="G178">
        <v>250</v>
      </c>
      <c r="H178">
        <v>1000</v>
      </c>
      <c r="I178">
        <v>1</v>
      </c>
      <c r="J178">
        <v>0.25</v>
      </c>
      <c r="K178">
        <v>0</v>
      </c>
      <c r="L178">
        <v>1</v>
      </c>
      <c r="M178">
        <v>1</v>
      </c>
      <c r="N178">
        <v>3</v>
      </c>
      <c r="O178">
        <v>11</v>
      </c>
      <c r="P178">
        <v>16</v>
      </c>
      <c r="Q178">
        <f t="shared" si="4"/>
        <v>2.3</v>
      </c>
      <c r="R178" s="6">
        <f t="shared" si="5"/>
        <v>217.39</v>
      </c>
      <c r="U178">
        <v>250</v>
      </c>
      <c r="V178">
        <v>0.8</v>
      </c>
      <c r="W178">
        <v>0.75</v>
      </c>
      <c r="X178">
        <v>0</v>
      </c>
      <c r="Y178">
        <v>1</v>
      </c>
      <c r="Z178">
        <v>0</v>
      </c>
      <c r="AA178">
        <v>0</v>
      </c>
      <c r="AB178">
        <v>0</v>
      </c>
      <c r="AC178">
        <v>0</v>
      </c>
      <c r="AD178">
        <v>0</v>
      </c>
      <c r="AE178">
        <v>0</v>
      </c>
      <c r="AF178">
        <v>176</v>
      </c>
    </row>
    <row r="179" spans="2:32">
      <c r="B179" s="4" t="s">
        <v>23357</v>
      </c>
      <c r="C179" s="4" t="s">
        <v>23358</v>
      </c>
      <c r="E179">
        <v>0</v>
      </c>
      <c r="F179">
        <v>0</v>
      </c>
      <c r="G179">
        <v>100</v>
      </c>
      <c r="H179">
        <v>150</v>
      </c>
      <c r="I179">
        <v>1</v>
      </c>
      <c r="J179">
        <v>0.75</v>
      </c>
      <c r="K179">
        <v>0</v>
      </c>
      <c r="L179">
        <v>2</v>
      </c>
      <c r="M179">
        <v>0</v>
      </c>
      <c r="N179">
        <v>2</v>
      </c>
      <c r="O179">
        <v>7</v>
      </c>
      <c r="P179">
        <v>10</v>
      </c>
      <c r="Q179">
        <f t="shared" si="4"/>
        <v>1.45</v>
      </c>
      <c r="R179" s="6">
        <f t="shared" si="5"/>
        <v>86.2</v>
      </c>
      <c r="U179">
        <v>120</v>
      </c>
      <c r="V179">
        <v>1</v>
      </c>
      <c r="W179">
        <v>0.5</v>
      </c>
      <c r="X179">
        <v>0</v>
      </c>
      <c r="Y179">
        <v>1</v>
      </c>
      <c r="Z179">
        <v>350</v>
      </c>
      <c r="AA179">
        <v>1</v>
      </c>
      <c r="AB179">
        <v>0</v>
      </c>
      <c r="AC179">
        <v>0</v>
      </c>
      <c r="AD179">
        <v>20</v>
      </c>
      <c r="AE179">
        <v>120</v>
      </c>
      <c r="AF179">
        <v>177</v>
      </c>
    </row>
    <row r="180" spans="2:32">
      <c r="B180" s="4" t="s">
        <v>23359</v>
      </c>
      <c r="C180" s="4" t="s">
        <v>23360</v>
      </c>
      <c r="E180">
        <v>0</v>
      </c>
      <c r="F180">
        <v>0</v>
      </c>
      <c r="G180">
        <v>1</v>
      </c>
      <c r="H180">
        <v>9999</v>
      </c>
      <c r="I180">
        <v>1</v>
      </c>
      <c r="J180">
        <v>1</v>
      </c>
      <c r="K180">
        <v>1</v>
      </c>
      <c r="L180">
        <v>1</v>
      </c>
      <c r="M180">
        <v>1</v>
      </c>
      <c r="N180">
        <v>20</v>
      </c>
      <c r="O180">
        <v>77</v>
      </c>
      <c r="P180">
        <v>115</v>
      </c>
      <c r="Q180">
        <f t="shared" si="4"/>
        <v>16.35</v>
      </c>
      <c r="R180" s="6">
        <f t="shared" si="5"/>
        <v>305.81</v>
      </c>
      <c r="U180">
        <v>200</v>
      </c>
      <c r="V180">
        <v>1</v>
      </c>
      <c r="W180">
        <v>0.2</v>
      </c>
      <c r="X180">
        <v>0</v>
      </c>
      <c r="Y180">
        <v>1</v>
      </c>
      <c r="Z180">
        <v>0</v>
      </c>
      <c r="AA180">
        <v>0</v>
      </c>
      <c r="AB180">
        <v>0</v>
      </c>
      <c r="AC180">
        <v>0</v>
      </c>
      <c r="AD180">
        <v>0</v>
      </c>
      <c r="AE180">
        <v>0</v>
      </c>
      <c r="AF180">
        <v>178</v>
      </c>
    </row>
    <row r="181" spans="2:32">
      <c r="B181" s="4" t="s">
        <v>23359</v>
      </c>
      <c r="C181" s="4" t="s">
        <v>23361</v>
      </c>
      <c r="E181">
        <v>0</v>
      </c>
      <c r="F181">
        <v>0</v>
      </c>
      <c r="G181">
        <v>1</v>
      </c>
      <c r="H181">
        <v>9999</v>
      </c>
      <c r="I181">
        <v>1</v>
      </c>
      <c r="J181">
        <v>1</v>
      </c>
      <c r="K181">
        <v>1</v>
      </c>
      <c r="L181">
        <v>1</v>
      </c>
      <c r="M181">
        <v>1</v>
      </c>
      <c r="N181">
        <v>20</v>
      </c>
      <c r="O181">
        <v>77</v>
      </c>
      <c r="P181">
        <v>115</v>
      </c>
      <c r="Q181">
        <f t="shared" si="4"/>
        <v>16.35</v>
      </c>
      <c r="R181" s="6">
        <f t="shared" si="5"/>
        <v>305.81</v>
      </c>
      <c r="U181">
        <v>200</v>
      </c>
      <c r="V181">
        <v>1</v>
      </c>
      <c r="W181">
        <v>0.2</v>
      </c>
      <c r="X181">
        <v>0</v>
      </c>
      <c r="Y181">
        <v>1</v>
      </c>
      <c r="Z181">
        <v>0</v>
      </c>
      <c r="AA181">
        <v>0</v>
      </c>
      <c r="AB181">
        <v>0</v>
      </c>
      <c r="AC181">
        <v>0</v>
      </c>
      <c r="AD181">
        <v>0</v>
      </c>
      <c r="AE181">
        <v>0</v>
      </c>
      <c r="AF181">
        <v>179</v>
      </c>
    </row>
    <row r="182" spans="2:32">
      <c r="B182" s="4" t="s">
        <v>23351</v>
      </c>
      <c r="C182" s="4" t="s">
        <v>23362</v>
      </c>
      <c r="E182">
        <v>0</v>
      </c>
      <c r="F182">
        <v>0</v>
      </c>
      <c r="G182">
        <v>750</v>
      </c>
      <c r="H182">
        <v>1000</v>
      </c>
      <c r="I182">
        <v>3</v>
      </c>
      <c r="J182">
        <v>1</v>
      </c>
      <c r="K182">
        <v>1</v>
      </c>
      <c r="L182">
        <v>0.8</v>
      </c>
      <c r="M182">
        <v>0</v>
      </c>
      <c r="N182">
        <v>7</v>
      </c>
      <c r="O182">
        <v>27</v>
      </c>
      <c r="P182">
        <v>40</v>
      </c>
      <c r="Q182">
        <f t="shared" si="4"/>
        <v>5.7</v>
      </c>
      <c r="R182" s="6">
        <f t="shared" si="5"/>
        <v>153.5</v>
      </c>
      <c r="U182">
        <v>120</v>
      </c>
      <c r="V182">
        <v>1</v>
      </c>
      <c r="W182">
        <v>0.8</v>
      </c>
      <c r="X182">
        <v>0</v>
      </c>
      <c r="Y182">
        <v>1</v>
      </c>
      <c r="Z182">
        <v>300</v>
      </c>
      <c r="AA182">
        <v>0</v>
      </c>
      <c r="AB182">
        <v>0</v>
      </c>
      <c r="AC182">
        <v>100</v>
      </c>
      <c r="AD182">
        <v>200</v>
      </c>
      <c r="AE182">
        <v>120</v>
      </c>
      <c r="AF182">
        <v>180</v>
      </c>
    </row>
    <row r="183" spans="2:32">
      <c r="B183" s="4" t="s">
        <v>23351</v>
      </c>
      <c r="C183" s="4" t="s">
        <v>23363</v>
      </c>
      <c r="E183">
        <v>0</v>
      </c>
      <c r="F183">
        <v>0</v>
      </c>
      <c r="G183">
        <v>350</v>
      </c>
      <c r="H183">
        <v>500</v>
      </c>
      <c r="I183">
        <v>1.25</v>
      </c>
      <c r="J183">
        <v>2</v>
      </c>
      <c r="K183">
        <v>0</v>
      </c>
      <c r="L183">
        <v>0.5</v>
      </c>
      <c r="M183">
        <v>0</v>
      </c>
      <c r="N183">
        <v>3</v>
      </c>
      <c r="O183">
        <v>25</v>
      </c>
      <c r="P183">
        <v>50</v>
      </c>
      <c r="Q183">
        <f t="shared" si="4"/>
        <v>6.4</v>
      </c>
      <c r="R183" s="6">
        <f t="shared" si="5"/>
        <v>49.8</v>
      </c>
      <c r="U183">
        <v>120</v>
      </c>
      <c r="V183">
        <v>0.75</v>
      </c>
      <c r="W183">
        <v>0</v>
      </c>
      <c r="X183">
        <v>0</v>
      </c>
      <c r="Y183">
        <v>1</v>
      </c>
      <c r="Z183">
        <v>0</v>
      </c>
      <c r="AA183">
        <v>0</v>
      </c>
      <c r="AB183">
        <v>0</v>
      </c>
      <c r="AC183">
        <v>0</v>
      </c>
      <c r="AD183">
        <v>0</v>
      </c>
      <c r="AE183">
        <v>0</v>
      </c>
      <c r="AF183">
        <v>181</v>
      </c>
    </row>
    <row r="184" spans="2:32">
      <c r="B184" s="4" t="s">
        <v>23364</v>
      </c>
      <c r="C184" s="4" t="s">
        <v>23365</v>
      </c>
      <c r="E184">
        <v>22</v>
      </c>
      <c r="F184">
        <v>-12</v>
      </c>
      <c r="G184">
        <v>14</v>
      </c>
      <c r="H184">
        <v>44</v>
      </c>
      <c r="I184">
        <v>1</v>
      </c>
      <c r="J184">
        <v>1</v>
      </c>
      <c r="K184">
        <v>0</v>
      </c>
      <c r="L184">
        <v>1.5</v>
      </c>
      <c r="M184">
        <v>0</v>
      </c>
      <c r="N184">
        <v>2</v>
      </c>
      <c r="O184">
        <v>8</v>
      </c>
      <c r="P184">
        <v>12</v>
      </c>
      <c r="Q184">
        <f t="shared" si="4"/>
        <v>1.7</v>
      </c>
      <c r="R184" s="6">
        <f t="shared" si="5"/>
        <v>12.79</v>
      </c>
      <c r="U184">
        <v>35</v>
      </c>
      <c r="V184">
        <v>0.75</v>
      </c>
      <c r="W184">
        <v>0.3</v>
      </c>
      <c r="X184">
        <v>0</v>
      </c>
      <c r="Y184">
        <v>1</v>
      </c>
      <c r="Z184">
        <v>0</v>
      </c>
      <c r="AA184">
        <v>0</v>
      </c>
      <c r="AB184">
        <v>0</v>
      </c>
      <c r="AC184">
        <v>0</v>
      </c>
      <c r="AD184">
        <v>0</v>
      </c>
      <c r="AE184">
        <v>0</v>
      </c>
      <c r="AF184">
        <v>182</v>
      </c>
    </row>
    <row r="185" spans="2:32">
      <c r="B185" s="4" t="s">
        <v>23366</v>
      </c>
      <c r="C185" s="4" t="s">
        <v>23367</v>
      </c>
      <c r="E185">
        <v>44</v>
      </c>
      <c r="F185">
        <v>-23</v>
      </c>
      <c r="G185">
        <v>28</v>
      </c>
      <c r="H185">
        <v>88</v>
      </c>
      <c r="I185">
        <v>1</v>
      </c>
      <c r="J185">
        <v>1</v>
      </c>
      <c r="K185">
        <v>0</v>
      </c>
      <c r="L185">
        <v>1.5</v>
      </c>
      <c r="M185">
        <v>0</v>
      </c>
      <c r="N185">
        <v>5</v>
      </c>
      <c r="O185">
        <v>17</v>
      </c>
      <c r="P185">
        <v>25</v>
      </c>
      <c r="Q185">
        <f t="shared" si="4"/>
        <v>3.6</v>
      </c>
      <c r="R185" s="6">
        <f t="shared" si="5"/>
        <v>12.08</v>
      </c>
      <c r="U185">
        <v>75</v>
      </c>
      <c r="V185">
        <v>0.75</v>
      </c>
      <c r="W185">
        <v>0.3</v>
      </c>
      <c r="X185">
        <v>0</v>
      </c>
      <c r="Y185">
        <v>1</v>
      </c>
      <c r="Z185">
        <v>0</v>
      </c>
      <c r="AA185">
        <v>0</v>
      </c>
      <c r="AB185">
        <v>0</v>
      </c>
      <c r="AC185">
        <v>0</v>
      </c>
      <c r="AD185">
        <v>0</v>
      </c>
      <c r="AE185">
        <v>0</v>
      </c>
      <c r="AF185">
        <v>183</v>
      </c>
    </row>
    <row r="186" spans="2:32">
      <c r="B186" s="4" t="s">
        <v>23368</v>
      </c>
      <c r="C186" s="4" t="s">
        <v>23369</v>
      </c>
      <c r="E186">
        <v>88</v>
      </c>
      <c r="F186">
        <v>-46</v>
      </c>
      <c r="G186">
        <v>56</v>
      </c>
      <c r="H186">
        <v>176</v>
      </c>
      <c r="I186">
        <v>1</v>
      </c>
      <c r="J186">
        <v>1</v>
      </c>
      <c r="K186">
        <v>0</v>
      </c>
      <c r="L186">
        <v>1.5</v>
      </c>
      <c r="M186">
        <v>0</v>
      </c>
      <c r="N186">
        <v>9</v>
      </c>
      <c r="O186">
        <v>34</v>
      </c>
      <c r="P186">
        <v>50</v>
      </c>
      <c r="Q186">
        <f t="shared" si="4"/>
        <v>7.15</v>
      </c>
      <c r="R186" s="6">
        <f t="shared" si="5"/>
        <v>12.16</v>
      </c>
      <c r="U186">
        <v>100</v>
      </c>
      <c r="V186">
        <v>0.75</v>
      </c>
      <c r="W186">
        <v>0.3</v>
      </c>
      <c r="X186">
        <v>0</v>
      </c>
      <c r="Y186">
        <v>1</v>
      </c>
      <c r="Z186">
        <v>0</v>
      </c>
      <c r="AA186">
        <v>0</v>
      </c>
      <c r="AB186">
        <v>0</v>
      </c>
      <c r="AC186">
        <v>0</v>
      </c>
      <c r="AD186">
        <v>0</v>
      </c>
      <c r="AE186">
        <v>0</v>
      </c>
      <c r="AF186">
        <v>184</v>
      </c>
    </row>
    <row r="187" spans="2:32">
      <c r="B187" s="4" t="s">
        <v>23370</v>
      </c>
      <c r="C187" s="4" t="s">
        <v>23371</v>
      </c>
      <c r="E187">
        <v>13</v>
      </c>
      <c r="F187">
        <v>-7</v>
      </c>
      <c r="G187">
        <v>6</v>
      </c>
      <c r="H187">
        <v>16</v>
      </c>
      <c r="I187">
        <v>0.25</v>
      </c>
      <c r="J187">
        <v>5</v>
      </c>
      <c r="K187">
        <v>0</v>
      </c>
      <c r="L187">
        <v>0.25</v>
      </c>
      <c r="M187">
        <v>0</v>
      </c>
      <c r="N187">
        <v>5</v>
      </c>
      <c r="O187">
        <v>20</v>
      </c>
      <c r="P187">
        <v>30</v>
      </c>
      <c r="Q187">
        <f t="shared" si="4"/>
        <v>4.25</v>
      </c>
      <c r="R187" s="6">
        <f t="shared" si="5"/>
        <v>2.32</v>
      </c>
      <c r="U187">
        <v>60</v>
      </c>
      <c r="V187">
        <v>0.9</v>
      </c>
      <c r="W187">
        <v>0.6</v>
      </c>
      <c r="X187">
        <v>0</v>
      </c>
      <c r="Y187">
        <v>1</v>
      </c>
      <c r="Z187">
        <v>0</v>
      </c>
      <c r="AA187">
        <v>0</v>
      </c>
      <c r="AB187">
        <v>0</v>
      </c>
      <c r="AC187">
        <v>0</v>
      </c>
      <c r="AD187">
        <v>0</v>
      </c>
      <c r="AE187">
        <v>0</v>
      </c>
      <c r="AF187">
        <v>185</v>
      </c>
    </row>
    <row r="188" spans="2:32">
      <c r="B188" s="4" t="s">
        <v>23372</v>
      </c>
      <c r="C188" s="4" t="s">
        <v>23373</v>
      </c>
      <c r="E188">
        <v>26</v>
      </c>
      <c r="F188">
        <v>-13</v>
      </c>
      <c r="G188">
        <v>15</v>
      </c>
      <c r="H188">
        <v>40</v>
      </c>
      <c r="I188">
        <v>0.25</v>
      </c>
      <c r="J188">
        <v>5</v>
      </c>
      <c r="K188">
        <v>0</v>
      </c>
      <c r="L188">
        <v>0.25</v>
      </c>
      <c r="M188">
        <v>0</v>
      </c>
      <c r="N188">
        <v>6</v>
      </c>
      <c r="O188">
        <v>24</v>
      </c>
      <c r="P188">
        <v>35</v>
      </c>
      <c r="Q188">
        <f t="shared" si="4"/>
        <v>5</v>
      </c>
      <c r="R188" s="6">
        <f t="shared" si="5"/>
        <v>4.95</v>
      </c>
      <c r="U188">
        <v>90</v>
      </c>
      <c r="V188">
        <v>0.9</v>
      </c>
      <c r="W188">
        <v>0.3</v>
      </c>
      <c r="X188">
        <v>0</v>
      </c>
      <c r="Y188">
        <v>1</v>
      </c>
      <c r="Z188">
        <v>0</v>
      </c>
      <c r="AA188">
        <v>0</v>
      </c>
      <c r="AB188">
        <v>0</v>
      </c>
      <c r="AC188">
        <v>0</v>
      </c>
      <c r="AD188">
        <v>0</v>
      </c>
      <c r="AE188">
        <v>0</v>
      </c>
      <c r="AF188">
        <v>186</v>
      </c>
    </row>
    <row r="189" spans="2:32">
      <c r="B189" s="4" t="s">
        <v>23374</v>
      </c>
      <c r="C189" s="4" t="s">
        <v>23375</v>
      </c>
      <c r="E189">
        <v>52</v>
      </c>
      <c r="F189">
        <v>-26</v>
      </c>
      <c r="G189">
        <v>36</v>
      </c>
      <c r="H189">
        <v>95</v>
      </c>
      <c r="I189">
        <v>0.25</v>
      </c>
      <c r="J189">
        <v>5</v>
      </c>
      <c r="K189">
        <v>0</v>
      </c>
      <c r="L189">
        <v>0.25</v>
      </c>
      <c r="M189">
        <v>0</v>
      </c>
      <c r="N189">
        <v>7</v>
      </c>
      <c r="O189">
        <v>27</v>
      </c>
      <c r="P189">
        <v>40</v>
      </c>
      <c r="Q189">
        <f t="shared" si="4"/>
        <v>5.7</v>
      </c>
      <c r="R189" s="6">
        <f t="shared" si="5"/>
        <v>10.34</v>
      </c>
      <c r="U189">
        <v>120</v>
      </c>
      <c r="V189">
        <v>0.9</v>
      </c>
      <c r="W189">
        <v>0.05</v>
      </c>
      <c r="X189">
        <v>0</v>
      </c>
      <c r="Y189">
        <v>1</v>
      </c>
      <c r="Z189">
        <v>0</v>
      </c>
      <c r="AA189">
        <v>0</v>
      </c>
      <c r="AB189">
        <v>0</v>
      </c>
      <c r="AC189">
        <v>0</v>
      </c>
      <c r="AD189">
        <v>0</v>
      </c>
      <c r="AE189">
        <v>0</v>
      </c>
      <c r="AF189">
        <v>187</v>
      </c>
    </row>
    <row r="190" spans="2:32">
      <c r="B190" s="4" t="s">
        <v>23376</v>
      </c>
      <c r="C190" s="4" t="s">
        <v>23377</v>
      </c>
      <c r="E190">
        <v>0</v>
      </c>
      <c r="F190">
        <v>0</v>
      </c>
      <c r="G190">
        <v>1</v>
      </c>
      <c r="H190">
        <v>20</v>
      </c>
      <c r="I190">
        <v>1</v>
      </c>
      <c r="J190">
        <v>1</v>
      </c>
      <c r="K190">
        <v>0.5</v>
      </c>
      <c r="L190">
        <v>1</v>
      </c>
      <c r="M190">
        <v>0.5</v>
      </c>
      <c r="N190">
        <v>0</v>
      </c>
      <c r="O190">
        <v>15</v>
      </c>
      <c r="P190">
        <v>15</v>
      </c>
      <c r="Q190">
        <f t="shared" si="4"/>
        <v>2.25</v>
      </c>
      <c r="R190" s="6">
        <f t="shared" si="5"/>
        <v>4.66</v>
      </c>
      <c r="U190">
        <v>20</v>
      </c>
      <c r="V190">
        <v>1</v>
      </c>
      <c r="W190">
        <v>0</v>
      </c>
      <c r="X190">
        <v>0</v>
      </c>
      <c r="Y190">
        <v>1</v>
      </c>
      <c r="Z190">
        <v>0</v>
      </c>
      <c r="AA190">
        <v>0</v>
      </c>
      <c r="AB190">
        <v>0</v>
      </c>
      <c r="AC190">
        <v>0</v>
      </c>
      <c r="AD190">
        <v>0</v>
      </c>
      <c r="AE190">
        <v>0</v>
      </c>
      <c r="AF190">
        <v>188</v>
      </c>
    </row>
    <row r="191" spans="2:32">
      <c r="B191" s="4" t="s">
        <v>23378</v>
      </c>
      <c r="C191" s="4" t="s">
        <v>23379</v>
      </c>
      <c r="E191">
        <v>20</v>
      </c>
      <c r="F191">
        <v>-15</v>
      </c>
      <c r="G191">
        <v>11.5</v>
      </c>
      <c r="H191">
        <v>31</v>
      </c>
      <c r="I191">
        <v>1</v>
      </c>
      <c r="J191">
        <v>0.5</v>
      </c>
      <c r="K191">
        <v>0</v>
      </c>
      <c r="L191">
        <v>1.5</v>
      </c>
      <c r="M191">
        <v>0.5</v>
      </c>
      <c r="N191">
        <v>5</v>
      </c>
      <c r="O191">
        <v>20</v>
      </c>
      <c r="P191">
        <v>30</v>
      </c>
      <c r="Q191">
        <f t="shared" si="4"/>
        <v>4.25</v>
      </c>
      <c r="R191" s="6">
        <f t="shared" si="5"/>
        <v>4.5</v>
      </c>
      <c r="U191">
        <v>40</v>
      </c>
      <c r="V191">
        <v>0.9</v>
      </c>
      <c r="W191">
        <v>0.5</v>
      </c>
      <c r="X191">
        <v>0</v>
      </c>
      <c r="Y191">
        <v>1</v>
      </c>
      <c r="Z191">
        <v>0</v>
      </c>
      <c r="AA191">
        <v>0</v>
      </c>
      <c r="AB191">
        <v>0</v>
      </c>
      <c r="AC191">
        <v>0</v>
      </c>
      <c r="AD191">
        <v>0</v>
      </c>
      <c r="AE191">
        <v>0</v>
      </c>
      <c r="AF191">
        <v>189</v>
      </c>
    </row>
    <row r="192" spans="2:32">
      <c r="B192" s="4" t="s">
        <v>23380</v>
      </c>
      <c r="C192" s="4" t="s">
        <v>23381</v>
      </c>
      <c r="E192">
        <v>50</v>
      </c>
      <c r="F192">
        <v>-30</v>
      </c>
      <c r="G192">
        <v>28.75</v>
      </c>
      <c r="H192">
        <v>75</v>
      </c>
      <c r="I192">
        <v>1</v>
      </c>
      <c r="J192">
        <v>0.5</v>
      </c>
      <c r="K192">
        <v>0</v>
      </c>
      <c r="L192">
        <v>1.5</v>
      </c>
      <c r="M192">
        <v>0.5</v>
      </c>
      <c r="N192">
        <v>6</v>
      </c>
      <c r="O192">
        <v>24</v>
      </c>
      <c r="P192">
        <v>35</v>
      </c>
      <c r="Q192">
        <f t="shared" si="4"/>
        <v>5</v>
      </c>
      <c r="R192" s="6">
        <f t="shared" si="5"/>
        <v>9.33</v>
      </c>
      <c r="U192">
        <v>60</v>
      </c>
      <c r="V192">
        <v>0.9</v>
      </c>
      <c r="W192">
        <v>0.3</v>
      </c>
      <c r="X192">
        <v>0</v>
      </c>
      <c r="Y192">
        <v>1</v>
      </c>
      <c r="Z192">
        <v>0</v>
      </c>
      <c r="AA192">
        <v>0</v>
      </c>
      <c r="AB192">
        <v>0</v>
      </c>
      <c r="AC192">
        <v>0</v>
      </c>
      <c r="AD192">
        <v>0</v>
      </c>
      <c r="AE192">
        <v>0</v>
      </c>
      <c r="AF192">
        <v>190</v>
      </c>
    </row>
    <row r="193" spans="2:32">
      <c r="B193" s="4" t="s">
        <v>23382</v>
      </c>
      <c r="C193" s="4" t="s">
        <v>23383</v>
      </c>
      <c r="E193">
        <v>110</v>
      </c>
      <c r="F193">
        <v>-60</v>
      </c>
      <c r="G193">
        <v>69</v>
      </c>
      <c r="H193">
        <v>186</v>
      </c>
      <c r="I193">
        <v>1</v>
      </c>
      <c r="J193">
        <v>0.5</v>
      </c>
      <c r="K193">
        <v>0</v>
      </c>
      <c r="L193">
        <v>1.5</v>
      </c>
      <c r="M193">
        <v>0.5</v>
      </c>
      <c r="N193">
        <v>7</v>
      </c>
      <c r="O193">
        <v>27</v>
      </c>
      <c r="P193">
        <v>40</v>
      </c>
      <c r="Q193">
        <f t="shared" si="4"/>
        <v>5.7</v>
      </c>
      <c r="R193" s="6">
        <f t="shared" si="5"/>
        <v>20.13</v>
      </c>
      <c r="U193">
        <v>80</v>
      </c>
      <c r="V193">
        <v>0.9</v>
      </c>
      <c r="W193">
        <v>0.05</v>
      </c>
      <c r="X193">
        <v>0</v>
      </c>
      <c r="Y193">
        <v>1</v>
      </c>
      <c r="Z193">
        <v>0</v>
      </c>
      <c r="AA193">
        <v>0</v>
      </c>
      <c r="AB193">
        <v>0</v>
      </c>
      <c r="AC193">
        <v>0</v>
      </c>
      <c r="AD193">
        <v>0</v>
      </c>
      <c r="AE193">
        <v>0</v>
      </c>
      <c r="AF193">
        <v>191</v>
      </c>
    </row>
    <row r="194" spans="2:32">
      <c r="B194" s="4" t="s">
        <v>23384</v>
      </c>
      <c r="C194" s="4" t="s">
        <v>23385</v>
      </c>
      <c r="E194">
        <v>17</v>
      </c>
      <c r="F194">
        <v>-10</v>
      </c>
      <c r="G194">
        <v>12</v>
      </c>
      <c r="H194">
        <v>35</v>
      </c>
      <c r="I194">
        <v>1</v>
      </c>
      <c r="J194">
        <v>1.5</v>
      </c>
      <c r="K194">
        <v>0</v>
      </c>
      <c r="L194">
        <v>0.5</v>
      </c>
      <c r="M194">
        <v>0</v>
      </c>
      <c r="N194">
        <v>4</v>
      </c>
      <c r="O194">
        <v>14</v>
      </c>
      <c r="P194">
        <v>20</v>
      </c>
      <c r="Q194">
        <f t="shared" si="4"/>
        <v>2.9</v>
      </c>
      <c r="R194" s="6">
        <f t="shared" si="5"/>
        <v>4.05</v>
      </c>
      <c r="U194">
        <v>75</v>
      </c>
      <c r="V194">
        <v>0.5</v>
      </c>
      <c r="W194">
        <v>0.5</v>
      </c>
      <c r="X194">
        <v>0</v>
      </c>
      <c r="Y194">
        <v>1</v>
      </c>
      <c r="Z194">
        <v>0</v>
      </c>
      <c r="AA194">
        <v>0</v>
      </c>
      <c r="AB194">
        <v>0</v>
      </c>
      <c r="AC194">
        <v>0</v>
      </c>
      <c r="AD194">
        <v>0</v>
      </c>
      <c r="AE194">
        <v>0</v>
      </c>
      <c r="AF194">
        <v>192</v>
      </c>
    </row>
    <row r="195" spans="2:32">
      <c r="B195" s="4" t="s">
        <v>23386</v>
      </c>
      <c r="C195" s="4" t="s">
        <v>23387</v>
      </c>
      <c r="E195">
        <v>43</v>
      </c>
      <c r="F195">
        <v>-23</v>
      </c>
      <c r="G195">
        <v>30</v>
      </c>
      <c r="H195">
        <v>88</v>
      </c>
      <c r="I195">
        <v>1</v>
      </c>
      <c r="J195">
        <v>1.5</v>
      </c>
      <c r="K195">
        <v>0</v>
      </c>
      <c r="L195">
        <v>0.5</v>
      </c>
      <c r="M195">
        <v>0</v>
      </c>
      <c r="N195">
        <v>5</v>
      </c>
      <c r="O195">
        <v>17</v>
      </c>
      <c r="P195">
        <v>25</v>
      </c>
      <c r="Q195">
        <f t="shared" si="4"/>
        <v>3.6</v>
      </c>
      <c r="R195" s="6">
        <f t="shared" si="5"/>
        <v>8.19</v>
      </c>
      <c r="U195">
        <v>112.5</v>
      </c>
      <c r="V195">
        <v>0.5</v>
      </c>
      <c r="W195">
        <v>0.3</v>
      </c>
      <c r="X195">
        <v>0</v>
      </c>
      <c r="Y195">
        <v>1</v>
      </c>
      <c r="Z195">
        <v>0</v>
      </c>
      <c r="AA195">
        <v>0</v>
      </c>
      <c r="AB195">
        <v>0</v>
      </c>
      <c r="AC195">
        <v>0</v>
      </c>
      <c r="AD195">
        <v>0</v>
      </c>
      <c r="AE195">
        <v>0</v>
      </c>
      <c r="AF195">
        <v>193</v>
      </c>
    </row>
    <row r="196" spans="2:32">
      <c r="B196" s="4" t="s">
        <v>23388</v>
      </c>
      <c r="C196" s="4" t="s">
        <v>23389</v>
      </c>
      <c r="E196">
        <v>102</v>
      </c>
      <c r="F196">
        <v>-51</v>
      </c>
      <c r="G196">
        <v>72</v>
      </c>
      <c r="H196">
        <v>210</v>
      </c>
      <c r="I196">
        <v>1</v>
      </c>
      <c r="J196">
        <v>1.5</v>
      </c>
      <c r="K196">
        <v>0</v>
      </c>
      <c r="L196">
        <v>0.5</v>
      </c>
      <c r="M196">
        <v>0</v>
      </c>
      <c r="N196">
        <v>5</v>
      </c>
      <c r="O196">
        <v>20</v>
      </c>
      <c r="P196">
        <v>30</v>
      </c>
      <c r="Q196">
        <f t="shared" ref="Q196:Q259" si="6">((N196+O196)/2+P196)/10</f>
        <v>4.25</v>
      </c>
      <c r="R196" s="6">
        <f t="shared" ref="R196:R259" si="7">ROUNDDOWN(((G196+H196)/2/Q196*V196),2)</f>
        <v>16.58</v>
      </c>
      <c r="U196">
        <v>150</v>
      </c>
      <c r="V196">
        <v>0.5</v>
      </c>
      <c r="W196">
        <v>0.05</v>
      </c>
      <c r="X196">
        <v>0</v>
      </c>
      <c r="Y196">
        <v>1</v>
      </c>
      <c r="Z196">
        <v>0</v>
      </c>
      <c r="AA196">
        <v>0</v>
      </c>
      <c r="AB196">
        <v>0</v>
      </c>
      <c r="AC196">
        <v>0</v>
      </c>
      <c r="AD196">
        <v>0</v>
      </c>
      <c r="AE196">
        <v>0</v>
      </c>
      <c r="AF196">
        <v>194</v>
      </c>
    </row>
    <row r="197" spans="2:32">
      <c r="B197" s="4" t="s">
        <v>8715</v>
      </c>
      <c r="C197" s="4" t="s">
        <v>23390</v>
      </c>
      <c r="E197">
        <v>10</v>
      </c>
      <c r="F197">
        <v>-10</v>
      </c>
      <c r="G197">
        <v>5</v>
      </c>
      <c r="H197">
        <v>10</v>
      </c>
      <c r="I197">
        <v>1</v>
      </c>
      <c r="J197">
        <v>0.25</v>
      </c>
      <c r="K197">
        <v>0</v>
      </c>
      <c r="L197">
        <v>2</v>
      </c>
      <c r="M197">
        <v>0.25</v>
      </c>
      <c r="N197">
        <v>1</v>
      </c>
      <c r="O197">
        <v>4</v>
      </c>
      <c r="P197">
        <v>5</v>
      </c>
      <c r="Q197">
        <f t="shared" si="6"/>
        <v>0.75</v>
      </c>
      <c r="R197" s="6">
        <f t="shared" si="7"/>
        <v>7.5</v>
      </c>
      <c r="U197">
        <v>30</v>
      </c>
      <c r="V197">
        <v>0.75</v>
      </c>
      <c r="W197">
        <v>0.3</v>
      </c>
      <c r="X197">
        <v>0</v>
      </c>
      <c r="Y197">
        <v>1</v>
      </c>
      <c r="Z197">
        <v>0</v>
      </c>
      <c r="AA197">
        <v>0</v>
      </c>
      <c r="AB197">
        <v>0</v>
      </c>
      <c r="AC197">
        <v>0</v>
      </c>
      <c r="AD197">
        <v>0</v>
      </c>
      <c r="AE197">
        <v>0</v>
      </c>
      <c r="AF197">
        <v>195</v>
      </c>
    </row>
    <row r="198" spans="2:32">
      <c r="B198" s="4" t="s">
        <v>8718</v>
      </c>
      <c r="C198" s="4" t="s">
        <v>23391</v>
      </c>
      <c r="E198">
        <v>17</v>
      </c>
      <c r="F198">
        <v>-10</v>
      </c>
      <c r="G198">
        <v>3</v>
      </c>
      <c r="H198">
        <v>5</v>
      </c>
      <c r="I198">
        <v>1.25</v>
      </c>
      <c r="J198">
        <v>1</v>
      </c>
      <c r="K198">
        <v>1</v>
      </c>
      <c r="L198">
        <v>1</v>
      </c>
      <c r="M198">
        <v>1</v>
      </c>
      <c r="N198">
        <v>1</v>
      </c>
      <c r="O198">
        <v>4</v>
      </c>
      <c r="P198">
        <v>6</v>
      </c>
      <c r="Q198">
        <f t="shared" si="6"/>
        <v>0.85</v>
      </c>
      <c r="R198" s="6">
        <f t="shared" si="7"/>
        <v>4.7</v>
      </c>
      <c r="U198">
        <v>100</v>
      </c>
      <c r="V198">
        <v>1</v>
      </c>
      <c r="W198">
        <v>0.25</v>
      </c>
      <c r="X198">
        <v>0</v>
      </c>
      <c r="Y198">
        <v>1</v>
      </c>
      <c r="Z198">
        <v>400</v>
      </c>
      <c r="AA198">
        <v>0.2</v>
      </c>
      <c r="AB198">
        <v>0</v>
      </c>
      <c r="AC198">
        <v>5</v>
      </c>
      <c r="AD198">
        <v>5</v>
      </c>
      <c r="AE198">
        <v>100</v>
      </c>
      <c r="AF198">
        <v>196</v>
      </c>
    </row>
    <row r="199" spans="2:32">
      <c r="B199" s="4" t="s">
        <v>8707</v>
      </c>
      <c r="C199" s="4" t="s">
        <v>23392</v>
      </c>
      <c r="E199">
        <v>500</v>
      </c>
      <c r="F199">
        <v>-500</v>
      </c>
      <c r="G199">
        <v>5000</v>
      </c>
      <c r="H199">
        <v>10000</v>
      </c>
      <c r="I199">
        <v>1.25</v>
      </c>
      <c r="J199">
        <v>0.5</v>
      </c>
      <c r="K199">
        <v>0</v>
      </c>
      <c r="L199">
        <v>1.75</v>
      </c>
      <c r="M199">
        <v>0</v>
      </c>
      <c r="N199">
        <v>15</v>
      </c>
      <c r="O199">
        <v>60</v>
      </c>
      <c r="P199">
        <v>90</v>
      </c>
      <c r="Q199">
        <f t="shared" si="6"/>
        <v>12.75</v>
      </c>
      <c r="R199" s="6">
        <f t="shared" si="7"/>
        <v>500</v>
      </c>
      <c r="U199">
        <v>125</v>
      </c>
      <c r="V199">
        <v>0.85</v>
      </c>
      <c r="W199">
        <v>0</v>
      </c>
      <c r="X199">
        <v>0</v>
      </c>
      <c r="Y199">
        <v>1</v>
      </c>
      <c r="Z199">
        <v>0</v>
      </c>
      <c r="AA199">
        <v>0</v>
      </c>
      <c r="AB199">
        <v>0</v>
      </c>
      <c r="AC199">
        <v>0</v>
      </c>
      <c r="AD199">
        <v>0</v>
      </c>
      <c r="AE199">
        <v>0</v>
      </c>
      <c r="AF199">
        <v>197</v>
      </c>
    </row>
    <row r="200" spans="2:32">
      <c r="B200" s="4" t="s">
        <v>8707</v>
      </c>
      <c r="C200" s="4" t="s">
        <v>23393</v>
      </c>
      <c r="E200">
        <v>500</v>
      </c>
      <c r="F200">
        <v>-500</v>
      </c>
      <c r="G200">
        <v>5000</v>
      </c>
      <c r="H200">
        <v>10000</v>
      </c>
      <c r="I200">
        <v>1.25</v>
      </c>
      <c r="J200">
        <v>0.5</v>
      </c>
      <c r="K200">
        <v>0</v>
      </c>
      <c r="L200">
        <v>1.75</v>
      </c>
      <c r="M200">
        <v>0</v>
      </c>
      <c r="N200">
        <v>15</v>
      </c>
      <c r="O200">
        <v>60</v>
      </c>
      <c r="P200">
        <v>90</v>
      </c>
      <c r="Q200">
        <f t="shared" si="6"/>
        <v>12.75</v>
      </c>
      <c r="R200" s="6">
        <f t="shared" si="7"/>
        <v>500</v>
      </c>
      <c r="U200">
        <v>125</v>
      </c>
      <c r="V200">
        <v>0.85</v>
      </c>
      <c r="W200">
        <v>0</v>
      </c>
      <c r="X200">
        <v>0</v>
      </c>
      <c r="Y200">
        <v>1</v>
      </c>
      <c r="Z200">
        <v>0</v>
      </c>
      <c r="AA200">
        <v>0</v>
      </c>
      <c r="AB200">
        <v>0</v>
      </c>
      <c r="AC200">
        <v>0</v>
      </c>
      <c r="AD200">
        <v>0</v>
      </c>
      <c r="AE200">
        <v>0</v>
      </c>
      <c r="AF200">
        <v>198</v>
      </c>
    </row>
    <row r="201" spans="2:32">
      <c r="B201" s="4" t="s">
        <v>8720</v>
      </c>
      <c r="C201" s="4" t="s">
        <v>23394</v>
      </c>
      <c r="E201">
        <v>250</v>
      </c>
      <c r="F201">
        <v>-200</v>
      </c>
      <c r="G201">
        <v>920</v>
      </c>
      <c r="H201">
        <v>2600</v>
      </c>
      <c r="I201">
        <v>1.25</v>
      </c>
      <c r="J201">
        <v>2.5</v>
      </c>
      <c r="K201">
        <v>0</v>
      </c>
      <c r="L201">
        <v>0.25</v>
      </c>
      <c r="M201">
        <v>0</v>
      </c>
      <c r="N201">
        <v>14</v>
      </c>
      <c r="O201">
        <v>54</v>
      </c>
      <c r="P201">
        <v>80</v>
      </c>
      <c r="Q201">
        <f t="shared" si="6"/>
        <v>11.4</v>
      </c>
      <c r="R201" s="6">
        <f t="shared" si="7"/>
        <v>115.78</v>
      </c>
      <c r="U201">
        <v>150</v>
      </c>
      <c r="V201">
        <v>0.75</v>
      </c>
      <c r="W201">
        <v>0</v>
      </c>
      <c r="X201">
        <v>0</v>
      </c>
      <c r="Y201">
        <v>1</v>
      </c>
      <c r="Z201">
        <v>0</v>
      </c>
      <c r="AA201">
        <v>0</v>
      </c>
      <c r="AB201">
        <v>0</v>
      </c>
      <c r="AC201">
        <v>0</v>
      </c>
      <c r="AD201">
        <v>0</v>
      </c>
      <c r="AF201">
        <v>199</v>
      </c>
    </row>
    <row r="202" spans="2:32">
      <c r="B202" s="4" t="s">
        <v>23395</v>
      </c>
      <c r="C202" s="4" t="s">
        <v>23396</v>
      </c>
      <c r="E202">
        <v>38</v>
      </c>
      <c r="F202">
        <v>-23</v>
      </c>
      <c r="G202">
        <v>1</v>
      </c>
      <c r="H202">
        <v>126</v>
      </c>
      <c r="I202">
        <v>1</v>
      </c>
      <c r="J202">
        <v>1</v>
      </c>
      <c r="K202">
        <v>1</v>
      </c>
      <c r="L202">
        <v>1</v>
      </c>
      <c r="M202">
        <v>1</v>
      </c>
      <c r="N202">
        <v>9</v>
      </c>
      <c r="O202">
        <v>34</v>
      </c>
      <c r="P202">
        <v>200</v>
      </c>
      <c r="Q202">
        <f t="shared" si="6"/>
        <v>22.15</v>
      </c>
      <c r="R202" s="6">
        <f t="shared" si="7"/>
        <v>2.86</v>
      </c>
      <c r="U202">
        <v>200</v>
      </c>
      <c r="V202">
        <v>1</v>
      </c>
      <c r="W202">
        <v>0.3</v>
      </c>
      <c r="X202">
        <v>0</v>
      </c>
      <c r="Y202">
        <v>1</v>
      </c>
      <c r="Z202">
        <v>0</v>
      </c>
      <c r="AA202">
        <v>0</v>
      </c>
      <c r="AB202">
        <v>0</v>
      </c>
      <c r="AC202">
        <v>0</v>
      </c>
      <c r="AD202">
        <v>0</v>
      </c>
      <c r="AE202">
        <v>0</v>
      </c>
      <c r="AF202">
        <v>200</v>
      </c>
    </row>
    <row r="203" spans="2:32">
      <c r="B203" s="4" t="s">
        <v>23397</v>
      </c>
      <c r="C203" s="4" t="s">
        <v>23398</v>
      </c>
      <c r="E203">
        <v>21</v>
      </c>
      <c r="F203">
        <v>-13</v>
      </c>
      <c r="G203">
        <v>12</v>
      </c>
      <c r="H203">
        <v>33</v>
      </c>
      <c r="I203">
        <v>1.25</v>
      </c>
      <c r="J203">
        <v>1</v>
      </c>
      <c r="K203">
        <v>1</v>
      </c>
      <c r="L203">
        <v>1.5</v>
      </c>
      <c r="M203">
        <v>0</v>
      </c>
      <c r="N203">
        <v>2</v>
      </c>
      <c r="O203">
        <v>6</v>
      </c>
      <c r="P203">
        <v>9</v>
      </c>
      <c r="Q203">
        <f t="shared" si="6"/>
        <v>1.3</v>
      </c>
      <c r="R203" s="6">
        <f t="shared" si="7"/>
        <v>17.3</v>
      </c>
      <c r="U203">
        <v>10</v>
      </c>
      <c r="V203">
        <v>1</v>
      </c>
      <c r="W203">
        <v>0.5</v>
      </c>
      <c r="X203">
        <v>0.5</v>
      </c>
      <c r="Y203">
        <v>0.35</v>
      </c>
      <c r="Z203">
        <v>0</v>
      </c>
      <c r="AA203">
        <v>0</v>
      </c>
      <c r="AB203">
        <v>0</v>
      </c>
      <c r="AC203">
        <v>0</v>
      </c>
      <c r="AD203">
        <v>0</v>
      </c>
      <c r="AE203">
        <v>0</v>
      </c>
      <c r="AF203">
        <v>201</v>
      </c>
    </row>
    <row r="204" spans="2:32">
      <c r="B204" s="4" t="s">
        <v>9058</v>
      </c>
      <c r="C204" s="4" t="s">
        <v>23399</v>
      </c>
      <c r="E204">
        <v>28</v>
      </c>
      <c r="F204">
        <v>-17</v>
      </c>
      <c r="G204">
        <v>16</v>
      </c>
      <c r="H204">
        <v>43</v>
      </c>
      <c r="I204">
        <v>1.25</v>
      </c>
      <c r="J204">
        <v>1</v>
      </c>
      <c r="K204">
        <v>1</v>
      </c>
      <c r="L204">
        <v>1.5</v>
      </c>
      <c r="M204">
        <v>0</v>
      </c>
      <c r="N204">
        <v>2</v>
      </c>
      <c r="O204">
        <v>6</v>
      </c>
      <c r="P204">
        <v>9</v>
      </c>
      <c r="Q204">
        <f t="shared" si="6"/>
        <v>1.3</v>
      </c>
      <c r="R204" s="6">
        <f t="shared" si="7"/>
        <v>22.69</v>
      </c>
      <c r="U204">
        <v>10</v>
      </c>
      <c r="V204">
        <v>1</v>
      </c>
      <c r="W204">
        <v>0.5</v>
      </c>
      <c r="X204">
        <v>0.5</v>
      </c>
      <c r="Y204">
        <v>0.35</v>
      </c>
      <c r="Z204">
        <v>0</v>
      </c>
      <c r="AA204">
        <v>0</v>
      </c>
      <c r="AB204">
        <v>0</v>
      </c>
      <c r="AC204">
        <v>0</v>
      </c>
      <c r="AD204">
        <v>0</v>
      </c>
      <c r="AE204">
        <v>0</v>
      </c>
      <c r="AF204">
        <v>202</v>
      </c>
    </row>
    <row r="205" spans="2:32">
      <c r="B205" s="4" t="s">
        <v>9060</v>
      </c>
      <c r="C205" s="4" t="s">
        <v>23400</v>
      </c>
      <c r="E205">
        <v>37</v>
      </c>
      <c r="F205">
        <v>-23</v>
      </c>
      <c r="G205">
        <v>21</v>
      </c>
      <c r="H205">
        <v>56</v>
      </c>
      <c r="I205">
        <v>1.25</v>
      </c>
      <c r="J205">
        <v>1</v>
      </c>
      <c r="K205">
        <v>1</v>
      </c>
      <c r="L205">
        <v>1.5</v>
      </c>
      <c r="M205">
        <v>0</v>
      </c>
      <c r="N205">
        <v>2</v>
      </c>
      <c r="O205">
        <v>6</v>
      </c>
      <c r="P205">
        <v>9</v>
      </c>
      <c r="Q205">
        <f t="shared" si="6"/>
        <v>1.3</v>
      </c>
      <c r="R205" s="6">
        <f t="shared" si="7"/>
        <v>29.61</v>
      </c>
      <c r="U205">
        <v>10</v>
      </c>
      <c r="V205">
        <v>1</v>
      </c>
      <c r="W205">
        <v>0.5</v>
      </c>
      <c r="X205">
        <v>0.5</v>
      </c>
      <c r="Y205">
        <v>0.35</v>
      </c>
      <c r="Z205">
        <v>0</v>
      </c>
      <c r="AA205">
        <v>0</v>
      </c>
      <c r="AB205">
        <v>0</v>
      </c>
      <c r="AC205">
        <v>0</v>
      </c>
      <c r="AD205">
        <v>0</v>
      </c>
      <c r="AE205">
        <v>0</v>
      </c>
      <c r="AF205">
        <v>203</v>
      </c>
    </row>
    <row r="206" spans="2:32">
      <c r="B206" s="4" t="s">
        <v>23401</v>
      </c>
      <c r="C206" s="4" t="s">
        <v>23402</v>
      </c>
      <c r="E206">
        <v>21</v>
      </c>
      <c r="F206">
        <v>-13</v>
      </c>
      <c r="G206">
        <v>15</v>
      </c>
      <c r="H206">
        <v>41.25</v>
      </c>
      <c r="I206">
        <v>1.5</v>
      </c>
      <c r="J206">
        <v>0.25</v>
      </c>
      <c r="K206">
        <v>0</v>
      </c>
      <c r="L206">
        <v>2</v>
      </c>
      <c r="M206">
        <v>0</v>
      </c>
      <c r="N206">
        <v>6</v>
      </c>
      <c r="O206">
        <v>24</v>
      </c>
      <c r="P206">
        <v>35</v>
      </c>
      <c r="Q206">
        <f t="shared" si="6"/>
        <v>5</v>
      </c>
      <c r="R206" s="6">
        <f t="shared" si="7"/>
        <v>4.5</v>
      </c>
      <c r="U206">
        <v>20</v>
      </c>
      <c r="V206">
        <v>0.8</v>
      </c>
      <c r="W206">
        <v>0.4</v>
      </c>
      <c r="X206">
        <v>0</v>
      </c>
      <c r="Y206">
        <v>1</v>
      </c>
      <c r="Z206">
        <v>0</v>
      </c>
      <c r="AA206">
        <v>0</v>
      </c>
      <c r="AB206">
        <v>0</v>
      </c>
      <c r="AC206">
        <v>0</v>
      </c>
      <c r="AD206">
        <v>0</v>
      </c>
      <c r="AE206">
        <v>0</v>
      </c>
      <c r="AF206">
        <v>204</v>
      </c>
    </row>
    <row r="207" spans="2:32">
      <c r="B207" s="4" t="s">
        <v>23403</v>
      </c>
      <c r="C207" s="4" t="s">
        <v>23404</v>
      </c>
      <c r="E207">
        <v>53</v>
      </c>
      <c r="F207">
        <v>-27</v>
      </c>
      <c r="G207">
        <v>30</v>
      </c>
      <c r="H207">
        <v>83</v>
      </c>
      <c r="I207">
        <v>1.5</v>
      </c>
      <c r="J207">
        <v>0.25</v>
      </c>
      <c r="K207">
        <v>0</v>
      </c>
      <c r="L207">
        <v>2</v>
      </c>
      <c r="M207">
        <v>0</v>
      </c>
      <c r="N207">
        <v>7</v>
      </c>
      <c r="O207">
        <v>27</v>
      </c>
      <c r="P207">
        <v>40</v>
      </c>
      <c r="Q207">
        <f t="shared" si="6"/>
        <v>5.7</v>
      </c>
      <c r="R207" s="6">
        <f t="shared" si="7"/>
        <v>7.92</v>
      </c>
      <c r="U207">
        <v>60</v>
      </c>
      <c r="V207">
        <v>0.8</v>
      </c>
      <c r="W207">
        <v>0.2</v>
      </c>
      <c r="X207">
        <v>0</v>
      </c>
      <c r="Y207">
        <v>1</v>
      </c>
      <c r="Z207">
        <v>0</v>
      </c>
      <c r="AA207">
        <v>0</v>
      </c>
      <c r="AB207">
        <v>0</v>
      </c>
      <c r="AC207">
        <v>0</v>
      </c>
      <c r="AD207">
        <v>0</v>
      </c>
      <c r="AE207">
        <v>0</v>
      </c>
      <c r="AF207">
        <v>205</v>
      </c>
    </row>
    <row r="208" spans="2:32">
      <c r="B208" s="4" t="s">
        <v>23405</v>
      </c>
      <c r="C208" s="4" t="s">
        <v>23406</v>
      </c>
      <c r="E208">
        <v>126</v>
      </c>
      <c r="F208">
        <v>-63</v>
      </c>
      <c r="G208">
        <v>72</v>
      </c>
      <c r="H208">
        <v>198</v>
      </c>
      <c r="I208">
        <v>1.5</v>
      </c>
      <c r="J208">
        <v>0.25</v>
      </c>
      <c r="K208">
        <v>0</v>
      </c>
      <c r="L208">
        <v>2</v>
      </c>
      <c r="M208">
        <v>0</v>
      </c>
      <c r="N208">
        <v>15</v>
      </c>
      <c r="O208">
        <v>60</v>
      </c>
      <c r="P208">
        <v>90</v>
      </c>
      <c r="Q208">
        <f t="shared" si="6"/>
        <v>12.75</v>
      </c>
      <c r="R208" s="6">
        <f t="shared" si="7"/>
        <v>8.47</v>
      </c>
      <c r="U208">
        <v>80</v>
      </c>
      <c r="V208">
        <v>0.8</v>
      </c>
      <c r="W208">
        <v>0.05</v>
      </c>
      <c r="X208">
        <v>0</v>
      </c>
      <c r="Y208">
        <v>1</v>
      </c>
      <c r="Z208">
        <v>0</v>
      </c>
      <c r="AA208">
        <v>0</v>
      </c>
      <c r="AB208">
        <v>0</v>
      </c>
      <c r="AC208">
        <v>0</v>
      </c>
      <c r="AD208">
        <v>0</v>
      </c>
      <c r="AE208">
        <v>0</v>
      </c>
      <c r="AF208">
        <v>206</v>
      </c>
    </row>
    <row r="209" spans="2:32">
      <c r="B209" s="4" t="s">
        <v>23407</v>
      </c>
      <c r="C209" s="4" t="s">
        <v>23408</v>
      </c>
      <c r="E209">
        <v>28</v>
      </c>
      <c r="F209">
        <v>-17</v>
      </c>
      <c r="G209">
        <v>20</v>
      </c>
      <c r="H209">
        <v>53.75</v>
      </c>
      <c r="I209">
        <v>1.5</v>
      </c>
      <c r="J209">
        <v>0.25</v>
      </c>
      <c r="K209">
        <v>0</v>
      </c>
      <c r="L209">
        <v>2</v>
      </c>
      <c r="M209">
        <v>0</v>
      </c>
      <c r="N209">
        <v>6</v>
      </c>
      <c r="O209">
        <v>24</v>
      </c>
      <c r="P209">
        <v>35</v>
      </c>
      <c r="Q209">
        <f t="shared" si="6"/>
        <v>5</v>
      </c>
      <c r="R209" s="6">
        <f t="shared" si="7"/>
        <v>5.9</v>
      </c>
      <c r="U209">
        <v>20</v>
      </c>
      <c r="V209">
        <v>0.8</v>
      </c>
      <c r="W209">
        <v>0.4</v>
      </c>
      <c r="X209">
        <v>0</v>
      </c>
      <c r="Y209">
        <v>1</v>
      </c>
      <c r="Z209">
        <v>0</v>
      </c>
      <c r="AA209">
        <v>0</v>
      </c>
      <c r="AB209">
        <v>0</v>
      </c>
      <c r="AC209">
        <v>0</v>
      </c>
      <c r="AD209">
        <v>0</v>
      </c>
      <c r="AE209">
        <v>0</v>
      </c>
      <c r="AF209">
        <v>207</v>
      </c>
    </row>
    <row r="210" spans="2:32">
      <c r="B210" s="4" t="s">
        <v>23409</v>
      </c>
      <c r="C210" s="4" t="s">
        <v>23410</v>
      </c>
      <c r="E210">
        <v>69</v>
      </c>
      <c r="F210">
        <v>-36</v>
      </c>
      <c r="G210">
        <v>40</v>
      </c>
      <c r="H210">
        <v>108</v>
      </c>
      <c r="I210">
        <v>1.5</v>
      </c>
      <c r="J210">
        <v>0.25</v>
      </c>
      <c r="K210">
        <v>0</v>
      </c>
      <c r="L210">
        <v>2</v>
      </c>
      <c r="M210">
        <v>0</v>
      </c>
      <c r="N210">
        <v>7</v>
      </c>
      <c r="O210">
        <v>27</v>
      </c>
      <c r="P210">
        <v>40</v>
      </c>
      <c r="Q210">
        <f t="shared" si="6"/>
        <v>5.7</v>
      </c>
      <c r="R210" s="6">
        <f t="shared" si="7"/>
        <v>10.38</v>
      </c>
      <c r="U210">
        <v>60</v>
      </c>
      <c r="V210">
        <v>0.8</v>
      </c>
      <c r="W210">
        <v>0.2</v>
      </c>
      <c r="X210">
        <v>0</v>
      </c>
      <c r="Y210">
        <v>1</v>
      </c>
      <c r="Z210">
        <v>0</v>
      </c>
      <c r="AA210">
        <v>0</v>
      </c>
      <c r="AB210">
        <v>0</v>
      </c>
      <c r="AC210">
        <v>0</v>
      </c>
      <c r="AD210">
        <v>0</v>
      </c>
      <c r="AE210">
        <v>0</v>
      </c>
      <c r="AF210">
        <v>208</v>
      </c>
    </row>
    <row r="211" spans="2:32">
      <c r="B211" s="4" t="s">
        <v>23411</v>
      </c>
      <c r="C211" s="4" t="s">
        <v>23412</v>
      </c>
      <c r="E211">
        <v>164</v>
      </c>
      <c r="F211">
        <v>-82</v>
      </c>
      <c r="G211">
        <v>96</v>
      </c>
      <c r="H211">
        <v>258</v>
      </c>
      <c r="I211">
        <v>1.5</v>
      </c>
      <c r="J211">
        <v>0.25</v>
      </c>
      <c r="K211">
        <v>0</v>
      </c>
      <c r="L211">
        <v>2</v>
      </c>
      <c r="M211">
        <v>0</v>
      </c>
      <c r="N211">
        <v>15</v>
      </c>
      <c r="O211">
        <v>60</v>
      </c>
      <c r="P211">
        <v>90</v>
      </c>
      <c r="Q211">
        <f t="shared" si="6"/>
        <v>12.75</v>
      </c>
      <c r="R211" s="6">
        <f t="shared" si="7"/>
        <v>11.1</v>
      </c>
      <c r="U211">
        <v>80</v>
      </c>
      <c r="V211">
        <v>0.8</v>
      </c>
      <c r="W211">
        <v>0.05</v>
      </c>
      <c r="X211">
        <v>0</v>
      </c>
      <c r="Y211">
        <v>1</v>
      </c>
      <c r="Z211">
        <v>0</v>
      </c>
      <c r="AA211">
        <v>0</v>
      </c>
      <c r="AB211">
        <v>0</v>
      </c>
      <c r="AC211">
        <v>0</v>
      </c>
      <c r="AD211">
        <v>0</v>
      </c>
      <c r="AE211">
        <v>0</v>
      </c>
      <c r="AF211">
        <v>209</v>
      </c>
    </row>
    <row r="212" spans="2:32">
      <c r="B212" s="4" t="s">
        <v>23413</v>
      </c>
      <c r="C212" s="4" t="s">
        <v>23414</v>
      </c>
      <c r="E212">
        <v>37</v>
      </c>
      <c r="F212">
        <v>-23</v>
      </c>
      <c r="G212">
        <v>26.25</v>
      </c>
      <c r="H212">
        <v>70</v>
      </c>
      <c r="I212">
        <v>1.5</v>
      </c>
      <c r="J212">
        <v>0.25</v>
      </c>
      <c r="K212">
        <v>0</v>
      </c>
      <c r="L212">
        <v>2</v>
      </c>
      <c r="M212">
        <v>0</v>
      </c>
      <c r="N212">
        <v>6</v>
      </c>
      <c r="O212">
        <v>24</v>
      </c>
      <c r="P212">
        <v>35</v>
      </c>
      <c r="Q212">
        <f t="shared" si="6"/>
        <v>5</v>
      </c>
      <c r="R212" s="6">
        <f t="shared" si="7"/>
        <v>7.7</v>
      </c>
      <c r="U212">
        <v>20</v>
      </c>
      <c r="V212">
        <v>0.8</v>
      </c>
      <c r="W212">
        <v>0.4</v>
      </c>
      <c r="X212">
        <v>0</v>
      </c>
      <c r="Y212">
        <v>1</v>
      </c>
      <c r="Z212">
        <v>0</v>
      </c>
      <c r="AA212">
        <v>0</v>
      </c>
      <c r="AB212">
        <v>0</v>
      </c>
      <c r="AC212">
        <v>0</v>
      </c>
      <c r="AD212">
        <v>0</v>
      </c>
      <c r="AE212">
        <v>0</v>
      </c>
      <c r="AF212">
        <v>210</v>
      </c>
    </row>
    <row r="213" spans="2:32">
      <c r="B213" s="4" t="s">
        <v>23415</v>
      </c>
      <c r="C213" s="4" t="s">
        <v>23416</v>
      </c>
      <c r="E213">
        <v>90</v>
      </c>
      <c r="F213">
        <v>-47</v>
      </c>
      <c r="G213">
        <v>53</v>
      </c>
      <c r="H213">
        <v>140</v>
      </c>
      <c r="I213">
        <v>1.5</v>
      </c>
      <c r="J213">
        <v>0.25</v>
      </c>
      <c r="K213">
        <v>0</v>
      </c>
      <c r="L213">
        <v>2</v>
      </c>
      <c r="M213">
        <v>0</v>
      </c>
      <c r="N213">
        <v>7</v>
      </c>
      <c r="O213">
        <v>27</v>
      </c>
      <c r="P213">
        <v>40</v>
      </c>
      <c r="Q213">
        <f t="shared" si="6"/>
        <v>5.7</v>
      </c>
      <c r="R213" s="6">
        <f t="shared" si="7"/>
        <v>13.54</v>
      </c>
      <c r="U213">
        <v>60</v>
      </c>
      <c r="V213">
        <v>0.8</v>
      </c>
      <c r="W213">
        <v>0.2</v>
      </c>
      <c r="X213">
        <v>0</v>
      </c>
      <c r="Y213">
        <v>1</v>
      </c>
      <c r="Z213">
        <v>0</v>
      </c>
      <c r="AA213">
        <v>0</v>
      </c>
      <c r="AB213">
        <v>0</v>
      </c>
      <c r="AC213">
        <v>0</v>
      </c>
      <c r="AD213">
        <v>0</v>
      </c>
      <c r="AE213">
        <v>0</v>
      </c>
      <c r="AF213">
        <v>211</v>
      </c>
    </row>
    <row r="214" spans="2:32">
      <c r="B214" s="4" t="s">
        <v>23417</v>
      </c>
      <c r="C214" s="4" t="s">
        <v>23418</v>
      </c>
      <c r="E214">
        <v>214</v>
      </c>
      <c r="F214">
        <v>-107</v>
      </c>
      <c r="G214">
        <v>126</v>
      </c>
      <c r="H214">
        <v>336</v>
      </c>
      <c r="I214">
        <v>1.5</v>
      </c>
      <c r="J214">
        <v>0.25</v>
      </c>
      <c r="K214">
        <v>0</v>
      </c>
      <c r="L214">
        <v>2</v>
      </c>
      <c r="M214">
        <v>0</v>
      </c>
      <c r="N214">
        <v>15</v>
      </c>
      <c r="O214">
        <v>60</v>
      </c>
      <c r="P214">
        <v>90</v>
      </c>
      <c r="Q214">
        <f t="shared" si="6"/>
        <v>12.75</v>
      </c>
      <c r="R214" s="6">
        <f t="shared" si="7"/>
        <v>14.49</v>
      </c>
      <c r="U214">
        <v>80</v>
      </c>
      <c r="V214">
        <v>0.8</v>
      </c>
      <c r="W214">
        <v>0.05</v>
      </c>
      <c r="X214">
        <v>0</v>
      </c>
      <c r="Y214">
        <v>1</v>
      </c>
      <c r="Z214">
        <v>0</v>
      </c>
      <c r="AA214">
        <v>0</v>
      </c>
      <c r="AB214">
        <v>0</v>
      </c>
      <c r="AC214">
        <v>0</v>
      </c>
      <c r="AD214">
        <v>0</v>
      </c>
      <c r="AE214">
        <v>0</v>
      </c>
      <c r="AF214">
        <v>212</v>
      </c>
    </row>
    <row r="215" spans="2:32">
      <c r="B215" s="4" t="s">
        <v>23419</v>
      </c>
      <c r="C215" s="4" t="s">
        <v>23420</v>
      </c>
      <c r="E215">
        <v>22</v>
      </c>
      <c r="F215">
        <v>-13</v>
      </c>
      <c r="G215">
        <v>10</v>
      </c>
      <c r="H215">
        <v>20</v>
      </c>
      <c r="I215">
        <v>1.25</v>
      </c>
      <c r="J215">
        <v>1.5</v>
      </c>
      <c r="K215">
        <v>0</v>
      </c>
      <c r="L215">
        <v>0.25</v>
      </c>
      <c r="M215">
        <v>0</v>
      </c>
      <c r="N215">
        <v>1</v>
      </c>
      <c r="O215">
        <v>4</v>
      </c>
      <c r="P215">
        <v>6</v>
      </c>
      <c r="Q215">
        <f t="shared" si="6"/>
        <v>0.85</v>
      </c>
      <c r="R215" s="6">
        <f t="shared" si="7"/>
        <v>15</v>
      </c>
      <c r="U215">
        <v>15</v>
      </c>
      <c r="V215">
        <v>0.85</v>
      </c>
      <c r="W215">
        <v>0.75</v>
      </c>
      <c r="X215">
        <v>0</v>
      </c>
      <c r="Y215">
        <v>0.35</v>
      </c>
      <c r="Z215">
        <v>0</v>
      </c>
      <c r="AA215">
        <v>0</v>
      </c>
      <c r="AB215">
        <v>0</v>
      </c>
      <c r="AC215">
        <v>0</v>
      </c>
      <c r="AD215">
        <v>0</v>
      </c>
      <c r="AE215">
        <v>0</v>
      </c>
      <c r="AF215">
        <v>213</v>
      </c>
    </row>
    <row r="216" spans="2:32">
      <c r="B216" s="4" t="s">
        <v>23421</v>
      </c>
      <c r="C216" s="4" t="s">
        <v>23422</v>
      </c>
      <c r="E216">
        <v>55</v>
      </c>
      <c r="F216">
        <v>-28</v>
      </c>
      <c r="G216">
        <v>20</v>
      </c>
      <c r="H216">
        <v>40</v>
      </c>
      <c r="I216">
        <v>1.25</v>
      </c>
      <c r="J216">
        <v>1.5</v>
      </c>
      <c r="K216">
        <v>0</v>
      </c>
      <c r="L216">
        <v>0.25</v>
      </c>
      <c r="M216">
        <v>0</v>
      </c>
      <c r="N216">
        <v>2</v>
      </c>
      <c r="O216">
        <v>6</v>
      </c>
      <c r="P216">
        <v>9</v>
      </c>
      <c r="Q216">
        <f t="shared" si="6"/>
        <v>1.3</v>
      </c>
      <c r="R216" s="6">
        <f t="shared" si="7"/>
        <v>19.61</v>
      </c>
      <c r="U216">
        <v>35</v>
      </c>
      <c r="V216">
        <v>0.85</v>
      </c>
      <c r="W216">
        <v>0.5</v>
      </c>
      <c r="X216">
        <v>0</v>
      </c>
      <c r="Y216">
        <v>0.35</v>
      </c>
      <c r="Z216">
        <v>0</v>
      </c>
      <c r="AA216">
        <v>0</v>
      </c>
      <c r="AB216">
        <v>0</v>
      </c>
      <c r="AC216">
        <v>0</v>
      </c>
      <c r="AD216">
        <v>0</v>
      </c>
      <c r="AE216">
        <v>0</v>
      </c>
      <c r="AF216">
        <v>214</v>
      </c>
    </row>
    <row r="217" spans="2:32">
      <c r="B217" s="4" t="s">
        <v>23423</v>
      </c>
      <c r="C217" s="4" t="s">
        <v>23424</v>
      </c>
      <c r="E217">
        <v>132</v>
      </c>
      <c r="F217">
        <v>-66</v>
      </c>
      <c r="G217">
        <v>48</v>
      </c>
      <c r="H217">
        <v>96</v>
      </c>
      <c r="I217">
        <v>1.25</v>
      </c>
      <c r="J217">
        <v>1.5</v>
      </c>
      <c r="K217">
        <v>0</v>
      </c>
      <c r="L217">
        <v>0.25</v>
      </c>
      <c r="M217">
        <v>0</v>
      </c>
      <c r="N217">
        <v>4</v>
      </c>
      <c r="O217">
        <v>16</v>
      </c>
      <c r="P217">
        <v>24</v>
      </c>
      <c r="Q217">
        <f t="shared" si="6"/>
        <v>3.4</v>
      </c>
      <c r="R217" s="6">
        <f t="shared" si="7"/>
        <v>18</v>
      </c>
      <c r="U217">
        <v>40</v>
      </c>
      <c r="V217">
        <v>0.85</v>
      </c>
      <c r="W217">
        <v>0.25</v>
      </c>
      <c r="X217">
        <v>0</v>
      </c>
      <c r="Y217">
        <v>0.35</v>
      </c>
      <c r="Z217">
        <v>0</v>
      </c>
      <c r="AA217">
        <v>0</v>
      </c>
      <c r="AB217">
        <v>0</v>
      </c>
      <c r="AC217">
        <v>0</v>
      </c>
      <c r="AD217">
        <v>0</v>
      </c>
      <c r="AE217">
        <v>0</v>
      </c>
      <c r="AF217">
        <v>215</v>
      </c>
    </row>
    <row r="218" spans="2:32">
      <c r="B218" s="4" t="s">
        <v>23425</v>
      </c>
      <c r="C218" s="4" t="s">
        <v>23426</v>
      </c>
      <c r="E218">
        <v>29</v>
      </c>
      <c r="F218">
        <v>-17</v>
      </c>
      <c r="G218">
        <v>12.5</v>
      </c>
      <c r="H218">
        <v>26.25</v>
      </c>
      <c r="I218">
        <v>1.25</v>
      </c>
      <c r="J218">
        <v>1.5</v>
      </c>
      <c r="K218">
        <v>0</v>
      </c>
      <c r="L218">
        <v>0.25</v>
      </c>
      <c r="M218">
        <v>0</v>
      </c>
      <c r="N218">
        <v>1</v>
      </c>
      <c r="O218">
        <v>4</v>
      </c>
      <c r="P218">
        <v>6</v>
      </c>
      <c r="Q218">
        <f t="shared" si="6"/>
        <v>0.85</v>
      </c>
      <c r="R218" s="6">
        <f t="shared" si="7"/>
        <v>19.37</v>
      </c>
      <c r="U218">
        <v>15</v>
      </c>
      <c r="V218">
        <v>0.85</v>
      </c>
      <c r="W218">
        <v>0.75</v>
      </c>
      <c r="X218">
        <v>0</v>
      </c>
      <c r="Y218">
        <v>0.35</v>
      </c>
      <c r="Z218">
        <v>0</v>
      </c>
      <c r="AA218">
        <v>0</v>
      </c>
      <c r="AB218">
        <v>0</v>
      </c>
      <c r="AC218">
        <v>0</v>
      </c>
      <c r="AD218">
        <v>0</v>
      </c>
      <c r="AE218">
        <v>0</v>
      </c>
      <c r="AF218">
        <v>216</v>
      </c>
    </row>
    <row r="219" spans="2:32">
      <c r="B219" s="4" t="s">
        <v>23427</v>
      </c>
      <c r="C219" s="4" t="s">
        <v>23428</v>
      </c>
      <c r="E219">
        <v>73</v>
      </c>
      <c r="F219">
        <v>-37</v>
      </c>
      <c r="G219">
        <v>25</v>
      </c>
      <c r="H219">
        <v>53</v>
      </c>
      <c r="I219">
        <v>1.25</v>
      </c>
      <c r="J219">
        <v>1.5</v>
      </c>
      <c r="K219">
        <v>0</v>
      </c>
      <c r="L219">
        <v>0.25</v>
      </c>
      <c r="M219">
        <v>0</v>
      </c>
      <c r="N219">
        <v>2</v>
      </c>
      <c r="O219">
        <v>6</v>
      </c>
      <c r="P219">
        <v>9</v>
      </c>
      <c r="Q219">
        <f t="shared" si="6"/>
        <v>1.3</v>
      </c>
      <c r="R219" s="6">
        <f t="shared" si="7"/>
        <v>25.5</v>
      </c>
      <c r="U219">
        <v>35</v>
      </c>
      <c r="V219">
        <v>0.85</v>
      </c>
      <c r="W219">
        <v>0.5</v>
      </c>
      <c r="X219">
        <v>0</v>
      </c>
      <c r="Y219">
        <v>0.35</v>
      </c>
      <c r="Z219">
        <v>0</v>
      </c>
      <c r="AA219">
        <v>0</v>
      </c>
      <c r="AB219">
        <v>0</v>
      </c>
      <c r="AC219">
        <v>0</v>
      </c>
      <c r="AD219">
        <v>0</v>
      </c>
      <c r="AE219">
        <v>0</v>
      </c>
      <c r="AF219">
        <v>217</v>
      </c>
    </row>
    <row r="220" spans="2:32">
      <c r="B220" s="4" t="s">
        <v>23429</v>
      </c>
      <c r="C220" s="4" t="s">
        <v>23430</v>
      </c>
      <c r="E220">
        <v>174</v>
      </c>
      <c r="F220">
        <v>-86</v>
      </c>
      <c r="G220">
        <v>60</v>
      </c>
      <c r="H220">
        <v>126</v>
      </c>
      <c r="I220">
        <v>1.25</v>
      </c>
      <c r="J220">
        <v>1.5</v>
      </c>
      <c r="K220">
        <v>0</v>
      </c>
      <c r="L220">
        <v>0.25</v>
      </c>
      <c r="M220">
        <v>0</v>
      </c>
      <c r="N220">
        <v>4</v>
      </c>
      <c r="O220">
        <v>16</v>
      </c>
      <c r="P220">
        <v>24</v>
      </c>
      <c r="Q220">
        <f t="shared" si="6"/>
        <v>3.4</v>
      </c>
      <c r="R220" s="6">
        <f t="shared" si="7"/>
        <v>23.25</v>
      </c>
      <c r="U220">
        <v>40</v>
      </c>
      <c r="V220">
        <v>0.85</v>
      </c>
      <c r="W220">
        <v>0.25</v>
      </c>
      <c r="X220">
        <v>0</v>
      </c>
      <c r="Y220">
        <v>0.35</v>
      </c>
      <c r="Z220">
        <v>0</v>
      </c>
      <c r="AA220">
        <v>0</v>
      </c>
      <c r="AB220">
        <v>0</v>
      </c>
      <c r="AC220">
        <v>0</v>
      </c>
      <c r="AD220">
        <v>0</v>
      </c>
      <c r="AE220">
        <v>0</v>
      </c>
      <c r="AF220">
        <v>218</v>
      </c>
    </row>
    <row r="221" spans="2:32">
      <c r="B221" s="4" t="s">
        <v>23431</v>
      </c>
      <c r="C221" s="4" t="s">
        <v>23432</v>
      </c>
      <c r="E221">
        <v>38</v>
      </c>
      <c r="F221">
        <v>-23</v>
      </c>
      <c r="G221">
        <v>16.25</v>
      </c>
      <c r="H221">
        <v>33.75</v>
      </c>
      <c r="I221">
        <v>1.25</v>
      </c>
      <c r="J221">
        <v>1.5</v>
      </c>
      <c r="K221">
        <v>0</v>
      </c>
      <c r="L221">
        <v>0.25</v>
      </c>
      <c r="M221">
        <v>0</v>
      </c>
      <c r="N221">
        <v>1</v>
      </c>
      <c r="O221">
        <v>4</v>
      </c>
      <c r="P221">
        <v>6</v>
      </c>
      <c r="Q221">
        <f t="shared" si="6"/>
        <v>0.85</v>
      </c>
      <c r="R221" s="6">
        <f t="shared" si="7"/>
        <v>25</v>
      </c>
      <c r="U221">
        <v>15</v>
      </c>
      <c r="V221">
        <v>0.85</v>
      </c>
      <c r="W221">
        <v>0.75</v>
      </c>
      <c r="X221">
        <v>0</v>
      </c>
      <c r="Y221">
        <v>0.35</v>
      </c>
      <c r="Z221">
        <v>0</v>
      </c>
      <c r="AA221">
        <v>0</v>
      </c>
      <c r="AB221">
        <v>0</v>
      </c>
      <c r="AC221">
        <v>0</v>
      </c>
      <c r="AD221">
        <v>0</v>
      </c>
      <c r="AE221">
        <v>0</v>
      </c>
      <c r="AF221">
        <v>219</v>
      </c>
    </row>
    <row r="222" spans="2:32">
      <c r="B222" s="4" t="s">
        <v>23433</v>
      </c>
      <c r="C222" s="4" t="s">
        <v>23434</v>
      </c>
      <c r="E222">
        <v>95</v>
      </c>
      <c r="F222">
        <v>-49</v>
      </c>
      <c r="G222">
        <v>33</v>
      </c>
      <c r="H222">
        <v>68</v>
      </c>
      <c r="I222">
        <v>1.25</v>
      </c>
      <c r="J222">
        <v>1.5</v>
      </c>
      <c r="K222">
        <v>0</v>
      </c>
      <c r="L222">
        <v>0.25</v>
      </c>
      <c r="M222">
        <v>0</v>
      </c>
      <c r="N222">
        <v>2</v>
      </c>
      <c r="O222">
        <v>6</v>
      </c>
      <c r="P222">
        <v>9</v>
      </c>
      <c r="Q222">
        <f t="shared" si="6"/>
        <v>1.3</v>
      </c>
      <c r="R222" s="6">
        <f t="shared" si="7"/>
        <v>33.01</v>
      </c>
      <c r="U222">
        <v>35</v>
      </c>
      <c r="V222">
        <v>0.85</v>
      </c>
      <c r="W222">
        <v>0.5</v>
      </c>
      <c r="X222">
        <v>0</v>
      </c>
      <c r="Y222">
        <v>0.35</v>
      </c>
      <c r="Z222">
        <v>0</v>
      </c>
      <c r="AA222">
        <v>0</v>
      </c>
      <c r="AB222">
        <v>0</v>
      </c>
      <c r="AC222">
        <v>0</v>
      </c>
      <c r="AD222">
        <v>0</v>
      </c>
      <c r="AE222">
        <v>0</v>
      </c>
      <c r="AF222">
        <v>220</v>
      </c>
    </row>
    <row r="223" spans="2:32">
      <c r="B223" s="4" t="s">
        <v>23435</v>
      </c>
      <c r="C223" s="4" t="s">
        <v>23436</v>
      </c>
      <c r="E223">
        <v>228</v>
      </c>
      <c r="F223">
        <v>-112</v>
      </c>
      <c r="G223">
        <v>78</v>
      </c>
      <c r="H223">
        <v>162</v>
      </c>
      <c r="I223">
        <v>1.25</v>
      </c>
      <c r="J223">
        <v>1.5</v>
      </c>
      <c r="K223">
        <v>0</v>
      </c>
      <c r="L223">
        <v>0.25</v>
      </c>
      <c r="M223">
        <v>0</v>
      </c>
      <c r="N223">
        <v>4</v>
      </c>
      <c r="O223">
        <v>16</v>
      </c>
      <c r="P223">
        <v>24</v>
      </c>
      <c r="Q223">
        <f t="shared" si="6"/>
        <v>3.4</v>
      </c>
      <c r="R223" s="6">
        <f t="shared" si="7"/>
        <v>30</v>
      </c>
      <c r="U223">
        <v>40</v>
      </c>
      <c r="V223">
        <v>0.85</v>
      </c>
      <c r="W223">
        <v>0.25</v>
      </c>
      <c r="X223">
        <v>0</v>
      </c>
      <c r="Y223">
        <v>0.35</v>
      </c>
      <c r="Z223">
        <v>0</v>
      </c>
      <c r="AA223">
        <v>0</v>
      </c>
      <c r="AB223">
        <v>0</v>
      </c>
      <c r="AC223">
        <v>0</v>
      </c>
      <c r="AD223">
        <v>0</v>
      </c>
      <c r="AE223">
        <v>0</v>
      </c>
      <c r="AF223">
        <v>221</v>
      </c>
    </row>
    <row r="224" spans="2:32">
      <c r="B224" s="4" t="s">
        <v>23437</v>
      </c>
      <c r="C224" s="4" t="s">
        <v>23438</v>
      </c>
      <c r="E224">
        <v>50</v>
      </c>
      <c r="F224">
        <v>-30</v>
      </c>
      <c r="G224">
        <v>21.25</v>
      </c>
      <c r="H224">
        <v>43.75</v>
      </c>
      <c r="I224">
        <v>1.25</v>
      </c>
      <c r="J224">
        <v>1.5</v>
      </c>
      <c r="K224">
        <v>0</v>
      </c>
      <c r="L224">
        <v>0.25</v>
      </c>
      <c r="M224">
        <v>0</v>
      </c>
      <c r="N224">
        <v>1</v>
      </c>
      <c r="O224">
        <v>4</v>
      </c>
      <c r="P224">
        <v>6</v>
      </c>
      <c r="Q224">
        <f t="shared" si="6"/>
        <v>0.85</v>
      </c>
      <c r="R224" s="6">
        <f t="shared" si="7"/>
        <v>32.5</v>
      </c>
      <c r="U224">
        <v>15</v>
      </c>
      <c r="V224">
        <v>0.85</v>
      </c>
      <c r="W224">
        <v>0.75</v>
      </c>
      <c r="X224">
        <v>0</v>
      </c>
      <c r="Y224">
        <v>0.35</v>
      </c>
      <c r="Z224">
        <v>0</v>
      </c>
      <c r="AA224">
        <v>0</v>
      </c>
      <c r="AB224">
        <v>0</v>
      </c>
      <c r="AC224">
        <v>0</v>
      </c>
      <c r="AD224">
        <v>0</v>
      </c>
      <c r="AE224">
        <v>0</v>
      </c>
      <c r="AF224">
        <v>222</v>
      </c>
    </row>
    <row r="225" spans="2:32">
      <c r="B225" s="4" t="s">
        <v>23439</v>
      </c>
      <c r="C225" s="4" t="s">
        <v>23440</v>
      </c>
      <c r="E225">
        <v>125</v>
      </c>
      <c r="F225">
        <v>-64</v>
      </c>
      <c r="G225">
        <v>43</v>
      </c>
      <c r="H225">
        <v>88</v>
      </c>
      <c r="I225">
        <v>1.25</v>
      </c>
      <c r="J225">
        <v>1.5</v>
      </c>
      <c r="K225">
        <v>0</v>
      </c>
      <c r="L225">
        <v>0.25</v>
      </c>
      <c r="M225">
        <v>0</v>
      </c>
      <c r="N225">
        <v>2</v>
      </c>
      <c r="O225">
        <v>6</v>
      </c>
      <c r="P225">
        <v>9</v>
      </c>
      <c r="Q225">
        <f t="shared" si="6"/>
        <v>1.3</v>
      </c>
      <c r="R225" s="6">
        <f t="shared" si="7"/>
        <v>42.82</v>
      </c>
      <c r="U225">
        <v>35</v>
      </c>
      <c r="V225">
        <v>0.85</v>
      </c>
      <c r="W225">
        <v>0.5</v>
      </c>
      <c r="X225">
        <v>0</v>
      </c>
      <c r="Y225">
        <v>0.35</v>
      </c>
      <c r="Z225">
        <v>0</v>
      </c>
      <c r="AA225">
        <v>0</v>
      </c>
      <c r="AB225">
        <v>0</v>
      </c>
      <c r="AC225">
        <v>0</v>
      </c>
      <c r="AD225">
        <v>0</v>
      </c>
      <c r="AE225">
        <v>0</v>
      </c>
      <c r="AF225">
        <v>223</v>
      </c>
    </row>
    <row r="226" spans="2:32">
      <c r="B226" s="4" t="s">
        <v>23441</v>
      </c>
      <c r="C226" s="4" t="s">
        <v>23442</v>
      </c>
      <c r="E226">
        <v>300</v>
      </c>
      <c r="F226">
        <v>-146</v>
      </c>
      <c r="G226">
        <v>102</v>
      </c>
      <c r="H226">
        <v>210</v>
      </c>
      <c r="I226">
        <v>1.25</v>
      </c>
      <c r="J226">
        <v>1.5</v>
      </c>
      <c r="K226">
        <v>0</v>
      </c>
      <c r="L226">
        <v>0.25</v>
      </c>
      <c r="M226">
        <v>0</v>
      </c>
      <c r="N226">
        <v>4</v>
      </c>
      <c r="O226">
        <v>16</v>
      </c>
      <c r="P226">
        <v>24</v>
      </c>
      <c r="Q226">
        <f t="shared" si="6"/>
        <v>3.4</v>
      </c>
      <c r="R226" s="6">
        <f t="shared" si="7"/>
        <v>39</v>
      </c>
      <c r="U226">
        <v>40</v>
      </c>
      <c r="V226">
        <v>0.85</v>
      </c>
      <c r="W226">
        <v>0.25</v>
      </c>
      <c r="X226">
        <v>0</v>
      </c>
      <c r="Y226">
        <v>0.35</v>
      </c>
      <c r="Z226">
        <v>0</v>
      </c>
      <c r="AA226">
        <v>0</v>
      </c>
      <c r="AB226">
        <v>0</v>
      </c>
      <c r="AC226">
        <v>0</v>
      </c>
      <c r="AD226">
        <v>0</v>
      </c>
      <c r="AE226">
        <v>0</v>
      </c>
      <c r="AF226">
        <v>224</v>
      </c>
    </row>
    <row r="227" spans="2:32">
      <c r="B227" s="4" t="s">
        <v>23443</v>
      </c>
      <c r="C227" s="4" t="s">
        <v>23444</v>
      </c>
      <c r="E227">
        <v>10</v>
      </c>
      <c r="F227">
        <v>-5</v>
      </c>
      <c r="G227">
        <v>6.25</v>
      </c>
      <c r="H227">
        <v>20</v>
      </c>
      <c r="I227">
        <v>1</v>
      </c>
      <c r="J227">
        <v>1.5</v>
      </c>
      <c r="K227">
        <v>0</v>
      </c>
      <c r="L227">
        <v>0.5</v>
      </c>
      <c r="M227">
        <v>0</v>
      </c>
      <c r="N227">
        <v>4</v>
      </c>
      <c r="O227">
        <v>14</v>
      </c>
      <c r="P227">
        <v>20</v>
      </c>
      <c r="Q227">
        <f t="shared" si="6"/>
        <v>2.9</v>
      </c>
      <c r="R227" s="6">
        <f t="shared" si="7"/>
        <v>3.39</v>
      </c>
      <c r="U227">
        <v>25</v>
      </c>
      <c r="V227">
        <v>0.75</v>
      </c>
      <c r="W227">
        <v>0.5</v>
      </c>
      <c r="X227">
        <v>0</v>
      </c>
      <c r="Y227">
        <v>1</v>
      </c>
      <c r="Z227">
        <v>0</v>
      </c>
      <c r="AA227">
        <v>0</v>
      </c>
      <c r="AB227">
        <v>0</v>
      </c>
      <c r="AC227">
        <v>0</v>
      </c>
      <c r="AD227">
        <v>0</v>
      </c>
      <c r="AE227">
        <v>0</v>
      </c>
      <c r="AF227">
        <v>225</v>
      </c>
    </row>
    <row r="228" spans="2:32">
      <c r="B228" s="4" t="s">
        <v>23445</v>
      </c>
      <c r="C228" s="4" t="s">
        <v>23446</v>
      </c>
      <c r="E228">
        <v>25</v>
      </c>
      <c r="F228">
        <v>-13</v>
      </c>
      <c r="G228">
        <v>13</v>
      </c>
      <c r="H228">
        <v>40</v>
      </c>
      <c r="I228">
        <v>1</v>
      </c>
      <c r="J228">
        <v>1.5</v>
      </c>
      <c r="K228">
        <v>0</v>
      </c>
      <c r="L228">
        <v>0.5</v>
      </c>
      <c r="M228">
        <v>0</v>
      </c>
      <c r="N228">
        <v>5</v>
      </c>
      <c r="O228">
        <v>17</v>
      </c>
      <c r="P228">
        <v>25</v>
      </c>
      <c r="Q228">
        <f t="shared" si="6"/>
        <v>3.6</v>
      </c>
      <c r="R228" s="6">
        <f t="shared" si="7"/>
        <v>5.52</v>
      </c>
      <c r="U228">
        <v>75</v>
      </c>
      <c r="V228">
        <v>0.75</v>
      </c>
      <c r="W228">
        <v>0.3</v>
      </c>
      <c r="X228">
        <v>0</v>
      </c>
      <c r="Y228">
        <v>1</v>
      </c>
      <c r="Z228">
        <v>0</v>
      </c>
      <c r="AA228">
        <v>0</v>
      </c>
      <c r="AB228">
        <v>0</v>
      </c>
      <c r="AC228">
        <v>0</v>
      </c>
      <c r="AD228">
        <v>0</v>
      </c>
      <c r="AE228">
        <v>0</v>
      </c>
      <c r="AF228">
        <v>226</v>
      </c>
    </row>
    <row r="229" spans="2:32">
      <c r="B229" s="4" t="s">
        <v>23447</v>
      </c>
      <c r="C229" s="4" t="s">
        <v>23448</v>
      </c>
      <c r="E229">
        <v>60</v>
      </c>
      <c r="F229">
        <v>-30</v>
      </c>
      <c r="G229">
        <v>30</v>
      </c>
      <c r="H229">
        <v>96</v>
      </c>
      <c r="I229">
        <v>1</v>
      </c>
      <c r="J229">
        <v>1.5</v>
      </c>
      <c r="K229">
        <v>0</v>
      </c>
      <c r="L229">
        <v>0.5</v>
      </c>
      <c r="M229">
        <v>0</v>
      </c>
      <c r="N229">
        <v>10</v>
      </c>
      <c r="O229">
        <v>40</v>
      </c>
      <c r="P229">
        <v>60</v>
      </c>
      <c r="Q229">
        <f t="shared" si="6"/>
        <v>8.5</v>
      </c>
      <c r="R229" s="6">
        <f t="shared" si="7"/>
        <v>5.55</v>
      </c>
      <c r="U229">
        <v>100</v>
      </c>
      <c r="V229">
        <v>0.75</v>
      </c>
      <c r="W229">
        <v>0.05</v>
      </c>
      <c r="X229">
        <v>0</v>
      </c>
      <c r="Y229">
        <v>1</v>
      </c>
      <c r="Z229">
        <v>0</v>
      </c>
      <c r="AA229">
        <v>0</v>
      </c>
      <c r="AB229">
        <v>0</v>
      </c>
      <c r="AC229">
        <v>0</v>
      </c>
      <c r="AD229">
        <v>0</v>
      </c>
      <c r="AE229">
        <v>0</v>
      </c>
      <c r="AF229">
        <v>227</v>
      </c>
    </row>
    <row r="230" spans="2:32">
      <c r="B230" s="4" t="s">
        <v>23449</v>
      </c>
      <c r="C230" s="4" t="s">
        <v>23450</v>
      </c>
      <c r="E230">
        <v>13</v>
      </c>
      <c r="F230">
        <v>-7</v>
      </c>
      <c r="G230">
        <v>8.75</v>
      </c>
      <c r="H230">
        <v>26.25</v>
      </c>
      <c r="I230">
        <v>1</v>
      </c>
      <c r="J230">
        <v>1.5</v>
      </c>
      <c r="K230">
        <v>0</v>
      </c>
      <c r="L230">
        <v>0.5</v>
      </c>
      <c r="M230">
        <v>0</v>
      </c>
      <c r="N230">
        <v>4</v>
      </c>
      <c r="O230">
        <v>14</v>
      </c>
      <c r="P230">
        <v>20</v>
      </c>
      <c r="Q230">
        <f t="shared" si="6"/>
        <v>2.9</v>
      </c>
      <c r="R230" s="6">
        <f t="shared" si="7"/>
        <v>4.52</v>
      </c>
      <c r="U230">
        <v>25</v>
      </c>
      <c r="V230">
        <v>0.75</v>
      </c>
      <c r="W230">
        <v>0.5</v>
      </c>
      <c r="X230">
        <v>0</v>
      </c>
      <c r="Y230">
        <v>1</v>
      </c>
      <c r="Z230">
        <v>0</v>
      </c>
      <c r="AA230">
        <v>0</v>
      </c>
      <c r="AB230">
        <v>0</v>
      </c>
      <c r="AC230">
        <v>0</v>
      </c>
      <c r="AD230">
        <v>0</v>
      </c>
      <c r="AE230">
        <v>0</v>
      </c>
      <c r="AF230">
        <v>228</v>
      </c>
    </row>
    <row r="231" spans="2:32">
      <c r="B231" s="4" t="s">
        <v>23451</v>
      </c>
      <c r="C231" s="4" t="s">
        <v>23452</v>
      </c>
      <c r="E231">
        <v>33</v>
      </c>
      <c r="F231">
        <v>-17</v>
      </c>
      <c r="G231">
        <v>18</v>
      </c>
      <c r="H231">
        <v>53</v>
      </c>
      <c r="I231">
        <v>1</v>
      </c>
      <c r="J231">
        <v>1.5</v>
      </c>
      <c r="K231">
        <v>0</v>
      </c>
      <c r="L231">
        <v>0.5</v>
      </c>
      <c r="M231">
        <v>0</v>
      </c>
      <c r="N231">
        <v>5</v>
      </c>
      <c r="O231">
        <v>17</v>
      </c>
      <c r="P231">
        <v>25</v>
      </c>
      <c r="Q231">
        <f t="shared" si="6"/>
        <v>3.6</v>
      </c>
      <c r="R231" s="6">
        <f t="shared" si="7"/>
        <v>7.39</v>
      </c>
      <c r="U231">
        <v>75</v>
      </c>
      <c r="V231">
        <v>0.75</v>
      </c>
      <c r="W231">
        <v>0.3</v>
      </c>
      <c r="X231">
        <v>0</v>
      </c>
      <c r="Y231">
        <v>1</v>
      </c>
      <c r="Z231">
        <v>0</v>
      </c>
      <c r="AA231">
        <v>0</v>
      </c>
      <c r="AB231">
        <v>0</v>
      </c>
      <c r="AC231">
        <v>0</v>
      </c>
      <c r="AD231">
        <v>0</v>
      </c>
      <c r="AE231">
        <v>0</v>
      </c>
      <c r="AF231">
        <v>229</v>
      </c>
    </row>
    <row r="232" spans="2:32">
      <c r="B232" s="4" t="s">
        <v>23453</v>
      </c>
      <c r="C232" s="4" t="s">
        <v>23454</v>
      </c>
      <c r="E232">
        <v>78</v>
      </c>
      <c r="F232">
        <v>-39</v>
      </c>
      <c r="G232">
        <v>42</v>
      </c>
      <c r="H232">
        <v>126</v>
      </c>
      <c r="I232">
        <v>1</v>
      </c>
      <c r="J232">
        <v>1.5</v>
      </c>
      <c r="K232">
        <v>0</v>
      </c>
      <c r="L232">
        <v>0.5</v>
      </c>
      <c r="M232">
        <v>0</v>
      </c>
      <c r="N232">
        <v>10</v>
      </c>
      <c r="O232">
        <v>40</v>
      </c>
      <c r="P232">
        <v>60</v>
      </c>
      <c r="Q232">
        <f t="shared" si="6"/>
        <v>8.5</v>
      </c>
      <c r="R232" s="6">
        <f t="shared" si="7"/>
        <v>7.41</v>
      </c>
      <c r="U232">
        <v>100</v>
      </c>
      <c r="V232">
        <v>0.75</v>
      </c>
      <c r="W232">
        <v>0.05</v>
      </c>
      <c r="X232">
        <v>0</v>
      </c>
      <c r="Y232">
        <v>1</v>
      </c>
      <c r="Z232">
        <v>0</v>
      </c>
      <c r="AA232">
        <v>0</v>
      </c>
      <c r="AB232">
        <v>0</v>
      </c>
      <c r="AC232">
        <v>0</v>
      </c>
      <c r="AD232">
        <v>0</v>
      </c>
      <c r="AE232">
        <v>0</v>
      </c>
      <c r="AF232">
        <v>230</v>
      </c>
    </row>
    <row r="233" spans="2:32">
      <c r="B233" s="4" t="s">
        <v>23455</v>
      </c>
      <c r="C233" s="4" t="s">
        <v>23456</v>
      </c>
      <c r="E233">
        <v>17</v>
      </c>
      <c r="F233">
        <v>-10</v>
      </c>
      <c r="G233">
        <v>11.25</v>
      </c>
      <c r="H233">
        <v>33.75</v>
      </c>
      <c r="I233">
        <v>1</v>
      </c>
      <c r="J233">
        <v>1.5</v>
      </c>
      <c r="K233">
        <v>0</v>
      </c>
      <c r="L233">
        <v>0.5</v>
      </c>
      <c r="M233">
        <v>0</v>
      </c>
      <c r="N233">
        <v>4</v>
      </c>
      <c r="O233">
        <v>14</v>
      </c>
      <c r="P233">
        <v>20</v>
      </c>
      <c r="Q233">
        <f t="shared" si="6"/>
        <v>2.9</v>
      </c>
      <c r="R233" s="6">
        <f t="shared" si="7"/>
        <v>5.81</v>
      </c>
      <c r="U233">
        <v>25</v>
      </c>
      <c r="V233">
        <v>0.75</v>
      </c>
      <c r="W233">
        <v>0.5</v>
      </c>
      <c r="X233">
        <v>0</v>
      </c>
      <c r="Y233">
        <v>1</v>
      </c>
      <c r="Z233">
        <v>0</v>
      </c>
      <c r="AA233">
        <v>0</v>
      </c>
      <c r="AB233">
        <v>0</v>
      </c>
      <c r="AC233">
        <v>0</v>
      </c>
      <c r="AD233">
        <v>0</v>
      </c>
      <c r="AE233">
        <v>0</v>
      </c>
      <c r="AF233">
        <v>231</v>
      </c>
    </row>
    <row r="234" spans="2:32">
      <c r="B234" s="4" t="s">
        <v>23457</v>
      </c>
      <c r="C234" s="4" t="s">
        <v>23458</v>
      </c>
      <c r="E234">
        <v>43</v>
      </c>
      <c r="F234">
        <v>-23</v>
      </c>
      <c r="G234">
        <v>23</v>
      </c>
      <c r="H234">
        <v>68</v>
      </c>
      <c r="I234">
        <v>1</v>
      </c>
      <c r="J234">
        <v>1.5</v>
      </c>
      <c r="K234">
        <v>0</v>
      </c>
      <c r="L234">
        <v>0.5</v>
      </c>
      <c r="M234">
        <v>0</v>
      </c>
      <c r="N234">
        <v>5</v>
      </c>
      <c r="O234">
        <v>17</v>
      </c>
      <c r="P234">
        <v>25</v>
      </c>
      <c r="Q234">
        <f t="shared" si="6"/>
        <v>3.6</v>
      </c>
      <c r="R234" s="6">
        <f t="shared" si="7"/>
        <v>9.47</v>
      </c>
      <c r="U234">
        <v>75</v>
      </c>
      <c r="V234">
        <v>0.75</v>
      </c>
      <c r="W234">
        <v>0.3</v>
      </c>
      <c r="X234">
        <v>0</v>
      </c>
      <c r="Y234">
        <v>1</v>
      </c>
      <c r="Z234">
        <v>0</v>
      </c>
      <c r="AA234">
        <v>0</v>
      </c>
      <c r="AB234">
        <v>0</v>
      </c>
      <c r="AC234">
        <v>0</v>
      </c>
      <c r="AD234">
        <v>0</v>
      </c>
      <c r="AE234">
        <v>0</v>
      </c>
      <c r="AF234">
        <v>232</v>
      </c>
    </row>
    <row r="235" spans="2:32">
      <c r="B235" s="4" t="s">
        <v>23459</v>
      </c>
      <c r="C235" s="4" t="s">
        <v>23460</v>
      </c>
      <c r="E235">
        <v>102</v>
      </c>
      <c r="F235">
        <v>-51</v>
      </c>
      <c r="G235">
        <v>54</v>
      </c>
      <c r="H235">
        <v>162</v>
      </c>
      <c r="I235">
        <v>1</v>
      </c>
      <c r="J235">
        <v>1.5</v>
      </c>
      <c r="K235">
        <v>0</v>
      </c>
      <c r="L235">
        <v>0.5</v>
      </c>
      <c r="M235">
        <v>0</v>
      </c>
      <c r="N235">
        <v>10</v>
      </c>
      <c r="O235">
        <v>40</v>
      </c>
      <c r="P235">
        <v>60</v>
      </c>
      <c r="Q235">
        <f t="shared" si="6"/>
        <v>8.5</v>
      </c>
      <c r="R235" s="6">
        <f t="shared" si="7"/>
        <v>9.52</v>
      </c>
      <c r="U235">
        <v>100</v>
      </c>
      <c r="V235">
        <v>0.75</v>
      </c>
      <c r="W235">
        <v>0.05</v>
      </c>
      <c r="X235">
        <v>0</v>
      </c>
      <c r="Y235">
        <v>1</v>
      </c>
      <c r="Z235">
        <v>0</v>
      </c>
      <c r="AA235">
        <v>0</v>
      </c>
      <c r="AB235">
        <v>0</v>
      </c>
      <c r="AC235">
        <v>0</v>
      </c>
      <c r="AD235">
        <v>0</v>
      </c>
      <c r="AE235">
        <v>0</v>
      </c>
      <c r="AF235">
        <v>233</v>
      </c>
    </row>
    <row r="236" spans="2:32">
      <c r="B236" s="4" t="s">
        <v>23461</v>
      </c>
      <c r="C236" s="4" t="s">
        <v>23462</v>
      </c>
      <c r="E236">
        <v>23</v>
      </c>
      <c r="F236">
        <v>-13</v>
      </c>
      <c r="G236">
        <v>15</v>
      </c>
      <c r="H236">
        <v>43.75</v>
      </c>
      <c r="I236">
        <v>1</v>
      </c>
      <c r="J236">
        <v>1.5</v>
      </c>
      <c r="K236">
        <v>0</v>
      </c>
      <c r="L236">
        <v>0.5</v>
      </c>
      <c r="M236">
        <v>0</v>
      </c>
      <c r="N236">
        <v>4</v>
      </c>
      <c r="O236">
        <v>14</v>
      </c>
      <c r="P236">
        <v>20</v>
      </c>
      <c r="Q236">
        <f t="shared" si="6"/>
        <v>2.9</v>
      </c>
      <c r="R236" s="6">
        <f t="shared" si="7"/>
        <v>7.59</v>
      </c>
      <c r="U236">
        <v>25</v>
      </c>
      <c r="V236">
        <v>0.75</v>
      </c>
      <c r="W236">
        <v>0.5</v>
      </c>
      <c r="X236">
        <v>0</v>
      </c>
      <c r="Y236">
        <v>1</v>
      </c>
      <c r="Z236">
        <v>0</v>
      </c>
      <c r="AA236">
        <v>0</v>
      </c>
      <c r="AB236">
        <v>0</v>
      </c>
      <c r="AC236">
        <v>0</v>
      </c>
      <c r="AD236">
        <v>0</v>
      </c>
      <c r="AE236">
        <v>0</v>
      </c>
      <c r="AF236">
        <v>234</v>
      </c>
    </row>
    <row r="237" spans="2:32">
      <c r="B237" s="4" t="s">
        <v>23463</v>
      </c>
      <c r="C237" s="4" t="s">
        <v>23464</v>
      </c>
      <c r="E237">
        <v>56</v>
      </c>
      <c r="F237">
        <v>-30</v>
      </c>
      <c r="G237">
        <v>30</v>
      </c>
      <c r="H237">
        <v>88</v>
      </c>
      <c r="I237">
        <v>1</v>
      </c>
      <c r="J237">
        <v>1.5</v>
      </c>
      <c r="K237">
        <v>0</v>
      </c>
      <c r="L237">
        <v>0.5</v>
      </c>
      <c r="M237">
        <v>0</v>
      </c>
      <c r="N237">
        <v>5</v>
      </c>
      <c r="O237">
        <v>17</v>
      </c>
      <c r="P237">
        <v>25</v>
      </c>
      <c r="Q237">
        <f t="shared" si="6"/>
        <v>3.6</v>
      </c>
      <c r="R237" s="6">
        <f t="shared" si="7"/>
        <v>12.29</v>
      </c>
      <c r="U237">
        <v>75</v>
      </c>
      <c r="V237">
        <v>0.75</v>
      </c>
      <c r="W237">
        <v>0.3</v>
      </c>
      <c r="X237">
        <v>0</v>
      </c>
      <c r="Y237">
        <v>1</v>
      </c>
      <c r="Z237">
        <v>0</v>
      </c>
      <c r="AA237">
        <v>0</v>
      </c>
      <c r="AB237">
        <v>0</v>
      </c>
      <c r="AC237">
        <v>0</v>
      </c>
      <c r="AD237">
        <v>0</v>
      </c>
      <c r="AE237">
        <v>0</v>
      </c>
      <c r="AF237">
        <v>235</v>
      </c>
    </row>
    <row r="238" spans="2:32">
      <c r="B238" s="4" t="s">
        <v>23465</v>
      </c>
      <c r="C238" s="4" t="s">
        <v>23466</v>
      </c>
      <c r="E238">
        <v>133</v>
      </c>
      <c r="F238">
        <v>-67</v>
      </c>
      <c r="G238">
        <v>72</v>
      </c>
      <c r="H238">
        <v>210</v>
      </c>
      <c r="I238">
        <v>1</v>
      </c>
      <c r="J238">
        <v>1.5</v>
      </c>
      <c r="K238">
        <v>0</v>
      </c>
      <c r="L238">
        <v>0.5</v>
      </c>
      <c r="M238">
        <v>0</v>
      </c>
      <c r="N238">
        <v>10</v>
      </c>
      <c r="O238">
        <v>40</v>
      </c>
      <c r="P238">
        <v>60</v>
      </c>
      <c r="Q238">
        <f t="shared" si="6"/>
        <v>8.5</v>
      </c>
      <c r="R238" s="6">
        <f t="shared" si="7"/>
        <v>12.44</v>
      </c>
      <c r="U238">
        <v>100</v>
      </c>
      <c r="V238">
        <v>0.75</v>
      </c>
      <c r="W238">
        <v>0.05</v>
      </c>
      <c r="X238">
        <v>0</v>
      </c>
      <c r="Y238">
        <v>1</v>
      </c>
      <c r="Z238">
        <v>0</v>
      </c>
      <c r="AA238">
        <v>0</v>
      </c>
      <c r="AB238">
        <v>0</v>
      </c>
      <c r="AC238">
        <v>0</v>
      </c>
      <c r="AD238">
        <v>0</v>
      </c>
      <c r="AE238">
        <v>0</v>
      </c>
      <c r="AF238">
        <v>236</v>
      </c>
    </row>
    <row r="239" spans="2:32">
      <c r="B239" s="4" t="s">
        <v>23467</v>
      </c>
      <c r="C239" s="4" t="s">
        <v>23468</v>
      </c>
      <c r="E239">
        <v>30</v>
      </c>
      <c r="F239">
        <v>-17</v>
      </c>
      <c r="G239">
        <v>20</v>
      </c>
      <c r="H239">
        <v>57.5</v>
      </c>
      <c r="I239">
        <v>1</v>
      </c>
      <c r="J239">
        <v>1.5</v>
      </c>
      <c r="K239">
        <v>0</v>
      </c>
      <c r="L239">
        <v>0.5</v>
      </c>
      <c r="M239">
        <v>0</v>
      </c>
      <c r="N239">
        <v>4</v>
      </c>
      <c r="O239">
        <v>14</v>
      </c>
      <c r="P239">
        <v>20</v>
      </c>
      <c r="Q239">
        <f t="shared" si="6"/>
        <v>2.9</v>
      </c>
      <c r="R239" s="6">
        <f t="shared" si="7"/>
        <v>10.02</v>
      </c>
      <c r="U239">
        <v>25</v>
      </c>
      <c r="V239">
        <v>0.75</v>
      </c>
      <c r="W239">
        <v>0.5</v>
      </c>
      <c r="X239">
        <v>0</v>
      </c>
      <c r="Y239">
        <v>1</v>
      </c>
      <c r="Z239">
        <v>0</v>
      </c>
      <c r="AA239">
        <v>0</v>
      </c>
      <c r="AB239">
        <v>0</v>
      </c>
      <c r="AC239">
        <v>0</v>
      </c>
      <c r="AD239">
        <v>0</v>
      </c>
      <c r="AE239">
        <v>0</v>
      </c>
      <c r="AF239">
        <v>237</v>
      </c>
    </row>
    <row r="240" spans="2:32">
      <c r="B240" s="4" t="s">
        <v>23469</v>
      </c>
      <c r="C240" s="4" t="s">
        <v>23470</v>
      </c>
      <c r="E240">
        <v>73</v>
      </c>
      <c r="F240">
        <v>-39</v>
      </c>
      <c r="G240">
        <v>40</v>
      </c>
      <c r="H240">
        <v>115</v>
      </c>
      <c r="I240">
        <v>1</v>
      </c>
      <c r="J240">
        <v>1.5</v>
      </c>
      <c r="K240">
        <v>0</v>
      </c>
      <c r="L240">
        <v>0.5</v>
      </c>
      <c r="M240">
        <v>0</v>
      </c>
      <c r="N240">
        <v>5</v>
      </c>
      <c r="O240">
        <v>17</v>
      </c>
      <c r="P240">
        <v>25</v>
      </c>
      <c r="Q240">
        <f t="shared" si="6"/>
        <v>3.6</v>
      </c>
      <c r="R240" s="6">
        <f t="shared" si="7"/>
        <v>16.14</v>
      </c>
      <c r="U240">
        <v>75</v>
      </c>
      <c r="V240">
        <v>0.75</v>
      </c>
      <c r="W240">
        <v>0.3</v>
      </c>
      <c r="X240">
        <v>0</v>
      </c>
      <c r="Y240">
        <v>1</v>
      </c>
      <c r="Z240">
        <v>0</v>
      </c>
      <c r="AA240">
        <v>0</v>
      </c>
      <c r="AB240">
        <v>0</v>
      </c>
      <c r="AC240">
        <v>0</v>
      </c>
      <c r="AD240">
        <v>0</v>
      </c>
      <c r="AE240">
        <v>0</v>
      </c>
      <c r="AF240">
        <v>238</v>
      </c>
    </row>
    <row r="241" spans="2:32">
      <c r="B241" s="4" t="s">
        <v>23471</v>
      </c>
      <c r="C241" s="4" t="s">
        <v>23472</v>
      </c>
      <c r="E241">
        <v>173</v>
      </c>
      <c r="F241">
        <v>-88</v>
      </c>
      <c r="G241">
        <v>96</v>
      </c>
      <c r="H241">
        <v>276</v>
      </c>
      <c r="I241">
        <v>1</v>
      </c>
      <c r="J241">
        <v>1.5</v>
      </c>
      <c r="K241">
        <v>0</v>
      </c>
      <c r="L241">
        <v>0.5</v>
      </c>
      <c r="M241">
        <v>0</v>
      </c>
      <c r="N241">
        <v>10</v>
      </c>
      <c r="O241">
        <v>40</v>
      </c>
      <c r="P241">
        <v>60</v>
      </c>
      <c r="Q241">
        <f t="shared" si="6"/>
        <v>8.5</v>
      </c>
      <c r="R241" s="6">
        <f t="shared" si="7"/>
        <v>16.41</v>
      </c>
      <c r="U241">
        <v>100</v>
      </c>
      <c r="V241">
        <v>0.75</v>
      </c>
      <c r="W241">
        <v>0.05</v>
      </c>
      <c r="X241">
        <v>0</v>
      </c>
      <c r="Y241">
        <v>1</v>
      </c>
      <c r="Z241">
        <v>0</v>
      </c>
      <c r="AA241">
        <v>0</v>
      </c>
      <c r="AB241">
        <v>0</v>
      </c>
      <c r="AC241">
        <v>0</v>
      </c>
      <c r="AD241">
        <v>0</v>
      </c>
      <c r="AE241">
        <v>0</v>
      </c>
      <c r="AF241">
        <v>239</v>
      </c>
    </row>
    <row r="242" spans="2:32">
      <c r="B242" s="4" t="s">
        <v>23473</v>
      </c>
      <c r="C242" s="4" t="s">
        <v>23474</v>
      </c>
      <c r="E242">
        <v>17</v>
      </c>
      <c r="F242">
        <v>-10</v>
      </c>
      <c r="G242">
        <v>12</v>
      </c>
      <c r="H242">
        <v>43.75</v>
      </c>
      <c r="I242">
        <v>1</v>
      </c>
      <c r="J242">
        <v>1.5</v>
      </c>
      <c r="K242">
        <v>0</v>
      </c>
      <c r="L242">
        <v>0.5</v>
      </c>
      <c r="M242">
        <v>0</v>
      </c>
      <c r="N242">
        <v>4</v>
      </c>
      <c r="O242">
        <v>14</v>
      </c>
      <c r="P242">
        <v>20</v>
      </c>
      <c r="Q242">
        <f t="shared" si="6"/>
        <v>2.9</v>
      </c>
      <c r="R242" s="6">
        <f t="shared" si="7"/>
        <v>4.8</v>
      </c>
      <c r="U242">
        <v>37.5</v>
      </c>
      <c r="V242">
        <v>0.5</v>
      </c>
      <c r="W242">
        <v>0.5</v>
      </c>
      <c r="X242">
        <v>0</v>
      </c>
      <c r="Y242">
        <v>1</v>
      </c>
      <c r="Z242">
        <v>0</v>
      </c>
      <c r="AA242">
        <v>0</v>
      </c>
      <c r="AB242">
        <v>0</v>
      </c>
      <c r="AC242">
        <v>0</v>
      </c>
      <c r="AD242">
        <v>0</v>
      </c>
      <c r="AE242">
        <v>0</v>
      </c>
      <c r="AF242">
        <v>240</v>
      </c>
    </row>
    <row r="243" spans="2:32">
      <c r="B243" s="4" t="s">
        <v>23475</v>
      </c>
      <c r="C243" s="4" t="s">
        <v>23476</v>
      </c>
      <c r="E243">
        <v>43</v>
      </c>
      <c r="F243">
        <v>-23</v>
      </c>
      <c r="G243">
        <v>30</v>
      </c>
      <c r="H243">
        <v>88</v>
      </c>
      <c r="I243">
        <v>1</v>
      </c>
      <c r="J243">
        <v>1.5</v>
      </c>
      <c r="K243">
        <v>0</v>
      </c>
      <c r="L243">
        <v>0.5</v>
      </c>
      <c r="M243">
        <v>0</v>
      </c>
      <c r="N243">
        <v>5</v>
      </c>
      <c r="O243">
        <v>17</v>
      </c>
      <c r="P243">
        <v>25</v>
      </c>
      <c r="Q243">
        <f t="shared" si="6"/>
        <v>3.6</v>
      </c>
      <c r="R243" s="6">
        <f t="shared" si="7"/>
        <v>8.19</v>
      </c>
      <c r="U243">
        <v>112.5</v>
      </c>
      <c r="V243">
        <v>0.5</v>
      </c>
      <c r="W243">
        <v>0.3</v>
      </c>
      <c r="X243">
        <v>0</v>
      </c>
      <c r="Y243">
        <v>1</v>
      </c>
      <c r="Z243">
        <v>0</v>
      </c>
      <c r="AA243">
        <v>0</v>
      </c>
      <c r="AB243">
        <v>0</v>
      </c>
      <c r="AC243">
        <v>0</v>
      </c>
      <c r="AD243">
        <v>0</v>
      </c>
      <c r="AE243">
        <v>0</v>
      </c>
      <c r="AF243">
        <v>241</v>
      </c>
    </row>
    <row r="244" spans="2:32">
      <c r="B244" s="4" t="s">
        <v>23477</v>
      </c>
      <c r="C244" s="4" t="s">
        <v>23478</v>
      </c>
      <c r="E244">
        <v>102</v>
      </c>
      <c r="F244">
        <v>-51</v>
      </c>
      <c r="G244">
        <v>72</v>
      </c>
      <c r="H244">
        <v>210</v>
      </c>
      <c r="I244">
        <v>1</v>
      </c>
      <c r="J244">
        <v>1.5</v>
      </c>
      <c r="K244">
        <v>0</v>
      </c>
      <c r="L244">
        <v>0.5</v>
      </c>
      <c r="M244">
        <v>0</v>
      </c>
      <c r="N244">
        <v>10</v>
      </c>
      <c r="O244">
        <v>40</v>
      </c>
      <c r="P244">
        <v>60</v>
      </c>
      <c r="Q244">
        <f t="shared" si="6"/>
        <v>8.5</v>
      </c>
      <c r="R244" s="6">
        <f t="shared" si="7"/>
        <v>8.29</v>
      </c>
      <c r="U244">
        <v>150</v>
      </c>
      <c r="V244">
        <v>0.5</v>
      </c>
      <c r="W244">
        <v>0.05</v>
      </c>
      <c r="X244">
        <v>0</v>
      </c>
      <c r="Y244">
        <v>1</v>
      </c>
      <c r="Z244">
        <v>0</v>
      </c>
      <c r="AA244">
        <v>0</v>
      </c>
      <c r="AB244">
        <v>0</v>
      </c>
      <c r="AC244">
        <v>0</v>
      </c>
      <c r="AD244">
        <v>0</v>
      </c>
      <c r="AE244">
        <v>0</v>
      </c>
      <c r="AF244">
        <v>242</v>
      </c>
    </row>
    <row r="245" spans="2:32">
      <c r="B245" s="4" t="s">
        <v>23479</v>
      </c>
      <c r="C245" s="4" t="s">
        <v>23480</v>
      </c>
      <c r="E245">
        <v>10</v>
      </c>
      <c r="F245">
        <v>-5</v>
      </c>
      <c r="G245">
        <v>7.5</v>
      </c>
      <c r="H245">
        <v>20</v>
      </c>
      <c r="I245">
        <v>1.25</v>
      </c>
      <c r="J245">
        <v>0.5</v>
      </c>
      <c r="K245">
        <v>0</v>
      </c>
      <c r="L245">
        <v>1.5</v>
      </c>
      <c r="M245">
        <v>0</v>
      </c>
      <c r="N245">
        <v>5</v>
      </c>
      <c r="O245">
        <v>20</v>
      </c>
      <c r="P245">
        <v>30</v>
      </c>
      <c r="Q245">
        <f t="shared" si="6"/>
        <v>4.25</v>
      </c>
      <c r="R245" s="6">
        <f t="shared" si="7"/>
        <v>2.91</v>
      </c>
      <c r="U245">
        <v>20</v>
      </c>
      <c r="V245">
        <v>0.9</v>
      </c>
      <c r="W245">
        <v>0.5</v>
      </c>
      <c r="X245">
        <v>0</v>
      </c>
      <c r="Y245">
        <v>1</v>
      </c>
      <c r="Z245">
        <v>0</v>
      </c>
      <c r="AA245">
        <v>0</v>
      </c>
      <c r="AB245">
        <v>0</v>
      </c>
      <c r="AC245">
        <v>0</v>
      </c>
      <c r="AD245">
        <v>0</v>
      </c>
      <c r="AE245">
        <v>0</v>
      </c>
      <c r="AF245">
        <v>243</v>
      </c>
    </row>
    <row r="246" spans="2:32">
      <c r="B246" s="4" t="s">
        <v>23481</v>
      </c>
      <c r="C246" s="4" t="s">
        <v>23482</v>
      </c>
      <c r="E246">
        <v>25</v>
      </c>
      <c r="F246">
        <v>-13</v>
      </c>
      <c r="G246">
        <v>15</v>
      </c>
      <c r="H246">
        <v>40</v>
      </c>
      <c r="I246">
        <v>1.25</v>
      </c>
      <c r="J246">
        <v>0.5</v>
      </c>
      <c r="K246">
        <v>0</v>
      </c>
      <c r="L246">
        <v>1.5</v>
      </c>
      <c r="M246">
        <v>0</v>
      </c>
      <c r="N246">
        <v>6</v>
      </c>
      <c r="O246">
        <v>24</v>
      </c>
      <c r="P246">
        <v>35</v>
      </c>
      <c r="Q246">
        <f t="shared" si="6"/>
        <v>5</v>
      </c>
      <c r="R246" s="6">
        <f t="shared" si="7"/>
        <v>4.95</v>
      </c>
      <c r="U246">
        <v>60</v>
      </c>
      <c r="V246">
        <v>0.9</v>
      </c>
      <c r="W246">
        <v>0.3</v>
      </c>
      <c r="X246">
        <v>0</v>
      </c>
      <c r="Y246">
        <v>1</v>
      </c>
      <c r="Z246">
        <v>0</v>
      </c>
      <c r="AA246">
        <v>0</v>
      </c>
      <c r="AB246">
        <v>0</v>
      </c>
      <c r="AC246">
        <v>0</v>
      </c>
      <c r="AD246">
        <v>0</v>
      </c>
      <c r="AE246">
        <v>0</v>
      </c>
      <c r="AF246">
        <v>244</v>
      </c>
    </row>
    <row r="247" spans="2:32">
      <c r="B247" s="4" t="s">
        <v>23483</v>
      </c>
      <c r="C247" s="4" t="s">
        <v>23484</v>
      </c>
      <c r="E247">
        <v>60</v>
      </c>
      <c r="F247">
        <v>-30</v>
      </c>
      <c r="G247">
        <v>36</v>
      </c>
      <c r="H247">
        <v>96</v>
      </c>
      <c r="I247">
        <v>1.25</v>
      </c>
      <c r="J247">
        <v>0.5</v>
      </c>
      <c r="K247">
        <v>0</v>
      </c>
      <c r="L247">
        <v>1.5</v>
      </c>
      <c r="M247">
        <v>0</v>
      </c>
      <c r="N247">
        <v>14</v>
      </c>
      <c r="O247">
        <v>54</v>
      </c>
      <c r="P247">
        <v>80</v>
      </c>
      <c r="Q247">
        <f t="shared" si="6"/>
        <v>11.4</v>
      </c>
      <c r="R247" s="6">
        <f t="shared" si="7"/>
        <v>5.21</v>
      </c>
      <c r="U247">
        <v>80</v>
      </c>
      <c r="V247">
        <v>0.9</v>
      </c>
      <c r="W247">
        <v>0.05</v>
      </c>
      <c r="X247">
        <v>0</v>
      </c>
      <c r="Y247">
        <v>1</v>
      </c>
      <c r="Z247">
        <v>0</v>
      </c>
      <c r="AA247">
        <v>0</v>
      </c>
      <c r="AB247">
        <v>0</v>
      </c>
      <c r="AC247">
        <v>0</v>
      </c>
      <c r="AD247">
        <v>0</v>
      </c>
      <c r="AE247">
        <v>0</v>
      </c>
      <c r="AF247">
        <v>245</v>
      </c>
    </row>
    <row r="248" spans="2:32">
      <c r="B248" s="4" t="s">
        <v>23485</v>
      </c>
      <c r="C248" s="4" t="s">
        <v>23486</v>
      </c>
      <c r="E248">
        <v>13</v>
      </c>
      <c r="F248">
        <v>-7</v>
      </c>
      <c r="G248">
        <v>10</v>
      </c>
      <c r="H248">
        <v>26.25</v>
      </c>
      <c r="I248">
        <v>1.25</v>
      </c>
      <c r="J248">
        <v>0.5</v>
      </c>
      <c r="K248">
        <v>0</v>
      </c>
      <c r="L248">
        <v>1.5</v>
      </c>
      <c r="M248">
        <v>0</v>
      </c>
      <c r="N248">
        <v>5</v>
      </c>
      <c r="O248">
        <v>20</v>
      </c>
      <c r="P248">
        <v>30</v>
      </c>
      <c r="Q248">
        <f t="shared" si="6"/>
        <v>4.25</v>
      </c>
      <c r="R248" s="6">
        <f t="shared" si="7"/>
        <v>3.83</v>
      </c>
      <c r="U248">
        <v>20</v>
      </c>
      <c r="V248">
        <v>0.9</v>
      </c>
      <c r="W248">
        <v>0.5</v>
      </c>
      <c r="X248">
        <v>0</v>
      </c>
      <c r="Y248">
        <v>1</v>
      </c>
      <c r="Z248">
        <v>0</v>
      </c>
      <c r="AA248">
        <v>0</v>
      </c>
      <c r="AB248">
        <v>0</v>
      </c>
      <c r="AC248">
        <v>0</v>
      </c>
      <c r="AD248">
        <v>0</v>
      </c>
      <c r="AE248">
        <v>0</v>
      </c>
      <c r="AF248">
        <v>246</v>
      </c>
    </row>
    <row r="249" spans="2:32">
      <c r="B249" s="4" t="s">
        <v>23487</v>
      </c>
      <c r="C249" s="4" t="s">
        <v>23488</v>
      </c>
      <c r="E249">
        <v>33</v>
      </c>
      <c r="F249">
        <v>-17</v>
      </c>
      <c r="G249">
        <v>20</v>
      </c>
      <c r="H249">
        <v>53</v>
      </c>
      <c r="I249">
        <v>1.25</v>
      </c>
      <c r="J249">
        <v>0.5</v>
      </c>
      <c r="K249">
        <v>0</v>
      </c>
      <c r="L249">
        <v>1.5</v>
      </c>
      <c r="M249">
        <v>0</v>
      </c>
      <c r="N249">
        <v>6</v>
      </c>
      <c r="O249">
        <v>24</v>
      </c>
      <c r="P249">
        <v>35</v>
      </c>
      <c r="Q249">
        <f t="shared" si="6"/>
        <v>5</v>
      </c>
      <c r="R249" s="6">
        <f t="shared" si="7"/>
        <v>6.57</v>
      </c>
      <c r="U249">
        <v>60</v>
      </c>
      <c r="V249">
        <v>0.9</v>
      </c>
      <c r="W249">
        <v>0.3</v>
      </c>
      <c r="X249">
        <v>0</v>
      </c>
      <c r="Y249">
        <v>1</v>
      </c>
      <c r="Z249">
        <v>0</v>
      </c>
      <c r="AA249">
        <v>0</v>
      </c>
      <c r="AB249">
        <v>0</v>
      </c>
      <c r="AC249">
        <v>0</v>
      </c>
      <c r="AD249">
        <v>0</v>
      </c>
      <c r="AE249">
        <v>0</v>
      </c>
      <c r="AF249">
        <v>247</v>
      </c>
    </row>
    <row r="250" spans="2:32">
      <c r="B250" s="4" t="s">
        <v>23489</v>
      </c>
      <c r="C250" s="4" t="s">
        <v>23490</v>
      </c>
      <c r="E250">
        <v>78</v>
      </c>
      <c r="F250">
        <v>-39</v>
      </c>
      <c r="G250">
        <v>48</v>
      </c>
      <c r="H250">
        <v>126</v>
      </c>
      <c r="I250">
        <v>1.25</v>
      </c>
      <c r="J250">
        <v>0.5</v>
      </c>
      <c r="K250">
        <v>0</v>
      </c>
      <c r="L250">
        <v>1.5</v>
      </c>
      <c r="M250">
        <v>0</v>
      </c>
      <c r="N250">
        <v>14</v>
      </c>
      <c r="O250">
        <v>54</v>
      </c>
      <c r="P250">
        <v>80</v>
      </c>
      <c r="Q250">
        <f t="shared" si="6"/>
        <v>11.4</v>
      </c>
      <c r="R250" s="6">
        <f t="shared" si="7"/>
        <v>6.86</v>
      </c>
      <c r="U250">
        <v>80</v>
      </c>
      <c r="V250">
        <v>0.9</v>
      </c>
      <c r="W250">
        <v>0.05</v>
      </c>
      <c r="X250">
        <v>0</v>
      </c>
      <c r="Y250">
        <v>1</v>
      </c>
      <c r="Z250">
        <v>0</v>
      </c>
      <c r="AA250">
        <v>0</v>
      </c>
      <c r="AB250">
        <v>0</v>
      </c>
      <c r="AC250">
        <v>0</v>
      </c>
      <c r="AD250">
        <v>0</v>
      </c>
      <c r="AE250">
        <v>0</v>
      </c>
      <c r="AF250">
        <v>248</v>
      </c>
    </row>
    <row r="251" spans="2:32">
      <c r="B251" s="4" t="s">
        <v>23491</v>
      </c>
      <c r="C251" s="4" t="s">
        <v>23492</v>
      </c>
      <c r="E251">
        <v>17</v>
      </c>
      <c r="F251">
        <v>-10</v>
      </c>
      <c r="G251">
        <v>12.5</v>
      </c>
      <c r="H251">
        <v>33.75</v>
      </c>
      <c r="I251">
        <v>1.25</v>
      </c>
      <c r="J251">
        <v>0.5</v>
      </c>
      <c r="K251">
        <v>0</v>
      </c>
      <c r="L251">
        <v>1.5</v>
      </c>
      <c r="M251">
        <v>0</v>
      </c>
      <c r="N251">
        <v>5</v>
      </c>
      <c r="O251">
        <v>20</v>
      </c>
      <c r="P251">
        <v>30</v>
      </c>
      <c r="Q251">
        <f t="shared" si="6"/>
        <v>4.25</v>
      </c>
      <c r="R251" s="6">
        <f t="shared" si="7"/>
        <v>4.89</v>
      </c>
      <c r="U251">
        <v>20</v>
      </c>
      <c r="V251">
        <v>0.9</v>
      </c>
      <c r="W251">
        <v>0.5</v>
      </c>
      <c r="X251">
        <v>0</v>
      </c>
      <c r="Y251">
        <v>1</v>
      </c>
      <c r="Z251">
        <v>0</v>
      </c>
      <c r="AA251">
        <v>0</v>
      </c>
      <c r="AB251">
        <v>0</v>
      </c>
      <c r="AC251">
        <v>0</v>
      </c>
      <c r="AD251">
        <v>0</v>
      </c>
      <c r="AE251">
        <v>0</v>
      </c>
      <c r="AF251">
        <v>249</v>
      </c>
    </row>
    <row r="252" spans="2:32">
      <c r="B252" s="4" t="s">
        <v>23493</v>
      </c>
      <c r="C252" s="4" t="s">
        <v>23494</v>
      </c>
      <c r="E252">
        <v>43</v>
      </c>
      <c r="F252">
        <v>-23</v>
      </c>
      <c r="G252">
        <v>25</v>
      </c>
      <c r="H252">
        <v>68</v>
      </c>
      <c r="I252">
        <v>1.25</v>
      </c>
      <c r="J252">
        <v>0.5</v>
      </c>
      <c r="K252">
        <v>0</v>
      </c>
      <c r="L252">
        <v>1.5</v>
      </c>
      <c r="M252">
        <v>0</v>
      </c>
      <c r="N252">
        <v>6</v>
      </c>
      <c r="O252">
        <v>24</v>
      </c>
      <c r="P252">
        <v>35</v>
      </c>
      <c r="Q252">
        <f t="shared" si="6"/>
        <v>5</v>
      </c>
      <c r="R252" s="6">
        <f t="shared" si="7"/>
        <v>8.37</v>
      </c>
      <c r="U252">
        <v>60</v>
      </c>
      <c r="V252">
        <v>0.9</v>
      </c>
      <c r="W252">
        <v>0.3</v>
      </c>
      <c r="X252">
        <v>0</v>
      </c>
      <c r="Y252">
        <v>1</v>
      </c>
      <c r="Z252">
        <v>0</v>
      </c>
      <c r="AA252">
        <v>0</v>
      </c>
      <c r="AB252">
        <v>0</v>
      </c>
      <c r="AC252">
        <v>0</v>
      </c>
      <c r="AD252">
        <v>0</v>
      </c>
      <c r="AE252">
        <v>0</v>
      </c>
      <c r="AF252">
        <v>250</v>
      </c>
    </row>
    <row r="253" spans="2:32">
      <c r="B253" s="4" t="s">
        <v>23495</v>
      </c>
      <c r="C253" s="4" t="s">
        <v>23496</v>
      </c>
      <c r="E253">
        <v>102</v>
      </c>
      <c r="F253">
        <v>-51</v>
      </c>
      <c r="G253">
        <v>60</v>
      </c>
      <c r="H253">
        <v>162</v>
      </c>
      <c r="I253">
        <v>1.25</v>
      </c>
      <c r="J253">
        <v>0.5</v>
      </c>
      <c r="K253">
        <v>0</v>
      </c>
      <c r="L253">
        <v>1.5</v>
      </c>
      <c r="M253">
        <v>0</v>
      </c>
      <c r="N253">
        <v>14</v>
      </c>
      <c r="O253">
        <v>54</v>
      </c>
      <c r="P253">
        <v>80</v>
      </c>
      <c r="Q253">
        <f t="shared" si="6"/>
        <v>11.4</v>
      </c>
      <c r="R253" s="6">
        <f t="shared" si="7"/>
        <v>8.76</v>
      </c>
      <c r="U253">
        <v>80</v>
      </c>
      <c r="V253">
        <v>0.9</v>
      </c>
      <c r="W253">
        <v>0.05</v>
      </c>
      <c r="X253">
        <v>0</v>
      </c>
      <c r="Y253">
        <v>1</v>
      </c>
      <c r="Z253">
        <v>0</v>
      </c>
      <c r="AA253">
        <v>0</v>
      </c>
      <c r="AB253">
        <v>0</v>
      </c>
      <c r="AC253">
        <v>0</v>
      </c>
      <c r="AD253">
        <v>0</v>
      </c>
      <c r="AE253">
        <v>0</v>
      </c>
      <c r="AF253">
        <v>251</v>
      </c>
    </row>
    <row r="254" spans="2:32">
      <c r="B254" s="4" t="s">
        <v>23497</v>
      </c>
      <c r="C254" s="4" t="s">
        <v>23498</v>
      </c>
      <c r="E254">
        <v>23</v>
      </c>
      <c r="F254">
        <v>-13</v>
      </c>
      <c r="G254">
        <v>16.25</v>
      </c>
      <c r="H254">
        <v>43.75</v>
      </c>
      <c r="I254">
        <v>1.25</v>
      </c>
      <c r="J254">
        <v>0.5</v>
      </c>
      <c r="K254">
        <v>0</v>
      </c>
      <c r="L254">
        <v>1.5</v>
      </c>
      <c r="M254">
        <v>0</v>
      </c>
      <c r="N254">
        <v>5</v>
      </c>
      <c r="O254">
        <v>20</v>
      </c>
      <c r="P254">
        <v>30</v>
      </c>
      <c r="Q254">
        <f t="shared" si="6"/>
        <v>4.25</v>
      </c>
      <c r="R254" s="6">
        <f t="shared" si="7"/>
        <v>6.35</v>
      </c>
      <c r="U254">
        <v>20</v>
      </c>
      <c r="V254">
        <v>0.9</v>
      </c>
      <c r="W254">
        <v>0.5</v>
      </c>
      <c r="X254">
        <v>0</v>
      </c>
      <c r="Y254">
        <v>1</v>
      </c>
      <c r="Z254">
        <v>0</v>
      </c>
      <c r="AA254">
        <v>0</v>
      </c>
      <c r="AB254">
        <v>0</v>
      </c>
      <c r="AC254">
        <v>0</v>
      </c>
      <c r="AD254">
        <v>0</v>
      </c>
      <c r="AE254">
        <v>0</v>
      </c>
      <c r="AF254">
        <v>252</v>
      </c>
    </row>
    <row r="255" spans="2:32">
      <c r="B255" s="4" t="s">
        <v>23499</v>
      </c>
      <c r="C255" s="4" t="s">
        <v>23500</v>
      </c>
      <c r="E255">
        <v>56</v>
      </c>
      <c r="F255">
        <v>-30</v>
      </c>
      <c r="G255">
        <v>33</v>
      </c>
      <c r="H255">
        <v>88</v>
      </c>
      <c r="I255">
        <v>1.25</v>
      </c>
      <c r="J255">
        <v>0.5</v>
      </c>
      <c r="K255">
        <v>0</v>
      </c>
      <c r="L255">
        <v>1.5</v>
      </c>
      <c r="M255">
        <v>0</v>
      </c>
      <c r="N255">
        <v>6</v>
      </c>
      <c r="O255">
        <v>24</v>
      </c>
      <c r="P255">
        <v>35</v>
      </c>
      <c r="Q255">
        <f t="shared" si="6"/>
        <v>5</v>
      </c>
      <c r="R255" s="6">
        <f t="shared" si="7"/>
        <v>10.89</v>
      </c>
      <c r="U255">
        <v>60</v>
      </c>
      <c r="V255">
        <v>0.9</v>
      </c>
      <c r="W255">
        <v>0.3</v>
      </c>
      <c r="X255">
        <v>0</v>
      </c>
      <c r="Y255">
        <v>1</v>
      </c>
      <c r="Z255">
        <v>0</v>
      </c>
      <c r="AA255">
        <v>0</v>
      </c>
      <c r="AB255">
        <v>0</v>
      </c>
      <c r="AC255">
        <v>0</v>
      </c>
      <c r="AD255">
        <v>0</v>
      </c>
      <c r="AE255">
        <v>0</v>
      </c>
      <c r="AF255">
        <v>253</v>
      </c>
    </row>
    <row r="256" spans="2:32">
      <c r="B256" s="4" t="s">
        <v>23501</v>
      </c>
      <c r="C256" s="4" t="s">
        <v>23502</v>
      </c>
      <c r="E256">
        <v>133</v>
      </c>
      <c r="F256">
        <v>-67</v>
      </c>
      <c r="G256">
        <v>78</v>
      </c>
      <c r="H256">
        <v>210</v>
      </c>
      <c r="I256">
        <v>1.25</v>
      </c>
      <c r="J256">
        <v>0.5</v>
      </c>
      <c r="K256">
        <v>0</v>
      </c>
      <c r="L256">
        <v>1.5</v>
      </c>
      <c r="M256">
        <v>0</v>
      </c>
      <c r="N256">
        <v>14</v>
      </c>
      <c r="O256">
        <v>54</v>
      </c>
      <c r="P256">
        <v>80</v>
      </c>
      <c r="Q256">
        <f t="shared" si="6"/>
        <v>11.4</v>
      </c>
      <c r="R256" s="6">
        <f t="shared" si="7"/>
        <v>11.36</v>
      </c>
      <c r="U256">
        <v>80</v>
      </c>
      <c r="V256">
        <v>0.9</v>
      </c>
      <c r="W256">
        <v>0.05</v>
      </c>
      <c r="X256">
        <v>0</v>
      </c>
      <c r="Y256">
        <v>1</v>
      </c>
      <c r="Z256">
        <v>0</v>
      </c>
      <c r="AA256">
        <v>0</v>
      </c>
      <c r="AB256">
        <v>0</v>
      </c>
      <c r="AC256">
        <v>0</v>
      </c>
      <c r="AD256">
        <v>0</v>
      </c>
      <c r="AE256">
        <v>0</v>
      </c>
      <c r="AF256">
        <v>254</v>
      </c>
    </row>
    <row r="257" spans="2:32">
      <c r="B257" s="4" t="s">
        <v>23503</v>
      </c>
      <c r="C257" s="4" t="s">
        <v>23504</v>
      </c>
      <c r="E257">
        <v>30</v>
      </c>
      <c r="F257">
        <v>-17</v>
      </c>
      <c r="G257">
        <v>21.25</v>
      </c>
      <c r="H257">
        <v>57.5</v>
      </c>
      <c r="I257">
        <v>1.25</v>
      </c>
      <c r="J257">
        <v>0.5</v>
      </c>
      <c r="K257">
        <v>0</v>
      </c>
      <c r="L257">
        <v>1.5</v>
      </c>
      <c r="M257">
        <v>0</v>
      </c>
      <c r="N257">
        <v>5</v>
      </c>
      <c r="O257">
        <v>20</v>
      </c>
      <c r="P257">
        <v>30</v>
      </c>
      <c r="Q257">
        <f t="shared" si="6"/>
        <v>4.25</v>
      </c>
      <c r="R257" s="6">
        <f t="shared" si="7"/>
        <v>8.33</v>
      </c>
      <c r="U257">
        <v>20</v>
      </c>
      <c r="V257">
        <v>0.9</v>
      </c>
      <c r="W257">
        <v>0.5</v>
      </c>
      <c r="X257">
        <v>0</v>
      </c>
      <c r="Y257">
        <v>1</v>
      </c>
      <c r="Z257">
        <v>0</v>
      </c>
      <c r="AA257">
        <v>0</v>
      </c>
      <c r="AB257">
        <v>0</v>
      </c>
      <c r="AC257">
        <v>0</v>
      </c>
      <c r="AD257">
        <v>0</v>
      </c>
      <c r="AE257">
        <v>0</v>
      </c>
      <c r="AF257">
        <v>255</v>
      </c>
    </row>
    <row r="258" spans="2:32">
      <c r="B258" s="4" t="s">
        <v>23505</v>
      </c>
      <c r="C258" s="4" t="s">
        <v>23506</v>
      </c>
      <c r="E258">
        <v>73</v>
      </c>
      <c r="F258">
        <v>-39</v>
      </c>
      <c r="G258">
        <v>43</v>
      </c>
      <c r="H258">
        <v>115</v>
      </c>
      <c r="I258">
        <v>1.25</v>
      </c>
      <c r="J258">
        <v>0.5</v>
      </c>
      <c r="K258">
        <v>0</v>
      </c>
      <c r="L258">
        <v>1.5</v>
      </c>
      <c r="M258">
        <v>0</v>
      </c>
      <c r="N258">
        <v>6</v>
      </c>
      <c r="O258">
        <v>24</v>
      </c>
      <c r="P258">
        <v>35</v>
      </c>
      <c r="Q258">
        <f t="shared" si="6"/>
        <v>5</v>
      </c>
      <c r="R258" s="6">
        <f t="shared" si="7"/>
        <v>14.22</v>
      </c>
      <c r="U258">
        <v>60</v>
      </c>
      <c r="V258">
        <v>0.9</v>
      </c>
      <c r="W258">
        <v>0.3</v>
      </c>
      <c r="X258">
        <v>0</v>
      </c>
      <c r="Y258">
        <v>1</v>
      </c>
      <c r="Z258">
        <v>0</v>
      </c>
      <c r="AA258">
        <v>0</v>
      </c>
      <c r="AB258">
        <v>0</v>
      </c>
      <c r="AC258">
        <v>0</v>
      </c>
      <c r="AD258">
        <v>0</v>
      </c>
      <c r="AE258">
        <v>0</v>
      </c>
      <c r="AF258">
        <v>256</v>
      </c>
    </row>
    <row r="259" spans="2:32">
      <c r="B259" s="4" t="s">
        <v>23507</v>
      </c>
      <c r="C259" s="4" t="s">
        <v>23508</v>
      </c>
      <c r="E259">
        <v>173</v>
      </c>
      <c r="F259">
        <v>-88</v>
      </c>
      <c r="G259">
        <v>102</v>
      </c>
      <c r="H259">
        <v>276</v>
      </c>
      <c r="I259">
        <v>1.25</v>
      </c>
      <c r="J259">
        <v>0.5</v>
      </c>
      <c r="K259">
        <v>0</v>
      </c>
      <c r="L259">
        <v>1.5</v>
      </c>
      <c r="M259">
        <v>0</v>
      </c>
      <c r="N259">
        <v>14</v>
      </c>
      <c r="O259">
        <v>54</v>
      </c>
      <c r="P259">
        <v>80</v>
      </c>
      <c r="Q259">
        <f t="shared" si="6"/>
        <v>11.4</v>
      </c>
      <c r="R259" s="6">
        <f t="shared" si="7"/>
        <v>14.92</v>
      </c>
      <c r="U259">
        <v>80</v>
      </c>
      <c r="V259">
        <v>0.9</v>
      </c>
      <c r="W259">
        <v>0.05</v>
      </c>
      <c r="X259">
        <v>0</v>
      </c>
      <c r="Y259">
        <v>1</v>
      </c>
      <c r="Z259">
        <v>0</v>
      </c>
      <c r="AA259">
        <v>0</v>
      </c>
      <c r="AB259">
        <v>0</v>
      </c>
      <c r="AC259">
        <v>0</v>
      </c>
      <c r="AD259">
        <v>0</v>
      </c>
      <c r="AE259">
        <v>0</v>
      </c>
      <c r="AF259">
        <v>257</v>
      </c>
    </row>
    <row r="260" spans="2:32">
      <c r="B260" s="4" t="s">
        <v>23378</v>
      </c>
      <c r="C260" s="4" t="s">
        <v>23509</v>
      </c>
      <c r="E260">
        <v>20</v>
      </c>
      <c r="F260">
        <v>-15</v>
      </c>
      <c r="G260">
        <v>14.38</v>
      </c>
      <c r="H260">
        <v>38.75</v>
      </c>
      <c r="I260">
        <v>1</v>
      </c>
      <c r="J260">
        <v>0.5</v>
      </c>
      <c r="K260">
        <v>0</v>
      </c>
      <c r="L260">
        <v>1.5</v>
      </c>
      <c r="M260">
        <v>0.5</v>
      </c>
      <c r="N260">
        <v>5</v>
      </c>
      <c r="O260">
        <v>20</v>
      </c>
      <c r="P260">
        <v>30</v>
      </c>
      <c r="Q260">
        <f t="shared" ref="Q260:Q323" si="8">((N260+O260)/2+P260)/10</f>
        <v>4.25</v>
      </c>
      <c r="R260" s="6">
        <f t="shared" ref="R260:R323" si="9">ROUNDDOWN(((G260+H260)/2/Q260*V260),2)</f>
        <v>5.62</v>
      </c>
      <c r="U260">
        <v>20</v>
      </c>
      <c r="V260">
        <v>0.9</v>
      </c>
      <c r="W260">
        <v>0.5</v>
      </c>
      <c r="X260">
        <v>0</v>
      </c>
      <c r="Y260">
        <v>1</v>
      </c>
      <c r="Z260">
        <v>0</v>
      </c>
      <c r="AA260">
        <v>0</v>
      </c>
      <c r="AB260">
        <v>0</v>
      </c>
      <c r="AC260">
        <v>0</v>
      </c>
      <c r="AD260">
        <v>0</v>
      </c>
      <c r="AE260">
        <v>0</v>
      </c>
      <c r="AF260">
        <v>258</v>
      </c>
    </row>
    <row r="261" spans="2:32">
      <c r="B261" s="4" t="s">
        <v>23380</v>
      </c>
      <c r="C261" s="4" t="s">
        <v>23510</v>
      </c>
      <c r="E261">
        <v>50</v>
      </c>
      <c r="F261">
        <v>-30</v>
      </c>
      <c r="G261">
        <v>28.75</v>
      </c>
      <c r="H261">
        <v>75</v>
      </c>
      <c r="I261">
        <v>1</v>
      </c>
      <c r="J261">
        <v>0.5</v>
      </c>
      <c r="K261">
        <v>0</v>
      </c>
      <c r="L261">
        <v>1.5</v>
      </c>
      <c r="M261">
        <v>0.5</v>
      </c>
      <c r="N261">
        <v>6</v>
      </c>
      <c r="O261">
        <v>24</v>
      </c>
      <c r="P261">
        <v>35</v>
      </c>
      <c r="Q261">
        <f t="shared" si="8"/>
        <v>5</v>
      </c>
      <c r="R261" s="6">
        <f t="shared" si="9"/>
        <v>9.33</v>
      </c>
      <c r="U261">
        <v>60</v>
      </c>
      <c r="V261">
        <v>0.9</v>
      </c>
      <c r="W261">
        <v>0.3</v>
      </c>
      <c r="X261">
        <v>0</v>
      </c>
      <c r="Y261">
        <v>1</v>
      </c>
      <c r="Z261">
        <v>0</v>
      </c>
      <c r="AA261">
        <v>0</v>
      </c>
      <c r="AB261">
        <v>0</v>
      </c>
      <c r="AC261">
        <v>0</v>
      </c>
      <c r="AD261">
        <v>0</v>
      </c>
      <c r="AE261">
        <v>0</v>
      </c>
      <c r="AF261">
        <v>259</v>
      </c>
    </row>
    <row r="262" spans="2:32">
      <c r="B262" s="4" t="s">
        <v>23382</v>
      </c>
      <c r="C262" s="4" t="s">
        <v>23511</v>
      </c>
      <c r="E262">
        <v>110</v>
      </c>
      <c r="F262">
        <v>-60</v>
      </c>
      <c r="G262">
        <v>69</v>
      </c>
      <c r="H262">
        <v>186</v>
      </c>
      <c r="I262">
        <v>1</v>
      </c>
      <c r="J262">
        <v>0.5</v>
      </c>
      <c r="K262">
        <v>0</v>
      </c>
      <c r="L262">
        <v>1.5</v>
      </c>
      <c r="M262">
        <v>0.5</v>
      </c>
      <c r="N262">
        <v>14</v>
      </c>
      <c r="O262">
        <v>54</v>
      </c>
      <c r="P262">
        <v>80</v>
      </c>
      <c r="Q262">
        <f t="shared" si="8"/>
        <v>11.4</v>
      </c>
      <c r="R262" s="6">
        <f t="shared" si="9"/>
        <v>10.06</v>
      </c>
      <c r="U262">
        <v>80</v>
      </c>
      <c r="V262">
        <v>0.9</v>
      </c>
      <c r="W262">
        <v>0.05</v>
      </c>
      <c r="X262">
        <v>0</v>
      </c>
      <c r="Y262">
        <v>1</v>
      </c>
      <c r="Z262">
        <v>0</v>
      </c>
      <c r="AA262">
        <v>0</v>
      </c>
      <c r="AB262">
        <v>0</v>
      </c>
      <c r="AC262">
        <v>0</v>
      </c>
      <c r="AD262">
        <v>0</v>
      </c>
      <c r="AE262">
        <v>0</v>
      </c>
      <c r="AF262">
        <v>260</v>
      </c>
    </row>
    <row r="263" spans="2:32">
      <c r="B263" s="4" t="s">
        <v>23512</v>
      </c>
      <c r="C263" s="4" t="s">
        <v>23513</v>
      </c>
      <c r="E263">
        <v>13</v>
      </c>
      <c r="F263">
        <v>-7</v>
      </c>
      <c r="G263">
        <v>10</v>
      </c>
      <c r="H263">
        <v>26.25</v>
      </c>
      <c r="I263">
        <v>1.5</v>
      </c>
      <c r="J263">
        <v>0.5</v>
      </c>
      <c r="K263">
        <v>0</v>
      </c>
      <c r="L263">
        <v>1.5</v>
      </c>
      <c r="M263">
        <v>0</v>
      </c>
      <c r="N263">
        <v>3</v>
      </c>
      <c r="O263">
        <v>11</v>
      </c>
      <c r="P263">
        <v>16</v>
      </c>
      <c r="Q263">
        <f t="shared" si="8"/>
        <v>2.3</v>
      </c>
      <c r="R263" s="6">
        <f t="shared" si="9"/>
        <v>5.91</v>
      </c>
      <c r="U263">
        <v>15</v>
      </c>
      <c r="V263">
        <v>0.75</v>
      </c>
      <c r="W263">
        <v>0.4</v>
      </c>
      <c r="X263">
        <v>0</v>
      </c>
      <c r="Y263">
        <v>1</v>
      </c>
      <c r="Z263">
        <v>0</v>
      </c>
      <c r="AA263">
        <v>0</v>
      </c>
      <c r="AB263">
        <v>0</v>
      </c>
      <c r="AC263">
        <v>0</v>
      </c>
      <c r="AD263">
        <v>0</v>
      </c>
      <c r="AE263">
        <v>0</v>
      </c>
      <c r="AF263">
        <v>261</v>
      </c>
    </row>
    <row r="264" spans="2:32">
      <c r="B264" s="4" t="s">
        <v>23514</v>
      </c>
      <c r="C264" s="4" t="s">
        <v>23515</v>
      </c>
      <c r="E264">
        <v>33</v>
      </c>
      <c r="F264">
        <v>-17</v>
      </c>
      <c r="G264">
        <v>20</v>
      </c>
      <c r="H264">
        <v>53</v>
      </c>
      <c r="I264">
        <v>1.5</v>
      </c>
      <c r="J264">
        <v>0.5</v>
      </c>
      <c r="K264">
        <v>0</v>
      </c>
      <c r="L264">
        <v>1.5</v>
      </c>
      <c r="M264">
        <v>0</v>
      </c>
      <c r="N264">
        <v>4</v>
      </c>
      <c r="O264">
        <v>16</v>
      </c>
      <c r="P264">
        <v>24</v>
      </c>
      <c r="Q264">
        <f t="shared" si="8"/>
        <v>3.4</v>
      </c>
      <c r="R264" s="6">
        <f t="shared" si="9"/>
        <v>7.51</v>
      </c>
      <c r="U264">
        <v>40</v>
      </c>
      <c r="V264">
        <v>0.7</v>
      </c>
      <c r="W264">
        <v>0.2</v>
      </c>
      <c r="X264">
        <v>0</v>
      </c>
      <c r="Y264">
        <v>1</v>
      </c>
      <c r="Z264">
        <v>0</v>
      </c>
      <c r="AA264">
        <v>0</v>
      </c>
      <c r="AB264">
        <v>0</v>
      </c>
      <c r="AC264">
        <v>0</v>
      </c>
      <c r="AD264">
        <v>0</v>
      </c>
      <c r="AE264">
        <v>0</v>
      </c>
      <c r="AF264">
        <v>262</v>
      </c>
    </row>
    <row r="265" spans="2:32">
      <c r="B265" s="4" t="s">
        <v>23516</v>
      </c>
      <c r="C265" s="4" t="s">
        <v>23517</v>
      </c>
      <c r="E265">
        <v>15</v>
      </c>
      <c r="F265">
        <v>-10</v>
      </c>
      <c r="G265">
        <v>1.25</v>
      </c>
      <c r="H265">
        <v>14</v>
      </c>
      <c r="I265">
        <v>1</v>
      </c>
      <c r="J265">
        <v>1</v>
      </c>
      <c r="K265">
        <v>1</v>
      </c>
      <c r="L265">
        <v>1</v>
      </c>
      <c r="M265">
        <v>1</v>
      </c>
      <c r="N265">
        <v>3</v>
      </c>
      <c r="O265">
        <v>11</v>
      </c>
      <c r="P265">
        <v>16</v>
      </c>
      <c r="Q265">
        <f t="shared" si="8"/>
        <v>2.3</v>
      </c>
      <c r="R265" s="6">
        <f t="shared" si="9"/>
        <v>3.31</v>
      </c>
      <c r="U265">
        <v>15</v>
      </c>
      <c r="V265">
        <v>1</v>
      </c>
      <c r="W265">
        <v>0.6</v>
      </c>
      <c r="X265">
        <v>0</v>
      </c>
      <c r="Y265">
        <v>1</v>
      </c>
      <c r="Z265">
        <v>0</v>
      </c>
      <c r="AA265">
        <v>0</v>
      </c>
      <c r="AB265">
        <v>0</v>
      </c>
      <c r="AC265">
        <v>0</v>
      </c>
      <c r="AD265">
        <v>0</v>
      </c>
      <c r="AE265">
        <v>0</v>
      </c>
      <c r="AF265">
        <v>263</v>
      </c>
    </row>
    <row r="266" spans="2:32">
      <c r="B266" s="4" t="s">
        <v>23516</v>
      </c>
      <c r="C266" s="4" t="s">
        <v>23518</v>
      </c>
      <c r="E266">
        <v>38</v>
      </c>
      <c r="F266">
        <v>-23</v>
      </c>
      <c r="G266">
        <v>1</v>
      </c>
      <c r="H266">
        <v>28</v>
      </c>
      <c r="I266">
        <v>1</v>
      </c>
      <c r="J266">
        <v>1</v>
      </c>
      <c r="K266">
        <v>1</v>
      </c>
      <c r="L266">
        <v>1</v>
      </c>
      <c r="M266">
        <v>1</v>
      </c>
      <c r="N266">
        <v>4</v>
      </c>
      <c r="O266">
        <v>16</v>
      </c>
      <c r="P266">
        <v>24</v>
      </c>
      <c r="Q266">
        <f t="shared" si="8"/>
        <v>3.4</v>
      </c>
      <c r="R266" s="6">
        <f t="shared" si="9"/>
        <v>4.26</v>
      </c>
      <c r="U266">
        <v>40</v>
      </c>
      <c r="V266">
        <v>1</v>
      </c>
      <c r="W266">
        <v>0.35</v>
      </c>
      <c r="X266">
        <v>0</v>
      </c>
      <c r="Y266">
        <v>1</v>
      </c>
      <c r="Z266">
        <v>0</v>
      </c>
      <c r="AA266">
        <v>0</v>
      </c>
      <c r="AB266">
        <v>0</v>
      </c>
      <c r="AC266">
        <v>0</v>
      </c>
      <c r="AD266">
        <v>0</v>
      </c>
      <c r="AE266">
        <v>0</v>
      </c>
      <c r="AF266">
        <v>264</v>
      </c>
    </row>
    <row r="267" spans="2:32">
      <c r="B267" s="4" t="s">
        <v>23519</v>
      </c>
      <c r="C267" s="4" t="s">
        <v>23520</v>
      </c>
      <c r="E267">
        <v>20</v>
      </c>
      <c r="F267">
        <v>-13</v>
      </c>
      <c r="G267">
        <v>1.25</v>
      </c>
      <c r="H267">
        <v>18.38</v>
      </c>
      <c r="I267">
        <v>1</v>
      </c>
      <c r="J267">
        <v>1</v>
      </c>
      <c r="K267">
        <v>1</v>
      </c>
      <c r="L267">
        <v>1</v>
      </c>
      <c r="M267">
        <v>1</v>
      </c>
      <c r="N267">
        <v>3</v>
      </c>
      <c r="O267">
        <v>11</v>
      </c>
      <c r="P267">
        <v>16</v>
      </c>
      <c r="Q267">
        <f t="shared" si="8"/>
        <v>2.3</v>
      </c>
      <c r="R267" s="6">
        <f t="shared" si="9"/>
        <v>4.26</v>
      </c>
      <c r="U267">
        <v>15</v>
      </c>
      <c r="V267">
        <v>1</v>
      </c>
      <c r="W267">
        <v>0.6</v>
      </c>
      <c r="X267">
        <v>0</v>
      </c>
      <c r="Y267">
        <v>1</v>
      </c>
      <c r="Z267">
        <v>0</v>
      </c>
      <c r="AA267">
        <v>0</v>
      </c>
      <c r="AB267">
        <v>0</v>
      </c>
      <c r="AC267">
        <v>0</v>
      </c>
      <c r="AD267">
        <v>0</v>
      </c>
      <c r="AE267">
        <v>0</v>
      </c>
      <c r="AF267">
        <v>265</v>
      </c>
    </row>
    <row r="268" spans="2:32">
      <c r="B268" s="4" t="s">
        <v>23519</v>
      </c>
      <c r="C268" s="4" t="s">
        <v>23521</v>
      </c>
      <c r="E268">
        <v>50</v>
      </c>
      <c r="F268">
        <v>-30</v>
      </c>
      <c r="G268">
        <v>1</v>
      </c>
      <c r="H268">
        <v>37</v>
      </c>
      <c r="I268">
        <v>1</v>
      </c>
      <c r="J268">
        <v>1</v>
      </c>
      <c r="K268">
        <v>1</v>
      </c>
      <c r="L268">
        <v>1</v>
      </c>
      <c r="M268">
        <v>1</v>
      </c>
      <c r="N268">
        <v>4</v>
      </c>
      <c r="O268">
        <v>16</v>
      </c>
      <c r="P268">
        <v>24</v>
      </c>
      <c r="Q268">
        <f t="shared" si="8"/>
        <v>3.4</v>
      </c>
      <c r="R268" s="6">
        <f t="shared" si="9"/>
        <v>5.58</v>
      </c>
      <c r="U268">
        <v>40</v>
      </c>
      <c r="V268">
        <v>1</v>
      </c>
      <c r="W268">
        <v>0.35</v>
      </c>
      <c r="X268">
        <v>0</v>
      </c>
      <c r="Y268">
        <v>1</v>
      </c>
      <c r="Z268">
        <v>0</v>
      </c>
      <c r="AA268">
        <v>0</v>
      </c>
      <c r="AB268">
        <v>0</v>
      </c>
      <c r="AC268">
        <v>0</v>
      </c>
      <c r="AD268">
        <v>0</v>
      </c>
      <c r="AE268">
        <v>0</v>
      </c>
      <c r="AF268">
        <v>266</v>
      </c>
    </row>
    <row r="269" spans="2:32">
      <c r="B269" s="4" t="s">
        <v>23522</v>
      </c>
      <c r="C269" s="4" t="s">
        <v>23523</v>
      </c>
      <c r="E269">
        <v>26</v>
      </c>
      <c r="F269">
        <v>-17</v>
      </c>
      <c r="G269">
        <v>1.25</v>
      </c>
      <c r="H269">
        <v>23.75</v>
      </c>
      <c r="I269">
        <v>1</v>
      </c>
      <c r="J269">
        <v>1</v>
      </c>
      <c r="K269">
        <v>1</v>
      </c>
      <c r="L269">
        <v>1</v>
      </c>
      <c r="M269">
        <v>1</v>
      </c>
      <c r="N269">
        <v>3</v>
      </c>
      <c r="O269">
        <v>11</v>
      </c>
      <c r="P269">
        <v>16</v>
      </c>
      <c r="Q269">
        <f t="shared" si="8"/>
        <v>2.3</v>
      </c>
      <c r="R269" s="6">
        <f t="shared" si="9"/>
        <v>5.43</v>
      </c>
      <c r="U269">
        <v>15</v>
      </c>
      <c r="V269">
        <v>1</v>
      </c>
      <c r="W269">
        <v>0.6</v>
      </c>
      <c r="X269">
        <v>0</v>
      </c>
      <c r="Y269">
        <v>1</v>
      </c>
      <c r="Z269">
        <v>0</v>
      </c>
      <c r="AA269">
        <v>0</v>
      </c>
      <c r="AB269">
        <v>0</v>
      </c>
      <c r="AC269">
        <v>0</v>
      </c>
      <c r="AD269">
        <v>0</v>
      </c>
      <c r="AE269">
        <v>0</v>
      </c>
      <c r="AF269">
        <v>267</v>
      </c>
    </row>
    <row r="270" spans="2:32">
      <c r="B270" s="4" t="s">
        <v>23522</v>
      </c>
      <c r="C270" s="4" t="s">
        <v>23524</v>
      </c>
      <c r="E270">
        <v>65</v>
      </c>
      <c r="F270">
        <v>-39</v>
      </c>
      <c r="G270">
        <v>1</v>
      </c>
      <c r="H270">
        <v>48</v>
      </c>
      <c r="I270">
        <v>1</v>
      </c>
      <c r="J270">
        <v>1</v>
      </c>
      <c r="K270">
        <v>1</v>
      </c>
      <c r="L270">
        <v>1</v>
      </c>
      <c r="M270">
        <v>1</v>
      </c>
      <c r="N270">
        <v>4</v>
      </c>
      <c r="O270">
        <v>16</v>
      </c>
      <c r="P270">
        <v>24</v>
      </c>
      <c r="Q270">
        <f t="shared" si="8"/>
        <v>3.4</v>
      </c>
      <c r="R270" s="6">
        <f t="shared" si="9"/>
        <v>7.2</v>
      </c>
      <c r="U270">
        <v>40</v>
      </c>
      <c r="V270">
        <v>1</v>
      </c>
      <c r="W270">
        <v>0.35</v>
      </c>
      <c r="X270">
        <v>0</v>
      </c>
      <c r="Y270">
        <v>1</v>
      </c>
      <c r="Z270">
        <v>0</v>
      </c>
      <c r="AA270">
        <v>0</v>
      </c>
      <c r="AB270">
        <v>0</v>
      </c>
      <c r="AC270">
        <v>0</v>
      </c>
      <c r="AD270">
        <v>0</v>
      </c>
      <c r="AE270">
        <v>0</v>
      </c>
      <c r="AF270">
        <v>268</v>
      </c>
    </row>
    <row r="271" spans="2:32">
      <c r="B271" s="4" t="s">
        <v>23525</v>
      </c>
      <c r="C271" s="4" t="s">
        <v>23526</v>
      </c>
      <c r="E271">
        <v>5</v>
      </c>
      <c r="F271">
        <v>-5</v>
      </c>
      <c r="G271">
        <v>2</v>
      </c>
      <c r="H271">
        <v>4</v>
      </c>
      <c r="I271">
        <v>1</v>
      </c>
      <c r="J271">
        <v>2</v>
      </c>
      <c r="K271">
        <v>0.25</v>
      </c>
      <c r="L271">
        <v>0.25</v>
      </c>
      <c r="M271">
        <v>0</v>
      </c>
      <c r="N271">
        <v>1</v>
      </c>
      <c r="O271">
        <v>4</v>
      </c>
      <c r="P271">
        <v>5</v>
      </c>
      <c r="Q271">
        <f t="shared" si="8"/>
        <v>0.75</v>
      </c>
      <c r="R271" s="6">
        <f t="shared" si="9"/>
        <v>3</v>
      </c>
      <c r="U271">
        <v>30</v>
      </c>
      <c r="V271">
        <v>0.75</v>
      </c>
      <c r="W271">
        <v>0.5</v>
      </c>
      <c r="X271">
        <v>0</v>
      </c>
      <c r="Y271">
        <v>0.75</v>
      </c>
      <c r="Z271">
        <v>0</v>
      </c>
      <c r="AA271">
        <v>0</v>
      </c>
      <c r="AB271">
        <v>0</v>
      </c>
      <c r="AC271">
        <v>0</v>
      </c>
      <c r="AD271">
        <v>0</v>
      </c>
      <c r="AE271">
        <v>0</v>
      </c>
      <c r="AF271">
        <v>269</v>
      </c>
    </row>
    <row r="272" spans="2:32">
      <c r="B272" s="4" t="s">
        <v>23527</v>
      </c>
      <c r="C272" s="4" t="s">
        <v>23528</v>
      </c>
      <c r="E272">
        <v>7</v>
      </c>
      <c r="F272">
        <v>-7</v>
      </c>
      <c r="G272">
        <v>3</v>
      </c>
      <c r="H272">
        <v>6</v>
      </c>
      <c r="I272">
        <v>1</v>
      </c>
      <c r="J272">
        <v>2</v>
      </c>
      <c r="K272">
        <v>0.25</v>
      </c>
      <c r="L272">
        <v>0.25</v>
      </c>
      <c r="M272">
        <v>0</v>
      </c>
      <c r="N272">
        <v>1</v>
      </c>
      <c r="O272">
        <v>4</v>
      </c>
      <c r="P272">
        <v>5</v>
      </c>
      <c r="Q272">
        <f t="shared" si="8"/>
        <v>0.75</v>
      </c>
      <c r="R272" s="6">
        <f t="shared" si="9"/>
        <v>4.5</v>
      </c>
      <c r="U272">
        <v>30</v>
      </c>
      <c r="V272">
        <v>0.75</v>
      </c>
      <c r="W272">
        <v>0.6</v>
      </c>
      <c r="X272">
        <v>0</v>
      </c>
      <c r="Y272">
        <v>0.75</v>
      </c>
      <c r="Z272">
        <v>0</v>
      </c>
      <c r="AA272">
        <v>0</v>
      </c>
      <c r="AB272">
        <v>0</v>
      </c>
      <c r="AC272">
        <v>0</v>
      </c>
      <c r="AD272">
        <v>0</v>
      </c>
      <c r="AE272">
        <v>0</v>
      </c>
      <c r="AF272">
        <v>270</v>
      </c>
    </row>
    <row r="273" spans="2:32">
      <c r="B273" s="4" t="s">
        <v>23529</v>
      </c>
      <c r="C273" s="4" t="s">
        <v>23530</v>
      </c>
      <c r="E273">
        <v>10</v>
      </c>
      <c r="F273">
        <v>-10</v>
      </c>
      <c r="G273">
        <v>4</v>
      </c>
      <c r="H273">
        <v>8</v>
      </c>
      <c r="I273">
        <v>1</v>
      </c>
      <c r="J273">
        <v>2</v>
      </c>
      <c r="K273">
        <v>0.25</v>
      </c>
      <c r="L273">
        <v>0.25</v>
      </c>
      <c r="M273">
        <v>0</v>
      </c>
      <c r="N273">
        <v>1</v>
      </c>
      <c r="O273">
        <v>4</v>
      </c>
      <c r="P273">
        <v>5</v>
      </c>
      <c r="Q273">
        <f t="shared" si="8"/>
        <v>0.75</v>
      </c>
      <c r="R273" s="6">
        <f t="shared" si="9"/>
        <v>6</v>
      </c>
      <c r="U273">
        <v>30</v>
      </c>
      <c r="V273">
        <v>0.75</v>
      </c>
      <c r="W273">
        <v>0.7</v>
      </c>
      <c r="X273">
        <v>0</v>
      </c>
      <c r="Y273">
        <v>0.75</v>
      </c>
      <c r="Z273">
        <v>0</v>
      </c>
      <c r="AA273">
        <v>0</v>
      </c>
      <c r="AB273">
        <v>0</v>
      </c>
      <c r="AC273">
        <v>0</v>
      </c>
      <c r="AD273">
        <v>0</v>
      </c>
      <c r="AE273">
        <v>0</v>
      </c>
      <c r="AF273">
        <v>271</v>
      </c>
    </row>
    <row r="274" spans="2:32">
      <c r="B274" s="4" t="s">
        <v>23531</v>
      </c>
      <c r="C274" s="4" t="s">
        <v>23532</v>
      </c>
      <c r="E274">
        <v>13</v>
      </c>
      <c r="F274">
        <v>-13</v>
      </c>
      <c r="G274">
        <v>6</v>
      </c>
      <c r="H274">
        <v>11</v>
      </c>
      <c r="I274">
        <v>1</v>
      </c>
      <c r="J274">
        <v>2</v>
      </c>
      <c r="K274">
        <v>0.25</v>
      </c>
      <c r="L274">
        <v>0.5</v>
      </c>
      <c r="M274">
        <v>0</v>
      </c>
      <c r="N274">
        <v>1</v>
      </c>
      <c r="O274">
        <v>4</v>
      </c>
      <c r="P274">
        <v>5</v>
      </c>
      <c r="Q274">
        <f t="shared" si="8"/>
        <v>0.75</v>
      </c>
      <c r="R274" s="6">
        <f t="shared" si="9"/>
        <v>8.5</v>
      </c>
      <c r="U274">
        <v>30</v>
      </c>
      <c r="V274">
        <v>0.75</v>
      </c>
      <c r="W274">
        <v>0.8</v>
      </c>
      <c r="X274">
        <v>0</v>
      </c>
      <c r="Y274">
        <v>0.75</v>
      </c>
      <c r="Z274">
        <v>0</v>
      </c>
      <c r="AA274">
        <v>0</v>
      </c>
      <c r="AB274">
        <v>0</v>
      </c>
      <c r="AC274">
        <v>0</v>
      </c>
      <c r="AD274">
        <v>0</v>
      </c>
      <c r="AE274">
        <v>0</v>
      </c>
      <c r="AF274">
        <v>272</v>
      </c>
    </row>
    <row r="275" spans="2:32">
      <c r="B275" s="4" t="s">
        <v>23533</v>
      </c>
      <c r="C275" s="4" t="s">
        <v>23534</v>
      </c>
      <c r="E275">
        <v>5</v>
      </c>
      <c r="F275">
        <v>-5</v>
      </c>
      <c r="G275">
        <v>2</v>
      </c>
      <c r="H275">
        <v>4</v>
      </c>
      <c r="I275">
        <v>1</v>
      </c>
      <c r="J275">
        <v>0.25</v>
      </c>
      <c r="K275">
        <v>0</v>
      </c>
      <c r="L275">
        <v>2</v>
      </c>
      <c r="M275">
        <v>0.25</v>
      </c>
      <c r="N275">
        <v>0</v>
      </c>
      <c r="O275">
        <v>0</v>
      </c>
      <c r="P275">
        <v>5</v>
      </c>
      <c r="Q275">
        <f t="shared" si="8"/>
        <v>0.5</v>
      </c>
      <c r="R275" s="6">
        <f t="shared" si="9"/>
        <v>4.5</v>
      </c>
      <c r="U275">
        <v>30</v>
      </c>
      <c r="V275">
        <v>0.75</v>
      </c>
      <c r="W275">
        <v>0.1</v>
      </c>
      <c r="X275">
        <v>0</v>
      </c>
      <c r="Y275">
        <v>0.75</v>
      </c>
      <c r="Z275">
        <v>0</v>
      </c>
      <c r="AA275">
        <v>0</v>
      </c>
      <c r="AB275">
        <v>0</v>
      </c>
      <c r="AC275">
        <v>0</v>
      </c>
      <c r="AD275">
        <v>0</v>
      </c>
      <c r="AE275">
        <v>0</v>
      </c>
      <c r="AF275">
        <v>273</v>
      </c>
    </row>
    <row r="276" spans="2:32">
      <c r="B276" s="4" t="s">
        <v>23535</v>
      </c>
      <c r="C276" s="4" t="s">
        <v>23536</v>
      </c>
      <c r="E276">
        <v>7</v>
      </c>
      <c r="F276">
        <v>-7</v>
      </c>
      <c r="G276">
        <v>3</v>
      </c>
      <c r="H276">
        <v>6</v>
      </c>
      <c r="I276">
        <v>1</v>
      </c>
      <c r="J276">
        <v>0.25</v>
      </c>
      <c r="K276">
        <v>0</v>
      </c>
      <c r="L276">
        <v>2</v>
      </c>
      <c r="M276">
        <v>0.25</v>
      </c>
      <c r="N276">
        <v>0</v>
      </c>
      <c r="O276">
        <v>0</v>
      </c>
      <c r="P276">
        <v>5</v>
      </c>
      <c r="Q276">
        <f t="shared" si="8"/>
        <v>0.5</v>
      </c>
      <c r="R276" s="6">
        <f t="shared" si="9"/>
        <v>6.75</v>
      </c>
      <c r="U276">
        <v>30</v>
      </c>
      <c r="V276">
        <v>0.75</v>
      </c>
      <c r="W276">
        <v>0.2</v>
      </c>
      <c r="X276">
        <v>0</v>
      </c>
      <c r="Y276">
        <v>0.75</v>
      </c>
      <c r="Z276">
        <v>0</v>
      </c>
      <c r="AA276">
        <v>0</v>
      </c>
      <c r="AB276">
        <v>0</v>
      </c>
      <c r="AC276">
        <v>0</v>
      </c>
      <c r="AD276">
        <v>0</v>
      </c>
      <c r="AE276">
        <v>0</v>
      </c>
      <c r="AF276">
        <v>274</v>
      </c>
    </row>
    <row r="277" spans="2:32">
      <c r="B277" s="4" t="s">
        <v>23537</v>
      </c>
      <c r="C277" s="4" t="s">
        <v>23538</v>
      </c>
      <c r="E277">
        <v>10</v>
      </c>
      <c r="F277">
        <v>-10</v>
      </c>
      <c r="G277">
        <v>4</v>
      </c>
      <c r="H277">
        <v>8</v>
      </c>
      <c r="I277">
        <v>1</v>
      </c>
      <c r="J277">
        <v>0.25</v>
      </c>
      <c r="K277">
        <v>0</v>
      </c>
      <c r="L277">
        <v>2</v>
      </c>
      <c r="M277">
        <v>0.25</v>
      </c>
      <c r="N277">
        <v>0</v>
      </c>
      <c r="O277">
        <v>0</v>
      </c>
      <c r="P277">
        <v>5</v>
      </c>
      <c r="Q277">
        <f t="shared" si="8"/>
        <v>0.5</v>
      </c>
      <c r="R277" s="6">
        <f t="shared" si="9"/>
        <v>9</v>
      </c>
      <c r="U277">
        <v>30</v>
      </c>
      <c r="V277">
        <v>0.75</v>
      </c>
      <c r="W277">
        <v>0.3</v>
      </c>
      <c r="X277">
        <v>0</v>
      </c>
      <c r="Y277">
        <v>0.75</v>
      </c>
      <c r="Z277">
        <v>0</v>
      </c>
      <c r="AA277">
        <v>0</v>
      </c>
      <c r="AB277">
        <v>0</v>
      </c>
      <c r="AC277">
        <v>0</v>
      </c>
      <c r="AD277">
        <v>0</v>
      </c>
      <c r="AE277">
        <v>0</v>
      </c>
      <c r="AF277">
        <v>275</v>
      </c>
    </row>
    <row r="278" spans="2:32">
      <c r="B278" s="4" t="s">
        <v>23539</v>
      </c>
      <c r="C278" s="4" t="s">
        <v>23540</v>
      </c>
      <c r="E278">
        <v>10</v>
      </c>
      <c r="F278">
        <v>-10</v>
      </c>
      <c r="G278">
        <v>5</v>
      </c>
      <c r="H278">
        <v>10</v>
      </c>
      <c r="I278">
        <v>1</v>
      </c>
      <c r="J278">
        <v>0.25</v>
      </c>
      <c r="K278">
        <v>0</v>
      </c>
      <c r="L278">
        <v>2</v>
      </c>
      <c r="M278">
        <v>0.25</v>
      </c>
      <c r="N278">
        <v>1</v>
      </c>
      <c r="O278">
        <v>4</v>
      </c>
      <c r="P278">
        <v>5</v>
      </c>
      <c r="Q278">
        <f t="shared" si="8"/>
        <v>0.75</v>
      </c>
      <c r="R278" s="6">
        <f t="shared" si="9"/>
        <v>7.5</v>
      </c>
      <c r="U278">
        <v>30</v>
      </c>
      <c r="V278">
        <v>0.75</v>
      </c>
      <c r="W278">
        <v>0.3</v>
      </c>
      <c r="X278">
        <v>0</v>
      </c>
      <c r="Y278">
        <v>1</v>
      </c>
      <c r="Z278">
        <v>0</v>
      </c>
      <c r="AA278">
        <v>0</v>
      </c>
      <c r="AB278">
        <v>0</v>
      </c>
      <c r="AC278">
        <v>0</v>
      </c>
      <c r="AD278">
        <v>0</v>
      </c>
      <c r="AE278">
        <v>0</v>
      </c>
      <c r="AF278">
        <v>276</v>
      </c>
    </row>
    <row r="279" spans="2:32">
      <c r="B279" s="4" t="s">
        <v>8783</v>
      </c>
      <c r="C279" s="4" t="s">
        <v>23541</v>
      </c>
      <c r="E279">
        <v>250</v>
      </c>
      <c r="F279">
        <v>-200</v>
      </c>
      <c r="G279">
        <v>560</v>
      </c>
      <c r="H279">
        <v>1600</v>
      </c>
      <c r="I279">
        <v>1</v>
      </c>
      <c r="J279">
        <v>1.5</v>
      </c>
      <c r="K279">
        <v>0</v>
      </c>
      <c r="L279">
        <v>0.75</v>
      </c>
      <c r="M279">
        <v>0</v>
      </c>
      <c r="N279">
        <v>20</v>
      </c>
      <c r="O279">
        <v>80</v>
      </c>
      <c r="P279">
        <v>120</v>
      </c>
      <c r="Q279">
        <f t="shared" si="8"/>
        <v>17</v>
      </c>
      <c r="R279" s="6">
        <f t="shared" si="9"/>
        <v>47.64</v>
      </c>
      <c r="U279">
        <v>120</v>
      </c>
      <c r="V279">
        <v>0.75</v>
      </c>
      <c r="W279">
        <v>0</v>
      </c>
      <c r="X279">
        <v>0</v>
      </c>
      <c r="Y279">
        <v>1</v>
      </c>
      <c r="Z279">
        <v>0</v>
      </c>
      <c r="AA279">
        <v>0</v>
      </c>
      <c r="AB279">
        <v>0</v>
      </c>
      <c r="AC279">
        <v>0</v>
      </c>
      <c r="AD279">
        <v>0</v>
      </c>
      <c r="AE279">
        <v>0</v>
      </c>
      <c r="AF279">
        <v>277</v>
      </c>
    </row>
    <row r="280" spans="2:32">
      <c r="B280" s="4" t="s">
        <v>8785</v>
      </c>
      <c r="C280" s="4" t="s">
        <v>23542</v>
      </c>
      <c r="E280">
        <v>325</v>
      </c>
      <c r="F280">
        <v>-260</v>
      </c>
      <c r="G280">
        <v>728</v>
      </c>
      <c r="H280">
        <v>2080</v>
      </c>
      <c r="I280">
        <v>1</v>
      </c>
      <c r="J280">
        <v>1.5</v>
      </c>
      <c r="K280">
        <v>0</v>
      </c>
      <c r="L280">
        <v>0.75</v>
      </c>
      <c r="M280">
        <v>0</v>
      </c>
      <c r="N280">
        <v>20</v>
      </c>
      <c r="O280">
        <v>80</v>
      </c>
      <c r="P280">
        <v>120</v>
      </c>
      <c r="Q280">
        <f t="shared" si="8"/>
        <v>17</v>
      </c>
      <c r="R280" s="6">
        <f t="shared" si="9"/>
        <v>61.94</v>
      </c>
      <c r="U280">
        <v>120</v>
      </c>
      <c r="V280">
        <v>0.75</v>
      </c>
      <c r="W280">
        <v>0</v>
      </c>
      <c r="X280">
        <v>0</v>
      </c>
      <c r="Y280">
        <v>1</v>
      </c>
      <c r="Z280">
        <v>0</v>
      </c>
      <c r="AA280">
        <v>0</v>
      </c>
      <c r="AB280">
        <v>0</v>
      </c>
      <c r="AC280">
        <v>0</v>
      </c>
      <c r="AD280">
        <v>0</v>
      </c>
      <c r="AE280">
        <v>0</v>
      </c>
      <c r="AF280">
        <v>278</v>
      </c>
    </row>
    <row r="281" spans="2:32">
      <c r="B281" s="4" t="s">
        <v>23543</v>
      </c>
      <c r="C281" s="4" t="s">
        <v>23544</v>
      </c>
      <c r="E281">
        <v>250</v>
      </c>
      <c r="F281">
        <v>-200</v>
      </c>
      <c r="G281">
        <v>736</v>
      </c>
      <c r="H281">
        <v>2080</v>
      </c>
      <c r="I281">
        <v>1.25</v>
      </c>
      <c r="J281">
        <v>2.5</v>
      </c>
      <c r="K281">
        <v>0</v>
      </c>
      <c r="L281">
        <v>0.25</v>
      </c>
      <c r="M281">
        <v>0</v>
      </c>
      <c r="N281">
        <v>20</v>
      </c>
      <c r="O281">
        <v>80</v>
      </c>
      <c r="P281">
        <v>120</v>
      </c>
      <c r="Q281">
        <f t="shared" si="8"/>
        <v>17</v>
      </c>
      <c r="R281" s="6">
        <f t="shared" si="9"/>
        <v>62.11</v>
      </c>
      <c r="U281">
        <v>120</v>
      </c>
      <c r="V281">
        <v>0.75</v>
      </c>
      <c r="W281">
        <v>0</v>
      </c>
      <c r="X281">
        <v>0</v>
      </c>
      <c r="Y281">
        <v>1</v>
      </c>
      <c r="Z281">
        <v>0</v>
      </c>
      <c r="AA281">
        <v>0</v>
      </c>
      <c r="AB281">
        <v>0</v>
      </c>
      <c r="AC281">
        <v>0</v>
      </c>
      <c r="AD281">
        <v>0</v>
      </c>
      <c r="AF281">
        <v>279</v>
      </c>
    </row>
    <row r="282" spans="2:32">
      <c r="B282" s="4" t="s">
        <v>23545</v>
      </c>
      <c r="C282" s="4" t="s">
        <v>23546</v>
      </c>
      <c r="E282">
        <v>120</v>
      </c>
      <c r="F282">
        <v>-70</v>
      </c>
      <c r="G282">
        <v>120</v>
      </c>
      <c r="H282">
        <v>360</v>
      </c>
      <c r="I282">
        <v>1</v>
      </c>
      <c r="J282">
        <v>2</v>
      </c>
      <c r="K282">
        <v>0</v>
      </c>
      <c r="L282">
        <v>0.5</v>
      </c>
      <c r="M282">
        <v>0</v>
      </c>
      <c r="N282">
        <v>13</v>
      </c>
      <c r="O282">
        <v>50</v>
      </c>
      <c r="P282">
        <v>75</v>
      </c>
      <c r="Q282">
        <f t="shared" si="8"/>
        <v>10.65</v>
      </c>
      <c r="R282" s="6">
        <f t="shared" si="9"/>
        <v>16.9</v>
      </c>
      <c r="U282">
        <v>96</v>
      </c>
      <c r="V282">
        <v>0.75</v>
      </c>
      <c r="W282">
        <v>0</v>
      </c>
      <c r="X282">
        <v>0</v>
      </c>
      <c r="Y282">
        <v>1</v>
      </c>
      <c r="Z282">
        <v>0</v>
      </c>
      <c r="AA282">
        <v>0</v>
      </c>
      <c r="AB282">
        <v>0</v>
      </c>
      <c r="AC282">
        <v>0</v>
      </c>
      <c r="AD282">
        <v>0</v>
      </c>
      <c r="AE282">
        <v>0</v>
      </c>
      <c r="AF282">
        <v>280</v>
      </c>
    </row>
    <row r="283" spans="2:32">
      <c r="B283" s="4" t="s">
        <v>23547</v>
      </c>
      <c r="C283" s="4" t="s">
        <v>23548</v>
      </c>
      <c r="E283">
        <v>156</v>
      </c>
      <c r="F283">
        <v>-91</v>
      </c>
      <c r="G283">
        <v>156</v>
      </c>
      <c r="H283">
        <v>468</v>
      </c>
      <c r="I283">
        <v>1</v>
      </c>
      <c r="J283">
        <v>2</v>
      </c>
      <c r="K283">
        <v>0</v>
      </c>
      <c r="L283">
        <v>0.5</v>
      </c>
      <c r="M283">
        <v>0</v>
      </c>
      <c r="N283">
        <v>13</v>
      </c>
      <c r="O283">
        <v>50</v>
      </c>
      <c r="P283">
        <v>75</v>
      </c>
      <c r="Q283">
        <f t="shared" si="8"/>
        <v>10.65</v>
      </c>
      <c r="R283" s="6">
        <f t="shared" si="9"/>
        <v>21.97</v>
      </c>
      <c r="U283">
        <v>96</v>
      </c>
      <c r="V283">
        <v>0.75</v>
      </c>
      <c r="W283">
        <v>0</v>
      </c>
      <c r="X283">
        <v>0</v>
      </c>
      <c r="Y283">
        <v>1</v>
      </c>
      <c r="Z283">
        <v>0</v>
      </c>
      <c r="AA283">
        <v>0</v>
      </c>
      <c r="AB283">
        <v>0</v>
      </c>
      <c r="AC283">
        <v>0</v>
      </c>
      <c r="AD283">
        <v>0</v>
      </c>
      <c r="AE283">
        <v>0</v>
      </c>
      <c r="AF283">
        <v>281</v>
      </c>
    </row>
    <row r="284" spans="2:32">
      <c r="B284" s="4" t="s">
        <v>23549</v>
      </c>
      <c r="C284" s="4" t="s">
        <v>23550</v>
      </c>
      <c r="E284">
        <v>92</v>
      </c>
      <c r="F284">
        <v>-59</v>
      </c>
      <c r="G284">
        <v>47</v>
      </c>
      <c r="H284">
        <v>101</v>
      </c>
      <c r="I284">
        <v>1.75</v>
      </c>
      <c r="J284">
        <v>0.5</v>
      </c>
      <c r="K284">
        <v>0</v>
      </c>
      <c r="L284">
        <v>1.5</v>
      </c>
      <c r="M284">
        <v>0</v>
      </c>
      <c r="N284">
        <v>25</v>
      </c>
      <c r="O284">
        <v>100</v>
      </c>
      <c r="P284">
        <v>150</v>
      </c>
      <c r="Q284">
        <f t="shared" si="8"/>
        <v>21.25</v>
      </c>
      <c r="R284" s="6">
        <f t="shared" si="9"/>
        <v>2.61</v>
      </c>
      <c r="U284">
        <v>120</v>
      </c>
      <c r="V284">
        <v>0.75</v>
      </c>
      <c r="W284">
        <v>0</v>
      </c>
      <c r="X284">
        <v>1</v>
      </c>
      <c r="Y284">
        <v>1</v>
      </c>
      <c r="Z284">
        <v>0</v>
      </c>
      <c r="AA284">
        <v>0</v>
      </c>
      <c r="AB284">
        <v>0</v>
      </c>
      <c r="AC284">
        <v>0</v>
      </c>
      <c r="AD284">
        <v>0</v>
      </c>
      <c r="AE284">
        <v>0</v>
      </c>
      <c r="AF284">
        <v>282</v>
      </c>
    </row>
    <row r="285" spans="2:32">
      <c r="B285" s="4" t="s">
        <v>23551</v>
      </c>
      <c r="C285" s="4" t="s">
        <v>23552</v>
      </c>
      <c r="E285">
        <v>120</v>
      </c>
      <c r="F285">
        <v>-77</v>
      </c>
      <c r="G285">
        <v>61</v>
      </c>
      <c r="H285">
        <v>131</v>
      </c>
      <c r="I285">
        <v>1.75</v>
      </c>
      <c r="J285">
        <v>0.5</v>
      </c>
      <c r="K285">
        <v>0</v>
      </c>
      <c r="L285">
        <v>1.5</v>
      </c>
      <c r="M285">
        <v>0</v>
      </c>
      <c r="N285">
        <v>25</v>
      </c>
      <c r="O285">
        <v>100</v>
      </c>
      <c r="P285">
        <v>150</v>
      </c>
      <c r="Q285">
        <f t="shared" si="8"/>
        <v>21.25</v>
      </c>
      <c r="R285" s="6">
        <f t="shared" si="9"/>
        <v>3.38</v>
      </c>
      <c r="U285">
        <v>120</v>
      </c>
      <c r="V285">
        <v>0.75</v>
      </c>
      <c r="W285">
        <v>0</v>
      </c>
      <c r="X285">
        <v>1</v>
      </c>
      <c r="Y285">
        <v>1</v>
      </c>
      <c r="Z285">
        <v>0</v>
      </c>
      <c r="AA285">
        <v>0</v>
      </c>
      <c r="AB285">
        <v>0</v>
      </c>
      <c r="AC285">
        <v>0</v>
      </c>
      <c r="AD285">
        <v>0</v>
      </c>
      <c r="AE285">
        <v>0</v>
      </c>
      <c r="AF285">
        <v>283</v>
      </c>
    </row>
    <row r="286" spans="2:32">
      <c r="B286" s="4" t="s">
        <v>23553</v>
      </c>
      <c r="C286" s="4" t="s">
        <v>23554</v>
      </c>
      <c r="E286">
        <v>17</v>
      </c>
      <c r="F286">
        <v>-10</v>
      </c>
      <c r="G286">
        <v>36</v>
      </c>
      <c r="H286">
        <v>50</v>
      </c>
      <c r="I286">
        <v>1.25</v>
      </c>
      <c r="J286">
        <v>1</v>
      </c>
      <c r="K286">
        <v>0.5</v>
      </c>
      <c r="L286">
        <v>1.5</v>
      </c>
      <c r="M286">
        <v>0</v>
      </c>
      <c r="N286">
        <v>5</v>
      </c>
      <c r="O286">
        <v>20</v>
      </c>
      <c r="P286">
        <v>30</v>
      </c>
      <c r="Q286">
        <f t="shared" si="8"/>
        <v>4.25</v>
      </c>
      <c r="R286" s="6">
        <f t="shared" si="9"/>
        <v>10.11</v>
      </c>
      <c r="U286">
        <v>120</v>
      </c>
      <c r="V286">
        <v>1</v>
      </c>
      <c r="W286">
        <v>0.3</v>
      </c>
      <c r="X286">
        <v>0</v>
      </c>
      <c r="Y286">
        <v>1.1</v>
      </c>
      <c r="Z286">
        <v>400</v>
      </c>
      <c r="AA286">
        <v>0</v>
      </c>
      <c r="AB286">
        <v>0</v>
      </c>
      <c r="AC286">
        <v>10</v>
      </c>
      <c r="AD286">
        <v>20</v>
      </c>
      <c r="AE286">
        <v>100</v>
      </c>
      <c r="AF286">
        <v>284</v>
      </c>
    </row>
    <row r="287" spans="2:32">
      <c r="B287" s="4" t="s">
        <v>23553</v>
      </c>
      <c r="C287" s="4" t="s">
        <v>23555</v>
      </c>
      <c r="E287">
        <v>29</v>
      </c>
      <c r="F287">
        <v>-17</v>
      </c>
      <c r="G287">
        <v>61</v>
      </c>
      <c r="H287">
        <v>85</v>
      </c>
      <c r="I287">
        <v>1.25</v>
      </c>
      <c r="J287">
        <v>1</v>
      </c>
      <c r="K287">
        <v>0.5</v>
      </c>
      <c r="L287">
        <v>1.5</v>
      </c>
      <c r="M287">
        <v>0</v>
      </c>
      <c r="N287">
        <v>5</v>
      </c>
      <c r="O287">
        <v>20</v>
      </c>
      <c r="P287">
        <v>30</v>
      </c>
      <c r="Q287">
        <f t="shared" si="8"/>
        <v>4.25</v>
      </c>
      <c r="R287" s="6">
        <f t="shared" si="9"/>
        <v>17.17</v>
      </c>
      <c r="U287">
        <v>120</v>
      </c>
      <c r="V287">
        <v>1</v>
      </c>
      <c r="W287">
        <v>0.3</v>
      </c>
      <c r="X287">
        <v>0</v>
      </c>
      <c r="Y287">
        <v>1.1</v>
      </c>
      <c r="Z287">
        <v>400</v>
      </c>
      <c r="AA287">
        <v>0</v>
      </c>
      <c r="AB287">
        <v>0</v>
      </c>
      <c r="AC287">
        <v>15</v>
      </c>
      <c r="AD287">
        <v>30</v>
      </c>
      <c r="AE287">
        <v>100</v>
      </c>
      <c r="AF287">
        <v>285</v>
      </c>
    </row>
    <row r="288" spans="2:32">
      <c r="B288" s="4" t="s">
        <v>23556</v>
      </c>
      <c r="C288" s="4" t="s">
        <v>23557</v>
      </c>
      <c r="E288">
        <v>17</v>
      </c>
      <c r="F288">
        <v>-10</v>
      </c>
      <c r="G288">
        <v>36</v>
      </c>
      <c r="H288">
        <v>50</v>
      </c>
      <c r="I288">
        <v>1.25</v>
      </c>
      <c r="J288">
        <v>1</v>
      </c>
      <c r="K288">
        <v>0.5</v>
      </c>
      <c r="L288">
        <v>1.5</v>
      </c>
      <c r="M288">
        <v>0</v>
      </c>
      <c r="N288">
        <v>5</v>
      </c>
      <c r="O288">
        <v>20</v>
      </c>
      <c r="P288">
        <v>30</v>
      </c>
      <c r="Q288">
        <f t="shared" si="8"/>
        <v>4.25</v>
      </c>
      <c r="R288" s="6">
        <f t="shared" si="9"/>
        <v>10.11</v>
      </c>
      <c r="U288">
        <v>120</v>
      </c>
      <c r="V288">
        <v>1</v>
      </c>
      <c r="W288">
        <v>0.3</v>
      </c>
      <c r="X288">
        <v>0</v>
      </c>
      <c r="Y288">
        <v>1.1</v>
      </c>
      <c r="Z288">
        <v>400</v>
      </c>
      <c r="AA288">
        <v>0</v>
      </c>
      <c r="AB288">
        <v>0</v>
      </c>
      <c r="AC288">
        <v>10</v>
      </c>
      <c r="AD288">
        <v>20</v>
      </c>
      <c r="AE288">
        <v>100</v>
      </c>
      <c r="AF288">
        <v>286</v>
      </c>
    </row>
    <row r="289" spans="2:32">
      <c r="B289" s="4" t="s">
        <v>23556</v>
      </c>
      <c r="C289" s="4" t="s">
        <v>23558</v>
      </c>
      <c r="E289">
        <v>29</v>
      </c>
      <c r="F289">
        <v>-17</v>
      </c>
      <c r="G289">
        <v>61</v>
      </c>
      <c r="H289">
        <v>85</v>
      </c>
      <c r="I289">
        <v>1.25</v>
      </c>
      <c r="J289">
        <v>1</v>
      </c>
      <c r="K289">
        <v>0.5</v>
      </c>
      <c r="L289">
        <v>1.5</v>
      </c>
      <c r="M289">
        <v>0</v>
      </c>
      <c r="N289">
        <v>5</v>
      </c>
      <c r="O289">
        <v>20</v>
      </c>
      <c r="P289">
        <v>30</v>
      </c>
      <c r="Q289">
        <f t="shared" si="8"/>
        <v>4.25</v>
      </c>
      <c r="R289" s="6">
        <f t="shared" si="9"/>
        <v>17.17</v>
      </c>
      <c r="U289">
        <v>120</v>
      </c>
      <c r="V289">
        <v>1</v>
      </c>
      <c r="W289">
        <v>0.3</v>
      </c>
      <c r="X289">
        <v>0</v>
      </c>
      <c r="Y289">
        <v>1.1</v>
      </c>
      <c r="Z289">
        <v>400</v>
      </c>
      <c r="AA289">
        <v>0</v>
      </c>
      <c r="AB289">
        <v>0</v>
      </c>
      <c r="AC289">
        <v>15</v>
      </c>
      <c r="AD289">
        <v>30</v>
      </c>
      <c r="AE289">
        <v>100</v>
      </c>
      <c r="AF289">
        <v>287</v>
      </c>
    </row>
    <row r="290" spans="2:32">
      <c r="B290" s="4" t="s">
        <v>23559</v>
      </c>
      <c r="C290" s="4" t="s">
        <v>23560</v>
      </c>
      <c r="E290">
        <v>250</v>
      </c>
      <c r="F290">
        <v>-200</v>
      </c>
      <c r="G290">
        <v>480</v>
      </c>
      <c r="H290">
        <v>1200</v>
      </c>
      <c r="I290">
        <v>1.5</v>
      </c>
      <c r="J290">
        <v>0.5</v>
      </c>
      <c r="K290">
        <v>0</v>
      </c>
      <c r="L290">
        <v>2</v>
      </c>
      <c r="M290">
        <v>0</v>
      </c>
      <c r="N290">
        <v>18</v>
      </c>
      <c r="O290">
        <v>70</v>
      </c>
      <c r="P290">
        <v>105</v>
      </c>
      <c r="Q290">
        <f t="shared" si="8"/>
        <v>14.9</v>
      </c>
      <c r="R290" s="6">
        <f t="shared" si="9"/>
        <v>47.91</v>
      </c>
      <c r="U290">
        <v>120</v>
      </c>
      <c r="V290">
        <v>0.85</v>
      </c>
      <c r="W290">
        <v>0</v>
      </c>
      <c r="X290">
        <v>0</v>
      </c>
      <c r="Y290">
        <v>1</v>
      </c>
      <c r="Z290">
        <v>0</v>
      </c>
      <c r="AA290">
        <v>0</v>
      </c>
      <c r="AB290">
        <v>0</v>
      </c>
      <c r="AC290">
        <v>0</v>
      </c>
      <c r="AD290">
        <v>0</v>
      </c>
      <c r="AE290">
        <v>0</v>
      </c>
      <c r="AF290">
        <v>288</v>
      </c>
    </row>
    <row r="291" spans="2:32">
      <c r="B291" s="4" t="s">
        <v>23561</v>
      </c>
      <c r="C291" s="4" t="s">
        <v>23562</v>
      </c>
      <c r="E291">
        <v>325</v>
      </c>
      <c r="F291">
        <v>-260</v>
      </c>
      <c r="G291">
        <v>624</v>
      </c>
      <c r="H291">
        <v>1560</v>
      </c>
      <c r="I291">
        <v>1.5</v>
      </c>
      <c r="J291">
        <v>0.5</v>
      </c>
      <c r="K291">
        <v>0</v>
      </c>
      <c r="L291">
        <v>2</v>
      </c>
      <c r="M291">
        <v>0</v>
      </c>
      <c r="N291">
        <v>18</v>
      </c>
      <c r="O291">
        <v>70</v>
      </c>
      <c r="P291">
        <v>105</v>
      </c>
      <c r="Q291">
        <f t="shared" si="8"/>
        <v>14.9</v>
      </c>
      <c r="R291" s="6">
        <f t="shared" si="9"/>
        <v>62.29</v>
      </c>
      <c r="U291">
        <v>120</v>
      </c>
      <c r="V291">
        <v>0.85</v>
      </c>
      <c r="W291">
        <v>0</v>
      </c>
      <c r="X291">
        <v>0</v>
      </c>
      <c r="Y291">
        <v>1</v>
      </c>
      <c r="Z291">
        <v>0</v>
      </c>
      <c r="AA291">
        <v>0</v>
      </c>
      <c r="AB291">
        <v>0</v>
      </c>
      <c r="AC291">
        <v>0</v>
      </c>
      <c r="AD291">
        <v>0</v>
      </c>
      <c r="AE291">
        <v>0</v>
      </c>
      <c r="AF291">
        <v>289</v>
      </c>
    </row>
    <row r="292" spans="2:32">
      <c r="B292" s="4" t="s">
        <v>23563</v>
      </c>
      <c r="C292" s="4" t="s">
        <v>23564</v>
      </c>
      <c r="E292">
        <v>250</v>
      </c>
      <c r="F292">
        <v>-200</v>
      </c>
      <c r="G292">
        <v>1</v>
      </c>
      <c r="H292">
        <v>1040</v>
      </c>
      <c r="I292">
        <v>1</v>
      </c>
      <c r="J292">
        <v>1</v>
      </c>
      <c r="K292">
        <v>1</v>
      </c>
      <c r="L292">
        <v>1</v>
      </c>
      <c r="M292">
        <v>1</v>
      </c>
      <c r="N292">
        <v>18</v>
      </c>
      <c r="O292">
        <v>71</v>
      </c>
      <c r="P292">
        <v>106.5</v>
      </c>
      <c r="Q292">
        <f t="shared" si="8"/>
        <v>15.1</v>
      </c>
      <c r="R292" s="6">
        <f t="shared" si="9"/>
        <v>34.47</v>
      </c>
      <c r="U292">
        <v>120</v>
      </c>
      <c r="V292">
        <v>1</v>
      </c>
      <c r="W292">
        <v>0</v>
      </c>
      <c r="X292">
        <v>0</v>
      </c>
      <c r="Y292">
        <v>1</v>
      </c>
      <c r="Z292">
        <v>0</v>
      </c>
      <c r="AA292">
        <v>0</v>
      </c>
      <c r="AB292">
        <v>0</v>
      </c>
      <c r="AC292">
        <v>0</v>
      </c>
      <c r="AD292">
        <v>0</v>
      </c>
      <c r="AE292">
        <v>0</v>
      </c>
      <c r="AF292">
        <v>290</v>
      </c>
    </row>
    <row r="293" spans="2:32">
      <c r="B293" s="4" t="s">
        <v>23565</v>
      </c>
      <c r="C293" s="4" t="s">
        <v>23566</v>
      </c>
      <c r="E293">
        <v>325</v>
      </c>
      <c r="F293">
        <v>-260</v>
      </c>
      <c r="G293">
        <v>1.5</v>
      </c>
      <c r="H293">
        <v>1352</v>
      </c>
      <c r="I293">
        <v>1</v>
      </c>
      <c r="J293">
        <v>1</v>
      </c>
      <c r="K293">
        <v>1</v>
      </c>
      <c r="L293">
        <v>1</v>
      </c>
      <c r="M293">
        <v>1</v>
      </c>
      <c r="N293">
        <v>18</v>
      </c>
      <c r="O293">
        <v>71</v>
      </c>
      <c r="P293">
        <v>106.5</v>
      </c>
      <c r="Q293">
        <f t="shared" si="8"/>
        <v>15.1</v>
      </c>
      <c r="R293" s="6">
        <f t="shared" si="9"/>
        <v>44.81</v>
      </c>
      <c r="U293">
        <v>120</v>
      </c>
      <c r="V293">
        <v>1</v>
      </c>
      <c r="W293">
        <v>0</v>
      </c>
      <c r="X293">
        <v>0</v>
      </c>
      <c r="Y293">
        <v>1</v>
      </c>
      <c r="Z293">
        <v>0</v>
      </c>
      <c r="AA293">
        <v>0</v>
      </c>
      <c r="AB293">
        <v>0</v>
      </c>
      <c r="AC293">
        <v>0</v>
      </c>
      <c r="AD293">
        <v>0</v>
      </c>
      <c r="AE293">
        <v>0</v>
      </c>
      <c r="AF293">
        <v>291</v>
      </c>
    </row>
    <row r="294" spans="2:32">
      <c r="B294" s="4" t="s">
        <v>8461</v>
      </c>
      <c r="C294" s="4" t="s">
        <v>23567</v>
      </c>
      <c r="E294">
        <v>10</v>
      </c>
      <c r="F294">
        <v>-5</v>
      </c>
      <c r="G294">
        <v>0</v>
      </c>
      <c r="H294">
        <v>0</v>
      </c>
      <c r="I294">
        <v>1</v>
      </c>
      <c r="J294">
        <v>1</v>
      </c>
      <c r="K294">
        <v>0</v>
      </c>
      <c r="L294">
        <v>1</v>
      </c>
      <c r="M294">
        <v>0</v>
      </c>
      <c r="N294">
        <v>5</v>
      </c>
      <c r="O294">
        <v>20</v>
      </c>
      <c r="P294">
        <v>30</v>
      </c>
      <c r="Q294">
        <f t="shared" si="8"/>
        <v>4.25</v>
      </c>
      <c r="R294" s="6">
        <f t="shared" si="9"/>
        <v>0</v>
      </c>
      <c r="U294">
        <v>40</v>
      </c>
      <c r="V294">
        <v>0.9</v>
      </c>
      <c r="W294">
        <v>0.5</v>
      </c>
      <c r="X294">
        <v>0</v>
      </c>
      <c r="Y294">
        <v>1</v>
      </c>
      <c r="Z294">
        <v>400</v>
      </c>
      <c r="AA294">
        <v>0</v>
      </c>
      <c r="AB294">
        <v>0</v>
      </c>
      <c r="AC294">
        <v>3</v>
      </c>
      <c r="AD294">
        <v>3</v>
      </c>
      <c r="AE294">
        <v>100</v>
      </c>
      <c r="AF294">
        <v>292</v>
      </c>
    </row>
    <row r="295" spans="2:32">
      <c r="B295" s="4" t="s">
        <v>8463</v>
      </c>
      <c r="C295" s="4" t="s">
        <v>23568</v>
      </c>
      <c r="E295">
        <v>13</v>
      </c>
      <c r="F295">
        <v>-7</v>
      </c>
      <c r="G295">
        <v>0</v>
      </c>
      <c r="H295">
        <v>0</v>
      </c>
      <c r="I295">
        <v>1</v>
      </c>
      <c r="J295">
        <v>1</v>
      </c>
      <c r="K295">
        <v>0</v>
      </c>
      <c r="L295">
        <v>1</v>
      </c>
      <c r="M295">
        <v>0</v>
      </c>
      <c r="N295">
        <v>5</v>
      </c>
      <c r="O295">
        <v>20</v>
      </c>
      <c r="P295">
        <v>30</v>
      </c>
      <c r="Q295">
        <f t="shared" si="8"/>
        <v>4.25</v>
      </c>
      <c r="R295" s="6">
        <f t="shared" si="9"/>
        <v>0</v>
      </c>
      <c r="U295">
        <v>40</v>
      </c>
      <c r="V295">
        <v>0.9</v>
      </c>
      <c r="W295">
        <v>0.5</v>
      </c>
      <c r="X295">
        <v>0</v>
      </c>
      <c r="Y295">
        <v>1</v>
      </c>
      <c r="Z295">
        <v>400</v>
      </c>
      <c r="AA295">
        <v>0.1</v>
      </c>
      <c r="AB295">
        <v>0</v>
      </c>
      <c r="AC295">
        <v>4</v>
      </c>
      <c r="AD295">
        <v>4</v>
      </c>
      <c r="AE295">
        <v>100</v>
      </c>
      <c r="AF295">
        <v>293</v>
      </c>
    </row>
    <row r="296" spans="2:32">
      <c r="B296" s="4" t="s">
        <v>8465</v>
      </c>
      <c r="C296" s="4" t="s">
        <v>23569</v>
      </c>
      <c r="E296">
        <v>17</v>
      </c>
      <c r="F296">
        <v>-10</v>
      </c>
      <c r="G296">
        <v>0</v>
      </c>
      <c r="H296">
        <v>0</v>
      </c>
      <c r="I296">
        <v>1</v>
      </c>
      <c r="J296">
        <v>1</v>
      </c>
      <c r="K296">
        <v>0</v>
      </c>
      <c r="L296">
        <v>1</v>
      </c>
      <c r="M296">
        <v>0</v>
      </c>
      <c r="N296">
        <v>5</v>
      </c>
      <c r="O296">
        <v>20</v>
      </c>
      <c r="P296">
        <v>30</v>
      </c>
      <c r="Q296">
        <f t="shared" si="8"/>
        <v>4.25</v>
      </c>
      <c r="R296" s="6">
        <f t="shared" si="9"/>
        <v>0</v>
      </c>
      <c r="U296">
        <v>40</v>
      </c>
      <c r="V296">
        <v>0.9</v>
      </c>
      <c r="W296">
        <v>0.5</v>
      </c>
      <c r="X296">
        <v>0</v>
      </c>
      <c r="Y296">
        <v>1</v>
      </c>
      <c r="Z296">
        <v>400</v>
      </c>
      <c r="AA296">
        <v>0.2</v>
      </c>
      <c r="AB296">
        <v>0</v>
      </c>
      <c r="AC296">
        <v>5</v>
      </c>
      <c r="AD296">
        <v>5</v>
      </c>
      <c r="AE296">
        <v>100</v>
      </c>
      <c r="AF296">
        <v>294</v>
      </c>
    </row>
    <row r="297" spans="2:32">
      <c r="B297" s="4" t="s">
        <v>8467</v>
      </c>
      <c r="C297" s="4" t="s">
        <v>23570</v>
      </c>
      <c r="E297">
        <v>23</v>
      </c>
      <c r="F297">
        <v>-13</v>
      </c>
      <c r="G297">
        <v>0</v>
      </c>
      <c r="H297">
        <v>0</v>
      </c>
      <c r="I297">
        <v>1</v>
      </c>
      <c r="J297">
        <v>1</v>
      </c>
      <c r="K297">
        <v>0</v>
      </c>
      <c r="L297">
        <v>1</v>
      </c>
      <c r="M297">
        <v>0</v>
      </c>
      <c r="N297">
        <v>5</v>
      </c>
      <c r="O297">
        <v>20</v>
      </c>
      <c r="P297">
        <v>30</v>
      </c>
      <c r="Q297">
        <f t="shared" si="8"/>
        <v>4.25</v>
      </c>
      <c r="R297" s="6">
        <f t="shared" si="9"/>
        <v>0</v>
      </c>
      <c r="U297">
        <v>40</v>
      </c>
      <c r="V297">
        <v>0.9</v>
      </c>
      <c r="W297">
        <v>0.5</v>
      </c>
      <c r="X297">
        <v>0</v>
      </c>
      <c r="Y297">
        <v>1</v>
      </c>
      <c r="Z297">
        <v>400</v>
      </c>
      <c r="AA297">
        <v>0.3</v>
      </c>
      <c r="AB297">
        <v>0</v>
      </c>
      <c r="AC297">
        <v>6</v>
      </c>
      <c r="AD297">
        <v>6</v>
      </c>
      <c r="AE297">
        <v>100</v>
      </c>
      <c r="AF297">
        <v>295</v>
      </c>
    </row>
    <row r="298" spans="2:32">
      <c r="B298" s="4" t="s">
        <v>8469</v>
      </c>
      <c r="C298" s="4" t="s">
        <v>23571</v>
      </c>
      <c r="E298">
        <v>30</v>
      </c>
      <c r="F298">
        <v>-17</v>
      </c>
      <c r="G298">
        <v>0</v>
      </c>
      <c r="H298">
        <v>0</v>
      </c>
      <c r="I298">
        <v>1</v>
      </c>
      <c r="J298">
        <v>1</v>
      </c>
      <c r="K298">
        <v>0</v>
      </c>
      <c r="L298">
        <v>1</v>
      </c>
      <c r="M298">
        <v>0</v>
      </c>
      <c r="N298">
        <v>5</v>
      </c>
      <c r="O298">
        <v>20</v>
      </c>
      <c r="P298">
        <v>30</v>
      </c>
      <c r="Q298">
        <f t="shared" si="8"/>
        <v>4.25</v>
      </c>
      <c r="R298" s="6">
        <f t="shared" si="9"/>
        <v>0</v>
      </c>
      <c r="U298">
        <v>40</v>
      </c>
      <c r="V298">
        <v>0.9</v>
      </c>
      <c r="W298">
        <v>0.5</v>
      </c>
      <c r="X298">
        <v>0</v>
      </c>
      <c r="Y298">
        <v>1</v>
      </c>
      <c r="Z298">
        <v>400</v>
      </c>
      <c r="AA298">
        <v>0.4</v>
      </c>
      <c r="AB298">
        <v>0</v>
      </c>
      <c r="AC298">
        <v>7</v>
      </c>
      <c r="AD298">
        <v>7</v>
      </c>
      <c r="AE298">
        <v>100</v>
      </c>
      <c r="AF298">
        <v>296</v>
      </c>
    </row>
    <row r="299" spans="2:32">
      <c r="B299" s="4" t="s">
        <v>8471</v>
      </c>
      <c r="C299" s="4" t="s">
        <v>23572</v>
      </c>
      <c r="E299">
        <v>39</v>
      </c>
      <c r="F299">
        <v>-23</v>
      </c>
      <c r="G299">
        <v>0</v>
      </c>
      <c r="H299">
        <v>0</v>
      </c>
      <c r="I299">
        <v>1</v>
      </c>
      <c r="J299">
        <v>1</v>
      </c>
      <c r="K299">
        <v>0</v>
      </c>
      <c r="L299">
        <v>1</v>
      </c>
      <c r="M299">
        <v>0</v>
      </c>
      <c r="N299">
        <v>5</v>
      </c>
      <c r="O299">
        <v>20</v>
      </c>
      <c r="P299">
        <v>30</v>
      </c>
      <c r="Q299">
        <f t="shared" si="8"/>
        <v>4.25</v>
      </c>
      <c r="R299" s="6">
        <f t="shared" si="9"/>
        <v>0</v>
      </c>
      <c r="U299">
        <v>40</v>
      </c>
      <c r="V299">
        <v>0.9</v>
      </c>
      <c r="W299">
        <v>0.5</v>
      </c>
      <c r="X299">
        <v>0</v>
      </c>
      <c r="Y299">
        <v>1</v>
      </c>
      <c r="Z299">
        <v>400</v>
      </c>
      <c r="AA299">
        <v>0.4</v>
      </c>
      <c r="AB299">
        <v>0</v>
      </c>
      <c r="AC299">
        <v>7</v>
      </c>
      <c r="AD299">
        <v>7</v>
      </c>
      <c r="AE299">
        <v>100</v>
      </c>
      <c r="AF299">
        <v>297</v>
      </c>
    </row>
    <row r="300" spans="2:32">
      <c r="B300" s="4" t="s">
        <v>8497</v>
      </c>
      <c r="C300" s="4" t="s">
        <v>23573</v>
      </c>
      <c r="E300">
        <v>10</v>
      </c>
      <c r="F300">
        <v>-5</v>
      </c>
      <c r="G300">
        <v>0</v>
      </c>
      <c r="H300">
        <v>0</v>
      </c>
      <c r="I300">
        <v>1</v>
      </c>
      <c r="J300">
        <v>1</v>
      </c>
      <c r="K300">
        <v>0</v>
      </c>
      <c r="L300">
        <v>1</v>
      </c>
      <c r="M300">
        <v>0</v>
      </c>
      <c r="N300">
        <v>15</v>
      </c>
      <c r="O300">
        <v>60</v>
      </c>
      <c r="P300">
        <v>90</v>
      </c>
      <c r="Q300">
        <f t="shared" si="8"/>
        <v>12.75</v>
      </c>
      <c r="R300" s="6">
        <f t="shared" si="9"/>
        <v>0</v>
      </c>
      <c r="U300">
        <v>100</v>
      </c>
      <c r="V300">
        <v>1</v>
      </c>
      <c r="W300">
        <v>0.25</v>
      </c>
      <c r="X300">
        <v>0</v>
      </c>
      <c r="Y300">
        <v>1</v>
      </c>
      <c r="Z300">
        <v>0</v>
      </c>
      <c r="AA300">
        <v>0</v>
      </c>
      <c r="AB300">
        <v>0</v>
      </c>
      <c r="AC300">
        <v>0</v>
      </c>
      <c r="AD300">
        <v>0</v>
      </c>
      <c r="AE300">
        <v>0</v>
      </c>
      <c r="AF300">
        <v>298</v>
      </c>
    </row>
    <row r="301" spans="2:32">
      <c r="B301" s="4" t="s">
        <v>8499</v>
      </c>
      <c r="C301" s="4" t="s">
        <v>23574</v>
      </c>
      <c r="E301">
        <v>13</v>
      </c>
      <c r="F301">
        <v>-7</v>
      </c>
      <c r="G301">
        <v>0</v>
      </c>
      <c r="H301">
        <v>0</v>
      </c>
      <c r="I301">
        <v>1</v>
      </c>
      <c r="J301">
        <v>1</v>
      </c>
      <c r="K301">
        <v>0</v>
      </c>
      <c r="L301">
        <v>1</v>
      </c>
      <c r="M301">
        <v>0</v>
      </c>
      <c r="N301">
        <v>15</v>
      </c>
      <c r="O301">
        <v>60</v>
      </c>
      <c r="P301">
        <v>90</v>
      </c>
      <c r="Q301">
        <f t="shared" si="8"/>
        <v>12.75</v>
      </c>
      <c r="R301" s="6">
        <f t="shared" si="9"/>
        <v>0</v>
      </c>
      <c r="U301">
        <v>100</v>
      </c>
      <c r="V301">
        <v>1</v>
      </c>
      <c r="W301">
        <v>0.25</v>
      </c>
      <c r="X301">
        <v>0</v>
      </c>
      <c r="Y301">
        <v>1</v>
      </c>
      <c r="Z301">
        <v>0</v>
      </c>
      <c r="AA301">
        <v>0</v>
      </c>
      <c r="AB301">
        <v>0</v>
      </c>
      <c r="AC301">
        <v>0</v>
      </c>
      <c r="AD301">
        <v>0</v>
      </c>
      <c r="AE301">
        <v>0</v>
      </c>
      <c r="AF301">
        <v>299</v>
      </c>
    </row>
    <row r="302" spans="2:32">
      <c r="B302" s="4" t="s">
        <v>8501</v>
      </c>
      <c r="C302" s="4" t="s">
        <v>23575</v>
      </c>
      <c r="E302">
        <v>17</v>
      </c>
      <c r="F302">
        <v>-10</v>
      </c>
      <c r="G302">
        <v>0</v>
      </c>
      <c r="H302">
        <v>0</v>
      </c>
      <c r="I302">
        <v>1</v>
      </c>
      <c r="J302">
        <v>1</v>
      </c>
      <c r="K302">
        <v>0</v>
      </c>
      <c r="L302">
        <v>1</v>
      </c>
      <c r="M302">
        <v>0</v>
      </c>
      <c r="N302">
        <v>15</v>
      </c>
      <c r="O302">
        <v>60</v>
      </c>
      <c r="P302">
        <v>90</v>
      </c>
      <c r="Q302">
        <f t="shared" si="8"/>
        <v>12.75</v>
      </c>
      <c r="R302" s="6">
        <f t="shared" si="9"/>
        <v>0</v>
      </c>
      <c r="U302">
        <v>100</v>
      </c>
      <c r="V302">
        <v>1</v>
      </c>
      <c r="W302">
        <v>0.25</v>
      </c>
      <c r="X302">
        <v>0</v>
      </c>
      <c r="Y302">
        <v>1</v>
      </c>
      <c r="Z302">
        <v>0</v>
      </c>
      <c r="AA302">
        <v>0</v>
      </c>
      <c r="AB302">
        <v>0</v>
      </c>
      <c r="AC302">
        <v>0</v>
      </c>
      <c r="AD302">
        <v>0</v>
      </c>
      <c r="AE302">
        <v>0</v>
      </c>
      <c r="AF302">
        <v>300</v>
      </c>
    </row>
    <row r="303" spans="2:32">
      <c r="B303" s="4" t="s">
        <v>8503</v>
      </c>
      <c r="C303" s="4" t="s">
        <v>23576</v>
      </c>
      <c r="E303">
        <v>23</v>
      </c>
      <c r="F303">
        <v>-13</v>
      </c>
      <c r="G303">
        <v>0</v>
      </c>
      <c r="H303">
        <v>0</v>
      </c>
      <c r="I303">
        <v>1</v>
      </c>
      <c r="J303">
        <v>1</v>
      </c>
      <c r="K303">
        <v>0</v>
      </c>
      <c r="L303">
        <v>1</v>
      </c>
      <c r="M303">
        <v>0</v>
      </c>
      <c r="N303">
        <v>15</v>
      </c>
      <c r="O303">
        <v>60</v>
      </c>
      <c r="P303">
        <v>90</v>
      </c>
      <c r="Q303">
        <f t="shared" si="8"/>
        <v>12.75</v>
      </c>
      <c r="R303" s="6">
        <f t="shared" si="9"/>
        <v>0</v>
      </c>
      <c r="U303">
        <v>100</v>
      </c>
      <c r="V303">
        <v>1</v>
      </c>
      <c r="W303">
        <v>0.25</v>
      </c>
      <c r="X303">
        <v>0</v>
      </c>
      <c r="Y303">
        <v>1</v>
      </c>
      <c r="Z303">
        <v>0</v>
      </c>
      <c r="AA303">
        <v>0</v>
      </c>
      <c r="AB303">
        <v>0</v>
      </c>
      <c r="AC303">
        <v>0</v>
      </c>
      <c r="AD303">
        <v>0</v>
      </c>
      <c r="AE303">
        <v>0</v>
      </c>
      <c r="AF303">
        <v>301</v>
      </c>
    </row>
    <row r="304" spans="2:32">
      <c r="B304" s="4" t="s">
        <v>8505</v>
      </c>
      <c r="C304" s="4" t="s">
        <v>23577</v>
      </c>
      <c r="E304">
        <v>30</v>
      </c>
      <c r="F304">
        <v>-17</v>
      </c>
      <c r="G304">
        <v>0</v>
      </c>
      <c r="H304">
        <v>0</v>
      </c>
      <c r="I304">
        <v>1</v>
      </c>
      <c r="J304">
        <v>1</v>
      </c>
      <c r="K304">
        <v>0</v>
      </c>
      <c r="L304">
        <v>1</v>
      </c>
      <c r="M304">
        <v>0</v>
      </c>
      <c r="N304">
        <v>15</v>
      </c>
      <c r="O304">
        <v>60</v>
      </c>
      <c r="P304">
        <v>90</v>
      </c>
      <c r="Q304">
        <f t="shared" si="8"/>
        <v>12.75</v>
      </c>
      <c r="R304" s="6">
        <f t="shared" si="9"/>
        <v>0</v>
      </c>
      <c r="U304">
        <v>100</v>
      </c>
      <c r="V304">
        <v>1</v>
      </c>
      <c r="W304">
        <v>0.25</v>
      </c>
      <c r="X304">
        <v>0</v>
      </c>
      <c r="Y304">
        <v>1</v>
      </c>
      <c r="Z304">
        <v>0</v>
      </c>
      <c r="AA304">
        <v>0</v>
      </c>
      <c r="AB304">
        <v>0</v>
      </c>
      <c r="AC304">
        <v>0</v>
      </c>
      <c r="AD304">
        <v>0</v>
      </c>
      <c r="AE304">
        <v>0</v>
      </c>
      <c r="AF304">
        <v>302</v>
      </c>
    </row>
    <row r="305" spans="2:32">
      <c r="B305" s="4" t="s">
        <v>8507</v>
      </c>
      <c r="C305" s="4" t="s">
        <v>23578</v>
      </c>
      <c r="E305">
        <v>39</v>
      </c>
      <c r="F305">
        <v>-23</v>
      </c>
      <c r="G305">
        <v>0</v>
      </c>
      <c r="H305">
        <v>0</v>
      </c>
      <c r="I305">
        <v>1</v>
      </c>
      <c r="J305">
        <v>1</v>
      </c>
      <c r="K305">
        <v>0</v>
      </c>
      <c r="L305">
        <v>1</v>
      </c>
      <c r="M305">
        <v>0</v>
      </c>
      <c r="N305">
        <v>15</v>
      </c>
      <c r="O305">
        <v>60</v>
      </c>
      <c r="P305">
        <v>90</v>
      </c>
      <c r="Q305">
        <f t="shared" si="8"/>
        <v>12.75</v>
      </c>
      <c r="R305" s="6">
        <f t="shared" si="9"/>
        <v>0</v>
      </c>
      <c r="U305">
        <v>100</v>
      </c>
      <c r="V305">
        <v>1</v>
      </c>
      <c r="W305">
        <v>0.25</v>
      </c>
      <c r="X305">
        <v>0</v>
      </c>
      <c r="Y305">
        <v>1</v>
      </c>
      <c r="Z305">
        <v>0</v>
      </c>
      <c r="AA305">
        <v>0</v>
      </c>
      <c r="AB305">
        <v>0</v>
      </c>
      <c r="AC305">
        <v>0</v>
      </c>
      <c r="AD305">
        <v>0</v>
      </c>
      <c r="AE305">
        <v>0</v>
      </c>
      <c r="AF305">
        <v>303</v>
      </c>
    </row>
    <row r="306" spans="2:32">
      <c r="B306" s="4" t="s">
        <v>8509</v>
      </c>
      <c r="C306" s="4" t="s">
        <v>23579</v>
      </c>
      <c r="E306">
        <v>10</v>
      </c>
      <c r="F306">
        <v>-5</v>
      </c>
      <c r="G306">
        <v>0</v>
      </c>
      <c r="H306">
        <v>0</v>
      </c>
      <c r="I306">
        <v>1</v>
      </c>
      <c r="J306">
        <v>1</v>
      </c>
      <c r="K306">
        <v>0</v>
      </c>
      <c r="L306">
        <v>1</v>
      </c>
      <c r="M306">
        <v>0</v>
      </c>
      <c r="N306">
        <v>5</v>
      </c>
      <c r="O306">
        <v>20</v>
      </c>
      <c r="P306">
        <v>30</v>
      </c>
      <c r="Q306">
        <f t="shared" si="8"/>
        <v>4.25</v>
      </c>
      <c r="R306" s="6">
        <f t="shared" si="9"/>
        <v>0</v>
      </c>
      <c r="U306">
        <v>40</v>
      </c>
      <c r="V306">
        <v>0.9</v>
      </c>
      <c r="W306">
        <v>0.5</v>
      </c>
      <c r="X306">
        <v>0</v>
      </c>
      <c r="Y306">
        <v>1</v>
      </c>
      <c r="Z306">
        <v>0</v>
      </c>
      <c r="AA306">
        <v>0</v>
      </c>
      <c r="AB306">
        <v>0</v>
      </c>
      <c r="AC306">
        <v>0</v>
      </c>
      <c r="AD306">
        <v>0</v>
      </c>
      <c r="AE306">
        <v>0</v>
      </c>
      <c r="AF306">
        <v>304</v>
      </c>
    </row>
    <row r="307" spans="2:32">
      <c r="B307" s="4" t="s">
        <v>8511</v>
      </c>
      <c r="C307" s="4" t="s">
        <v>23580</v>
      </c>
      <c r="E307">
        <v>13</v>
      </c>
      <c r="F307">
        <v>-7</v>
      </c>
      <c r="G307">
        <v>0</v>
      </c>
      <c r="H307">
        <v>0</v>
      </c>
      <c r="I307">
        <v>1</v>
      </c>
      <c r="J307">
        <v>1</v>
      </c>
      <c r="K307">
        <v>0</v>
      </c>
      <c r="L307">
        <v>1</v>
      </c>
      <c r="M307">
        <v>0</v>
      </c>
      <c r="N307">
        <v>5</v>
      </c>
      <c r="O307">
        <v>20</v>
      </c>
      <c r="P307">
        <v>30</v>
      </c>
      <c r="Q307">
        <f t="shared" si="8"/>
        <v>4.25</v>
      </c>
      <c r="R307" s="6">
        <f t="shared" si="9"/>
        <v>0</v>
      </c>
      <c r="U307">
        <v>40</v>
      </c>
      <c r="V307">
        <v>0.9</v>
      </c>
      <c r="W307">
        <v>0.5</v>
      </c>
      <c r="X307">
        <v>0</v>
      </c>
      <c r="Y307">
        <v>1</v>
      </c>
      <c r="Z307">
        <v>0</v>
      </c>
      <c r="AA307">
        <v>0</v>
      </c>
      <c r="AB307">
        <v>0</v>
      </c>
      <c r="AC307">
        <v>0</v>
      </c>
      <c r="AD307">
        <v>0</v>
      </c>
      <c r="AE307">
        <v>0</v>
      </c>
      <c r="AF307">
        <v>305</v>
      </c>
    </row>
    <row r="308" spans="2:32">
      <c r="B308" s="4" t="s">
        <v>8513</v>
      </c>
      <c r="C308" s="4" t="s">
        <v>23581</v>
      </c>
      <c r="E308">
        <v>17</v>
      </c>
      <c r="F308">
        <v>-10</v>
      </c>
      <c r="G308">
        <v>0</v>
      </c>
      <c r="H308">
        <v>0</v>
      </c>
      <c r="I308">
        <v>1</v>
      </c>
      <c r="J308">
        <v>1</v>
      </c>
      <c r="K308">
        <v>0</v>
      </c>
      <c r="L308">
        <v>1</v>
      </c>
      <c r="M308">
        <v>0</v>
      </c>
      <c r="N308">
        <v>5</v>
      </c>
      <c r="O308">
        <v>20</v>
      </c>
      <c r="P308">
        <v>30</v>
      </c>
      <c r="Q308">
        <f t="shared" si="8"/>
        <v>4.25</v>
      </c>
      <c r="R308" s="6">
        <f t="shared" si="9"/>
        <v>0</v>
      </c>
      <c r="U308">
        <v>40</v>
      </c>
      <c r="V308">
        <v>0.9</v>
      </c>
      <c r="W308">
        <v>0.5</v>
      </c>
      <c r="X308">
        <v>0</v>
      </c>
      <c r="Y308">
        <v>1</v>
      </c>
      <c r="Z308">
        <v>0</v>
      </c>
      <c r="AA308">
        <v>0</v>
      </c>
      <c r="AB308">
        <v>0</v>
      </c>
      <c r="AC308">
        <v>0</v>
      </c>
      <c r="AD308">
        <v>0</v>
      </c>
      <c r="AE308">
        <v>0</v>
      </c>
      <c r="AF308">
        <v>306</v>
      </c>
    </row>
    <row r="309" spans="2:32">
      <c r="B309" s="4" t="s">
        <v>8515</v>
      </c>
      <c r="C309" s="4" t="s">
        <v>23582</v>
      </c>
      <c r="E309">
        <v>23</v>
      </c>
      <c r="F309">
        <v>-13</v>
      </c>
      <c r="G309">
        <v>0</v>
      </c>
      <c r="H309">
        <v>0</v>
      </c>
      <c r="I309">
        <v>1</v>
      </c>
      <c r="J309">
        <v>1</v>
      </c>
      <c r="K309">
        <v>0</v>
      </c>
      <c r="L309">
        <v>1</v>
      </c>
      <c r="M309">
        <v>0</v>
      </c>
      <c r="N309">
        <v>5</v>
      </c>
      <c r="O309">
        <v>20</v>
      </c>
      <c r="P309">
        <v>30</v>
      </c>
      <c r="Q309">
        <f t="shared" si="8"/>
        <v>4.25</v>
      </c>
      <c r="R309" s="6">
        <f t="shared" si="9"/>
        <v>0</v>
      </c>
      <c r="U309">
        <v>40</v>
      </c>
      <c r="V309">
        <v>0.9</v>
      </c>
      <c r="W309">
        <v>0.5</v>
      </c>
      <c r="X309">
        <v>0</v>
      </c>
      <c r="Y309">
        <v>1</v>
      </c>
      <c r="Z309">
        <v>0</v>
      </c>
      <c r="AA309">
        <v>0</v>
      </c>
      <c r="AB309">
        <v>0</v>
      </c>
      <c r="AC309">
        <v>0</v>
      </c>
      <c r="AD309">
        <v>0</v>
      </c>
      <c r="AE309">
        <v>0</v>
      </c>
      <c r="AF309">
        <v>307</v>
      </c>
    </row>
    <row r="310" spans="2:32">
      <c r="B310" s="4" t="s">
        <v>8517</v>
      </c>
      <c r="C310" s="4" t="s">
        <v>23583</v>
      </c>
      <c r="E310">
        <v>30</v>
      </c>
      <c r="F310">
        <v>-17</v>
      </c>
      <c r="G310">
        <v>0</v>
      </c>
      <c r="H310">
        <v>0</v>
      </c>
      <c r="I310">
        <v>1</v>
      </c>
      <c r="J310">
        <v>1</v>
      </c>
      <c r="K310">
        <v>0</v>
      </c>
      <c r="L310">
        <v>1</v>
      </c>
      <c r="M310">
        <v>0</v>
      </c>
      <c r="N310">
        <v>5</v>
      </c>
      <c r="O310">
        <v>20</v>
      </c>
      <c r="P310">
        <v>30</v>
      </c>
      <c r="Q310">
        <f t="shared" si="8"/>
        <v>4.25</v>
      </c>
      <c r="R310" s="6">
        <f t="shared" si="9"/>
        <v>0</v>
      </c>
      <c r="U310">
        <v>40</v>
      </c>
      <c r="V310">
        <v>0.9</v>
      </c>
      <c r="W310">
        <v>0.5</v>
      </c>
      <c r="X310">
        <v>0</v>
      </c>
      <c r="Y310">
        <v>1</v>
      </c>
      <c r="Z310">
        <v>0</v>
      </c>
      <c r="AA310">
        <v>0</v>
      </c>
      <c r="AB310">
        <v>0</v>
      </c>
      <c r="AC310">
        <v>0</v>
      </c>
      <c r="AD310">
        <v>0</v>
      </c>
      <c r="AE310">
        <v>0</v>
      </c>
      <c r="AF310">
        <v>308</v>
      </c>
    </row>
    <row r="311" spans="2:32">
      <c r="B311" s="4" t="s">
        <v>8519</v>
      </c>
      <c r="C311" s="4" t="s">
        <v>23584</v>
      </c>
      <c r="E311">
        <v>39</v>
      </c>
      <c r="F311">
        <v>-23</v>
      </c>
      <c r="G311">
        <v>0</v>
      </c>
      <c r="H311">
        <v>0</v>
      </c>
      <c r="I311">
        <v>1</v>
      </c>
      <c r="J311">
        <v>1</v>
      </c>
      <c r="K311">
        <v>0</v>
      </c>
      <c r="L311">
        <v>1</v>
      </c>
      <c r="M311">
        <v>0</v>
      </c>
      <c r="N311">
        <v>5</v>
      </c>
      <c r="O311">
        <v>20</v>
      </c>
      <c r="P311">
        <v>30</v>
      </c>
      <c r="Q311">
        <f t="shared" si="8"/>
        <v>4.25</v>
      </c>
      <c r="R311" s="6">
        <f t="shared" si="9"/>
        <v>0</v>
      </c>
      <c r="U311">
        <v>40</v>
      </c>
      <c r="V311">
        <v>0.9</v>
      </c>
      <c r="W311">
        <v>0.5</v>
      </c>
      <c r="X311">
        <v>0</v>
      </c>
      <c r="Y311">
        <v>1</v>
      </c>
      <c r="Z311">
        <v>0</v>
      </c>
      <c r="AA311">
        <v>0</v>
      </c>
      <c r="AB311">
        <v>0</v>
      </c>
      <c r="AC311">
        <v>0</v>
      </c>
      <c r="AD311">
        <v>0</v>
      </c>
      <c r="AE311">
        <v>0</v>
      </c>
      <c r="AF311">
        <v>309</v>
      </c>
    </row>
    <row r="312" spans="2:32">
      <c r="B312" s="4" t="s">
        <v>8473</v>
      </c>
      <c r="C312" s="4" t="s">
        <v>23585</v>
      </c>
      <c r="E312">
        <v>10</v>
      </c>
      <c r="F312">
        <v>-5</v>
      </c>
      <c r="G312">
        <v>0</v>
      </c>
      <c r="H312">
        <v>0</v>
      </c>
      <c r="I312">
        <v>1</v>
      </c>
      <c r="J312">
        <v>1</v>
      </c>
      <c r="K312">
        <v>0</v>
      </c>
      <c r="L312">
        <v>1</v>
      </c>
      <c r="M312">
        <v>0</v>
      </c>
      <c r="N312">
        <v>5</v>
      </c>
      <c r="O312">
        <v>20</v>
      </c>
      <c r="P312">
        <v>30</v>
      </c>
      <c r="Q312">
        <f t="shared" si="8"/>
        <v>4.25</v>
      </c>
      <c r="R312" s="6">
        <f t="shared" si="9"/>
        <v>0</v>
      </c>
      <c r="U312">
        <v>40</v>
      </c>
      <c r="V312">
        <v>0.9</v>
      </c>
      <c r="W312">
        <v>0.5</v>
      </c>
      <c r="X312">
        <v>0</v>
      </c>
      <c r="Y312">
        <v>1</v>
      </c>
      <c r="Z312">
        <v>0</v>
      </c>
      <c r="AA312">
        <v>0</v>
      </c>
      <c r="AB312">
        <v>0</v>
      </c>
      <c r="AC312">
        <v>0</v>
      </c>
      <c r="AD312">
        <v>0</v>
      </c>
      <c r="AE312">
        <v>0</v>
      </c>
      <c r="AF312">
        <v>310</v>
      </c>
    </row>
    <row r="313" spans="2:32">
      <c r="B313" s="4" t="s">
        <v>8475</v>
      </c>
      <c r="C313" s="4" t="s">
        <v>23586</v>
      </c>
      <c r="E313">
        <v>13</v>
      </c>
      <c r="F313">
        <v>-7</v>
      </c>
      <c r="G313">
        <v>0</v>
      </c>
      <c r="H313">
        <v>0</v>
      </c>
      <c r="I313">
        <v>1</v>
      </c>
      <c r="J313">
        <v>1</v>
      </c>
      <c r="K313">
        <v>0</v>
      </c>
      <c r="L313">
        <v>1</v>
      </c>
      <c r="M313">
        <v>0</v>
      </c>
      <c r="N313">
        <v>5</v>
      </c>
      <c r="O313">
        <v>20</v>
      </c>
      <c r="P313">
        <v>30</v>
      </c>
      <c r="Q313">
        <f t="shared" si="8"/>
        <v>4.25</v>
      </c>
      <c r="R313" s="6">
        <f t="shared" si="9"/>
        <v>0</v>
      </c>
      <c r="U313">
        <v>40</v>
      </c>
      <c r="V313">
        <v>0.9</v>
      </c>
      <c r="W313">
        <v>0.5</v>
      </c>
      <c r="X313">
        <v>0</v>
      </c>
      <c r="Y313">
        <v>1</v>
      </c>
      <c r="Z313">
        <v>0</v>
      </c>
      <c r="AA313">
        <v>0</v>
      </c>
      <c r="AB313">
        <v>0</v>
      </c>
      <c r="AC313">
        <v>0</v>
      </c>
      <c r="AD313">
        <v>0</v>
      </c>
      <c r="AE313">
        <v>0</v>
      </c>
      <c r="AF313">
        <v>311</v>
      </c>
    </row>
    <row r="314" spans="2:32">
      <c r="B314" s="4" t="s">
        <v>8477</v>
      </c>
      <c r="C314" s="4" t="s">
        <v>23587</v>
      </c>
      <c r="E314">
        <v>17</v>
      </c>
      <c r="F314">
        <v>-10</v>
      </c>
      <c r="G314">
        <v>0</v>
      </c>
      <c r="H314">
        <v>0</v>
      </c>
      <c r="I314">
        <v>1</v>
      </c>
      <c r="J314">
        <v>1</v>
      </c>
      <c r="K314">
        <v>0</v>
      </c>
      <c r="L314">
        <v>1</v>
      </c>
      <c r="M314">
        <v>0</v>
      </c>
      <c r="N314">
        <v>5</v>
      </c>
      <c r="O314">
        <v>20</v>
      </c>
      <c r="P314">
        <v>30</v>
      </c>
      <c r="Q314">
        <f t="shared" si="8"/>
        <v>4.25</v>
      </c>
      <c r="R314" s="6">
        <f t="shared" si="9"/>
        <v>0</v>
      </c>
      <c r="U314">
        <v>40</v>
      </c>
      <c r="V314">
        <v>0.9</v>
      </c>
      <c r="W314">
        <v>0.5</v>
      </c>
      <c r="X314">
        <v>0</v>
      </c>
      <c r="Y314">
        <v>1</v>
      </c>
      <c r="Z314">
        <v>0</v>
      </c>
      <c r="AA314">
        <v>0</v>
      </c>
      <c r="AB314">
        <v>0</v>
      </c>
      <c r="AC314">
        <v>0</v>
      </c>
      <c r="AD314">
        <v>0</v>
      </c>
      <c r="AE314">
        <v>0</v>
      </c>
      <c r="AF314">
        <v>312</v>
      </c>
    </row>
    <row r="315" spans="2:32">
      <c r="B315" s="4" t="s">
        <v>8479</v>
      </c>
      <c r="C315" s="4" t="s">
        <v>23588</v>
      </c>
      <c r="E315">
        <v>23</v>
      </c>
      <c r="F315">
        <v>-13</v>
      </c>
      <c r="G315">
        <v>0</v>
      </c>
      <c r="H315">
        <v>0</v>
      </c>
      <c r="I315">
        <v>1</v>
      </c>
      <c r="J315">
        <v>1</v>
      </c>
      <c r="K315">
        <v>0</v>
      </c>
      <c r="L315">
        <v>1</v>
      </c>
      <c r="M315">
        <v>0</v>
      </c>
      <c r="N315">
        <v>5</v>
      </c>
      <c r="O315">
        <v>20</v>
      </c>
      <c r="P315">
        <v>30</v>
      </c>
      <c r="Q315">
        <f t="shared" si="8"/>
        <v>4.25</v>
      </c>
      <c r="R315" s="6">
        <f t="shared" si="9"/>
        <v>0</v>
      </c>
      <c r="U315">
        <v>40</v>
      </c>
      <c r="V315">
        <v>0.9</v>
      </c>
      <c r="W315">
        <v>0.5</v>
      </c>
      <c r="X315">
        <v>0</v>
      </c>
      <c r="Y315">
        <v>1</v>
      </c>
      <c r="Z315">
        <v>0</v>
      </c>
      <c r="AA315">
        <v>0</v>
      </c>
      <c r="AB315">
        <v>0</v>
      </c>
      <c r="AC315">
        <v>0</v>
      </c>
      <c r="AD315">
        <v>0</v>
      </c>
      <c r="AE315">
        <v>0</v>
      </c>
      <c r="AF315">
        <v>313</v>
      </c>
    </row>
    <row r="316" spans="2:32">
      <c r="B316" s="4" t="s">
        <v>8481</v>
      </c>
      <c r="C316" s="4" t="s">
        <v>23589</v>
      </c>
      <c r="E316">
        <v>30</v>
      </c>
      <c r="F316">
        <v>-17</v>
      </c>
      <c r="G316">
        <v>0</v>
      </c>
      <c r="H316">
        <v>0</v>
      </c>
      <c r="I316">
        <v>1</v>
      </c>
      <c r="J316">
        <v>1</v>
      </c>
      <c r="K316">
        <v>0</v>
      </c>
      <c r="L316">
        <v>1</v>
      </c>
      <c r="M316">
        <v>0</v>
      </c>
      <c r="N316">
        <v>5</v>
      </c>
      <c r="O316">
        <v>20</v>
      </c>
      <c r="P316">
        <v>30</v>
      </c>
      <c r="Q316">
        <f t="shared" si="8"/>
        <v>4.25</v>
      </c>
      <c r="R316" s="6">
        <f t="shared" si="9"/>
        <v>0</v>
      </c>
      <c r="U316">
        <v>40</v>
      </c>
      <c r="V316">
        <v>0.9</v>
      </c>
      <c r="W316">
        <v>0.5</v>
      </c>
      <c r="X316">
        <v>0</v>
      </c>
      <c r="Y316">
        <v>1</v>
      </c>
      <c r="Z316">
        <v>0</v>
      </c>
      <c r="AA316">
        <v>0</v>
      </c>
      <c r="AB316">
        <v>0</v>
      </c>
      <c r="AC316">
        <v>0</v>
      </c>
      <c r="AD316">
        <v>0</v>
      </c>
      <c r="AE316">
        <v>0</v>
      </c>
      <c r="AF316">
        <v>314</v>
      </c>
    </row>
    <row r="317" spans="2:32">
      <c r="B317" s="4" t="s">
        <v>8483</v>
      </c>
      <c r="C317" s="4" t="s">
        <v>23590</v>
      </c>
      <c r="E317">
        <v>39</v>
      </c>
      <c r="F317">
        <v>-23</v>
      </c>
      <c r="G317">
        <v>0</v>
      </c>
      <c r="H317">
        <v>0</v>
      </c>
      <c r="I317">
        <v>1</v>
      </c>
      <c r="J317">
        <v>1</v>
      </c>
      <c r="K317">
        <v>0</v>
      </c>
      <c r="L317">
        <v>1</v>
      </c>
      <c r="M317">
        <v>0</v>
      </c>
      <c r="N317">
        <v>5</v>
      </c>
      <c r="O317">
        <v>20</v>
      </c>
      <c r="P317">
        <v>30</v>
      </c>
      <c r="Q317">
        <f t="shared" si="8"/>
        <v>4.25</v>
      </c>
      <c r="R317" s="6">
        <f t="shared" si="9"/>
        <v>0</v>
      </c>
      <c r="U317">
        <v>40</v>
      </c>
      <c r="V317">
        <v>0.9</v>
      </c>
      <c r="W317">
        <v>0.5</v>
      </c>
      <c r="X317">
        <v>0</v>
      </c>
      <c r="Y317">
        <v>1</v>
      </c>
      <c r="Z317">
        <v>0</v>
      </c>
      <c r="AA317">
        <v>0</v>
      </c>
      <c r="AB317">
        <v>0</v>
      </c>
      <c r="AC317">
        <v>0</v>
      </c>
      <c r="AD317">
        <v>0</v>
      </c>
      <c r="AE317">
        <v>0</v>
      </c>
      <c r="AF317">
        <v>315</v>
      </c>
    </row>
    <row r="318" spans="2:32">
      <c r="B318" s="4" t="s">
        <v>8521</v>
      </c>
      <c r="C318" s="4" t="s">
        <v>23591</v>
      </c>
      <c r="E318">
        <v>10</v>
      </c>
      <c r="F318">
        <v>-5</v>
      </c>
      <c r="G318">
        <v>0</v>
      </c>
      <c r="H318">
        <v>0</v>
      </c>
      <c r="I318">
        <v>1</v>
      </c>
      <c r="J318">
        <v>1</v>
      </c>
      <c r="K318">
        <v>0</v>
      </c>
      <c r="L318">
        <v>1</v>
      </c>
      <c r="M318">
        <v>0</v>
      </c>
      <c r="N318">
        <v>5</v>
      </c>
      <c r="O318">
        <v>20</v>
      </c>
      <c r="P318">
        <v>30</v>
      </c>
      <c r="Q318">
        <f t="shared" si="8"/>
        <v>4.25</v>
      </c>
      <c r="R318" s="6">
        <f t="shared" si="9"/>
        <v>0</v>
      </c>
      <c r="U318">
        <v>40</v>
      </c>
      <c r="V318">
        <v>0.9</v>
      </c>
      <c r="W318">
        <v>0.5</v>
      </c>
      <c r="X318">
        <v>0</v>
      </c>
      <c r="Y318">
        <v>1</v>
      </c>
      <c r="Z318">
        <v>0</v>
      </c>
      <c r="AA318">
        <v>0</v>
      </c>
      <c r="AB318">
        <v>0</v>
      </c>
      <c r="AC318">
        <v>0</v>
      </c>
      <c r="AD318">
        <v>0</v>
      </c>
      <c r="AE318">
        <v>0</v>
      </c>
      <c r="AF318">
        <v>316</v>
      </c>
    </row>
    <row r="319" spans="2:32">
      <c r="B319" s="4" t="s">
        <v>8523</v>
      </c>
      <c r="C319" s="4" t="s">
        <v>23592</v>
      </c>
      <c r="E319">
        <v>13</v>
      </c>
      <c r="F319">
        <v>-7</v>
      </c>
      <c r="G319">
        <v>0</v>
      </c>
      <c r="H319">
        <v>0</v>
      </c>
      <c r="I319">
        <v>1</v>
      </c>
      <c r="J319">
        <v>1</v>
      </c>
      <c r="K319">
        <v>0</v>
      </c>
      <c r="L319">
        <v>1</v>
      </c>
      <c r="M319">
        <v>0</v>
      </c>
      <c r="N319">
        <v>5</v>
      </c>
      <c r="O319">
        <v>20</v>
      </c>
      <c r="P319">
        <v>30</v>
      </c>
      <c r="Q319">
        <f t="shared" si="8"/>
        <v>4.25</v>
      </c>
      <c r="R319" s="6">
        <f t="shared" si="9"/>
        <v>0</v>
      </c>
      <c r="U319">
        <v>40</v>
      </c>
      <c r="V319">
        <v>0.9</v>
      </c>
      <c r="W319">
        <v>0.5</v>
      </c>
      <c r="X319">
        <v>0</v>
      </c>
      <c r="Y319">
        <v>1</v>
      </c>
      <c r="Z319">
        <v>0</v>
      </c>
      <c r="AA319">
        <v>0</v>
      </c>
      <c r="AB319">
        <v>0</v>
      </c>
      <c r="AC319">
        <v>0</v>
      </c>
      <c r="AD319">
        <v>0</v>
      </c>
      <c r="AE319">
        <v>0</v>
      </c>
      <c r="AF319">
        <v>317</v>
      </c>
    </row>
    <row r="320" spans="2:32">
      <c r="B320" s="4" t="s">
        <v>8525</v>
      </c>
      <c r="C320" s="4" t="s">
        <v>23593</v>
      </c>
      <c r="E320">
        <v>17</v>
      </c>
      <c r="F320">
        <v>-10</v>
      </c>
      <c r="G320">
        <v>0</v>
      </c>
      <c r="H320">
        <v>0</v>
      </c>
      <c r="I320">
        <v>1</v>
      </c>
      <c r="J320">
        <v>1</v>
      </c>
      <c r="K320">
        <v>0</v>
      </c>
      <c r="L320">
        <v>1</v>
      </c>
      <c r="M320">
        <v>0</v>
      </c>
      <c r="N320">
        <v>5</v>
      </c>
      <c r="O320">
        <v>20</v>
      </c>
      <c r="P320">
        <v>30</v>
      </c>
      <c r="Q320">
        <f t="shared" si="8"/>
        <v>4.25</v>
      </c>
      <c r="R320" s="6">
        <f t="shared" si="9"/>
        <v>0</v>
      </c>
      <c r="U320">
        <v>40</v>
      </c>
      <c r="V320">
        <v>0.9</v>
      </c>
      <c r="W320">
        <v>0.5</v>
      </c>
      <c r="X320">
        <v>0</v>
      </c>
      <c r="Y320">
        <v>1</v>
      </c>
      <c r="Z320">
        <v>0</v>
      </c>
      <c r="AA320">
        <v>0</v>
      </c>
      <c r="AB320">
        <v>0</v>
      </c>
      <c r="AC320">
        <v>0</v>
      </c>
      <c r="AD320">
        <v>0</v>
      </c>
      <c r="AE320">
        <v>0</v>
      </c>
      <c r="AF320">
        <v>318</v>
      </c>
    </row>
    <row r="321" spans="2:32">
      <c r="B321" s="4" t="s">
        <v>8527</v>
      </c>
      <c r="C321" s="4" t="s">
        <v>23594</v>
      </c>
      <c r="E321">
        <v>23</v>
      </c>
      <c r="F321">
        <v>-13</v>
      </c>
      <c r="G321">
        <v>0</v>
      </c>
      <c r="H321">
        <v>0</v>
      </c>
      <c r="I321">
        <v>1</v>
      </c>
      <c r="J321">
        <v>1</v>
      </c>
      <c r="K321">
        <v>0</v>
      </c>
      <c r="L321">
        <v>1</v>
      </c>
      <c r="M321">
        <v>0</v>
      </c>
      <c r="N321">
        <v>5</v>
      </c>
      <c r="O321">
        <v>20</v>
      </c>
      <c r="P321">
        <v>30</v>
      </c>
      <c r="Q321">
        <f t="shared" si="8"/>
        <v>4.25</v>
      </c>
      <c r="R321" s="6">
        <f t="shared" si="9"/>
        <v>0</v>
      </c>
      <c r="U321">
        <v>40</v>
      </c>
      <c r="V321">
        <v>0.9</v>
      </c>
      <c r="W321">
        <v>0.5</v>
      </c>
      <c r="X321">
        <v>0</v>
      </c>
      <c r="Y321">
        <v>1</v>
      </c>
      <c r="Z321">
        <v>0</v>
      </c>
      <c r="AA321">
        <v>0</v>
      </c>
      <c r="AB321">
        <v>0</v>
      </c>
      <c r="AC321">
        <v>0</v>
      </c>
      <c r="AD321">
        <v>0</v>
      </c>
      <c r="AE321">
        <v>0</v>
      </c>
      <c r="AF321">
        <v>319</v>
      </c>
    </row>
    <row r="322" spans="2:32">
      <c r="B322" s="4" t="s">
        <v>8529</v>
      </c>
      <c r="C322" s="4" t="s">
        <v>23595</v>
      </c>
      <c r="E322">
        <v>30</v>
      </c>
      <c r="F322">
        <v>-17</v>
      </c>
      <c r="G322">
        <v>0</v>
      </c>
      <c r="H322">
        <v>0</v>
      </c>
      <c r="I322">
        <v>1</v>
      </c>
      <c r="J322">
        <v>1</v>
      </c>
      <c r="K322">
        <v>0</v>
      </c>
      <c r="L322">
        <v>1</v>
      </c>
      <c r="M322">
        <v>0</v>
      </c>
      <c r="N322">
        <v>5</v>
      </c>
      <c r="O322">
        <v>20</v>
      </c>
      <c r="P322">
        <v>30</v>
      </c>
      <c r="Q322">
        <f t="shared" si="8"/>
        <v>4.25</v>
      </c>
      <c r="R322" s="6">
        <f t="shared" si="9"/>
        <v>0</v>
      </c>
      <c r="U322">
        <v>40</v>
      </c>
      <c r="V322">
        <v>0.9</v>
      </c>
      <c r="W322">
        <v>0.5</v>
      </c>
      <c r="X322">
        <v>0</v>
      </c>
      <c r="Y322">
        <v>1</v>
      </c>
      <c r="Z322">
        <v>0</v>
      </c>
      <c r="AA322">
        <v>0</v>
      </c>
      <c r="AB322">
        <v>0</v>
      </c>
      <c r="AC322">
        <v>0</v>
      </c>
      <c r="AD322">
        <v>0</v>
      </c>
      <c r="AE322">
        <v>0</v>
      </c>
      <c r="AF322">
        <v>320</v>
      </c>
    </row>
    <row r="323" spans="2:32">
      <c r="B323" s="4" t="s">
        <v>8531</v>
      </c>
      <c r="C323" s="4" t="s">
        <v>23596</v>
      </c>
      <c r="E323">
        <v>39</v>
      </c>
      <c r="F323">
        <v>-23</v>
      </c>
      <c r="G323">
        <v>0</v>
      </c>
      <c r="H323">
        <v>0</v>
      </c>
      <c r="I323">
        <v>1</v>
      </c>
      <c r="J323">
        <v>1</v>
      </c>
      <c r="K323">
        <v>0</v>
      </c>
      <c r="L323">
        <v>1</v>
      </c>
      <c r="M323">
        <v>0</v>
      </c>
      <c r="N323">
        <v>5</v>
      </c>
      <c r="O323">
        <v>20</v>
      </c>
      <c r="P323">
        <v>30</v>
      </c>
      <c r="Q323">
        <f t="shared" si="8"/>
        <v>4.25</v>
      </c>
      <c r="R323" s="6">
        <f t="shared" si="9"/>
        <v>0</v>
      </c>
      <c r="U323">
        <v>40</v>
      </c>
      <c r="V323">
        <v>0.9</v>
      </c>
      <c r="W323">
        <v>0.5</v>
      </c>
      <c r="X323">
        <v>0</v>
      </c>
      <c r="Y323">
        <v>1</v>
      </c>
      <c r="Z323">
        <v>0</v>
      </c>
      <c r="AA323">
        <v>0</v>
      </c>
      <c r="AB323">
        <v>0</v>
      </c>
      <c r="AC323">
        <v>0</v>
      </c>
      <c r="AD323">
        <v>0</v>
      </c>
      <c r="AE323">
        <v>0</v>
      </c>
      <c r="AF323">
        <v>321</v>
      </c>
    </row>
    <row r="324" spans="2:32">
      <c r="B324" s="4" t="s">
        <v>8485</v>
      </c>
      <c r="C324" s="4" t="s">
        <v>23597</v>
      </c>
      <c r="E324">
        <v>10</v>
      </c>
      <c r="F324">
        <v>-5</v>
      </c>
      <c r="G324">
        <v>0</v>
      </c>
      <c r="H324">
        <v>0</v>
      </c>
      <c r="I324">
        <v>1</v>
      </c>
      <c r="J324">
        <v>1</v>
      </c>
      <c r="K324">
        <v>0</v>
      </c>
      <c r="L324">
        <v>1</v>
      </c>
      <c r="M324">
        <v>0</v>
      </c>
      <c r="N324">
        <v>5</v>
      </c>
      <c r="O324">
        <v>20</v>
      </c>
      <c r="P324">
        <v>30</v>
      </c>
      <c r="Q324">
        <f t="shared" ref="Q324:Q387" si="10">((N324+O324)/2+P324)/10</f>
        <v>4.25</v>
      </c>
      <c r="R324" s="6">
        <f t="shared" ref="R324:R387" si="11">ROUNDDOWN(((G324+H324)/2/Q324*V324),2)</f>
        <v>0</v>
      </c>
      <c r="U324">
        <v>40</v>
      </c>
      <c r="V324">
        <v>0.9</v>
      </c>
      <c r="W324">
        <v>0.5</v>
      </c>
      <c r="X324">
        <v>0</v>
      </c>
      <c r="Y324">
        <v>1</v>
      </c>
      <c r="Z324">
        <v>0</v>
      </c>
      <c r="AA324">
        <v>0</v>
      </c>
      <c r="AB324">
        <v>0</v>
      </c>
      <c r="AC324">
        <v>0</v>
      </c>
      <c r="AD324">
        <v>0</v>
      </c>
      <c r="AE324">
        <v>0</v>
      </c>
      <c r="AF324">
        <v>322</v>
      </c>
    </row>
    <row r="325" spans="2:32">
      <c r="B325" s="4" t="s">
        <v>8487</v>
      </c>
      <c r="C325" s="4" t="s">
        <v>23598</v>
      </c>
      <c r="E325">
        <v>13</v>
      </c>
      <c r="F325">
        <v>-7</v>
      </c>
      <c r="G325">
        <v>0</v>
      </c>
      <c r="H325">
        <v>0</v>
      </c>
      <c r="I325">
        <v>1</v>
      </c>
      <c r="J325">
        <v>1</v>
      </c>
      <c r="K325">
        <v>0</v>
      </c>
      <c r="L325">
        <v>1</v>
      </c>
      <c r="M325">
        <v>0</v>
      </c>
      <c r="N325">
        <v>5</v>
      </c>
      <c r="O325">
        <v>20</v>
      </c>
      <c r="P325">
        <v>30</v>
      </c>
      <c r="Q325">
        <f t="shared" si="10"/>
        <v>4.25</v>
      </c>
      <c r="R325" s="6">
        <f t="shared" si="11"/>
        <v>0</v>
      </c>
      <c r="U325">
        <v>40</v>
      </c>
      <c r="V325">
        <v>0.9</v>
      </c>
      <c r="W325">
        <v>0.5</v>
      </c>
      <c r="X325">
        <v>0</v>
      </c>
      <c r="Y325">
        <v>1</v>
      </c>
      <c r="Z325">
        <v>0</v>
      </c>
      <c r="AA325">
        <v>0</v>
      </c>
      <c r="AB325">
        <v>0</v>
      </c>
      <c r="AC325">
        <v>0</v>
      </c>
      <c r="AD325">
        <v>0</v>
      </c>
      <c r="AE325">
        <v>0</v>
      </c>
      <c r="AF325">
        <v>323</v>
      </c>
    </row>
    <row r="326" spans="2:32">
      <c r="B326" s="4" t="s">
        <v>8489</v>
      </c>
      <c r="C326" s="4" t="s">
        <v>23599</v>
      </c>
      <c r="E326">
        <v>17</v>
      </c>
      <c r="F326">
        <v>-10</v>
      </c>
      <c r="G326">
        <v>0</v>
      </c>
      <c r="H326">
        <v>0</v>
      </c>
      <c r="I326">
        <v>1</v>
      </c>
      <c r="J326">
        <v>1</v>
      </c>
      <c r="K326">
        <v>0</v>
      </c>
      <c r="L326">
        <v>1</v>
      </c>
      <c r="M326">
        <v>0</v>
      </c>
      <c r="N326">
        <v>5</v>
      </c>
      <c r="O326">
        <v>20</v>
      </c>
      <c r="P326">
        <v>30</v>
      </c>
      <c r="Q326">
        <f t="shared" si="10"/>
        <v>4.25</v>
      </c>
      <c r="R326" s="6">
        <f t="shared" si="11"/>
        <v>0</v>
      </c>
      <c r="U326">
        <v>40</v>
      </c>
      <c r="V326">
        <v>0.9</v>
      </c>
      <c r="W326">
        <v>0.5</v>
      </c>
      <c r="X326">
        <v>0</v>
      </c>
      <c r="Y326">
        <v>1</v>
      </c>
      <c r="Z326">
        <v>0</v>
      </c>
      <c r="AA326">
        <v>0</v>
      </c>
      <c r="AB326">
        <v>0</v>
      </c>
      <c r="AC326">
        <v>0</v>
      </c>
      <c r="AD326">
        <v>0</v>
      </c>
      <c r="AE326">
        <v>0</v>
      </c>
      <c r="AF326">
        <v>324</v>
      </c>
    </row>
    <row r="327" spans="2:32">
      <c r="B327" s="4" t="s">
        <v>8491</v>
      </c>
      <c r="C327" s="4" t="s">
        <v>23600</v>
      </c>
      <c r="E327">
        <v>23</v>
      </c>
      <c r="F327">
        <v>-13</v>
      </c>
      <c r="G327">
        <v>0</v>
      </c>
      <c r="H327">
        <v>0</v>
      </c>
      <c r="I327">
        <v>1</v>
      </c>
      <c r="J327">
        <v>1</v>
      </c>
      <c r="K327">
        <v>0</v>
      </c>
      <c r="L327">
        <v>1</v>
      </c>
      <c r="M327">
        <v>0</v>
      </c>
      <c r="N327">
        <v>5</v>
      </c>
      <c r="O327">
        <v>20</v>
      </c>
      <c r="P327">
        <v>30</v>
      </c>
      <c r="Q327">
        <f t="shared" si="10"/>
        <v>4.25</v>
      </c>
      <c r="R327" s="6">
        <f t="shared" si="11"/>
        <v>0</v>
      </c>
      <c r="U327">
        <v>40</v>
      </c>
      <c r="V327">
        <v>0.9</v>
      </c>
      <c r="W327">
        <v>0.5</v>
      </c>
      <c r="X327">
        <v>0</v>
      </c>
      <c r="Y327">
        <v>1</v>
      </c>
      <c r="Z327">
        <v>0</v>
      </c>
      <c r="AA327">
        <v>0</v>
      </c>
      <c r="AB327">
        <v>0</v>
      </c>
      <c r="AC327">
        <v>0</v>
      </c>
      <c r="AD327">
        <v>0</v>
      </c>
      <c r="AE327">
        <v>0</v>
      </c>
      <c r="AF327">
        <v>325</v>
      </c>
    </row>
    <row r="328" spans="2:32">
      <c r="B328" s="4" t="s">
        <v>8493</v>
      </c>
      <c r="C328" s="4" t="s">
        <v>23601</v>
      </c>
      <c r="E328">
        <v>30</v>
      </c>
      <c r="F328">
        <v>-17</v>
      </c>
      <c r="G328">
        <v>0</v>
      </c>
      <c r="H328">
        <v>0</v>
      </c>
      <c r="I328">
        <v>1</v>
      </c>
      <c r="J328">
        <v>1</v>
      </c>
      <c r="K328">
        <v>0</v>
      </c>
      <c r="L328">
        <v>1</v>
      </c>
      <c r="M328">
        <v>0</v>
      </c>
      <c r="N328">
        <v>5</v>
      </c>
      <c r="O328">
        <v>20</v>
      </c>
      <c r="P328">
        <v>30</v>
      </c>
      <c r="Q328">
        <f t="shared" si="10"/>
        <v>4.25</v>
      </c>
      <c r="R328" s="6">
        <f t="shared" si="11"/>
        <v>0</v>
      </c>
      <c r="U328">
        <v>40</v>
      </c>
      <c r="V328">
        <v>0.9</v>
      </c>
      <c r="W328">
        <v>0.5</v>
      </c>
      <c r="X328">
        <v>0</v>
      </c>
      <c r="Y328">
        <v>1</v>
      </c>
      <c r="Z328">
        <v>0</v>
      </c>
      <c r="AA328">
        <v>0</v>
      </c>
      <c r="AB328">
        <v>0</v>
      </c>
      <c r="AC328">
        <v>0</v>
      </c>
      <c r="AD328">
        <v>0</v>
      </c>
      <c r="AE328">
        <v>0</v>
      </c>
      <c r="AF328">
        <v>326</v>
      </c>
    </row>
    <row r="329" spans="2:32">
      <c r="B329" s="4" t="s">
        <v>8495</v>
      </c>
      <c r="C329" s="4" t="s">
        <v>23602</v>
      </c>
      <c r="E329">
        <v>39</v>
      </c>
      <c r="F329">
        <v>-23</v>
      </c>
      <c r="G329">
        <v>0</v>
      </c>
      <c r="H329">
        <v>0</v>
      </c>
      <c r="I329">
        <v>1</v>
      </c>
      <c r="J329">
        <v>1</v>
      </c>
      <c r="K329">
        <v>0</v>
      </c>
      <c r="L329">
        <v>1</v>
      </c>
      <c r="M329">
        <v>0</v>
      </c>
      <c r="N329">
        <v>5</v>
      </c>
      <c r="O329">
        <v>20</v>
      </c>
      <c r="P329">
        <v>30</v>
      </c>
      <c r="Q329">
        <f t="shared" si="10"/>
        <v>4.25</v>
      </c>
      <c r="R329" s="6">
        <f t="shared" si="11"/>
        <v>0</v>
      </c>
      <c r="U329">
        <v>40</v>
      </c>
      <c r="V329">
        <v>0.9</v>
      </c>
      <c r="W329">
        <v>0.5</v>
      </c>
      <c r="X329">
        <v>0</v>
      </c>
      <c r="Y329">
        <v>1</v>
      </c>
      <c r="Z329">
        <v>0</v>
      </c>
      <c r="AA329">
        <v>0</v>
      </c>
      <c r="AB329">
        <v>0</v>
      </c>
      <c r="AC329">
        <v>0</v>
      </c>
      <c r="AD329">
        <v>0</v>
      </c>
      <c r="AE329">
        <v>0</v>
      </c>
      <c r="AF329">
        <v>327</v>
      </c>
    </row>
    <row r="330" spans="2:32">
      <c r="B330" s="4" t="s">
        <v>23603</v>
      </c>
      <c r="C330" s="4" t="s">
        <v>23604</v>
      </c>
      <c r="E330">
        <v>0</v>
      </c>
      <c r="F330">
        <v>0</v>
      </c>
      <c r="G330">
        <v>0</v>
      </c>
      <c r="H330">
        <v>0</v>
      </c>
      <c r="I330">
        <v>0</v>
      </c>
      <c r="J330">
        <v>0</v>
      </c>
      <c r="K330">
        <v>0</v>
      </c>
      <c r="L330">
        <v>0</v>
      </c>
      <c r="M330">
        <v>0</v>
      </c>
      <c r="N330">
        <v>90</v>
      </c>
      <c r="O330">
        <v>0</v>
      </c>
      <c r="P330">
        <v>30</v>
      </c>
      <c r="Q330">
        <f t="shared" si="10"/>
        <v>7.5</v>
      </c>
      <c r="R330" s="6">
        <f t="shared" si="11"/>
        <v>0</v>
      </c>
      <c r="U330">
        <v>0</v>
      </c>
      <c r="V330">
        <v>1</v>
      </c>
      <c r="W330">
        <v>0</v>
      </c>
      <c r="X330">
        <v>0</v>
      </c>
      <c r="Y330">
        <v>1</v>
      </c>
      <c r="Z330">
        <v>0</v>
      </c>
      <c r="AA330">
        <v>0</v>
      </c>
      <c r="AB330">
        <v>0</v>
      </c>
      <c r="AC330">
        <v>0</v>
      </c>
      <c r="AD330">
        <v>0</v>
      </c>
      <c r="AE330">
        <v>0</v>
      </c>
      <c r="AF330">
        <v>328</v>
      </c>
    </row>
    <row r="331" spans="2:32">
      <c r="B331" s="4" t="s">
        <v>23605</v>
      </c>
      <c r="C331" s="4" t="s">
        <v>23606</v>
      </c>
      <c r="E331">
        <v>0</v>
      </c>
      <c r="F331">
        <v>0</v>
      </c>
      <c r="G331">
        <v>5000</v>
      </c>
      <c r="H331">
        <v>12500</v>
      </c>
      <c r="I331">
        <v>1</v>
      </c>
      <c r="J331">
        <v>2</v>
      </c>
      <c r="K331">
        <v>0</v>
      </c>
      <c r="L331">
        <v>2</v>
      </c>
      <c r="M331">
        <v>0</v>
      </c>
      <c r="N331">
        <v>30</v>
      </c>
      <c r="O331">
        <v>120</v>
      </c>
      <c r="P331">
        <v>180</v>
      </c>
      <c r="Q331">
        <f t="shared" si="10"/>
        <v>25.5</v>
      </c>
      <c r="R331" s="6">
        <f t="shared" si="11"/>
        <v>291.66</v>
      </c>
      <c r="U331">
        <v>150</v>
      </c>
      <c r="V331">
        <v>0.85</v>
      </c>
      <c r="W331">
        <v>0</v>
      </c>
      <c r="X331">
        <v>0</v>
      </c>
      <c r="Y331">
        <v>1</v>
      </c>
      <c r="Z331">
        <v>0</v>
      </c>
      <c r="AA331">
        <v>0</v>
      </c>
      <c r="AB331">
        <v>0</v>
      </c>
      <c r="AC331">
        <v>0</v>
      </c>
      <c r="AD331">
        <v>0</v>
      </c>
      <c r="AE331">
        <v>0</v>
      </c>
      <c r="AF331">
        <v>329</v>
      </c>
    </row>
    <row r="332" spans="2:32">
      <c r="B332" s="4" t="s">
        <v>23563</v>
      </c>
      <c r="C332" s="4" t="s">
        <v>23607</v>
      </c>
      <c r="E332">
        <v>0</v>
      </c>
      <c r="F332">
        <v>0</v>
      </c>
      <c r="G332">
        <v>1.5</v>
      </c>
      <c r="H332">
        <v>1500</v>
      </c>
      <c r="I332">
        <v>1</v>
      </c>
      <c r="J332">
        <v>1</v>
      </c>
      <c r="K332">
        <v>1</v>
      </c>
      <c r="L332">
        <v>1</v>
      </c>
      <c r="M332">
        <v>1</v>
      </c>
      <c r="N332">
        <v>12</v>
      </c>
      <c r="O332">
        <v>48</v>
      </c>
      <c r="P332">
        <v>71</v>
      </c>
      <c r="Q332">
        <f t="shared" si="10"/>
        <v>10.1</v>
      </c>
      <c r="R332" s="6">
        <f t="shared" si="11"/>
        <v>74.33</v>
      </c>
      <c r="U332">
        <v>150</v>
      </c>
      <c r="V332">
        <v>1</v>
      </c>
      <c r="W332">
        <v>0</v>
      </c>
      <c r="X332">
        <v>0</v>
      </c>
      <c r="Y332">
        <v>1</v>
      </c>
      <c r="Z332">
        <v>0</v>
      </c>
      <c r="AA332">
        <v>0</v>
      </c>
      <c r="AB332">
        <v>0</v>
      </c>
      <c r="AC332">
        <v>0</v>
      </c>
      <c r="AD332">
        <v>0</v>
      </c>
      <c r="AE332">
        <v>0</v>
      </c>
      <c r="AF332">
        <v>330</v>
      </c>
    </row>
    <row r="333" spans="2:32">
      <c r="B333" s="4" t="s">
        <v>23608</v>
      </c>
      <c r="C333" s="4" t="s">
        <v>23609</v>
      </c>
      <c r="E333">
        <v>5</v>
      </c>
      <c r="G333">
        <v>2</v>
      </c>
      <c r="H333">
        <v>7</v>
      </c>
      <c r="I333">
        <v>1.25</v>
      </c>
      <c r="J333">
        <v>0.5</v>
      </c>
      <c r="K333">
        <v>0</v>
      </c>
      <c r="L333">
        <v>1.5</v>
      </c>
      <c r="M333">
        <v>0</v>
      </c>
      <c r="N333">
        <v>0</v>
      </c>
      <c r="O333">
        <v>0</v>
      </c>
      <c r="P333">
        <v>42.5</v>
      </c>
      <c r="Q333">
        <f t="shared" si="10"/>
        <v>4.25</v>
      </c>
      <c r="R333" s="6">
        <f t="shared" si="11"/>
        <v>0.95</v>
      </c>
      <c r="U333">
        <v>40</v>
      </c>
      <c r="V333">
        <v>0.9</v>
      </c>
      <c r="W333">
        <v>0.7</v>
      </c>
      <c r="X333">
        <v>0</v>
      </c>
      <c r="Y333">
        <v>1</v>
      </c>
      <c r="Z333">
        <v>0</v>
      </c>
      <c r="AA333">
        <v>0</v>
      </c>
      <c r="AB333">
        <v>0</v>
      </c>
      <c r="AC333">
        <v>0</v>
      </c>
      <c r="AD333">
        <v>0</v>
      </c>
      <c r="AE333">
        <v>0</v>
      </c>
      <c r="AF333">
        <v>331</v>
      </c>
    </row>
    <row r="334" spans="2:32">
      <c r="B334" s="4" t="s">
        <v>23608</v>
      </c>
      <c r="C334" s="4" t="s">
        <v>23610</v>
      </c>
      <c r="E334">
        <v>10</v>
      </c>
      <c r="G334">
        <v>6</v>
      </c>
      <c r="H334">
        <v>16</v>
      </c>
      <c r="I334">
        <v>1.25</v>
      </c>
      <c r="J334">
        <v>0.5</v>
      </c>
      <c r="K334">
        <v>0</v>
      </c>
      <c r="L334">
        <v>1.5</v>
      </c>
      <c r="M334">
        <v>0</v>
      </c>
      <c r="N334">
        <v>0</v>
      </c>
      <c r="O334">
        <v>0</v>
      </c>
      <c r="P334">
        <v>42.5</v>
      </c>
      <c r="Q334">
        <f t="shared" si="10"/>
        <v>4.25</v>
      </c>
      <c r="R334" s="6">
        <f t="shared" si="11"/>
        <v>2.32</v>
      </c>
      <c r="U334">
        <v>40</v>
      </c>
      <c r="V334">
        <v>0.9</v>
      </c>
      <c r="W334">
        <v>0.5</v>
      </c>
      <c r="X334">
        <v>0</v>
      </c>
      <c r="Y334">
        <v>1</v>
      </c>
      <c r="Z334">
        <v>0</v>
      </c>
      <c r="AA334">
        <v>0</v>
      </c>
      <c r="AB334">
        <v>0</v>
      </c>
      <c r="AC334">
        <v>0</v>
      </c>
      <c r="AD334">
        <v>0</v>
      </c>
      <c r="AE334">
        <v>0</v>
      </c>
      <c r="AF334">
        <v>332</v>
      </c>
    </row>
    <row r="335" spans="2:32">
      <c r="B335" s="4" t="s">
        <v>23608</v>
      </c>
      <c r="C335" s="4" t="s">
        <v>23611</v>
      </c>
      <c r="E335">
        <v>20</v>
      </c>
      <c r="G335">
        <v>15</v>
      </c>
      <c r="H335">
        <v>40</v>
      </c>
      <c r="I335">
        <v>1.25</v>
      </c>
      <c r="J335">
        <v>0.5</v>
      </c>
      <c r="K335">
        <v>0</v>
      </c>
      <c r="L335">
        <v>1.5</v>
      </c>
      <c r="M335">
        <v>0</v>
      </c>
      <c r="N335">
        <v>0</v>
      </c>
      <c r="O335">
        <v>0</v>
      </c>
      <c r="P335">
        <v>50</v>
      </c>
      <c r="Q335">
        <f t="shared" si="10"/>
        <v>5</v>
      </c>
      <c r="R335" s="6">
        <f t="shared" si="11"/>
        <v>4.95</v>
      </c>
      <c r="U335">
        <v>60</v>
      </c>
      <c r="V335">
        <v>0.9</v>
      </c>
      <c r="W335">
        <v>0.3</v>
      </c>
      <c r="X335">
        <v>0</v>
      </c>
      <c r="Y335">
        <v>1</v>
      </c>
      <c r="Z335">
        <v>0</v>
      </c>
      <c r="AA335">
        <v>0</v>
      </c>
      <c r="AB335">
        <v>0</v>
      </c>
      <c r="AC335">
        <v>0</v>
      </c>
      <c r="AD335">
        <v>0</v>
      </c>
      <c r="AE335">
        <v>0</v>
      </c>
      <c r="AF335">
        <v>333</v>
      </c>
    </row>
    <row r="336" spans="2:32">
      <c r="B336" s="4" t="s">
        <v>23608</v>
      </c>
      <c r="C336" s="4" t="s">
        <v>23612</v>
      </c>
      <c r="E336">
        <v>40</v>
      </c>
      <c r="G336">
        <v>36</v>
      </c>
      <c r="H336">
        <v>96</v>
      </c>
      <c r="I336">
        <v>1.25</v>
      </c>
      <c r="J336">
        <v>0.5</v>
      </c>
      <c r="K336">
        <v>0</v>
      </c>
      <c r="L336">
        <v>1.5</v>
      </c>
      <c r="M336">
        <v>0</v>
      </c>
      <c r="N336">
        <v>0</v>
      </c>
      <c r="O336">
        <v>0</v>
      </c>
      <c r="P336">
        <v>57</v>
      </c>
      <c r="Q336">
        <f t="shared" si="10"/>
        <v>5.7</v>
      </c>
      <c r="R336" s="6">
        <f t="shared" si="11"/>
        <v>10.42</v>
      </c>
      <c r="U336">
        <v>80</v>
      </c>
      <c r="V336">
        <v>0.9</v>
      </c>
      <c r="W336">
        <v>0.05</v>
      </c>
      <c r="X336">
        <v>0</v>
      </c>
      <c r="Y336">
        <v>1</v>
      </c>
      <c r="Z336">
        <v>0</v>
      </c>
      <c r="AA336">
        <v>0</v>
      </c>
      <c r="AB336">
        <v>0</v>
      </c>
      <c r="AC336">
        <v>0</v>
      </c>
      <c r="AD336">
        <v>0</v>
      </c>
      <c r="AE336">
        <v>0</v>
      </c>
      <c r="AF336">
        <v>334</v>
      </c>
    </row>
    <row r="337" spans="2:32">
      <c r="B337" s="4" t="s">
        <v>23613</v>
      </c>
      <c r="C337" s="4" t="s">
        <v>23614</v>
      </c>
      <c r="E337">
        <v>7</v>
      </c>
      <c r="G337">
        <v>3</v>
      </c>
      <c r="H337">
        <v>9</v>
      </c>
      <c r="I337">
        <v>1.25</v>
      </c>
      <c r="J337">
        <v>0.5</v>
      </c>
      <c r="K337">
        <v>0</v>
      </c>
      <c r="L337">
        <v>1.5</v>
      </c>
      <c r="M337">
        <v>0</v>
      </c>
      <c r="N337">
        <v>0</v>
      </c>
      <c r="O337">
        <v>0</v>
      </c>
      <c r="P337">
        <v>42.5</v>
      </c>
      <c r="Q337">
        <f t="shared" si="10"/>
        <v>4.25</v>
      </c>
      <c r="R337" s="6">
        <f t="shared" si="11"/>
        <v>1.27</v>
      </c>
      <c r="U337">
        <v>40</v>
      </c>
      <c r="V337">
        <v>0.9</v>
      </c>
      <c r="W337">
        <v>0.7</v>
      </c>
      <c r="X337">
        <v>0</v>
      </c>
      <c r="Y337">
        <v>1</v>
      </c>
      <c r="Z337">
        <v>0</v>
      </c>
      <c r="AA337">
        <v>0</v>
      </c>
      <c r="AB337">
        <v>0</v>
      </c>
      <c r="AC337">
        <v>0</v>
      </c>
      <c r="AD337">
        <v>0</v>
      </c>
      <c r="AE337">
        <v>0</v>
      </c>
      <c r="AF337">
        <v>335</v>
      </c>
    </row>
    <row r="338" spans="2:32">
      <c r="B338" s="4" t="s">
        <v>23613</v>
      </c>
      <c r="C338" s="4" t="s">
        <v>23615</v>
      </c>
      <c r="E338">
        <v>23</v>
      </c>
      <c r="G338">
        <v>8</v>
      </c>
      <c r="H338">
        <v>21</v>
      </c>
      <c r="I338">
        <v>1.25</v>
      </c>
      <c r="J338">
        <v>0.5</v>
      </c>
      <c r="K338">
        <v>0</v>
      </c>
      <c r="L338">
        <v>1.5</v>
      </c>
      <c r="M338">
        <v>0</v>
      </c>
      <c r="N338">
        <v>0</v>
      </c>
      <c r="O338">
        <v>0</v>
      </c>
      <c r="P338">
        <v>42.5</v>
      </c>
      <c r="Q338">
        <f t="shared" si="10"/>
        <v>4.25</v>
      </c>
      <c r="R338" s="6">
        <f t="shared" si="11"/>
        <v>3.07</v>
      </c>
      <c r="U338">
        <v>40</v>
      </c>
      <c r="V338">
        <v>0.9</v>
      </c>
      <c r="W338">
        <v>0.5</v>
      </c>
      <c r="X338">
        <v>0</v>
      </c>
      <c r="Y338">
        <v>1</v>
      </c>
      <c r="Z338">
        <v>0</v>
      </c>
      <c r="AA338">
        <v>0</v>
      </c>
      <c r="AB338">
        <v>0</v>
      </c>
      <c r="AC338">
        <v>0</v>
      </c>
      <c r="AD338">
        <v>0</v>
      </c>
      <c r="AE338">
        <v>0</v>
      </c>
      <c r="AF338">
        <v>336</v>
      </c>
    </row>
    <row r="339" spans="2:32">
      <c r="B339" s="4" t="s">
        <v>23613</v>
      </c>
      <c r="C339" s="4" t="s">
        <v>23616</v>
      </c>
      <c r="E339">
        <v>26</v>
      </c>
      <c r="G339">
        <v>20</v>
      </c>
      <c r="H339">
        <v>53</v>
      </c>
      <c r="I339">
        <v>1.25</v>
      </c>
      <c r="J339">
        <v>0.5</v>
      </c>
      <c r="K339">
        <v>0</v>
      </c>
      <c r="L339">
        <v>1.5</v>
      </c>
      <c r="M339">
        <v>0</v>
      </c>
      <c r="N339">
        <v>0</v>
      </c>
      <c r="O339">
        <v>0</v>
      </c>
      <c r="P339">
        <v>50</v>
      </c>
      <c r="Q339">
        <f t="shared" si="10"/>
        <v>5</v>
      </c>
      <c r="R339" s="6">
        <f t="shared" si="11"/>
        <v>6.57</v>
      </c>
      <c r="U339">
        <v>60</v>
      </c>
      <c r="V339">
        <v>0.9</v>
      </c>
      <c r="W339">
        <v>0.3</v>
      </c>
      <c r="X339">
        <v>0</v>
      </c>
      <c r="Y339">
        <v>1</v>
      </c>
      <c r="Z339">
        <v>0</v>
      </c>
      <c r="AA339">
        <v>0</v>
      </c>
      <c r="AB339">
        <v>0</v>
      </c>
      <c r="AC339">
        <v>0</v>
      </c>
      <c r="AD339">
        <v>0</v>
      </c>
      <c r="AE339">
        <v>0</v>
      </c>
      <c r="AF339">
        <v>337</v>
      </c>
    </row>
    <row r="340" spans="2:32">
      <c r="B340" s="4" t="s">
        <v>23613</v>
      </c>
      <c r="C340" s="4" t="s">
        <v>23617</v>
      </c>
      <c r="E340">
        <v>52</v>
      </c>
      <c r="G340">
        <v>48</v>
      </c>
      <c r="H340">
        <v>126</v>
      </c>
      <c r="I340">
        <v>1.25</v>
      </c>
      <c r="J340">
        <v>0.5</v>
      </c>
      <c r="K340">
        <v>0</v>
      </c>
      <c r="L340">
        <v>1.5</v>
      </c>
      <c r="M340">
        <v>0</v>
      </c>
      <c r="N340">
        <v>0</v>
      </c>
      <c r="O340">
        <v>0</v>
      </c>
      <c r="P340">
        <v>57</v>
      </c>
      <c r="Q340">
        <f t="shared" si="10"/>
        <v>5.7</v>
      </c>
      <c r="R340" s="6">
        <f t="shared" si="11"/>
        <v>13.73</v>
      </c>
      <c r="U340">
        <v>80</v>
      </c>
      <c r="V340">
        <v>0.9</v>
      </c>
      <c r="W340">
        <v>0.05</v>
      </c>
      <c r="X340">
        <v>0</v>
      </c>
      <c r="Y340">
        <v>1</v>
      </c>
      <c r="Z340">
        <v>0</v>
      </c>
      <c r="AA340">
        <v>0</v>
      </c>
      <c r="AB340">
        <v>0</v>
      </c>
      <c r="AC340">
        <v>0</v>
      </c>
      <c r="AD340">
        <v>0</v>
      </c>
      <c r="AE340">
        <v>0</v>
      </c>
      <c r="AF340">
        <v>338</v>
      </c>
    </row>
    <row r="341" spans="2:32">
      <c r="B341" s="4" t="s">
        <v>23618</v>
      </c>
      <c r="C341" s="4" t="s">
        <v>23619</v>
      </c>
      <c r="E341">
        <v>9</v>
      </c>
      <c r="G341">
        <v>5</v>
      </c>
      <c r="H341">
        <v>11</v>
      </c>
      <c r="I341">
        <v>1.25</v>
      </c>
      <c r="J341">
        <v>0.5</v>
      </c>
      <c r="K341">
        <v>0</v>
      </c>
      <c r="L341">
        <v>1.5</v>
      </c>
      <c r="M341">
        <v>0</v>
      </c>
      <c r="N341">
        <v>0</v>
      </c>
      <c r="O341">
        <v>0</v>
      </c>
      <c r="P341">
        <v>42.5</v>
      </c>
      <c r="Q341">
        <f t="shared" si="10"/>
        <v>4.25</v>
      </c>
      <c r="R341" s="6">
        <f t="shared" si="11"/>
        <v>1.69</v>
      </c>
      <c r="U341">
        <v>40</v>
      </c>
      <c r="V341">
        <v>0.9</v>
      </c>
      <c r="W341">
        <v>0.7</v>
      </c>
      <c r="X341">
        <v>0</v>
      </c>
      <c r="Y341">
        <v>1</v>
      </c>
      <c r="Z341">
        <v>0</v>
      </c>
      <c r="AA341">
        <v>0</v>
      </c>
      <c r="AB341">
        <v>0</v>
      </c>
      <c r="AC341">
        <v>0</v>
      </c>
      <c r="AD341">
        <v>0</v>
      </c>
      <c r="AE341">
        <v>0</v>
      </c>
      <c r="AF341">
        <v>339</v>
      </c>
    </row>
    <row r="342" spans="2:32">
      <c r="B342" s="4" t="s">
        <v>23618</v>
      </c>
      <c r="C342" s="4" t="s">
        <v>23620</v>
      </c>
      <c r="E342">
        <v>17</v>
      </c>
      <c r="G342">
        <v>10</v>
      </c>
      <c r="H342">
        <v>27</v>
      </c>
      <c r="I342">
        <v>1.25</v>
      </c>
      <c r="J342">
        <v>0.5</v>
      </c>
      <c r="K342">
        <v>0</v>
      </c>
      <c r="L342">
        <v>1.5</v>
      </c>
      <c r="M342">
        <v>0</v>
      </c>
      <c r="N342">
        <v>0</v>
      </c>
      <c r="O342">
        <v>0</v>
      </c>
      <c r="P342">
        <v>42.5</v>
      </c>
      <c r="Q342">
        <f t="shared" si="10"/>
        <v>4.25</v>
      </c>
      <c r="R342" s="6">
        <f t="shared" si="11"/>
        <v>3.91</v>
      </c>
      <c r="U342">
        <v>40</v>
      </c>
      <c r="V342">
        <v>0.9</v>
      </c>
      <c r="W342">
        <v>0.5</v>
      </c>
      <c r="X342">
        <v>0</v>
      </c>
      <c r="Y342">
        <v>1</v>
      </c>
      <c r="Z342">
        <v>0</v>
      </c>
      <c r="AA342">
        <v>0</v>
      </c>
      <c r="AB342">
        <v>0</v>
      </c>
      <c r="AC342">
        <v>0</v>
      </c>
      <c r="AD342">
        <v>0</v>
      </c>
      <c r="AE342">
        <v>0</v>
      </c>
      <c r="AF342">
        <v>340</v>
      </c>
    </row>
    <row r="343" spans="2:32">
      <c r="B343" s="4" t="s">
        <v>23618</v>
      </c>
      <c r="C343" s="4" t="s">
        <v>23621</v>
      </c>
      <c r="E343">
        <v>34</v>
      </c>
      <c r="G343">
        <v>25</v>
      </c>
      <c r="H343">
        <v>68</v>
      </c>
      <c r="I343">
        <v>1.25</v>
      </c>
      <c r="J343">
        <v>0.5</v>
      </c>
      <c r="K343">
        <v>0</v>
      </c>
      <c r="L343">
        <v>1.5</v>
      </c>
      <c r="M343">
        <v>0</v>
      </c>
      <c r="N343">
        <v>0</v>
      </c>
      <c r="O343">
        <v>0</v>
      </c>
      <c r="P343">
        <v>50</v>
      </c>
      <c r="Q343">
        <f t="shared" si="10"/>
        <v>5</v>
      </c>
      <c r="R343" s="6">
        <f t="shared" si="11"/>
        <v>8.37</v>
      </c>
      <c r="U343">
        <v>60</v>
      </c>
      <c r="V343">
        <v>0.9</v>
      </c>
      <c r="W343">
        <v>0.3</v>
      </c>
      <c r="X343">
        <v>0</v>
      </c>
      <c r="Y343">
        <v>1</v>
      </c>
      <c r="Z343">
        <v>0</v>
      </c>
      <c r="AA343">
        <v>0</v>
      </c>
      <c r="AB343">
        <v>0</v>
      </c>
      <c r="AC343">
        <v>0</v>
      </c>
      <c r="AD343">
        <v>0</v>
      </c>
      <c r="AE343">
        <v>0</v>
      </c>
      <c r="AF343">
        <v>341</v>
      </c>
    </row>
    <row r="344" spans="2:32">
      <c r="B344" s="4" t="s">
        <v>23618</v>
      </c>
      <c r="C344" s="4" t="s">
        <v>23622</v>
      </c>
      <c r="E344">
        <v>68</v>
      </c>
      <c r="G344">
        <v>60</v>
      </c>
      <c r="H344">
        <v>162</v>
      </c>
      <c r="I344">
        <v>1.25</v>
      </c>
      <c r="J344">
        <v>0.5</v>
      </c>
      <c r="K344">
        <v>0</v>
      </c>
      <c r="L344">
        <v>1.5</v>
      </c>
      <c r="M344">
        <v>0</v>
      </c>
      <c r="N344">
        <v>0</v>
      </c>
      <c r="O344">
        <v>0</v>
      </c>
      <c r="P344">
        <v>57</v>
      </c>
      <c r="Q344">
        <f t="shared" si="10"/>
        <v>5.7</v>
      </c>
      <c r="R344" s="6">
        <f t="shared" si="11"/>
        <v>17.52</v>
      </c>
      <c r="U344">
        <v>80</v>
      </c>
      <c r="V344">
        <v>0.9</v>
      </c>
      <c r="W344">
        <v>0.05</v>
      </c>
      <c r="X344">
        <v>0</v>
      </c>
      <c r="Y344">
        <v>1</v>
      </c>
      <c r="Z344">
        <v>0</v>
      </c>
      <c r="AA344">
        <v>0</v>
      </c>
      <c r="AB344">
        <v>0</v>
      </c>
      <c r="AC344">
        <v>0</v>
      </c>
      <c r="AD344">
        <v>0</v>
      </c>
      <c r="AE344">
        <v>0</v>
      </c>
      <c r="AF344">
        <v>342</v>
      </c>
    </row>
    <row r="345" spans="2:32">
      <c r="B345" s="4" t="s">
        <v>23623</v>
      </c>
      <c r="C345" s="4" t="s">
        <v>23624</v>
      </c>
      <c r="E345">
        <v>9</v>
      </c>
      <c r="G345">
        <v>7</v>
      </c>
      <c r="H345">
        <v>14</v>
      </c>
      <c r="I345">
        <v>1.25</v>
      </c>
      <c r="J345">
        <v>0.5</v>
      </c>
      <c r="K345">
        <v>0</v>
      </c>
      <c r="L345">
        <v>1.5</v>
      </c>
      <c r="M345">
        <v>0</v>
      </c>
      <c r="N345">
        <v>0</v>
      </c>
      <c r="O345">
        <v>0</v>
      </c>
      <c r="P345">
        <v>42.5</v>
      </c>
      <c r="Q345">
        <f t="shared" si="10"/>
        <v>4.25</v>
      </c>
      <c r="R345" s="6">
        <f t="shared" si="11"/>
        <v>2.22</v>
      </c>
      <c r="U345">
        <v>40</v>
      </c>
      <c r="V345">
        <v>0.9</v>
      </c>
      <c r="W345">
        <v>0.7</v>
      </c>
      <c r="X345">
        <v>0</v>
      </c>
      <c r="Y345">
        <v>1</v>
      </c>
      <c r="Z345">
        <v>0</v>
      </c>
      <c r="AA345">
        <v>0</v>
      </c>
      <c r="AB345">
        <v>0</v>
      </c>
      <c r="AC345">
        <v>0</v>
      </c>
      <c r="AD345">
        <v>0</v>
      </c>
      <c r="AE345">
        <v>0</v>
      </c>
      <c r="AF345">
        <v>343</v>
      </c>
    </row>
    <row r="346" spans="2:32">
      <c r="B346" s="4" t="s">
        <v>23623</v>
      </c>
      <c r="C346" s="4" t="s">
        <v>23625</v>
      </c>
      <c r="E346">
        <v>17</v>
      </c>
      <c r="G346">
        <v>13</v>
      </c>
      <c r="H346">
        <v>35</v>
      </c>
      <c r="I346">
        <v>1.25</v>
      </c>
      <c r="J346">
        <v>0.5</v>
      </c>
      <c r="K346">
        <v>0</v>
      </c>
      <c r="L346">
        <v>1.5</v>
      </c>
      <c r="M346">
        <v>0</v>
      </c>
      <c r="N346">
        <v>0</v>
      </c>
      <c r="O346">
        <v>0</v>
      </c>
      <c r="P346">
        <v>42.5</v>
      </c>
      <c r="Q346">
        <f t="shared" si="10"/>
        <v>4.25</v>
      </c>
      <c r="R346" s="6">
        <f t="shared" si="11"/>
        <v>5.08</v>
      </c>
      <c r="U346">
        <v>40</v>
      </c>
      <c r="V346">
        <v>0.9</v>
      </c>
      <c r="W346">
        <v>0.5</v>
      </c>
      <c r="X346">
        <v>0</v>
      </c>
      <c r="Y346">
        <v>1</v>
      </c>
      <c r="Z346">
        <v>0</v>
      </c>
      <c r="AA346">
        <v>0</v>
      </c>
      <c r="AB346">
        <v>0</v>
      </c>
      <c r="AC346">
        <v>0</v>
      </c>
      <c r="AD346">
        <v>0</v>
      </c>
      <c r="AE346">
        <v>0</v>
      </c>
      <c r="AF346">
        <v>344</v>
      </c>
    </row>
    <row r="347" spans="2:32">
      <c r="B347" s="4" t="s">
        <v>23623</v>
      </c>
      <c r="C347" s="4" t="s">
        <v>23626</v>
      </c>
      <c r="E347">
        <v>34</v>
      </c>
      <c r="G347">
        <v>33</v>
      </c>
      <c r="H347">
        <v>88</v>
      </c>
      <c r="I347">
        <v>1.25</v>
      </c>
      <c r="J347">
        <v>0.5</v>
      </c>
      <c r="K347">
        <v>0</v>
      </c>
      <c r="L347">
        <v>1.5</v>
      </c>
      <c r="M347">
        <v>0</v>
      </c>
      <c r="N347">
        <v>0</v>
      </c>
      <c r="O347">
        <v>0</v>
      </c>
      <c r="P347">
        <v>50</v>
      </c>
      <c r="Q347">
        <f t="shared" si="10"/>
        <v>5</v>
      </c>
      <c r="R347" s="6">
        <f t="shared" si="11"/>
        <v>10.89</v>
      </c>
      <c r="U347">
        <v>60</v>
      </c>
      <c r="V347">
        <v>0.9</v>
      </c>
      <c r="W347">
        <v>0.3</v>
      </c>
      <c r="X347">
        <v>0</v>
      </c>
      <c r="Y347">
        <v>1</v>
      </c>
      <c r="Z347">
        <v>0</v>
      </c>
      <c r="AA347">
        <v>0</v>
      </c>
      <c r="AB347">
        <v>0</v>
      </c>
      <c r="AC347">
        <v>0</v>
      </c>
      <c r="AD347">
        <v>0</v>
      </c>
      <c r="AE347">
        <v>0</v>
      </c>
      <c r="AF347">
        <v>345</v>
      </c>
    </row>
    <row r="348" spans="2:32">
      <c r="B348" s="4" t="s">
        <v>23623</v>
      </c>
      <c r="C348" s="4" t="s">
        <v>23627</v>
      </c>
      <c r="E348">
        <v>68</v>
      </c>
      <c r="G348">
        <v>78</v>
      </c>
      <c r="H348">
        <v>210</v>
      </c>
      <c r="I348">
        <v>1.25</v>
      </c>
      <c r="J348">
        <v>0.5</v>
      </c>
      <c r="K348">
        <v>0</v>
      </c>
      <c r="L348">
        <v>1.5</v>
      </c>
      <c r="M348">
        <v>0</v>
      </c>
      <c r="N348">
        <v>0</v>
      </c>
      <c r="O348">
        <v>0</v>
      </c>
      <c r="P348">
        <v>57</v>
      </c>
      <c r="Q348">
        <f t="shared" si="10"/>
        <v>5.7</v>
      </c>
      <c r="R348" s="6">
        <f t="shared" si="11"/>
        <v>22.73</v>
      </c>
      <c r="U348">
        <v>80</v>
      </c>
      <c r="V348">
        <v>0.9</v>
      </c>
      <c r="W348">
        <v>0.05</v>
      </c>
      <c r="X348">
        <v>0</v>
      </c>
      <c r="Y348">
        <v>1</v>
      </c>
      <c r="Z348">
        <v>0</v>
      </c>
      <c r="AA348">
        <v>0</v>
      </c>
      <c r="AB348">
        <v>0</v>
      </c>
      <c r="AC348">
        <v>0</v>
      </c>
      <c r="AD348">
        <v>0</v>
      </c>
      <c r="AE348">
        <v>0</v>
      </c>
      <c r="AF348">
        <v>346</v>
      </c>
    </row>
    <row r="349" spans="2:32">
      <c r="B349" s="4" t="s">
        <v>23628</v>
      </c>
      <c r="C349" s="4" t="s">
        <v>23629</v>
      </c>
      <c r="E349">
        <v>9</v>
      </c>
      <c r="G349">
        <v>9</v>
      </c>
      <c r="H349">
        <v>20</v>
      </c>
      <c r="I349">
        <v>1.25</v>
      </c>
      <c r="J349">
        <v>0.5</v>
      </c>
      <c r="K349">
        <v>0</v>
      </c>
      <c r="L349">
        <v>1.5</v>
      </c>
      <c r="M349">
        <v>0</v>
      </c>
      <c r="N349">
        <v>0</v>
      </c>
      <c r="O349">
        <v>0</v>
      </c>
      <c r="P349">
        <v>42.5</v>
      </c>
      <c r="Q349">
        <f t="shared" si="10"/>
        <v>4.25</v>
      </c>
      <c r="R349" s="6">
        <f t="shared" si="11"/>
        <v>3.07</v>
      </c>
      <c r="U349">
        <v>40</v>
      </c>
      <c r="V349">
        <v>0.9</v>
      </c>
      <c r="W349">
        <v>0.7</v>
      </c>
      <c r="X349">
        <v>0</v>
      </c>
      <c r="Y349">
        <v>1</v>
      </c>
      <c r="Z349">
        <v>0</v>
      </c>
      <c r="AA349">
        <v>0</v>
      </c>
      <c r="AB349">
        <v>0</v>
      </c>
      <c r="AC349">
        <v>0</v>
      </c>
      <c r="AD349">
        <v>0</v>
      </c>
      <c r="AE349">
        <v>0</v>
      </c>
      <c r="AF349">
        <v>347</v>
      </c>
    </row>
    <row r="350" spans="2:32">
      <c r="B350" s="4" t="s">
        <v>23628</v>
      </c>
      <c r="C350" s="4" t="s">
        <v>23630</v>
      </c>
      <c r="E350">
        <v>17</v>
      </c>
      <c r="G350">
        <v>17</v>
      </c>
      <c r="H350">
        <v>46</v>
      </c>
      <c r="I350">
        <v>1.25</v>
      </c>
      <c r="J350">
        <v>0.5</v>
      </c>
      <c r="K350">
        <v>0</v>
      </c>
      <c r="L350">
        <v>1.5</v>
      </c>
      <c r="M350">
        <v>0</v>
      </c>
      <c r="N350">
        <v>0</v>
      </c>
      <c r="O350">
        <v>0</v>
      </c>
      <c r="P350">
        <v>42.5</v>
      </c>
      <c r="Q350">
        <f t="shared" si="10"/>
        <v>4.25</v>
      </c>
      <c r="R350" s="6">
        <f t="shared" si="11"/>
        <v>6.67</v>
      </c>
      <c r="U350">
        <v>40</v>
      </c>
      <c r="V350">
        <v>0.9</v>
      </c>
      <c r="W350">
        <v>0.5</v>
      </c>
      <c r="X350">
        <v>0</v>
      </c>
      <c r="Y350">
        <v>1</v>
      </c>
      <c r="Z350">
        <v>0</v>
      </c>
      <c r="AA350">
        <v>0</v>
      </c>
      <c r="AB350">
        <v>0</v>
      </c>
      <c r="AC350">
        <v>0</v>
      </c>
      <c r="AD350">
        <v>0</v>
      </c>
      <c r="AE350">
        <v>0</v>
      </c>
      <c r="AF350">
        <v>348</v>
      </c>
    </row>
    <row r="351" spans="2:32">
      <c r="B351" s="4" t="s">
        <v>23628</v>
      </c>
      <c r="C351" s="4" t="s">
        <v>23631</v>
      </c>
      <c r="E351">
        <v>34</v>
      </c>
      <c r="G351">
        <v>43</v>
      </c>
      <c r="H351">
        <v>115</v>
      </c>
      <c r="I351">
        <v>1.25</v>
      </c>
      <c r="J351">
        <v>0.5</v>
      </c>
      <c r="K351">
        <v>0</v>
      </c>
      <c r="L351">
        <v>1.5</v>
      </c>
      <c r="M351">
        <v>0</v>
      </c>
      <c r="N351">
        <v>0</v>
      </c>
      <c r="O351">
        <v>0</v>
      </c>
      <c r="P351">
        <v>50</v>
      </c>
      <c r="Q351">
        <f t="shared" si="10"/>
        <v>5</v>
      </c>
      <c r="R351" s="6">
        <f t="shared" si="11"/>
        <v>14.22</v>
      </c>
      <c r="U351">
        <v>60</v>
      </c>
      <c r="V351">
        <v>0.9</v>
      </c>
      <c r="W351">
        <v>0.3</v>
      </c>
      <c r="X351">
        <v>0</v>
      </c>
      <c r="Y351">
        <v>1</v>
      </c>
      <c r="Z351">
        <v>0</v>
      </c>
      <c r="AA351">
        <v>0</v>
      </c>
      <c r="AB351">
        <v>0</v>
      </c>
      <c r="AC351">
        <v>0</v>
      </c>
      <c r="AD351">
        <v>0</v>
      </c>
      <c r="AE351">
        <v>0</v>
      </c>
      <c r="AF351">
        <v>349</v>
      </c>
    </row>
    <row r="352" spans="2:32">
      <c r="B352" s="4" t="s">
        <v>23628</v>
      </c>
      <c r="C352" s="4" t="s">
        <v>23632</v>
      </c>
      <c r="E352">
        <v>68</v>
      </c>
      <c r="G352">
        <v>102</v>
      </c>
      <c r="H352">
        <v>276</v>
      </c>
      <c r="I352">
        <v>1.25</v>
      </c>
      <c r="J352">
        <v>0.5</v>
      </c>
      <c r="K352">
        <v>0</v>
      </c>
      <c r="L352">
        <v>1.5</v>
      </c>
      <c r="M352">
        <v>0</v>
      </c>
      <c r="N352">
        <v>0</v>
      </c>
      <c r="O352">
        <v>0</v>
      </c>
      <c r="P352">
        <v>57</v>
      </c>
      <c r="Q352">
        <f t="shared" si="10"/>
        <v>5.7</v>
      </c>
      <c r="R352" s="6">
        <f t="shared" si="11"/>
        <v>29.84</v>
      </c>
      <c r="U352">
        <v>80</v>
      </c>
      <c r="V352">
        <v>0.9</v>
      </c>
      <c r="W352">
        <v>0.05</v>
      </c>
      <c r="X352">
        <v>0</v>
      </c>
      <c r="Y352">
        <v>1</v>
      </c>
      <c r="Z352">
        <v>0</v>
      </c>
      <c r="AA352">
        <v>0</v>
      </c>
      <c r="AB352">
        <v>0</v>
      </c>
      <c r="AC352">
        <v>0</v>
      </c>
      <c r="AD352">
        <v>0</v>
      </c>
      <c r="AE352">
        <v>0</v>
      </c>
      <c r="AF352">
        <v>350</v>
      </c>
    </row>
    <row r="353" spans="2:32">
      <c r="B353" s="4" t="s">
        <v>23633</v>
      </c>
      <c r="C353" s="4" t="s">
        <v>23634</v>
      </c>
      <c r="E353">
        <v>9</v>
      </c>
      <c r="G353">
        <v>5</v>
      </c>
      <c r="H353">
        <v>14</v>
      </c>
      <c r="I353">
        <v>1.5</v>
      </c>
      <c r="J353">
        <v>0.25</v>
      </c>
      <c r="K353">
        <v>0</v>
      </c>
      <c r="L353">
        <v>2</v>
      </c>
      <c r="M353">
        <v>0</v>
      </c>
      <c r="N353">
        <v>0</v>
      </c>
      <c r="O353">
        <v>0</v>
      </c>
      <c r="P353">
        <v>50</v>
      </c>
      <c r="Q353">
        <f t="shared" si="10"/>
        <v>5</v>
      </c>
      <c r="R353" s="6">
        <f t="shared" si="11"/>
        <v>1.52</v>
      </c>
      <c r="U353">
        <v>40</v>
      </c>
      <c r="V353">
        <v>0.8</v>
      </c>
      <c r="W353">
        <v>0.7</v>
      </c>
      <c r="X353">
        <v>0</v>
      </c>
      <c r="Y353">
        <v>1</v>
      </c>
      <c r="Z353">
        <v>0</v>
      </c>
      <c r="AA353">
        <v>0</v>
      </c>
      <c r="AB353">
        <v>0</v>
      </c>
      <c r="AC353">
        <v>0</v>
      </c>
      <c r="AD353">
        <v>0</v>
      </c>
      <c r="AE353">
        <v>0</v>
      </c>
      <c r="AF353">
        <v>351</v>
      </c>
    </row>
    <row r="354" spans="2:32">
      <c r="B354" s="4" t="s">
        <v>23633</v>
      </c>
      <c r="C354" s="4" t="s">
        <v>23635</v>
      </c>
      <c r="E354">
        <v>17</v>
      </c>
      <c r="G354">
        <v>12</v>
      </c>
      <c r="H354">
        <v>33</v>
      </c>
      <c r="I354">
        <v>1.5</v>
      </c>
      <c r="J354">
        <v>0.25</v>
      </c>
      <c r="K354">
        <v>0</v>
      </c>
      <c r="L354">
        <v>2</v>
      </c>
      <c r="M354">
        <v>0</v>
      </c>
      <c r="N354">
        <v>0</v>
      </c>
      <c r="O354">
        <v>0</v>
      </c>
      <c r="P354">
        <v>50</v>
      </c>
      <c r="Q354">
        <f t="shared" si="10"/>
        <v>5</v>
      </c>
      <c r="R354" s="6">
        <f t="shared" si="11"/>
        <v>3.6</v>
      </c>
      <c r="U354">
        <v>40</v>
      </c>
      <c r="V354">
        <v>0.8</v>
      </c>
      <c r="W354">
        <v>0.4</v>
      </c>
      <c r="X354">
        <v>0</v>
      </c>
      <c r="Y354">
        <v>1</v>
      </c>
      <c r="Z354">
        <v>0</v>
      </c>
      <c r="AA354">
        <v>0</v>
      </c>
      <c r="AB354">
        <v>0</v>
      </c>
      <c r="AC354">
        <v>0</v>
      </c>
      <c r="AD354">
        <v>0</v>
      </c>
      <c r="AE354">
        <v>0</v>
      </c>
      <c r="AF354">
        <v>352</v>
      </c>
    </row>
    <row r="355" spans="2:32">
      <c r="B355" s="4" t="s">
        <v>23633</v>
      </c>
      <c r="C355" s="4" t="s">
        <v>23636</v>
      </c>
      <c r="E355">
        <v>34</v>
      </c>
      <c r="G355">
        <v>30</v>
      </c>
      <c r="H355">
        <v>83</v>
      </c>
      <c r="I355">
        <v>1.5</v>
      </c>
      <c r="J355">
        <v>0.25</v>
      </c>
      <c r="K355">
        <v>0</v>
      </c>
      <c r="L355">
        <v>2</v>
      </c>
      <c r="M355">
        <v>0</v>
      </c>
      <c r="N355">
        <v>0</v>
      </c>
      <c r="O355">
        <v>0</v>
      </c>
      <c r="P355">
        <v>57</v>
      </c>
      <c r="Q355">
        <f t="shared" si="10"/>
        <v>5.7</v>
      </c>
      <c r="R355" s="6">
        <f t="shared" si="11"/>
        <v>7.92</v>
      </c>
      <c r="U355">
        <v>60</v>
      </c>
      <c r="V355">
        <v>0.8</v>
      </c>
      <c r="W355">
        <v>0.2</v>
      </c>
      <c r="X355">
        <v>0</v>
      </c>
      <c r="Y355">
        <v>1</v>
      </c>
      <c r="Z355">
        <v>0</v>
      </c>
      <c r="AA355">
        <v>0</v>
      </c>
      <c r="AB355">
        <v>0</v>
      </c>
      <c r="AC355">
        <v>0</v>
      </c>
      <c r="AD355">
        <v>0</v>
      </c>
      <c r="AE355">
        <v>0</v>
      </c>
      <c r="AF355">
        <v>353</v>
      </c>
    </row>
    <row r="356" spans="2:32">
      <c r="B356" s="4" t="s">
        <v>23633</v>
      </c>
      <c r="C356" s="4" t="s">
        <v>23637</v>
      </c>
      <c r="E356">
        <v>68</v>
      </c>
      <c r="G356">
        <v>72</v>
      </c>
      <c r="H356">
        <v>198</v>
      </c>
      <c r="I356">
        <v>1.5</v>
      </c>
      <c r="J356">
        <v>0.25</v>
      </c>
      <c r="K356">
        <v>0</v>
      </c>
      <c r="L356">
        <v>2</v>
      </c>
      <c r="M356">
        <v>0</v>
      </c>
      <c r="N356">
        <v>0</v>
      </c>
      <c r="O356">
        <v>0</v>
      </c>
      <c r="P356">
        <v>64</v>
      </c>
      <c r="Q356">
        <f t="shared" si="10"/>
        <v>6.4</v>
      </c>
      <c r="R356" s="6">
        <f t="shared" si="11"/>
        <v>16.87</v>
      </c>
      <c r="U356">
        <v>80</v>
      </c>
      <c r="V356">
        <v>0.8</v>
      </c>
      <c r="W356">
        <v>0.05</v>
      </c>
      <c r="X356">
        <v>0</v>
      </c>
      <c r="Y356">
        <v>1</v>
      </c>
      <c r="Z356">
        <v>0</v>
      </c>
      <c r="AA356">
        <v>0</v>
      </c>
      <c r="AB356">
        <v>0</v>
      </c>
      <c r="AC356">
        <v>0</v>
      </c>
      <c r="AD356">
        <v>0</v>
      </c>
      <c r="AE356">
        <v>0</v>
      </c>
      <c r="AF356">
        <v>354</v>
      </c>
    </row>
    <row r="357" spans="2:32">
      <c r="B357" s="4" t="s">
        <v>23638</v>
      </c>
      <c r="C357" s="4" t="s">
        <v>23639</v>
      </c>
      <c r="E357">
        <v>9</v>
      </c>
      <c r="G357">
        <v>7</v>
      </c>
      <c r="H357">
        <v>19</v>
      </c>
      <c r="I357">
        <v>1.5</v>
      </c>
      <c r="J357">
        <v>0.25</v>
      </c>
      <c r="K357">
        <v>0</v>
      </c>
      <c r="L357">
        <v>2</v>
      </c>
      <c r="M357">
        <v>0</v>
      </c>
      <c r="N357">
        <v>0</v>
      </c>
      <c r="O357">
        <v>0</v>
      </c>
      <c r="P357">
        <v>50</v>
      </c>
      <c r="Q357">
        <f t="shared" si="10"/>
        <v>5</v>
      </c>
      <c r="R357" s="6">
        <f t="shared" si="11"/>
        <v>2.08</v>
      </c>
      <c r="U357">
        <v>40</v>
      </c>
      <c r="V357">
        <v>0.8</v>
      </c>
      <c r="W357">
        <v>0.7</v>
      </c>
      <c r="X357">
        <v>0</v>
      </c>
      <c r="Y357">
        <v>1</v>
      </c>
      <c r="Z357">
        <v>0</v>
      </c>
      <c r="AA357">
        <v>0</v>
      </c>
      <c r="AB357">
        <v>0</v>
      </c>
      <c r="AC357">
        <v>0</v>
      </c>
      <c r="AD357">
        <v>0</v>
      </c>
      <c r="AE357">
        <v>0</v>
      </c>
      <c r="AF357">
        <v>355</v>
      </c>
    </row>
    <row r="358" spans="2:32">
      <c r="B358" s="4" t="s">
        <v>23638</v>
      </c>
      <c r="C358" s="4" t="s">
        <v>23640</v>
      </c>
      <c r="E358">
        <v>17</v>
      </c>
      <c r="G358">
        <v>16</v>
      </c>
      <c r="H358">
        <v>43</v>
      </c>
      <c r="I358">
        <v>1.5</v>
      </c>
      <c r="J358">
        <v>0.25</v>
      </c>
      <c r="K358">
        <v>0</v>
      </c>
      <c r="L358">
        <v>2</v>
      </c>
      <c r="M358">
        <v>0</v>
      </c>
      <c r="N358">
        <v>0</v>
      </c>
      <c r="O358">
        <v>0</v>
      </c>
      <c r="P358">
        <v>50</v>
      </c>
      <c r="Q358">
        <f t="shared" si="10"/>
        <v>5</v>
      </c>
      <c r="R358" s="6">
        <f t="shared" si="11"/>
        <v>4.72</v>
      </c>
      <c r="U358">
        <v>40</v>
      </c>
      <c r="V358">
        <v>0.8</v>
      </c>
      <c r="W358">
        <v>0.4</v>
      </c>
      <c r="X358">
        <v>0</v>
      </c>
      <c r="Y358">
        <v>1</v>
      </c>
      <c r="Z358">
        <v>0</v>
      </c>
      <c r="AA358">
        <v>0</v>
      </c>
      <c r="AB358">
        <v>0</v>
      </c>
      <c r="AC358">
        <v>0</v>
      </c>
      <c r="AD358">
        <v>0</v>
      </c>
      <c r="AE358">
        <v>0</v>
      </c>
      <c r="AF358">
        <v>356</v>
      </c>
    </row>
    <row r="359" spans="2:32">
      <c r="B359" s="4" t="s">
        <v>23638</v>
      </c>
      <c r="C359" s="4" t="s">
        <v>23641</v>
      </c>
      <c r="E359">
        <v>34</v>
      </c>
      <c r="G359">
        <v>40</v>
      </c>
      <c r="H359">
        <v>108</v>
      </c>
      <c r="I359">
        <v>1.5</v>
      </c>
      <c r="J359">
        <v>0.25</v>
      </c>
      <c r="K359">
        <v>0</v>
      </c>
      <c r="L359">
        <v>2</v>
      </c>
      <c r="M359">
        <v>0</v>
      </c>
      <c r="N359">
        <v>0</v>
      </c>
      <c r="O359">
        <v>0</v>
      </c>
      <c r="P359">
        <v>57</v>
      </c>
      <c r="Q359">
        <f t="shared" si="10"/>
        <v>5.7</v>
      </c>
      <c r="R359" s="6">
        <f t="shared" si="11"/>
        <v>10.38</v>
      </c>
      <c r="U359">
        <v>60</v>
      </c>
      <c r="V359">
        <v>0.8</v>
      </c>
      <c r="W359">
        <v>0.2</v>
      </c>
      <c r="X359">
        <v>0</v>
      </c>
      <c r="Y359">
        <v>1</v>
      </c>
      <c r="Z359">
        <v>0</v>
      </c>
      <c r="AA359">
        <v>0</v>
      </c>
      <c r="AB359">
        <v>0</v>
      </c>
      <c r="AC359">
        <v>0</v>
      </c>
      <c r="AD359">
        <v>0</v>
      </c>
      <c r="AE359">
        <v>0</v>
      </c>
      <c r="AF359">
        <v>357</v>
      </c>
    </row>
    <row r="360" spans="2:32">
      <c r="B360" s="4" t="s">
        <v>23638</v>
      </c>
      <c r="C360" s="4" t="s">
        <v>23642</v>
      </c>
      <c r="E360">
        <v>68</v>
      </c>
      <c r="G360">
        <v>96</v>
      </c>
      <c r="H360">
        <v>258</v>
      </c>
      <c r="I360">
        <v>1.5</v>
      </c>
      <c r="J360">
        <v>0.25</v>
      </c>
      <c r="K360">
        <v>0</v>
      </c>
      <c r="L360">
        <v>2</v>
      </c>
      <c r="M360">
        <v>0</v>
      </c>
      <c r="N360">
        <v>0</v>
      </c>
      <c r="O360">
        <v>0</v>
      </c>
      <c r="P360">
        <v>64</v>
      </c>
      <c r="Q360">
        <f t="shared" si="10"/>
        <v>6.4</v>
      </c>
      <c r="R360" s="6">
        <f t="shared" si="11"/>
        <v>22.12</v>
      </c>
      <c r="U360">
        <v>80</v>
      </c>
      <c r="V360">
        <v>0.8</v>
      </c>
      <c r="W360">
        <v>0.05</v>
      </c>
      <c r="X360">
        <v>0</v>
      </c>
      <c r="Y360">
        <v>1</v>
      </c>
      <c r="Z360">
        <v>0</v>
      </c>
      <c r="AA360">
        <v>0</v>
      </c>
      <c r="AB360">
        <v>0</v>
      </c>
      <c r="AC360">
        <v>0</v>
      </c>
      <c r="AD360">
        <v>0</v>
      </c>
      <c r="AE360">
        <v>0</v>
      </c>
      <c r="AF360">
        <v>358</v>
      </c>
    </row>
    <row r="361" spans="2:32">
      <c r="B361" s="4" t="s">
        <v>23643</v>
      </c>
      <c r="C361" s="4" t="s">
        <v>23644</v>
      </c>
      <c r="E361">
        <v>11</v>
      </c>
      <c r="G361">
        <v>10</v>
      </c>
      <c r="H361">
        <v>24</v>
      </c>
      <c r="I361">
        <v>1.5</v>
      </c>
      <c r="J361">
        <v>0.25</v>
      </c>
      <c r="K361">
        <v>0</v>
      </c>
      <c r="L361">
        <v>2</v>
      </c>
      <c r="M361">
        <v>0</v>
      </c>
      <c r="N361">
        <v>0</v>
      </c>
      <c r="O361">
        <v>0</v>
      </c>
      <c r="P361">
        <v>50</v>
      </c>
      <c r="Q361">
        <f t="shared" si="10"/>
        <v>5</v>
      </c>
      <c r="R361" s="6">
        <f t="shared" si="11"/>
        <v>2.72</v>
      </c>
      <c r="U361">
        <v>40</v>
      </c>
      <c r="V361">
        <v>0.8</v>
      </c>
      <c r="W361">
        <v>0.7</v>
      </c>
      <c r="X361">
        <v>0</v>
      </c>
      <c r="Y361">
        <v>1</v>
      </c>
      <c r="Z361">
        <v>0</v>
      </c>
      <c r="AA361">
        <v>0</v>
      </c>
      <c r="AB361">
        <v>0</v>
      </c>
      <c r="AC361">
        <v>0</v>
      </c>
      <c r="AD361">
        <v>0</v>
      </c>
      <c r="AE361">
        <v>0</v>
      </c>
      <c r="AF361">
        <v>359</v>
      </c>
    </row>
    <row r="362" spans="2:32">
      <c r="B362" s="4" t="s">
        <v>23643</v>
      </c>
      <c r="C362" s="4" t="s">
        <v>23645</v>
      </c>
      <c r="E362">
        <v>22</v>
      </c>
      <c r="G362">
        <v>21</v>
      </c>
      <c r="H362">
        <v>56</v>
      </c>
      <c r="I362">
        <v>1.5</v>
      </c>
      <c r="J362">
        <v>0.25</v>
      </c>
      <c r="K362">
        <v>0</v>
      </c>
      <c r="L362">
        <v>2</v>
      </c>
      <c r="M362">
        <v>0</v>
      </c>
      <c r="N362">
        <v>0</v>
      </c>
      <c r="O362">
        <v>0</v>
      </c>
      <c r="P362">
        <v>50</v>
      </c>
      <c r="Q362">
        <f t="shared" si="10"/>
        <v>5</v>
      </c>
      <c r="R362" s="6">
        <f t="shared" si="11"/>
        <v>6.16</v>
      </c>
      <c r="U362">
        <v>40</v>
      </c>
      <c r="V362">
        <v>0.8</v>
      </c>
      <c r="W362">
        <v>0.4</v>
      </c>
      <c r="X362">
        <v>0</v>
      </c>
      <c r="Y362">
        <v>1</v>
      </c>
      <c r="Z362">
        <v>0</v>
      </c>
      <c r="AA362">
        <v>0</v>
      </c>
      <c r="AB362">
        <v>0</v>
      </c>
      <c r="AC362">
        <v>0</v>
      </c>
      <c r="AD362">
        <v>0</v>
      </c>
      <c r="AE362">
        <v>0</v>
      </c>
      <c r="AF362">
        <v>360</v>
      </c>
    </row>
    <row r="363" spans="2:32">
      <c r="B363" s="4" t="s">
        <v>23643</v>
      </c>
      <c r="C363" s="4" t="s">
        <v>23646</v>
      </c>
      <c r="E363">
        <v>44</v>
      </c>
      <c r="G363">
        <v>53</v>
      </c>
      <c r="H363">
        <v>140</v>
      </c>
      <c r="I363">
        <v>1.5</v>
      </c>
      <c r="J363">
        <v>0.25</v>
      </c>
      <c r="K363">
        <v>0</v>
      </c>
      <c r="L363">
        <v>2</v>
      </c>
      <c r="M363">
        <v>0</v>
      </c>
      <c r="N363">
        <v>0</v>
      </c>
      <c r="O363">
        <v>0</v>
      </c>
      <c r="P363">
        <v>57</v>
      </c>
      <c r="Q363">
        <f t="shared" si="10"/>
        <v>5.7</v>
      </c>
      <c r="R363" s="6">
        <f t="shared" si="11"/>
        <v>13.54</v>
      </c>
      <c r="U363">
        <v>60</v>
      </c>
      <c r="V363">
        <v>0.8</v>
      </c>
      <c r="W363">
        <v>0.2</v>
      </c>
      <c r="X363">
        <v>0</v>
      </c>
      <c r="Y363">
        <v>1</v>
      </c>
      <c r="Z363">
        <v>0</v>
      </c>
      <c r="AA363">
        <v>0</v>
      </c>
      <c r="AB363">
        <v>0</v>
      </c>
      <c r="AC363">
        <v>0</v>
      </c>
      <c r="AD363">
        <v>0</v>
      </c>
      <c r="AE363">
        <v>0</v>
      </c>
      <c r="AF363">
        <v>361</v>
      </c>
    </row>
    <row r="364" spans="2:32">
      <c r="B364" s="4" t="s">
        <v>23643</v>
      </c>
      <c r="C364" s="4" t="s">
        <v>23647</v>
      </c>
      <c r="E364">
        <v>88</v>
      </c>
      <c r="G364">
        <v>126</v>
      </c>
      <c r="H364">
        <v>336</v>
      </c>
      <c r="I364">
        <v>1.5</v>
      </c>
      <c r="J364">
        <v>0.25</v>
      </c>
      <c r="K364">
        <v>0</v>
      </c>
      <c r="L364">
        <v>2</v>
      </c>
      <c r="M364">
        <v>0</v>
      </c>
      <c r="N364">
        <v>0</v>
      </c>
      <c r="O364">
        <v>0</v>
      </c>
      <c r="P364">
        <v>64</v>
      </c>
      <c r="Q364">
        <f t="shared" si="10"/>
        <v>6.4</v>
      </c>
      <c r="R364" s="6">
        <f t="shared" si="11"/>
        <v>28.87</v>
      </c>
      <c r="U364">
        <v>80</v>
      </c>
      <c r="V364">
        <v>0.8</v>
      </c>
      <c r="W364">
        <v>0.05</v>
      </c>
      <c r="X364">
        <v>0</v>
      </c>
      <c r="Y364">
        <v>1</v>
      </c>
      <c r="Z364">
        <v>0</v>
      </c>
      <c r="AA364">
        <v>0</v>
      </c>
      <c r="AB364">
        <v>0</v>
      </c>
      <c r="AC364">
        <v>0</v>
      </c>
      <c r="AD364">
        <v>0</v>
      </c>
      <c r="AE364">
        <v>0</v>
      </c>
      <c r="AF364">
        <v>362</v>
      </c>
    </row>
    <row r="365" spans="2:32">
      <c r="B365" s="4" t="s">
        <v>23559</v>
      </c>
      <c r="C365" s="4" t="s">
        <v>23648</v>
      </c>
      <c r="E365">
        <v>11</v>
      </c>
      <c r="G365">
        <v>16</v>
      </c>
      <c r="H365">
        <v>39</v>
      </c>
      <c r="I365">
        <v>1.5</v>
      </c>
      <c r="J365">
        <v>0.5</v>
      </c>
      <c r="K365">
        <v>0</v>
      </c>
      <c r="L365">
        <v>2</v>
      </c>
      <c r="M365">
        <v>0</v>
      </c>
      <c r="N365">
        <v>0</v>
      </c>
      <c r="O365">
        <v>0</v>
      </c>
      <c r="P365">
        <v>65.5</v>
      </c>
      <c r="Q365">
        <f t="shared" si="10"/>
        <v>6.55</v>
      </c>
      <c r="R365" s="6">
        <f t="shared" si="11"/>
        <v>3.56</v>
      </c>
      <c r="U365">
        <v>60</v>
      </c>
      <c r="V365">
        <v>0.85</v>
      </c>
      <c r="W365">
        <v>0.5</v>
      </c>
      <c r="X365">
        <v>0</v>
      </c>
      <c r="Y365">
        <v>1</v>
      </c>
      <c r="Z365">
        <v>0</v>
      </c>
      <c r="AA365">
        <v>0</v>
      </c>
      <c r="AB365">
        <v>0</v>
      </c>
      <c r="AC365">
        <v>0</v>
      </c>
      <c r="AD365">
        <v>0</v>
      </c>
      <c r="AE365">
        <v>0</v>
      </c>
      <c r="AF365">
        <v>363</v>
      </c>
    </row>
    <row r="366" spans="2:32">
      <c r="B366" s="4" t="s">
        <v>23559</v>
      </c>
      <c r="C366" s="4" t="s">
        <v>23649</v>
      </c>
      <c r="E366">
        <v>22</v>
      </c>
      <c r="G366">
        <v>38</v>
      </c>
      <c r="H366">
        <v>102</v>
      </c>
      <c r="I366">
        <v>1.5</v>
      </c>
      <c r="J366">
        <v>0.5</v>
      </c>
      <c r="K366">
        <v>0</v>
      </c>
      <c r="L366">
        <v>2</v>
      </c>
      <c r="M366">
        <v>0</v>
      </c>
      <c r="N366">
        <v>0</v>
      </c>
      <c r="O366">
        <v>0</v>
      </c>
      <c r="P366">
        <v>74</v>
      </c>
      <c r="Q366">
        <f t="shared" si="10"/>
        <v>7.4</v>
      </c>
      <c r="R366" s="6">
        <f t="shared" si="11"/>
        <v>8.04</v>
      </c>
      <c r="U366">
        <v>80</v>
      </c>
      <c r="V366">
        <v>0.85</v>
      </c>
      <c r="W366">
        <v>0.3</v>
      </c>
      <c r="X366">
        <v>0</v>
      </c>
      <c r="Y366">
        <v>1</v>
      </c>
      <c r="Z366">
        <v>0</v>
      </c>
      <c r="AA366">
        <v>0</v>
      </c>
      <c r="AB366">
        <v>0</v>
      </c>
      <c r="AC366">
        <v>0</v>
      </c>
      <c r="AD366">
        <v>0</v>
      </c>
      <c r="AE366">
        <v>0</v>
      </c>
      <c r="AF366">
        <v>364</v>
      </c>
    </row>
    <row r="367" spans="2:32">
      <c r="B367" s="4" t="s">
        <v>23559</v>
      </c>
      <c r="C367" s="4" t="s">
        <v>23650</v>
      </c>
      <c r="E367">
        <v>44</v>
      </c>
      <c r="G367">
        <v>90</v>
      </c>
      <c r="H367">
        <v>250</v>
      </c>
      <c r="I367">
        <v>1.5</v>
      </c>
      <c r="J367">
        <v>0.5</v>
      </c>
      <c r="K367">
        <v>0</v>
      </c>
      <c r="L367">
        <v>2</v>
      </c>
      <c r="M367">
        <v>0</v>
      </c>
      <c r="N367">
        <v>0</v>
      </c>
      <c r="O367">
        <v>0</v>
      </c>
      <c r="P367">
        <v>82.5</v>
      </c>
      <c r="Q367">
        <f t="shared" si="10"/>
        <v>8.25</v>
      </c>
      <c r="R367" s="6">
        <f t="shared" si="11"/>
        <v>17.51</v>
      </c>
      <c r="U367">
        <v>100</v>
      </c>
      <c r="V367">
        <v>0.85</v>
      </c>
      <c r="W367">
        <v>0.15</v>
      </c>
      <c r="X367">
        <v>0</v>
      </c>
      <c r="Y367">
        <v>1</v>
      </c>
      <c r="Z367">
        <v>0</v>
      </c>
      <c r="AA367">
        <v>0</v>
      </c>
      <c r="AB367">
        <v>0</v>
      </c>
      <c r="AC367">
        <v>0</v>
      </c>
      <c r="AD367">
        <v>0</v>
      </c>
      <c r="AE367">
        <v>0</v>
      </c>
      <c r="AF367">
        <v>365</v>
      </c>
    </row>
    <row r="368" spans="2:32">
      <c r="B368" s="4" t="s">
        <v>23559</v>
      </c>
      <c r="C368" s="4" t="s">
        <v>23651</v>
      </c>
      <c r="E368">
        <v>88</v>
      </c>
      <c r="G368">
        <v>220</v>
      </c>
      <c r="H368">
        <v>570</v>
      </c>
      <c r="I368">
        <v>1.5</v>
      </c>
      <c r="J368">
        <v>0.5</v>
      </c>
      <c r="K368">
        <v>0</v>
      </c>
      <c r="L368">
        <v>2</v>
      </c>
      <c r="M368">
        <v>0</v>
      </c>
      <c r="N368">
        <v>0</v>
      </c>
      <c r="O368">
        <v>0</v>
      </c>
      <c r="P368">
        <v>91</v>
      </c>
      <c r="Q368">
        <f t="shared" si="10"/>
        <v>9.1</v>
      </c>
      <c r="R368" s="6">
        <f t="shared" si="11"/>
        <v>36.89</v>
      </c>
      <c r="U368">
        <v>120</v>
      </c>
      <c r="V368">
        <v>0.85</v>
      </c>
      <c r="W368">
        <v>0.05</v>
      </c>
      <c r="X368">
        <v>0</v>
      </c>
      <c r="Y368">
        <v>1</v>
      </c>
      <c r="Z368">
        <v>0</v>
      </c>
      <c r="AA368">
        <v>0</v>
      </c>
      <c r="AB368">
        <v>0</v>
      </c>
      <c r="AC368">
        <v>0</v>
      </c>
      <c r="AD368">
        <v>0</v>
      </c>
      <c r="AE368">
        <v>0</v>
      </c>
      <c r="AF368">
        <v>366</v>
      </c>
    </row>
    <row r="369" spans="2:32">
      <c r="B369" s="4" t="s">
        <v>23561</v>
      </c>
      <c r="C369" s="4" t="s">
        <v>23652</v>
      </c>
      <c r="E369">
        <v>14</v>
      </c>
      <c r="G369">
        <v>21</v>
      </c>
      <c r="H369">
        <v>51</v>
      </c>
      <c r="I369">
        <v>1.5</v>
      </c>
      <c r="J369">
        <v>0.5</v>
      </c>
      <c r="K369">
        <v>0</v>
      </c>
      <c r="L369">
        <v>2</v>
      </c>
      <c r="M369">
        <v>0</v>
      </c>
      <c r="N369">
        <v>0</v>
      </c>
      <c r="O369">
        <v>0</v>
      </c>
      <c r="P369">
        <v>65.5</v>
      </c>
      <c r="Q369">
        <f t="shared" si="10"/>
        <v>6.55</v>
      </c>
      <c r="R369" s="6">
        <f t="shared" si="11"/>
        <v>4.67</v>
      </c>
      <c r="U369">
        <v>60</v>
      </c>
      <c r="V369">
        <v>0.85</v>
      </c>
      <c r="W369">
        <v>0.5</v>
      </c>
      <c r="X369">
        <v>0</v>
      </c>
      <c r="Y369">
        <v>1</v>
      </c>
      <c r="Z369">
        <v>0</v>
      </c>
      <c r="AA369">
        <v>0</v>
      </c>
      <c r="AB369">
        <v>0</v>
      </c>
      <c r="AC369">
        <v>0</v>
      </c>
      <c r="AD369">
        <v>0</v>
      </c>
      <c r="AE369">
        <v>0</v>
      </c>
      <c r="AF369">
        <v>367</v>
      </c>
    </row>
    <row r="370" spans="2:32">
      <c r="B370" s="4" t="s">
        <v>23561</v>
      </c>
      <c r="C370" s="4" t="s">
        <v>23653</v>
      </c>
      <c r="E370">
        <v>28</v>
      </c>
      <c r="G370">
        <v>49</v>
      </c>
      <c r="H370">
        <v>133</v>
      </c>
      <c r="I370">
        <v>1.5</v>
      </c>
      <c r="J370">
        <v>0.5</v>
      </c>
      <c r="K370">
        <v>0</v>
      </c>
      <c r="L370">
        <v>2</v>
      </c>
      <c r="M370">
        <v>0</v>
      </c>
      <c r="N370">
        <v>0</v>
      </c>
      <c r="O370">
        <v>0</v>
      </c>
      <c r="P370">
        <v>74</v>
      </c>
      <c r="Q370">
        <f t="shared" si="10"/>
        <v>7.4</v>
      </c>
      <c r="R370" s="6">
        <f t="shared" si="11"/>
        <v>10.45</v>
      </c>
      <c r="U370">
        <v>80</v>
      </c>
      <c r="V370">
        <v>0.85</v>
      </c>
      <c r="W370">
        <v>0.3</v>
      </c>
      <c r="X370">
        <v>0</v>
      </c>
      <c r="Y370">
        <v>1</v>
      </c>
      <c r="Z370">
        <v>0</v>
      </c>
      <c r="AA370">
        <v>0</v>
      </c>
      <c r="AB370">
        <v>0</v>
      </c>
      <c r="AC370">
        <v>0</v>
      </c>
      <c r="AD370">
        <v>0</v>
      </c>
      <c r="AE370">
        <v>0</v>
      </c>
      <c r="AF370">
        <v>368</v>
      </c>
    </row>
    <row r="371" spans="2:32">
      <c r="B371" s="4" t="s">
        <v>23561</v>
      </c>
      <c r="C371" s="4" t="s">
        <v>23654</v>
      </c>
      <c r="E371">
        <v>57</v>
      </c>
      <c r="G371">
        <v>117</v>
      </c>
      <c r="H371">
        <v>325</v>
      </c>
      <c r="I371">
        <v>1.5</v>
      </c>
      <c r="J371">
        <v>0.5</v>
      </c>
      <c r="K371">
        <v>0</v>
      </c>
      <c r="L371">
        <v>2</v>
      </c>
      <c r="M371">
        <v>0</v>
      </c>
      <c r="N371">
        <v>0</v>
      </c>
      <c r="O371">
        <v>0</v>
      </c>
      <c r="P371">
        <v>82.5</v>
      </c>
      <c r="Q371">
        <f t="shared" si="10"/>
        <v>8.25</v>
      </c>
      <c r="R371" s="6">
        <f t="shared" si="11"/>
        <v>22.76</v>
      </c>
      <c r="U371">
        <v>100</v>
      </c>
      <c r="V371">
        <v>0.85</v>
      </c>
      <c r="W371">
        <v>0.15</v>
      </c>
      <c r="X371">
        <v>0</v>
      </c>
      <c r="Y371">
        <v>1</v>
      </c>
      <c r="Z371">
        <v>0</v>
      </c>
      <c r="AA371">
        <v>0</v>
      </c>
      <c r="AB371">
        <v>0</v>
      </c>
      <c r="AC371">
        <v>0</v>
      </c>
      <c r="AD371">
        <v>0</v>
      </c>
      <c r="AE371">
        <v>0</v>
      </c>
      <c r="AF371">
        <v>369</v>
      </c>
    </row>
    <row r="372" spans="2:32">
      <c r="B372" s="4" t="s">
        <v>23561</v>
      </c>
      <c r="C372" s="4" t="s">
        <v>23655</v>
      </c>
      <c r="E372">
        <v>114</v>
      </c>
      <c r="G372">
        <v>286</v>
      </c>
      <c r="H372">
        <v>741</v>
      </c>
      <c r="I372">
        <v>1.5</v>
      </c>
      <c r="J372">
        <v>0.5</v>
      </c>
      <c r="K372">
        <v>0</v>
      </c>
      <c r="L372">
        <v>2</v>
      </c>
      <c r="M372">
        <v>0</v>
      </c>
      <c r="N372">
        <v>0</v>
      </c>
      <c r="O372">
        <v>0</v>
      </c>
      <c r="P372">
        <v>91</v>
      </c>
      <c r="Q372">
        <f t="shared" si="10"/>
        <v>9.1</v>
      </c>
      <c r="R372" s="6">
        <f t="shared" si="11"/>
        <v>47.96</v>
      </c>
      <c r="U372">
        <v>120</v>
      </c>
      <c r="V372">
        <v>0.85</v>
      </c>
      <c r="W372">
        <v>0.05</v>
      </c>
      <c r="X372">
        <v>0</v>
      </c>
      <c r="Y372">
        <v>1</v>
      </c>
      <c r="Z372">
        <v>0</v>
      </c>
      <c r="AA372">
        <v>0</v>
      </c>
      <c r="AB372">
        <v>0</v>
      </c>
      <c r="AC372">
        <v>0</v>
      </c>
      <c r="AD372">
        <v>0</v>
      </c>
      <c r="AE372">
        <v>0</v>
      </c>
      <c r="AF372">
        <v>370</v>
      </c>
    </row>
    <row r="373" spans="2:32">
      <c r="B373" s="4" t="s">
        <v>23656</v>
      </c>
      <c r="C373" s="4" t="s">
        <v>23657</v>
      </c>
      <c r="E373">
        <v>7</v>
      </c>
      <c r="G373">
        <v>2</v>
      </c>
      <c r="H373">
        <v>7</v>
      </c>
      <c r="I373">
        <v>1.5</v>
      </c>
      <c r="J373">
        <v>0.5</v>
      </c>
      <c r="K373">
        <v>0</v>
      </c>
      <c r="L373">
        <v>1.5</v>
      </c>
      <c r="M373">
        <v>0</v>
      </c>
      <c r="N373">
        <v>0</v>
      </c>
      <c r="O373">
        <v>0</v>
      </c>
      <c r="P373">
        <v>12</v>
      </c>
      <c r="Q373">
        <f t="shared" si="10"/>
        <v>1.2</v>
      </c>
      <c r="R373" s="6">
        <f t="shared" si="11"/>
        <v>3</v>
      </c>
      <c r="U373">
        <v>30</v>
      </c>
      <c r="V373">
        <v>0.8</v>
      </c>
      <c r="W373">
        <v>0.6</v>
      </c>
      <c r="X373">
        <v>0</v>
      </c>
      <c r="Y373">
        <v>1</v>
      </c>
      <c r="Z373">
        <v>0</v>
      </c>
      <c r="AA373">
        <v>0</v>
      </c>
      <c r="AB373">
        <v>0</v>
      </c>
      <c r="AC373">
        <v>0</v>
      </c>
      <c r="AD373">
        <v>0</v>
      </c>
      <c r="AE373">
        <v>0</v>
      </c>
      <c r="AF373">
        <v>371</v>
      </c>
    </row>
    <row r="374" spans="2:32">
      <c r="B374" s="4" t="s">
        <v>23656</v>
      </c>
      <c r="C374" s="4" t="s">
        <v>23658</v>
      </c>
      <c r="E374">
        <v>13</v>
      </c>
      <c r="G374">
        <v>8</v>
      </c>
      <c r="H374">
        <v>21</v>
      </c>
      <c r="I374">
        <v>1.5</v>
      </c>
      <c r="J374">
        <v>0.5</v>
      </c>
      <c r="K374">
        <v>0</v>
      </c>
      <c r="L374">
        <v>1.5</v>
      </c>
      <c r="M374">
        <v>0</v>
      </c>
      <c r="N374">
        <v>0</v>
      </c>
      <c r="O374">
        <v>0</v>
      </c>
      <c r="P374">
        <v>23</v>
      </c>
      <c r="Q374">
        <f t="shared" si="10"/>
        <v>2.3</v>
      </c>
      <c r="R374" s="6">
        <f t="shared" si="11"/>
        <v>4.72</v>
      </c>
      <c r="U374">
        <v>30</v>
      </c>
      <c r="V374">
        <v>0.75</v>
      </c>
      <c r="W374">
        <v>0.4</v>
      </c>
      <c r="X374">
        <v>0</v>
      </c>
      <c r="Y374">
        <v>1</v>
      </c>
      <c r="Z374">
        <v>0</v>
      </c>
      <c r="AA374">
        <v>0</v>
      </c>
      <c r="AB374">
        <v>0</v>
      </c>
      <c r="AC374">
        <v>0</v>
      </c>
      <c r="AD374">
        <v>0</v>
      </c>
      <c r="AE374">
        <v>0</v>
      </c>
      <c r="AF374">
        <v>372</v>
      </c>
    </row>
    <row r="375" spans="2:32">
      <c r="B375" s="4" t="s">
        <v>23656</v>
      </c>
      <c r="C375" s="4" t="s">
        <v>23659</v>
      </c>
      <c r="E375">
        <v>26</v>
      </c>
      <c r="G375">
        <v>20</v>
      </c>
      <c r="H375">
        <v>53</v>
      </c>
      <c r="I375">
        <v>1.5</v>
      </c>
      <c r="J375">
        <v>0.5</v>
      </c>
      <c r="K375">
        <v>0</v>
      </c>
      <c r="L375">
        <v>1.5</v>
      </c>
      <c r="M375">
        <v>0</v>
      </c>
      <c r="N375">
        <v>0</v>
      </c>
      <c r="O375">
        <v>0</v>
      </c>
      <c r="P375">
        <v>34</v>
      </c>
      <c r="Q375">
        <f t="shared" si="10"/>
        <v>3.4</v>
      </c>
      <c r="R375" s="6">
        <f t="shared" si="11"/>
        <v>7.51</v>
      </c>
      <c r="U375">
        <v>40</v>
      </c>
      <c r="V375">
        <v>0.7</v>
      </c>
      <c r="W375">
        <v>0.2</v>
      </c>
      <c r="X375">
        <v>0</v>
      </c>
      <c r="Y375">
        <v>1</v>
      </c>
      <c r="Z375">
        <v>0</v>
      </c>
      <c r="AA375">
        <v>0</v>
      </c>
      <c r="AB375">
        <v>0</v>
      </c>
      <c r="AC375">
        <v>0</v>
      </c>
      <c r="AD375">
        <v>0</v>
      </c>
      <c r="AE375">
        <v>0</v>
      </c>
      <c r="AF375">
        <v>373</v>
      </c>
    </row>
    <row r="376" spans="2:32">
      <c r="B376" s="4" t="s">
        <v>23656</v>
      </c>
      <c r="C376" s="4" t="s">
        <v>23660</v>
      </c>
      <c r="E376">
        <v>52</v>
      </c>
      <c r="G376">
        <v>48</v>
      </c>
      <c r="H376">
        <v>122</v>
      </c>
      <c r="I376">
        <v>1.5</v>
      </c>
      <c r="J376">
        <v>0.5</v>
      </c>
      <c r="K376">
        <v>0</v>
      </c>
      <c r="L376">
        <v>1.5</v>
      </c>
      <c r="M376">
        <v>0</v>
      </c>
      <c r="N376">
        <v>0</v>
      </c>
      <c r="O376">
        <v>0</v>
      </c>
      <c r="P376">
        <v>45</v>
      </c>
      <c r="Q376">
        <f t="shared" si="10"/>
        <v>4.5</v>
      </c>
      <c r="R376" s="6">
        <f t="shared" si="11"/>
        <v>12.27</v>
      </c>
      <c r="U376">
        <v>50</v>
      </c>
      <c r="V376">
        <v>0.65</v>
      </c>
      <c r="W376">
        <v>0.1</v>
      </c>
      <c r="X376">
        <v>0</v>
      </c>
      <c r="Y376">
        <v>1</v>
      </c>
      <c r="Z376">
        <v>0</v>
      </c>
      <c r="AA376">
        <v>0</v>
      </c>
      <c r="AB376">
        <v>0</v>
      </c>
      <c r="AC376">
        <v>0</v>
      </c>
      <c r="AD376">
        <v>0</v>
      </c>
      <c r="AE376">
        <v>0</v>
      </c>
      <c r="AF376">
        <v>374</v>
      </c>
    </row>
    <row r="377" spans="2:32">
      <c r="B377" s="4" t="s">
        <v>23549</v>
      </c>
      <c r="C377" s="4" t="s">
        <v>23661</v>
      </c>
      <c r="E377">
        <v>11</v>
      </c>
      <c r="G377">
        <v>6</v>
      </c>
      <c r="H377">
        <v>13</v>
      </c>
      <c r="I377">
        <v>1.75</v>
      </c>
      <c r="J377">
        <v>0.5</v>
      </c>
      <c r="K377">
        <v>0</v>
      </c>
      <c r="L377">
        <v>1.5</v>
      </c>
      <c r="M377">
        <v>0</v>
      </c>
      <c r="N377">
        <v>0</v>
      </c>
      <c r="O377">
        <v>0</v>
      </c>
      <c r="P377">
        <v>212.5</v>
      </c>
      <c r="Q377">
        <f t="shared" si="10"/>
        <v>21.25</v>
      </c>
      <c r="R377" s="6">
        <f t="shared" si="11"/>
        <v>0.33</v>
      </c>
      <c r="U377">
        <v>120</v>
      </c>
      <c r="V377">
        <v>0.75</v>
      </c>
      <c r="W377">
        <v>0</v>
      </c>
      <c r="X377">
        <v>1</v>
      </c>
      <c r="Y377">
        <v>1</v>
      </c>
      <c r="Z377">
        <v>0</v>
      </c>
      <c r="AA377">
        <v>0</v>
      </c>
      <c r="AB377">
        <v>0</v>
      </c>
      <c r="AC377">
        <v>0</v>
      </c>
      <c r="AD377">
        <v>0</v>
      </c>
      <c r="AE377">
        <v>0</v>
      </c>
      <c r="AF377">
        <v>375</v>
      </c>
    </row>
    <row r="378" spans="2:32">
      <c r="B378" s="4" t="s">
        <v>23549</v>
      </c>
      <c r="C378" s="4" t="s">
        <v>23662</v>
      </c>
      <c r="E378">
        <v>22</v>
      </c>
      <c r="G378">
        <v>12</v>
      </c>
      <c r="H378">
        <v>25</v>
      </c>
      <c r="I378">
        <v>1.75</v>
      </c>
      <c r="J378">
        <v>0.5</v>
      </c>
      <c r="K378">
        <v>0</v>
      </c>
      <c r="L378">
        <v>1.5</v>
      </c>
      <c r="M378">
        <v>0</v>
      </c>
      <c r="N378">
        <v>0</v>
      </c>
      <c r="O378">
        <v>0</v>
      </c>
      <c r="P378">
        <v>212.5</v>
      </c>
      <c r="Q378">
        <f t="shared" si="10"/>
        <v>21.25</v>
      </c>
      <c r="R378" s="6">
        <f t="shared" si="11"/>
        <v>0.65</v>
      </c>
      <c r="U378">
        <v>120</v>
      </c>
      <c r="V378">
        <v>0.75</v>
      </c>
      <c r="W378">
        <v>0</v>
      </c>
      <c r="X378">
        <v>1</v>
      </c>
      <c r="Y378">
        <v>1</v>
      </c>
      <c r="Z378">
        <v>0</v>
      </c>
      <c r="AA378">
        <v>0</v>
      </c>
      <c r="AB378">
        <v>0</v>
      </c>
      <c r="AC378">
        <v>0</v>
      </c>
      <c r="AD378">
        <v>0</v>
      </c>
      <c r="AE378">
        <v>0</v>
      </c>
      <c r="AF378">
        <v>376</v>
      </c>
    </row>
    <row r="379" spans="2:32">
      <c r="B379" s="4" t="s">
        <v>23549</v>
      </c>
      <c r="C379" s="4" t="s">
        <v>23663</v>
      </c>
      <c r="E379">
        <v>44</v>
      </c>
      <c r="G379">
        <v>24</v>
      </c>
      <c r="H379">
        <v>50</v>
      </c>
      <c r="I379">
        <v>1.75</v>
      </c>
      <c r="J379">
        <v>0.5</v>
      </c>
      <c r="K379">
        <v>0</v>
      </c>
      <c r="L379">
        <v>1.5</v>
      </c>
      <c r="M379">
        <v>0</v>
      </c>
      <c r="N379">
        <v>0</v>
      </c>
      <c r="O379">
        <v>0</v>
      </c>
      <c r="P379">
        <v>212.5</v>
      </c>
      <c r="Q379">
        <f t="shared" si="10"/>
        <v>21.25</v>
      </c>
      <c r="R379" s="6">
        <f t="shared" si="11"/>
        <v>1.3</v>
      </c>
      <c r="U379">
        <v>120</v>
      </c>
      <c r="V379">
        <v>0.75</v>
      </c>
      <c r="W379">
        <v>0</v>
      </c>
      <c r="X379">
        <v>1</v>
      </c>
      <c r="Y379">
        <v>1</v>
      </c>
      <c r="Z379">
        <v>0</v>
      </c>
      <c r="AA379">
        <v>0</v>
      </c>
      <c r="AB379">
        <v>0</v>
      </c>
      <c r="AC379">
        <v>0</v>
      </c>
      <c r="AD379">
        <v>0</v>
      </c>
      <c r="AE379">
        <v>0</v>
      </c>
      <c r="AF379">
        <v>377</v>
      </c>
    </row>
    <row r="380" spans="2:32">
      <c r="B380" s="4" t="s">
        <v>23549</v>
      </c>
      <c r="C380" s="4" t="s">
        <v>23664</v>
      </c>
      <c r="E380">
        <v>88</v>
      </c>
      <c r="G380">
        <v>47</v>
      </c>
      <c r="H380">
        <v>101</v>
      </c>
      <c r="I380">
        <v>1.75</v>
      </c>
      <c r="J380">
        <v>0.5</v>
      </c>
      <c r="K380">
        <v>0</v>
      </c>
      <c r="L380">
        <v>1.5</v>
      </c>
      <c r="M380">
        <v>0</v>
      </c>
      <c r="N380">
        <v>0</v>
      </c>
      <c r="O380">
        <v>0</v>
      </c>
      <c r="P380">
        <v>212.5</v>
      </c>
      <c r="Q380">
        <f t="shared" si="10"/>
        <v>21.25</v>
      </c>
      <c r="R380" s="6">
        <f t="shared" si="11"/>
        <v>2.61</v>
      </c>
      <c r="U380">
        <v>120</v>
      </c>
      <c r="V380">
        <v>0.75</v>
      </c>
      <c r="W380">
        <v>0</v>
      </c>
      <c r="X380">
        <v>1</v>
      </c>
      <c r="Y380">
        <v>1</v>
      </c>
      <c r="Z380">
        <v>0</v>
      </c>
      <c r="AA380">
        <v>0</v>
      </c>
      <c r="AB380">
        <v>0</v>
      </c>
      <c r="AC380">
        <v>0</v>
      </c>
      <c r="AD380">
        <v>0</v>
      </c>
      <c r="AE380">
        <v>0</v>
      </c>
      <c r="AF380">
        <v>378</v>
      </c>
    </row>
    <row r="381" spans="2:32">
      <c r="B381" s="4" t="s">
        <v>23551</v>
      </c>
      <c r="C381" s="4" t="s">
        <v>23665</v>
      </c>
      <c r="E381">
        <v>14</v>
      </c>
      <c r="G381">
        <v>15</v>
      </c>
      <c r="H381">
        <v>33</v>
      </c>
      <c r="I381">
        <v>1.75</v>
      </c>
      <c r="J381">
        <v>0.5</v>
      </c>
      <c r="K381">
        <v>0</v>
      </c>
      <c r="L381">
        <v>1.5</v>
      </c>
      <c r="M381">
        <v>0</v>
      </c>
      <c r="N381">
        <v>0</v>
      </c>
      <c r="O381">
        <v>0</v>
      </c>
      <c r="P381">
        <v>212.5</v>
      </c>
      <c r="Q381">
        <f t="shared" si="10"/>
        <v>21.25</v>
      </c>
      <c r="R381" s="6">
        <f t="shared" si="11"/>
        <v>0.84</v>
      </c>
      <c r="U381">
        <v>120</v>
      </c>
      <c r="V381">
        <v>0.75</v>
      </c>
      <c r="W381">
        <v>0</v>
      </c>
      <c r="X381">
        <v>1</v>
      </c>
      <c r="Y381">
        <v>1</v>
      </c>
      <c r="Z381">
        <v>0</v>
      </c>
      <c r="AA381">
        <v>0</v>
      </c>
      <c r="AB381">
        <v>0</v>
      </c>
      <c r="AC381">
        <v>0</v>
      </c>
      <c r="AD381">
        <v>0</v>
      </c>
      <c r="AE381">
        <v>0</v>
      </c>
      <c r="AF381">
        <v>379</v>
      </c>
    </row>
    <row r="382" spans="2:32">
      <c r="B382" s="4" t="s">
        <v>23551</v>
      </c>
      <c r="C382" s="4" t="s">
        <v>23666</v>
      </c>
      <c r="E382">
        <v>28</v>
      </c>
      <c r="G382">
        <v>31</v>
      </c>
      <c r="H382">
        <v>65</v>
      </c>
      <c r="I382">
        <v>1.75</v>
      </c>
      <c r="J382">
        <v>0.5</v>
      </c>
      <c r="K382">
        <v>0</v>
      </c>
      <c r="L382">
        <v>1.5</v>
      </c>
      <c r="M382">
        <v>0</v>
      </c>
      <c r="N382">
        <v>0</v>
      </c>
      <c r="O382">
        <v>0</v>
      </c>
      <c r="P382">
        <v>212.5</v>
      </c>
      <c r="Q382">
        <f t="shared" si="10"/>
        <v>21.25</v>
      </c>
      <c r="R382" s="6">
        <f t="shared" si="11"/>
        <v>1.69</v>
      </c>
      <c r="U382">
        <v>120</v>
      </c>
      <c r="V382">
        <v>0.75</v>
      </c>
      <c r="W382">
        <v>0</v>
      </c>
      <c r="X382">
        <v>1</v>
      </c>
      <c r="Y382">
        <v>1</v>
      </c>
      <c r="Z382">
        <v>0</v>
      </c>
      <c r="AA382">
        <v>0</v>
      </c>
      <c r="AB382">
        <v>0</v>
      </c>
      <c r="AC382">
        <v>0</v>
      </c>
      <c r="AD382">
        <v>0</v>
      </c>
      <c r="AE382">
        <v>0</v>
      </c>
      <c r="AF382">
        <v>380</v>
      </c>
    </row>
    <row r="383" spans="2:32">
      <c r="B383" s="4" t="s">
        <v>23551</v>
      </c>
      <c r="C383" s="4" t="s">
        <v>23667</v>
      </c>
      <c r="E383">
        <v>57</v>
      </c>
      <c r="G383">
        <v>61</v>
      </c>
      <c r="H383">
        <v>131</v>
      </c>
      <c r="I383">
        <v>1.75</v>
      </c>
      <c r="J383">
        <v>0.5</v>
      </c>
      <c r="K383">
        <v>0</v>
      </c>
      <c r="L383">
        <v>1.5</v>
      </c>
      <c r="M383">
        <v>0</v>
      </c>
      <c r="N383">
        <v>0</v>
      </c>
      <c r="O383">
        <v>0</v>
      </c>
      <c r="P383">
        <v>212.5</v>
      </c>
      <c r="Q383">
        <f t="shared" si="10"/>
        <v>21.25</v>
      </c>
      <c r="R383" s="6">
        <f t="shared" si="11"/>
        <v>3.38</v>
      </c>
      <c r="U383">
        <v>120</v>
      </c>
      <c r="V383">
        <v>0.75</v>
      </c>
      <c r="W383">
        <v>0</v>
      </c>
      <c r="X383">
        <v>1</v>
      </c>
      <c r="Y383">
        <v>1</v>
      </c>
      <c r="Z383">
        <v>0</v>
      </c>
      <c r="AA383">
        <v>0</v>
      </c>
      <c r="AB383">
        <v>0</v>
      </c>
      <c r="AC383">
        <v>0</v>
      </c>
      <c r="AD383">
        <v>0</v>
      </c>
      <c r="AE383">
        <v>0</v>
      </c>
      <c r="AF383">
        <v>381</v>
      </c>
    </row>
    <row r="384" spans="2:32">
      <c r="B384" s="4" t="s">
        <v>23551</v>
      </c>
      <c r="C384" s="4" t="s">
        <v>23668</v>
      </c>
      <c r="E384">
        <v>114</v>
      </c>
      <c r="G384">
        <v>121</v>
      </c>
      <c r="H384">
        <v>261</v>
      </c>
      <c r="I384">
        <v>1.75</v>
      </c>
      <c r="J384">
        <v>0.5</v>
      </c>
      <c r="K384">
        <v>0</v>
      </c>
      <c r="L384">
        <v>1.5</v>
      </c>
      <c r="M384">
        <v>0</v>
      </c>
      <c r="N384">
        <v>0</v>
      </c>
      <c r="O384">
        <v>0</v>
      </c>
      <c r="P384">
        <v>212.5</v>
      </c>
      <c r="Q384">
        <f t="shared" si="10"/>
        <v>21.25</v>
      </c>
      <c r="R384" s="6">
        <f t="shared" si="11"/>
        <v>6.74</v>
      </c>
      <c r="U384">
        <v>120</v>
      </c>
      <c r="V384">
        <v>0.75</v>
      </c>
      <c r="W384">
        <v>0</v>
      </c>
      <c r="X384">
        <v>1</v>
      </c>
      <c r="Y384">
        <v>1</v>
      </c>
      <c r="Z384">
        <v>0</v>
      </c>
      <c r="AA384">
        <v>0</v>
      </c>
      <c r="AB384">
        <v>0</v>
      </c>
      <c r="AC384">
        <v>0</v>
      </c>
      <c r="AD384">
        <v>0</v>
      </c>
      <c r="AE384">
        <v>0</v>
      </c>
      <c r="AF384">
        <v>382</v>
      </c>
    </row>
    <row r="385" spans="2:32">
      <c r="B385" s="4" t="s">
        <v>23669</v>
      </c>
      <c r="C385" s="4" t="s">
        <v>23670</v>
      </c>
      <c r="E385">
        <v>14</v>
      </c>
      <c r="G385">
        <v>8</v>
      </c>
      <c r="H385">
        <v>20</v>
      </c>
      <c r="I385">
        <v>1.5</v>
      </c>
      <c r="J385">
        <v>0.25</v>
      </c>
      <c r="K385">
        <v>0</v>
      </c>
      <c r="L385">
        <v>1.5</v>
      </c>
      <c r="M385">
        <v>0</v>
      </c>
      <c r="N385">
        <v>0</v>
      </c>
      <c r="O385">
        <v>0</v>
      </c>
      <c r="P385">
        <v>42.5</v>
      </c>
      <c r="Q385">
        <f t="shared" si="10"/>
        <v>4.25</v>
      </c>
      <c r="R385" s="6">
        <f t="shared" si="11"/>
        <v>2.96</v>
      </c>
      <c r="U385">
        <v>30</v>
      </c>
      <c r="V385">
        <v>0.9</v>
      </c>
      <c r="W385">
        <v>0.7</v>
      </c>
      <c r="X385">
        <v>0.1</v>
      </c>
      <c r="Y385">
        <v>1</v>
      </c>
      <c r="Z385">
        <v>0</v>
      </c>
      <c r="AA385">
        <v>0</v>
      </c>
      <c r="AB385">
        <v>0</v>
      </c>
      <c r="AC385">
        <v>0</v>
      </c>
      <c r="AD385">
        <v>0</v>
      </c>
      <c r="AE385">
        <v>0</v>
      </c>
      <c r="AF385">
        <v>383</v>
      </c>
    </row>
    <row r="386" spans="2:32">
      <c r="B386" s="4" t="s">
        <v>23669</v>
      </c>
      <c r="C386" s="4" t="s">
        <v>23671</v>
      </c>
      <c r="E386">
        <v>28</v>
      </c>
      <c r="G386">
        <v>20</v>
      </c>
      <c r="H386">
        <v>49</v>
      </c>
      <c r="I386">
        <v>1.5</v>
      </c>
      <c r="J386">
        <v>0.25</v>
      </c>
      <c r="K386">
        <v>0</v>
      </c>
      <c r="L386">
        <v>1.5</v>
      </c>
      <c r="M386">
        <v>0</v>
      </c>
      <c r="N386">
        <v>0</v>
      </c>
      <c r="O386">
        <v>0</v>
      </c>
      <c r="P386">
        <v>42.5</v>
      </c>
      <c r="Q386">
        <f t="shared" si="10"/>
        <v>4.25</v>
      </c>
      <c r="R386" s="6">
        <f t="shared" si="11"/>
        <v>7.3</v>
      </c>
      <c r="U386">
        <v>30</v>
      </c>
      <c r="V386">
        <v>0.9</v>
      </c>
      <c r="W386">
        <v>0.6</v>
      </c>
      <c r="X386">
        <v>0.1</v>
      </c>
      <c r="Y386">
        <v>1</v>
      </c>
      <c r="Z386">
        <v>0</v>
      </c>
      <c r="AA386">
        <v>0</v>
      </c>
      <c r="AB386">
        <v>0</v>
      </c>
      <c r="AC386">
        <v>0</v>
      </c>
      <c r="AD386">
        <v>0</v>
      </c>
      <c r="AE386">
        <v>0</v>
      </c>
      <c r="AF386">
        <v>384</v>
      </c>
    </row>
    <row r="387" spans="2:32">
      <c r="B387" s="4" t="s">
        <v>23669</v>
      </c>
      <c r="C387" s="4" t="s">
        <v>23672</v>
      </c>
      <c r="E387">
        <v>57</v>
      </c>
      <c r="G387">
        <v>50</v>
      </c>
      <c r="H387">
        <v>123</v>
      </c>
      <c r="I387">
        <v>1.5</v>
      </c>
      <c r="J387">
        <v>0.25</v>
      </c>
      <c r="K387">
        <v>0</v>
      </c>
      <c r="L387">
        <v>1.5</v>
      </c>
      <c r="M387">
        <v>0</v>
      </c>
      <c r="N387">
        <v>0</v>
      </c>
      <c r="O387">
        <v>0</v>
      </c>
      <c r="P387">
        <v>42.5</v>
      </c>
      <c r="Q387">
        <f t="shared" si="10"/>
        <v>4.25</v>
      </c>
      <c r="R387" s="6">
        <f t="shared" si="11"/>
        <v>18.31</v>
      </c>
      <c r="U387">
        <v>50</v>
      </c>
      <c r="V387">
        <v>0.9</v>
      </c>
      <c r="W387">
        <v>0.3</v>
      </c>
      <c r="X387">
        <v>0.1</v>
      </c>
      <c r="Y387">
        <v>1</v>
      </c>
      <c r="Z387">
        <v>0</v>
      </c>
      <c r="AA387">
        <v>0</v>
      </c>
      <c r="AB387">
        <v>0</v>
      </c>
      <c r="AC387">
        <v>0</v>
      </c>
      <c r="AD387">
        <v>0</v>
      </c>
      <c r="AE387">
        <v>0</v>
      </c>
      <c r="AF387">
        <v>385</v>
      </c>
    </row>
    <row r="388" spans="2:32">
      <c r="B388" s="4" t="s">
        <v>23669</v>
      </c>
      <c r="C388" s="4" t="s">
        <v>23673</v>
      </c>
      <c r="E388">
        <v>114</v>
      </c>
      <c r="G388">
        <v>120</v>
      </c>
      <c r="H388">
        <v>294</v>
      </c>
      <c r="I388">
        <v>1.5</v>
      </c>
      <c r="J388">
        <v>0.25</v>
      </c>
      <c r="K388">
        <v>0</v>
      </c>
      <c r="L388">
        <v>1.5</v>
      </c>
      <c r="M388">
        <v>0</v>
      </c>
      <c r="N388">
        <v>0</v>
      </c>
      <c r="O388">
        <v>0</v>
      </c>
      <c r="P388">
        <v>42.5</v>
      </c>
      <c r="Q388">
        <f t="shared" ref="Q388:Q440" si="12">((N388+O388)/2+P388)/10</f>
        <v>4.25</v>
      </c>
      <c r="R388" s="6">
        <f t="shared" ref="R388:R451" si="13">ROUNDDOWN(((G388+H388)/2/Q388*V388),2)</f>
        <v>43.83</v>
      </c>
      <c r="U388">
        <v>70</v>
      </c>
      <c r="V388">
        <v>0.9</v>
      </c>
      <c r="W388">
        <v>0.05</v>
      </c>
      <c r="X388">
        <v>0.1</v>
      </c>
      <c r="Y388">
        <v>1</v>
      </c>
      <c r="Z388">
        <v>0</v>
      </c>
      <c r="AA388">
        <v>0</v>
      </c>
      <c r="AB388">
        <v>0</v>
      </c>
      <c r="AC388">
        <v>0</v>
      </c>
      <c r="AD388">
        <v>0</v>
      </c>
      <c r="AE388">
        <v>0</v>
      </c>
      <c r="AF388">
        <v>386</v>
      </c>
    </row>
    <row r="389" spans="2:32">
      <c r="B389" s="4" t="s">
        <v>23516</v>
      </c>
      <c r="C389" s="4" t="s">
        <v>23674</v>
      </c>
      <c r="E389">
        <v>9</v>
      </c>
      <c r="G389">
        <v>1</v>
      </c>
      <c r="H389">
        <v>3</v>
      </c>
      <c r="I389">
        <v>1</v>
      </c>
      <c r="J389">
        <v>1</v>
      </c>
      <c r="K389">
        <v>1</v>
      </c>
      <c r="L389">
        <v>1</v>
      </c>
      <c r="M389">
        <v>1</v>
      </c>
      <c r="N389">
        <v>0</v>
      </c>
      <c r="O389">
        <v>0</v>
      </c>
      <c r="P389">
        <v>12</v>
      </c>
      <c r="Q389">
        <f t="shared" si="12"/>
        <v>1.2</v>
      </c>
      <c r="R389" s="6">
        <f t="shared" si="13"/>
        <v>1.66</v>
      </c>
      <c r="U389">
        <v>30</v>
      </c>
      <c r="V389">
        <v>1</v>
      </c>
      <c r="W389">
        <v>0.9</v>
      </c>
      <c r="X389">
        <v>0</v>
      </c>
      <c r="Y389">
        <v>1</v>
      </c>
      <c r="Z389">
        <v>0</v>
      </c>
      <c r="AA389">
        <v>0</v>
      </c>
      <c r="AB389">
        <v>0</v>
      </c>
      <c r="AC389">
        <v>0</v>
      </c>
      <c r="AD389">
        <v>0</v>
      </c>
      <c r="AE389">
        <v>0</v>
      </c>
      <c r="AF389">
        <v>387</v>
      </c>
    </row>
    <row r="390" spans="2:32">
      <c r="B390" s="4" t="s">
        <v>23516</v>
      </c>
      <c r="C390" s="4" t="s">
        <v>23675</v>
      </c>
      <c r="E390">
        <v>17</v>
      </c>
      <c r="G390">
        <v>1</v>
      </c>
      <c r="H390">
        <v>11.2</v>
      </c>
      <c r="I390">
        <v>1</v>
      </c>
      <c r="J390">
        <v>1</v>
      </c>
      <c r="K390">
        <v>1</v>
      </c>
      <c r="L390">
        <v>1</v>
      </c>
      <c r="M390">
        <v>1</v>
      </c>
      <c r="N390">
        <v>0</v>
      </c>
      <c r="O390">
        <v>0</v>
      </c>
      <c r="P390">
        <v>23</v>
      </c>
      <c r="Q390">
        <f t="shared" si="12"/>
        <v>2.3</v>
      </c>
      <c r="R390" s="6">
        <f t="shared" si="13"/>
        <v>2.65</v>
      </c>
      <c r="U390">
        <v>30</v>
      </c>
      <c r="V390">
        <v>1</v>
      </c>
      <c r="W390">
        <v>0.6</v>
      </c>
      <c r="X390">
        <v>0</v>
      </c>
      <c r="Y390">
        <v>1</v>
      </c>
      <c r="Z390">
        <v>0</v>
      </c>
      <c r="AA390">
        <v>0</v>
      </c>
      <c r="AB390">
        <v>0</v>
      </c>
      <c r="AC390">
        <v>0</v>
      </c>
      <c r="AD390">
        <v>0</v>
      </c>
      <c r="AE390">
        <v>0</v>
      </c>
      <c r="AF390">
        <v>388</v>
      </c>
    </row>
    <row r="391" spans="2:32">
      <c r="B391" s="4" t="s">
        <v>23516</v>
      </c>
      <c r="C391" s="4" t="s">
        <v>23676</v>
      </c>
      <c r="E391">
        <v>34</v>
      </c>
      <c r="G391">
        <v>1</v>
      </c>
      <c r="H391">
        <v>28</v>
      </c>
      <c r="I391">
        <v>1</v>
      </c>
      <c r="J391">
        <v>1</v>
      </c>
      <c r="K391">
        <v>1</v>
      </c>
      <c r="L391">
        <v>1</v>
      </c>
      <c r="M391">
        <v>1</v>
      </c>
      <c r="N391">
        <v>0</v>
      </c>
      <c r="O391">
        <v>0</v>
      </c>
      <c r="P391">
        <v>34</v>
      </c>
      <c r="Q391">
        <f t="shared" si="12"/>
        <v>3.4</v>
      </c>
      <c r="R391" s="6">
        <f t="shared" si="13"/>
        <v>4.26</v>
      </c>
      <c r="U391">
        <v>40</v>
      </c>
      <c r="V391">
        <v>1</v>
      </c>
      <c r="W391">
        <v>0.35</v>
      </c>
      <c r="X391">
        <v>0</v>
      </c>
      <c r="Y391">
        <v>1</v>
      </c>
      <c r="Z391">
        <v>0</v>
      </c>
      <c r="AA391">
        <v>0</v>
      </c>
      <c r="AB391">
        <v>0</v>
      </c>
      <c r="AC391">
        <v>0</v>
      </c>
      <c r="AD391">
        <v>0</v>
      </c>
      <c r="AE391">
        <v>0</v>
      </c>
      <c r="AF391">
        <v>389</v>
      </c>
    </row>
    <row r="392" spans="2:32">
      <c r="B392" s="4" t="s">
        <v>23516</v>
      </c>
      <c r="C392" s="4" t="s">
        <v>23677</v>
      </c>
      <c r="E392">
        <v>68</v>
      </c>
      <c r="G392">
        <v>1</v>
      </c>
      <c r="H392">
        <v>61</v>
      </c>
      <c r="I392">
        <v>1</v>
      </c>
      <c r="J392">
        <v>1</v>
      </c>
      <c r="K392">
        <v>1</v>
      </c>
      <c r="L392">
        <v>1</v>
      </c>
      <c r="M392">
        <v>1</v>
      </c>
      <c r="N392">
        <v>0</v>
      </c>
      <c r="O392">
        <v>0</v>
      </c>
      <c r="P392">
        <v>45</v>
      </c>
      <c r="Q392">
        <f t="shared" si="12"/>
        <v>4.5</v>
      </c>
      <c r="R392" s="6">
        <f t="shared" si="13"/>
        <v>6.88</v>
      </c>
      <c r="U392">
        <v>50</v>
      </c>
      <c r="V392">
        <v>1</v>
      </c>
      <c r="W392">
        <v>0.15</v>
      </c>
      <c r="X392">
        <v>0</v>
      </c>
      <c r="Y392">
        <v>1</v>
      </c>
      <c r="Z392">
        <v>0</v>
      </c>
      <c r="AA392">
        <v>0</v>
      </c>
      <c r="AB392">
        <v>0</v>
      </c>
      <c r="AC392">
        <v>0</v>
      </c>
      <c r="AD392">
        <v>0</v>
      </c>
      <c r="AE392">
        <v>0</v>
      </c>
      <c r="AF392">
        <v>390</v>
      </c>
    </row>
    <row r="393" spans="2:32">
      <c r="B393" s="4" t="s">
        <v>23519</v>
      </c>
      <c r="C393" s="4" t="s">
        <v>23678</v>
      </c>
      <c r="E393">
        <v>9</v>
      </c>
      <c r="G393">
        <v>1</v>
      </c>
      <c r="H393">
        <v>3.6</v>
      </c>
      <c r="I393">
        <v>1</v>
      </c>
      <c r="J393">
        <v>1</v>
      </c>
      <c r="K393">
        <v>1</v>
      </c>
      <c r="L393">
        <v>1</v>
      </c>
      <c r="M393">
        <v>1</v>
      </c>
      <c r="N393">
        <v>0</v>
      </c>
      <c r="O393">
        <v>0</v>
      </c>
      <c r="P393">
        <v>12</v>
      </c>
      <c r="Q393">
        <f t="shared" si="12"/>
        <v>1.2</v>
      </c>
      <c r="R393" s="6">
        <f t="shared" si="13"/>
        <v>1.91</v>
      </c>
      <c r="U393">
        <v>30</v>
      </c>
      <c r="V393">
        <v>1</v>
      </c>
      <c r="W393">
        <v>0.9</v>
      </c>
      <c r="X393">
        <v>0</v>
      </c>
      <c r="Y393">
        <v>1</v>
      </c>
      <c r="Z393">
        <v>0</v>
      </c>
      <c r="AA393">
        <v>0</v>
      </c>
      <c r="AB393">
        <v>0</v>
      </c>
      <c r="AC393">
        <v>0</v>
      </c>
      <c r="AD393">
        <v>0</v>
      </c>
      <c r="AE393">
        <v>0</v>
      </c>
      <c r="AF393">
        <v>391</v>
      </c>
    </row>
    <row r="394" spans="2:32">
      <c r="B394" s="4" t="s">
        <v>23519</v>
      </c>
      <c r="C394" s="4" t="s">
        <v>23679</v>
      </c>
      <c r="E394">
        <v>17</v>
      </c>
      <c r="G394">
        <v>1</v>
      </c>
      <c r="H394">
        <v>14.7</v>
      </c>
      <c r="I394">
        <v>1</v>
      </c>
      <c r="J394">
        <v>1</v>
      </c>
      <c r="K394">
        <v>1</v>
      </c>
      <c r="L394">
        <v>1</v>
      </c>
      <c r="M394">
        <v>1</v>
      </c>
      <c r="N394">
        <v>0</v>
      </c>
      <c r="O394">
        <v>0</v>
      </c>
      <c r="P394">
        <v>23</v>
      </c>
      <c r="Q394">
        <f t="shared" si="12"/>
        <v>2.3</v>
      </c>
      <c r="R394" s="6">
        <f t="shared" si="13"/>
        <v>3.41</v>
      </c>
      <c r="U394">
        <v>30</v>
      </c>
      <c r="V394">
        <v>1</v>
      </c>
      <c r="W394">
        <v>0.6</v>
      </c>
      <c r="X394">
        <v>0</v>
      </c>
      <c r="Y394">
        <v>1</v>
      </c>
      <c r="Z394">
        <v>0</v>
      </c>
      <c r="AA394">
        <v>0</v>
      </c>
      <c r="AB394">
        <v>0</v>
      </c>
      <c r="AC394">
        <v>0</v>
      </c>
      <c r="AD394">
        <v>0</v>
      </c>
      <c r="AE394">
        <v>0</v>
      </c>
      <c r="AF394">
        <v>392</v>
      </c>
    </row>
    <row r="395" spans="2:32">
      <c r="B395" s="4" t="s">
        <v>23519</v>
      </c>
      <c r="C395" s="4" t="s">
        <v>23680</v>
      </c>
      <c r="E395">
        <v>34</v>
      </c>
      <c r="G395">
        <v>1</v>
      </c>
      <c r="H395">
        <v>37</v>
      </c>
      <c r="I395">
        <v>1</v>
      </c>
      <c r="J395">
        <v>1</v>
      </c>
      <c r="K395">
        <v>1</v>
      </c>
      <c r="L395">
        <v>1</v>
      </c>
      <c r="M395">
        <v>1</v>
      </c>
      <c r="N395">
        <v>0</v>
      </c>
      <c r="O395">
        <v>0</v>
      </c>
      <c r="P395">
        <v>34</v>
      </c>
      <c r="Q395">
        <f t="shared" si="12"/>
        <v>3.4</v>
      </c>
      <c r="R395" s="6">
        <f t="shared" si="13"/>
        <v>5.58</v>
      </c>
      <c r="U395">
        <v>40</v>
      </c>
      <c r="V395">
        <v>1</v>
      </c>
      <c r="W395">
        <v>0.35</v>
      </c>
      <c r="X395">
        <v>0</v>
      </c>
      <c r="Y395">
        <v>1</v>
      </c>
      <c r="Z395">
        <v>0</v>
      </c>
      <c r="AA395">
        <v>0</v>
      </c>
      <c r="AB395">
        <v>0</v>
      </c>
      <c r="AC395">
        <v>0</v>
      </c>
      <c r="AD395">
        <v>0</v>
      </c>
      <c r="AE395">
        <v>0</v>
      </c>
      <c r="AF395">
        <v>393</v>
      </c>
    </row>
    <row r="396" spans="2:32">
      <c r="B396" s="4" t="s">
        <v>23519</v>
      </c>
      <c r="C396" s="4" t="s">
        <v>23681</v>
      </c>
      <c r="E396">
        <v>68</v>
      </c>
      <c r="G396">
        <v>1</v>
      </c>
      <c r="H396">
        <v>79</v>
      </c>
      <c r="I396">
        <v>1</v>
      </c>
      <c r="J396">
        <v>1</v>
      </c>
      <c r="K396">
        <v>1</v>
      </c>
      <c r="L396">
        <v>1</v>
      </c>
      <c r="M396">
        <v>1</v>
      </c>
      <c r="N396">
        <v>0</v>
      </c>
      <c r="O396">
        <v>0</v>
      </c>
      <c r="P396">
        <v>45</v>
      </c>
      <c r="Q396">
        <f t="shared" si="12"/>
        <v>4.5</v>
      </c>
      <c r="R396" s="6">
        <f t="shared" si="13"/>
        <v>8.88</v>
      </c>
      <c r="U396">
        <v>50</v>
      </c>
      <c r="V396">
        <v>1</v>
      </c>
      <c r="W396">
        <v>0.15</v>
      </c>
      <c r="X396">
        <v>0</v>
      </c>
      <c r="Y396">
        <v>1</v>
      </c>
      <c r="Z396">
        <v>0</v>
      </c>
      <c r="AA396">
        <v>0</v>
      </c>
      <c r="AB396">
        <v>0</v>
      </c>
      <c r="AC396">
        <v>0</v>
      </c>
      <c r="AD396">
        <v>0</v>
      </c>
      <c r="AE396">
        <v>0</v>
      </c>
      <c r="AF396">
        <v>394</v>
      </c>
    </row>
    <row r="397" spans="2:32">
      <c r="B397" s="4" t="s">
        <v>23522</v>
      </c>
      <c r="C397" s="4" t="s">
        <v>23682</v>
      </c>
      <c r="E397">
        <v>11</v>
      </c>
      <c r="G397">
        <v>1</v>
      </c>
      <c r="H397">
        <v>4.7</v>
      </c>
      <c r="I397">
        <v>1</v>
      </c>
      <c r="J397">
        <v>1</v>
      </c>
      <c r="K397">
        <v>1</v>
      </c>
      <c r="L397">
        <v>1</v>
      </c>
      <c r="M397">
        <v>1</v>
      </c>
      <c r="N397">
        <v>0</v>
      </c>
      <c r="O397">
        <v>0</v>
      </c>
      <c r="P397">
        <v>12</v>
      </c>
      <c r="Q397">
        <f t="shared" si="12"/>
        <v>1.2</v>
      </c>
      <c r="R397" s="6">
        <f t="shared" si="13"/>
        <v>2.37</v>
      </c>
      <c r="U397">
        <v>30</v>
      </c>
      <c r="V397">
        <v>1</v>
      </c>
      <c r="W397">
        <v>0.9</v>
      </c>
      <c r="X397">
        <v>0</v>
      </c>
      <c r="Y397">
        <v>1</v>
      </c>
      <c r="Z397">
        <v>0</v>
      </c>
      <c r="AA397">
        <v>0</v>
      </c>
      <c r="AB397">
        <v>0</v>
      </c>
      <c r="AC397">
        <v>0</v>
      </c>
      <c r="AD397">
        <v>0</v>
      </c>
      <c r="AE397">
        <v>0</v>
      </c>
      <c r="AF397">
        <v>395</v>
      </c>
    </row>
    <row r="398" spans="2:32">
      <c r="B398" s="4" t="s">
        <v>23522</v>
      </c>
      <c r="C398" s="4" t="s">
        <v>23683</v>
      </c>
      <c r="E398">
        <v>22</v>
      </c>
      <c r="G398">
        <v>1</v>
      </c>
      <c r="H398">
        <v>19</v>
      </c>
      <c r="I398">
        <v>1</v>
      </c>
      <c r="J398">
        <v>1</v>
      </c>
      <c r="K398">
        <v>1</v>
      </c>
      <c r="L398">
        <v>1</v>
      </c>
      <c r="M398">
        <v>1</v>
      </c>
      <c r="N398">
        <v>0</v>
      </c>
      <c r="O398">
        <v>0</v>
      </c>
      <c r="P398">
        <v>23</v>
      </c>
      <c r="Q398">
        <f t="shared" si="12"/>
        <v>2.3</v>
      </c>
      <c r="R398" s="6">
        <f t="shared" si="13"/>
        <v>4.34</v>
      </c>
      <c r="U398">
        <v>30</v>
      </c>
      <c r="V398">
        <v>1</v>
      </c>
      <c r="W398">
        <v>0.6</v>
      </c>
      <c r="X398">
        <v>0</v>
      </c>
      <c r="Y398">
        <v>1</v>
      </c>
      <c r="Z398">
        <v>0</v>
      </c>
      <c r="AA398">
        <v>0</v>
      </c>
      <c r="AB398">
        <v>0</v>
      </c>
      <c r="AC398">
        <v>0</v>
      </c>
      <c r="AD398">
        <v>0</v>
      </c>
      <c r="AE398">
        <v>0</v>
      </c>
      <c r="AF398">
        <v>396</v>
      </c>
    </row>
    <row r="399" spans="2:32">
      <c r="B399" s="4" t="s">
        <v>23522</v>
      </c>
      <c r="C399" s="4" t="s">
        <v>23684</v>
      </c>
      <c r="E399">
        <v>44</v>
      </c>
      <c r="G399">
        <v>1</v>
      </c>
      <c r="H399">
        <v>48</v>
      </c>
      <c r="I399">
        <v>1</v>
      </c>
      <c r="J399">
        <v>1</v>
      </c>
      <c r="K399">
        <v>1</v>
      </c>
      <c r="L399">
        <v>1</v>
      </c>
      <c r="M399">
        <v>1</v>
      </c>
      <c r="N399">
        <v>0</v>
      </c>
      <c r="O399">
        <v>0</v>
      </c>
      <c r="P399">
        <v>34</v>
      </c>
      <c r="Q399">
        <f t="shared" si="12"/>
        <v>3.4</v>
      </c>
      <c r="R399" s="6">
        <f t="shared" si="13"/>
        <v>7.2</v>
      </c>
      <c r="U399">
        <v>40</v>
      </c>
      <c r="V399">
        <v>1</v>
      </c>
      <c r="W399">
        <v>0.35</v>
      </c>
      <c r="X399">
        <v>0</v>
      </c>
      <c r="Y399">
        <v>1</v>
      </c>
      <c r="Z399">
        <v>0</v>
      </c>
      <c r="AA399">
        <v>0</v>
      </c>
      <c r="AB399">
        <v>0</v>
      </c>
      <c r="AC399">
        <v>0</v>
      </c>
      <c r="AD399">
        <v>0</v>
      </c>
      <c r="AE399">
        <v>0</v>
      </c>
      <c r="AF399">
        <v>397</v>
      </c>
    </row>
    <row r="400" spans="2:32">
      <c r="B400" s="4" t="s">
        <v>23522</v>
      </c>
      <c r="C400" s="4" t="s">
        <v>23685</v>
      </c>
      <c r="E400">
        <v>88</v>
      </c>
      <c r="G400">
        <v>1</v>
      </c>
      <c r="H400">
        <v>103</v>
      </c>
      <c r="I400">
        <v>1</v>
      </c>
      <c r="J400">
        <v>1</v>
      </c>
      <c r="K400">
        <v>1</v>
      </c>
      <c r="L400">
        <v>1</v>
      </c>
      <c r="M400">
        <v>1</v>
      </c>
      <c r="N400">
        <v>0</v>
      </c>
      <c r="O400">
        <v>0</v>
      </c>
      <c r="P400">
        <v>45</v>
      </c>
      <c r="Q400">
        <f t="shared" si="12"/>
        <v>4.5</v>
      </c>
      <c r="R400" s="6">
        <f t="shared" si="13"/>
        <v>11.55</v>
      </c>
      <c r="U400">
        <v>50</v>
      </c>
      <c r="V400">
        <v>1</v>
      </c>
      <c r="W400">
        <v>0.15</v>
      </c>
      <c r="X400">
        <v>0</v>
      </c>
      <c r="Y400">
        <v>1</v>
      </c>
      <c r="Z400">
        <v>0</v>
      </c>
      <c r="AA400">
        <v>0</v>
      </c>
      <c r="AB400">
        <v>0</v>
      </c>
      <c r="AC400">
        <v>0</v>
      </c>
      <c r="AD400">
        <v>0</v>
      </c>
      <c r="AE400">
        <v>0</v>
      </c>
      <c r="AF400">
        <v>398</v>
      </c>
    </row>
    <row r="401" spans="2:32">
      <c r="B401" s="4" t="s">
        <v>23686</v>
      </c>
      <c r="C401" s="4" t="s">
        <v>23687</v>
      </c>
      <c r="E401">
        <v>3</v>
      </c>
      <c r="G401">
        <v>1</v>
      </c>
      <c r="H401">
        <v>6</v>
      </c>
      <c r="I401">
        <v>1</v>
      </c>
      <c r="J401">
        <v>1</v>
      </c>
      <c r="K401">
        <v>1</v>
      </c>
      <c r="L401">
        <v>1</v>
      </c>
      <c r="M401">
        <v>1</v>
      </c>
      <c r="N401">
        <v>0</v>
      </c>
      <c r="O401">
        <v>0</v>
      </c>
      <c r="P401">
        <v>19</v>
      </c>
      <c r="Q401">
        <f t="shared" si="12"/>
        <v>1.9</v>
      </c>
      <c r="R401" s="6">
        <f t="shared" si="13"/>
        <v>1.84</v>
      </c>
      <c r="U401">
        <v>30</v>
      </c>
      <c r="V401">
        <v>1</v>
      </c>
      <c r="W401">
        <v>0.9</v>
      </c>
      <c r="X401">
        <v>0</v>
      </c>
      <c r="Y401">
        <v>1</v>
      </c>
      <c r="Z401">
        <v>0</v>
      </c>
      <c r="AA401">
        <v>0</v>
      </c>
      <c r="AB401">
        <v>0</v>
      </c>
      <c r="AC401">
        <v>0</v>
      </c>
      <c r="AD401">
        <v>0</v>
      </c>
      <c r="AE401">
        <v>0</v>
      </c>
      <c r="AF401">
        <v>399</v>
      </c>
    </row>
    <row r="402" spans="2:32">
      <c r="B402" s="4" t="s">
        <v>23686</v>
      </c>
      <c r="C402" s="4" t="s">
        <v>23688</v>
      </c>
      <c r="E402">
        <v>5</v>
      </c>
      <c r="G402">
        <v>1</v>
      </c>
      <c r="H402">
        <v>20</v>
      </c>
      <c r="I402">
        <v>1</v>
      </c>
      <c r="J402">
        <v>1</v>
      </c>
      <c r="K402">
        <v>1</v>
      </c>
      <c r="L402">
        <v>1</v>
      </c>
      <c r="M402">
        <v>1</v>
      </c>
      <c r="N402">
        <v>0</v>
      </c>
      <c r="O402">
        <v>0</v>
      </c>
      <c r="P402">
        <v>37</v>
      </c>
      <c r="Q402">
        <f t="shared" si="12"/>
        <v>3.7</v>
      </c>
      <c r="R402" s="6">
        <f t="shared" si="13"/>
        <v>2.83</v>
      </c>
      <c r="U402">
        <v>40</v>
      </c>
      <c r="V402">
        <v>1</v>
      </c>
      <c r="W402">
        <v>0.6</v>
      </c>
      <c r="X402">
        <v>0</v>
      </c>
      <c r="Y402">
        <v>1</v>
      </c>
      <c r="Z402">
        <v>0</v>
      </c>
      <c r="AA402">
        <v>0</v>
      </c>
      <c r="AB402">
        <v>0</v>
      </c>
      <c r="AC402">
        <v>0</v>
      </c>
      <c r="AD402">
        <v>0</v>
      </c>
      <c r="AE402">
        <v>0</v>
      </c>
      <c r="AF402">
        <v>400</v>
      </c>
    </row>
    <row r="403" spans="2:32">
      <c r="B403" s="4" t="s">
        <v>23686</v>
      </c>
      <c r="C403" s="4" t="s">
        <v>23689</v>
      </c>
      <c r="E403">
        <v>9</v>
      </c>
      <c r="G403">
        <v>1</v>
      </c>
      <c r="H403">
        <v>49</v>
      </c>
      <c r="I403">
        <v>1</v>
      </c>
      <c r="J403">
        <v>1</v>
      </c>
      <c r="K403">
        <v>1</v>
      </c>
      <c r="L403">
        <v>1</v>
      </c>
      <c r="M403">
        <v>1</v>
      </c>
      <c r="N403">
        <v>0</v>
      </c>
      <c r="O403">
        <v>0</v>
      </c>
      <c r="P403">
        <v>54</v>
      </c>
      <c r="Q403">
        <f t="shared" si="12"/>
        <v>5.4</v>
      </c>
      <c r="R403" s="6">
        <f t="shared" si="13"/>
        <v>4.62</v>
      </c>
      <c r="U403">
        <v>50</v>
      </c>
      <c r="V403">
        <v>1</v>
      </c>
      <c r="W403">
        <v>0.45</v>
      </c>
      <c r="X403">
        <v>0</v>
      </c>
      <c r="Y403">
        <v>1</v>
      </c>
      <c r="Z403">
        <v>0</v>
      </c>
      <c r="AA403">
        <v>0</v>
      </c>
      <c r="AB403">
        <v>0</v>
      </c>
      <c r="AC403">
        <v>0</v>
      </c>
      <c r="AD403">
        <v>0</v>
      </c>
      <c r="AE403">
        <v>0</v>
      </c>
      <c r="AF403">
        <v>401</v>
      </c>
    </row>
    <row r="404" spans="2:32">
      <c r="B404" s="4" t="s">
        <v>23686</v>
      </c>
      <c r="C404" s="4" t="s">
        <v>23690</v>
      </c>
      <c r="E404">
        <v>17</v>
      </c>
      <c r="G404">
        <v>1</v>
      </c>
      <c r="H404">
        <v>106</v>
      </c>
      <c r="I404">
        <v>1</v>
      </c>
      <c r="J404">
        <v>1</v>
      </c>
      <c r="K404">
        <v>1</v>
      </c>
      <c r="L404">
        <v>1</v>
      </c>
      <c r="M404">
        <v>1</v>
      </c>
      <c r="N404">
        <v>0</v>
      </c>
      <c r="O404">
        <v>0</v>
      </c>
      <c r="P404">
        <v>71.5</v>
      </c>
      <c r="Q404">
        <f t="shared" si="12"/>
        <v>7.15</v>
      </c>
      <c r="R404" s="6">
        <f t="shared" si="13"/>
        <v>7.48</v>
      </c>
      <c r="U404">
        <v>60</v>
      </c>
      <c r="V404">
        <v>1</v>
      </c>
      <c r="W404">
        <v>0.3</v>
      </c>
      <c r="X404">
        <v>0</v>
      </c>
      <c r="Y404">
        <v>1</v>
      </c>
      <c r="Z404">
        <v>0</v>
      </c>
      <c r="AA404">
        <v>0</v>
      </c>
      <c r="AB404">
        <v>0</v>
      </c>
      <c r="AC404">
        <v>0</v>
      </c>
      <c r="AD404">
        <v>0</v>
      </c>
      <c r="AE404">
        <v>0</v>
      </c>
      <c r="AF404">
        <v>402</v>
      </c>
    </row>
    <row r="405" spans="2:32">
      <c r="B405" s="4" t="s">
        <v>23563</v>
      </c>
      <c r="C405" s="4" t="s">
        <v>23691</v>
      </c>
      <c r="E405">
        <v>11</v>
      </c>
      <c r="G405">
        <v>1</v>
      </c>
      <c r="H405">
        <v>60</v>
      </c>
      <c r="I405">
        <v>1</v>
      </c>
      <c r="J405">
        <v>1</v>
      </c>
      <c r="K405">
        <v>1</v>
      </c>
      <c r="L405">
        <v>1</v>
      </c>
      <c r="M405">
        <v>1</v>
      </c>
      <c r="N405">
        <v>0</v>
      </c>
      <c r="O405">
        <v>0</v>
      </c>
      <c r="P405">
        <v>101</v>
      </c>
      <c r="Q405">
        <f t="shared" si="12"/>
        <v>10.1</v>
      </c>
      <c r="R405" s="6">
        <f t="shared" si="13"/>
        <v>3.01</v>
      </c>
      <c r="U405">
        <v>80</v>
      </c>
      <c r="V405">
        <v>1</v>
      </c>
      <c r="W405">
        <v>0.75</v>
      </c>
      <c r="X405">
        <v>0</v>
      </c>
      <c r="Y405">
        <v>1</v>
      </c>
      <c r="Z405">
        <v>0</v>
      </c>
      <c r="AA405">
        <v>0</v>
      </c>
      <c r="AB405">
        <v>0</v>
      </c>
      <c r="AC405">
        <v>0</v>
      </c>
      <c r="AD405">
        <v>0</v>
      </c>
      <c r="AE405">
        <v>0</v>
      </c>
      <c r="AF405">
        <v>403</v>
      </c>
    </row>
    <row r="406" spans="2:32">
      <c r="B406" s="4" t="s">
        <v>23563</v>
      </c>
      <c r="C406" s="4" t="s">
        <v>23692</v>
      </c>
      <c r="E406">
        <v>22</v>
      </c>
      <c r="G406">
        <v>1</v>
      </c>
      <c r="H406">
        <v>140</v>
      </c>
      <c r="I406">
        <v>1</v>
      </c>
      <c r="J406">
        <v>1</v>
      </c>
      <c r="K406">
        <v>1</v>
      </c>
      <c r="L406">
        <v>1</v>
      </c>
      <c r="M406">
        <v>1</v>
      </c>
      <c r="N406">
        <v>0</v>
      </c>
      <c r="O406">
        <v>0</v>
      </c>
      <c r="P406">
        <v>101</v>
      </c>
      <c r="Q406">
        <f t="shared" si="12"/>
        <v>10.1</v>
      </c>
      <c r="R406" s="6">
        <f t="shared" si="13"/>
        <v>6.98</v>
      </c>
      <c r="U406">
        <v>90</v>
      </c>
      <c r="V406">
        <v>1</v>
      </c>
      <c r="W406">
        <v>0.35</v>
      </c>
      <c r="X406">
        <v>0</v>
      </c>
      <c r="Y406">
        <v>1</v>
      </c>
      <c r="Z406">
        <v>0</v>
      </c>
      <c r="AA406">
        <v>0</v>
      </c>
      <c r="AB406">
        <v>0</v>
      </c>
      <c r="AC406">
        <v>0</v>
      </c>
      <c r="AD406">
        <v>0</v>
      </c>
      <c r="AE406">
        <v>0</v>
      </c>
      <c r="AF406">
        <v>404</v>
      </c>
    </row>
    <row r="407" spans="2:32">
      <c r="B407" s="4" t="s">
        <v>23563</v>
      </c>
      <c r="C407" s="4" t="s">
        <v>23693</v>
      </c>
      <c r="E407">
        <v>44</v>
      </c>
      <c r="G407">
        <v>1</v>
      </c>
      <c r="H407">
        <v>300</v>
      </c>
      <c r="I407">
        <v>1</v>
      </c>
      <c r="J407">
        <v>1</v>
      </c>
      <c r="K407">
        <v>1</v>
      </c>
      <c r="L407">
        <v>1</v>
      </c>
      <c r="M407">
        <v>1</v>
      </c>
      <c r="N407">
        <v>0</v>
      </c>
      <c r="O407">
        <v>0</v>
      </c>
      <c r="P407">
        <v>101</v>
      </c>
      <c r="Q407">
        <f t="shared" si="12"/>
        <v>10.1</v>
      </c>
      <c r="R407" s="6">
        <f t="shared" si="13"/>
        <v>14.9</v>
      </c>
      <c r="U407">
        <v>100</v>
      </c>
      <c r="V407">
        <v>1</v>
      </c>
      <c r="W407">
        <v>0.15</v>
      </c>
      <c r="X407">
        <v>0</v>
      </c>
      <c r="Y407">
        <v>1</v>
      </c>
      <c r="Z407">
        <v>0</v>
      </c>
      <c r="AA407">
        <v>0</v>
      </c>
      <c r="AB407">
        <v>0</v>
      </c>
      <c r="AC407">
        <v>0</v>
      </c>
      <c r="AD407">
        <v>0</v>
      </c>
      <c r="AE407">
        <v>0</v>
      </c>
      <c r="AF407">
        <v>405</v>
      </c>
    </row>
    <row r="408" spans="2:32">
      <c r="B408" s="4" t="s">
        <v>23563</v>
      </c>
      <c r="C408" s="4" t="s">
        <v>23694</v>
      </c>
      <c r="E408">
        <v>88</v>
      </c>
      <c r="G408">
        <v>1</v>
      </c>
      <c r="H408">
        <v>650</v>
      </c>
      <c r="I408">
        <v>1</v>
      </c>
      <c r="J408">
        <v>1</v>
      </c>
      <c r="K408">
        <v>1</v>
      </c>
      <c r="L408">
        <v>1</v>
      </c>
      <c r="M408">
        <v>1</v>
      </c>
      <c r="N408">
        <v>0</v>
      </c>
      <c r="O408">
        <v>0</v>
      </c>
      <c r="P408">
        <v>101</v>
      </c>
      <c r="Q408">
        <f t="shared" si="12"/>
        <v>10.1</v>
      </c>
      <c r="R408" s="6">
        <f t="shared" si="13"/>
        <v>32.22</v>
      </c>
      <c r="U408">
        <v>120</v>
      </c>
      <c r="V408">
        <v>1</v>
      </c>
      <c r="W408">
        <v>0.05</v>
      </c>
      <c r="X408">
        <v>0</v>
      </c>
      <c r="Y408">
        <v>1</v>
      </c>
      <c r="Z408">
        <v>0</v>
      </c>
      <c r="AA408">
        <v>0</v>
      </c>
      <c r="AB408">
        <v>0</v>
      </c>
      <c r="AC408">
        <v>0</v>
      </c>
      <c r="AD408">
        <v>0</v>
      </c>
      <c r="AE408">
        <v>0</v>
      </c>
      <c r="AF408">
        <v>406</v>
      </c>
    </row>
    <row r="409" spans="2:32">
      <c r="B409" s="4" t="s">
        <v>23565</v>
      </c>
      <c r="C409" s="4" t="s">
        <v>23695</v>
      </c>
      <c r="E409">
        <v>14</v>
      </c>
      <c r="G409">
        <v>2</v>
      </c>
      <c r="H409">
        <v>78</v>
      </c>
      <c r="I409">
        <v>1</v>
      </c>
      <c r="J409">
        <v>1</v>
      </c>
      <c r="K409">
        <v>1</v>
      </c>
      <c r="L409">
        <v>1</v>
      </c>
      <c r="M409">
        <v>1</v>
      </c>
      <c r="N409">
        <v>0</v>
      </c>
      <c r="O409">
        <v>0</v>
      </c>
      <c r="P409">
        <v>101</v>
      </c>
      <c r="Q409">
        <f t="shared" si="12"/>
        <v>10.1</v>
      </c>
      <c r="R409" s="6">
        <f t="shared" si="13"/>
        <v>3.96</v>
      </c>
      <c r="U409">
        <v>80</v>
      </c>
      <c r="V409">
        <v>1</v>
      </c>
      <c r="W409">
        <v>0.75</v>
      </c>
      <c r="X409">
        <v>0</v>
      </c>
      <c r="Y409">
        <v>1</v>
      </c>
      <c r="Z409">
        <v>0</v>
      </c>
      <c r="AA409">
        <v>0</v>
      </c>
      <c r="AB409">
        <v>0</v>
      </c>
      <c r="AC409">
        <v>0</v>
      </c>
      <c r="AD409">
        <v>0</v>
      </c>
      <c r="AE409">
        <v>0</v>
      </c>
      <c r="AF409">
        <v>407</v>
      </c>
    </row>
    <row r="410" spans="2:32">
      <c r="B410" s="4" t="s">
        <v>23565</v>
      </c>
      <c r="C410" s="4" t="s">
        <v>23696</v>
      </c>
      <c r="E410">
        <v>29</v>
      </c>
      <c r="G410">
        <v>2</v>
      </c>
      <c r="H410">
        <v>182</v>
      </c>
      <c r="I410">
        <v>1</v>
      </c>
      <c r="J410">
        <v>1</v>
      </c>
      <c r="K410">
        <v>1</v>
      </c>
      <c r="L410">
        <v>1</v>
      </c>
      <c r="M410">
        <v>1</v>
      </c>
      <c r="N410">
        <v>0</v>
      </c>
      <c r="O410">
        <v>0</v>
      </c>
      <c r="P410">
        <v>101</v>
      </c>
      <c r="Q410">
        <f t="shared" si="12"/>
        <v>10.1</v>
      </c>
      <c r="R410" s="6">
        <f t="shared" si="13"/>
        <v>9.1</v>
      </c>
      <c r="U410">
        <v>90</v>
      </c>
      <c r="V410">
        <v>1</v>
      </c>
      <c r="W410">
        <v>0.35</v>
      </c>
      <c r="X410">
        <v>0</v>
      </c>
      <c r="Y410">
        <v>1</v>
      </c>
      <c r="Z410">
        <v>0</v>
      </c>
      <c r="AA410">
        <v>0</v>
      </c>
      <c r="AB410">
        <v>0</v>
      </c>
      <c r="AC410">
        <v>0</v>
      </c>
      <c r="AD410">
        <v>0</v>
      </c>
      <c r="AE410">
        <v>0</v>
      </c>
      <c r="AF410">
        <v>408</v>
      </c>
    </row>
    <row r="411" spans="2:32">
      <c r="B411" s="4" t="s">
        <v>23565</v>
      </c>
      <c r="C411" s="4" t="s">
        <v>23697</v>
      </c>
      <c r="E411">
        <v>57</v>
      </c>
      <c r="G411">
        <v>2</v>
      </c>
      <c r="H411">
        <v>390</v>
      </c>
      <c r="I411">
        <v>1</v>
      </c>
      <c r="J411">
        <v>1</v>
      </c>
      <c r="K411">
        <v>1</v>
      </c>
      <c r="L411">
        <v>1</v>
      </c>
      <c r="M411">
        <v>1</v>
      </c>
      <c r="N411">
        <v>0</v>
      </c>
      <c r="O411">
        <v>0</v>
      </c>
      <c r="P411">
        <v>101</v>
      </c>
      <c r="Q411">
        <f t="shared" si="12"/>
        <v>10.1</v>
      </c>
      <c r="R411" s="6">
        <f t="shared" si="13"/>
        <v>19.4</v>
      </c>
      <c r="U411">
        <v>100</v>
      </c>
      <c r="V411">
        <v>1</v>
      </c>
      <c r="W411">
        <v>0.15</v>
      </c>
      <c r="X411">
        <v>0</v>
      </c>
      <c r="Y411">
        <v>1</v>
      </c>
      <c r="Z411">
        <v>0</v>
      </c>
      <c r="AA411">
        <v>0</v>
      </c>
      <c r="AB411">
        <v>0</v>
      </c>
      <c r="AC411">
        <v>0</v>
      </c>
      <c r="AD411">
        <v>0</v>
      </c>
      <c r="AE411">
        <v>0</v>
      </c>
      <c r="AF411">
        <v>409</v>
      </c>
    </row>
    <row r="412" spans="2:32">
      <c r="B412" s="4" t="s">
        <v>23565</v>
      </c>
      <c r="C412" s="4" t="s">
        <v>23698</v>
      </c>
      <c r="E412">
        <v>114</v>
      </c>
      <c r="G412">
        <v>2</v>
      </c>
      <c r="H412">
        <v>845</v>
      </c>
      <c r="I412">
        <v>1</v>
      </c>
      <c r="J412">
        <v>1</v>
      </c>
      <c r="K412">
        <v>1</v>
      </c>
      <c r="L412">
        <v>1</v>
      </c>
      <c r="M412">
        <v>1</v>
      </c>
      <c r="N412">
        <v>0</v>
      </c>
      <c r="O412">
        <v>0</v>
      </c>
      <c r="P412">
        <v>101</v>
      </c>
      <c r="Q412">
        <f t="shared" si="12"/>
        <v>10.1</v>
      </c>
      <c r="R412" s="6">
        <f t="shared" si="13"/>
        <v>41.93</v>
      </c>
      <c r="U412">
        <v>120</v>
      </c>
      <c r="V412">
        <v>1</v>
      </c>
      <c r="W412">
        <v>0.05</v>
      </c>
      <c r="X412">
        <v>0</v>
      </c>
      <c r="Y412">
        <v>1</v>
      </c>
      <c r="Z412">
        <v>0</v>
      </c>
      <c r="AA412">
        <v>0</v>
      </c>
      <c r="AB412">
        <v>0</v>
      </c>
      <c r="AC412">
        <v>0</v>
      </c>
      <c r="AD412">
        <v>0</v>
      </c>
      <c r="AE412">
        <v>0</v>
      </c>
      <c r="AF412">
        <v>410</v>
      </c>
    </row>
    <row r="413" spans="2:32">
      <c r="B413" s="4" t="s">
        <v>23699</v>
      </c>
      <c r="C413" s="4" t="s">
        <v>23700</v>
      </c>
      <c r="E413">
        <v>8</v>
      </c>
      <c r="G413">
        <v>3</v>
      </c>
      <c r="H413">
        <v>9</v>
      </c>
      <c r="I413">
        <v>1</v>
      </c>
      <c r="J413">
        <v>2</v>
      </c>
      <c r="K413">
        <v>0</v>
      </c>
      <c r="L413">
        <v>0.25</v>
      </c>
      <c r="M413">
        <v>0</v>
      </c>
      <c r="N413">
        <v>0</v>
      </c>
      <c r="O413">
        <v>0</v>
      </c>
      <c r="P413">
        <v>35</v>
      </c>
      <c r="Q413">
        <f t="shared" si="12"/>
        <v>3.5</v>
      </c>
      <c r="R413" s="6">
        <f t="shared" si="13"/>
        <v>1.71</v>
      </c>
      <c r="U413">
        <v>40</v>
      </c>
      <c r="V413">
        <v>1</v>
      </c>
      <c r="W413">
        <v>0.75</v>
      </c>
      <c r="X413">
        <v>0</v>
      </c>
      <c r="Y413">
        <v>1</v>
      </c>
      <c r="Z413">
        <v>0</v>
      </c>
      <c r="AA413">
        <v>0</v>
      </c>
      <c r="AB413">
        <v>0</v>
      </c>
      <c r="AC413">
        <v>0</v>
      </c>
      <c r="AD413">
        <v>0</v>
      </c>
      <c r="AE413">
        <v>0</v>
      </c>
      <c r="AF413">
        <v>411</v>
      </c>
    </row>
    <row r="414" spans="2:32">
      <c r="B414" s="4" t="s">
        <v>23699</v>
      </c>
      <c r="C414" s="4" t="s">
        <v>23701</v>
      </c>
      <c r="E414">
        <v>15</v>
      </c>
      <c r="G414">
        <v>8</v>
      </c>
      <c r="H414">
        <v>21</v>
      </c>
      <c r="I414">
        <v>1</v>
      </c>
      <c r="J414">
        <v>2</v>
      </c>
      <c r="K414">
        <v>0</v>
      </c>
      <c r="L414">
        <v>0.25</v>
      </c>
      <c r="M414">
        <v>0</v>
      </c>
      <c r="N414">
        <v>0</v>
      </c>
      <c r="O414">
        <v>0</v>
      </c>
      <c r="P414">
        <v>42.5</v>
      </c>
      <c r="Q414">
        <f t="shared" si="12"/>
        <v>4.25</v>
      </c>
      <c r="R414" s="6">
        <f t="shared" si="13"/>
        <v>3.41</v>
      </c>
      <c r="U414">
        <v>60</v>
      </c>
      <c r="V414">
        <v>1</v>
      </c>
      <c r="W414">
        <v>0.35</v>
      </c>
      <c r="X414">
        <v>0</v>
      </c>
      <c r="Y414">
        <v>1</v>
      </c>
      <c r="Z414">
        <v>0</v>
      </c>
      <c r="AA414">
        <v>0</v>
      </c>
      <c r="AB414">
        <v>0</v>
      </c>
      <c r="AC414">
        <v>0</v>
      </c>
      <c r="AD414">
        <v>0</v>
      </c>
      <c r="AE414">
        <v>0</v>
      </c>
      <c r="AF414">
        <v>412</v>
      </c>
    </row>
    <row r="415" spans="2:32">
      <c r="B415" s="4" t="s">
        <v>23699</v>
      </c>
      <c r="C415" s="4" t="s">
        <v>23702</v>
      </c>
      <c r="E415">
        <v>30</v>
      </c>
      <c r="G415">
        <v>20</v>
      </c>
      <c r="H415">
        <v>52</v>
      </c>
      <c r="I415">
        <v>1</v>
      </c>
      <c r="J415">
        <v>2</v>
      </c>
      <c r="K415">
        <v>0</v>
      </c>
      <c r="L415">
        <v>0.25</v>
      </c>
      <c r="M415">
        <v>0</v>
      </c>
      <c r="N415">
        <v>0</v>
      </c>
      <c r="O415">
        <v>0</v>
      </c>
      <c r="P415">
        <v>50</v>
      </c>
      <c r="Q415">
        <f t="shared" si="12"/>
        <v>5</v>
      </c>
      <c r="R415" s="6">
        <f t="shared" si="13"/>
        <v>7.2</v>
      </c>
      <c r="U415">
        <v>80</v>
      </c>
      <c r="V415">
        <v>1</v>
      </c>
      <c r="W415">
        <v>0.15</v>
      </c>
      <c r="X415">
        <v>0</v>
      </c>
      <c r="Y415">
        <v>1</v>
      </c>
      <c r="Z415">
        <v>0</v>
      </c>
      <c r="AA415">
        <v>0</v>
      </c>
      <c r="AB415">
        <v>0</v>
      </c>
      <c r="AC415">
        <v>0</v>
      </c>
      <c r="AD415">
        <v>0</v>
      </c>
      <c r="AE415">
        <v>0</v>
      </c>
      <c r="AF415">
        <v>413</v>
      </c>
    </row>
    <row r="416" spans="2:32">
      <c r="B416" s="4" t="s">
        <v>23699</v>
      </c>
      <c r="C416" s="4" t="s">
        <v>23703</v>
      </c>
      <c r="E416">
        <v>60</v>
      </c>
      <c r="G416">
        <v>48</v>
      </c>
      <c r="H416">
        <v>118</v>
      </c>
      <c r="I416">
        <v>1</v>
      </c>
      <c r="J416">
        <v>2</v>
      </c>
      <c r="K416">
        <v>0</v>
      </c>
      <c r="L416">
        <v>0.25</v>
      </c>
      <c r="M416">
        <v>0</v>
      </c>
      <c r="N416">
        <v>0</v>
      </c>
      <c r="O416">
        <v>0</v>
      </c>
      <c r="P416">
        <v>57.5</v>
      </c>
      <c r="Q416">
        <f t="shared" si="12"/>
        <v>5.75</v>
      </c>
      <c r="R416" s="6">
        <f t="shared" si="13"/>
        <v>14.43</v>
      </c>
      <c r="U416">
        <v>100</v>
      </c>
      <c r="V416">
        <v>1</v>
      </c>
      <c r="W416">
        <v>0.05</v>
      </c>
      <c r="X416">
        <v>0</v>
      </c>
      <c r="Y416">
        <v>1</v>
      </c>
      <c r="Z416">
        <v>0</v>
      </c>
      <c r="AA416">
        <v>0</v>
      </c>
      <c r="AB416">
        <v>0</v>
      </c>
      <c r="AC416">
        <v>0</v>
      </c>
      <c r="AD416">
        <v>0</v>
      </c>
      <c r="AE416">
        <v>0</v>
      </c>
      <c r="AF416">
        <v>414</v>
      </c>
    </row>
    <row r="417" spans="2:32">
      <c r="B417" s="4" t="s">
        <v>23704</v>
      </c>
      <c r="C417" s="4" t="s">
        <v>23705</v>
      </c>
      <c r="E417">
        <v>7</v>
      </c>
      <c r="G417">
        <v>1</v>
      </c>
      <c r="H417">
        <v>7</v>
      </c>
      <c r="I417">
        <v>0.25</v>
      </c>
      <c r="J417">
        <v>4</v>
      </c>
      <c r="K417">
        <v>0</v>
      </c>
      <c r="L417">
        <v>0.25</v>
      </c>
      <c r="M417">
        <v>0</v>
      </c>
      <c r="N417">
        <v>0</v>
      </c>
      <c r="O417">
        <v>0</v>
      </c>
      <c r="P417">
        <v>35</v>
      </c>
      <c r="Q417">
        <f t="shared" si="12"/>
        <v>3.5</v>
      </c>
      <c r="R417" s="6">
        <f t="shared" si="13"/>
        <v>1.02</v>
      </c>
      <c r="U417">
        <v>40</v>
      </c>
      <c r="V417">
        <v>0.9</v>
      </c>
      <c r="W417">
        <v>0.9</v>
      </c>
      <c r="X417">
        <v>0</v>
      </c>
      <c r="Y417">
        <v>1</v>
      </c>
      <c r="Z417">
        <v>0</v>
      </c>
      <c r="AA417">
        <v>0</v>
      </c>
      <c r="AB417">
        <v>0</v>
      </c>
      <c r="AC417">
        <v>0</v>
      </c>
      <c r="AD417">
        <v>0</v>
      </c>
      <c r="AE417">
        <v>0</v>
      </c>
      <c r="AF417">
        <v>415</v>
      </c>
    </row>
    <row r="418" spans="2:32">
      <c r="B418" s="4" t="s">
        <v>23704</v>
      </c>
      <c r="C418" s="4" t="s">
        <v>23706</v>
      </c>
      <c r="E418">
        <v>13</v>
      </c>
      <c r="G418">
        <v>6</v>
      </c>
      <c r="H418">
        <v>16</v>
      </c>
      <c r="I418">
        <v>0.25</v>
      </c>
      <c r="J418">
        <v>4</v>
      </c>
      <c r="K418">
        <v>0</v>
      </c>
      <c r="L418">
        <v>0.25</v>
      </c>
      <c r="M418">
        <v>0</v>
      </c>
      <c r="N418">
        <v>0</v>
      </c>
      <c r="O418">
        <v>0</v>
      </c>
      <c r="P418">
        <v>42.5</v>
      </c>
      <c r="Q418">
        <f t="shared" si="12"/>
        <v>4.25</v>
      </c>
      <c r="R418" s="6">
        <f t="shared" si="13"/>
        <v>2.32</v>
      </c>
      <c r="U418">
        <v>60</v>
      </c>
      <c r="V418">
        <v>0.9</v>
      </c>
      <c r="W418">
        <v>0.6</v>
      </c>
      <c r="X418">
        <v>0</v>
      </c>
      <c r="Y418">
        <v>1</v>
      </c>
      <c r="Z418">
        <v>0</v>
      </c>
      <c r="AA418">
        <v>0</v>
      </c>
      <c r="AB418">
        <v>0</v>
      </c>
      <c r="AC418">
        <v>0</v>
      </c>
      <c r="AD418">
        <v>0</v>
      </c>
      <c r="AE418">
        <v>0</v>
      </c>
      <c r="AF418">
        <v>416</v>
      </c>
    </row>
    <row r="419" spans="2:32">
      <c r="B419" s="4" t="s">
        <v>23704</v>
      </c>
      <c r="C419" s="4" t="s">
        <v>23707</v>
      </c>
      <c r="E419">
        <v>26</v>
      </c>
      <c r="G419">
        <v>15</v>
      </c>
      <c r="H419">
        <v>40</v>
      </c>
      <c r="I419">
        <v>0.25</v>
      </c>
      <c r="J419">
        <v>4</v>
      </c>
      <c r="K419">
        <v>0</v>
      </c>
      <c r="L419">
        <v>0.25</v>
      </c>
      <c r="M419">
        <v>0</v>
      </c>
      <c r="N419">
        <v>0</v>
      </c>
      <c r="O419">
        <v>0</v>
      </c>
      <c r="P419">
        <v>50</v>
      </c>
      <c r="Q419">
        <f t="shared" si="12"/>
        <v>5</v>
      </c>
      <c r="R419" s="6">
        <f t="shared" si="13"/>
        <v>4.95</v>
      </c>
      <c r="U419">
        <v>90</v>
      </c>
      <c r="V419">
        <v>0.9</v>
      </c>
      <c r="W419">
        <v>0.3</v>
      </c>
      <c r="X419">
        <v>0</v>
      </c>
      <c r="Y419">
        <v>1</v>
      </c>
      <c r="Z419">
        <v>0</v>
      </c>
      <c r="AA419">
        <v>0</v>
      </c>
      <c r="AB419">
        <v>0</v>
      </c>
      <c r="AC419">
        <v>0</v>
      </c>
      <c r="AD419">
        <v>0</v>
      </c>
      <c r="AE419">
        <v>0</v>
      </c>
      <c r="AF419">
        <v>417</v>
      </c>
    </row>
    <row r="420" spans="2:32">
      <c r="B420" s="4" t="s">
        <v>23704</v>
      </c>
      <c r="C420" s="4" t="s">
        <v>23708</v>
      </c>
      <c r="E420">
        <v>52</v>
      </c>
      <c r="G420">
        <v>36</v>
      </c>
      <c r="H420">
        <v>95</v>
      </c>
      <c r="I420">
        <v>0.25</v>
      </c>
      <c r="J420">
        <v>4</v>
      </c>
      <c r="K420">
        <v>0</v>
      </c>
      <c r="L420">
        <v>0.25</v>
      </c>
      <c r="M420">
        <v>0</v>
      </c>
      <c r="N420">
        <v>0</v>
      </c>
      <c r="O420">
        <v>0</v>
      </c>
      <c r="P420">
        <v>57</v>
      </c>
      <c r="Q420">
        <f t="shared" si="12"/>
        <v>5.7</v>
      </c>
      <c r="R420" s="6">
        <f t="shared" si="13"/>
        <v>10.34</v>
      </c>
      <c r="U420">
        <v>120</v>
      </c>
      <c r="V420">
        <v>0.9</v>
      </c>
      <c r="W420">
        <v>0.05</v>
      </c>
      <c r="X420">
        <v>0</v>
      </c>
      <c r="Y420">
        <v>1</v>
      </c>
      <c r="Z420">
        <v>0</v>
      </c>
      <c r="AA420">
        <v>0</v>
      </c>
      <c r="AB420">
        <v>0</v>
      </c>
      <c r="AC420">
        <v>0</v>
      </c>
      <c r="AD420">
        <v>0</v>
      </c>
      <c r="AE420">
        <v>0</v>
      </c>
      <c r="AF420">
        <v>418</v>
      </c>
    </row>
    <row r="421" spans="2:32">
      <c r="B421" s="4" t="s">
        <v>23709</v>
      </c>
      <c r="C421" s="4" t="s">
        <v>23710</v>
      </c>
      <c r="E421">
        <v>5</v>
      </c>
      <c r="G421">
        <v>1</v>
      </c>
      <c r="H421">
        <v>5</v>
      </c>
      <c r="I421">
        <v>1</v>
      </c>
      <c r="J421">
        <v>1.5</v>
      </c>
      <c r="K421">
        <v>0</v>
      </c>
      <c r="L421">
        <v>0.5</v>
      </c>
      <c r="M421">
        <v>0</v>
      </c>
      <c r="N421">
        <v>0</v>
      </c>
      <c r="O421">
        <v>0</v>
      </c>
      <c r="P421">
        <v>21.5</v>
      </c>
      <c r="Q421">
        <f t="shared" si="12"/>
        <v>2.15</v>
      </c>
      <c r="R421" s="6">
        <f t="shared" si="13"/>
        <v>1.04</v>
      </c>
      <c r="U421">
        <v>40</v>
      </c>
      <c r="V421">
        <v>0.75</v>
      </c>
      <c r="W421">
        <v>0.7</v>
      </c>
      <c r="X421">
        <v>0</v>
      </c>
      <c r="Y421">
        <v>1</v>
      </c>
      <c r="Z421">
        <v>0</v>
      </c>
      <c r="AA421">
        <v>0</v>
      </c>
      <c r="AB421">
        <v>0</v>
      </c>
      <c r="AC421">
        <v>0</v>
      </c>
      <c r="AD421">
        <v>0</v>
      </c>
      <c r="AE421">
        <v>0</v>
      </c>
      <c r="AF421">
        <v>419</v>
      </c>
    </row>
    <row r="422" spans="2:32">
      <c r="B422" s="4" t="s">
        <v>23709</v>
      </c>
      <c r="C422" s="4" t="s">
        <v>23711</v>
      </c>
      <c r="E422">
        <v>10</v>
      </c>
      <c r="G422">
        <v>5</v>
      </c>
      <c r="H422">
        <v>16</v>
      </c>
      <c r="I422">
        <v>1</v>
      </c>
      <c r="J422">
        <v>1.5</v>
      </c>
      <c r="K422">
        <v>0</v>
      </c>
      <c r="L422">
        <v>0.5</v>
      </c>
      <c r="M422">
        <v>0</v>
      </c>
      <c r="N422">
        <v>0</v>
      </c>
      <c r="O422">
        <v>0</v>
      </c>
      <c r="P422">
        <v>29</v>
      </c>
      <c r="Q422">
        <f t="shared" si="12"/>
        <v>2.9</v>
      </c>
      <c r="R422" s="6">
        <f t="shared" si="13"/>
        <v>2.71</v>
      </c>
      <c r="U422">
        <v>50</v>
      </c>
      <c r="V422">
        <v>0.75</v>
      </c>
      <c r="W422">
        <v>0.5</v>
      </c>
      <c r="X422">
        <v>0</v>
      </c>
      <c r="Y422">
        <v>1</v>
      </c>
      <c r="Z422">
        <v>0</v>
      </c>
      <c r="AA422">
        <v>0</v>
      </c>
      <c r="AB422">
        <v>0</v>
      </c>
      <c r="AC422">
        <v>0</v>
      </c>
      <c r="AD422">
        <v>0</v>
      </c>
      <c r="AE422">
        <v>0</v>
      </c>
      <c r="AF422">
        <v>420</v>
      </c>
    </row>
    <row r="423" spans="2:32">
      <c r="B423" s="4" t="s">
        <v>23709</v>
      </c>
      <c r="C423" s="4" t="s">
        <v>23712</v>
      </c>
      <c r="E423">
        <v>20</v>
      </c>
      <c r="G423">
        <v>13</v>
      </c>
      <c r="H423">
        <v>40</v>
      </c>
      <c r="I423">
        <v>1</v>
      </c>
      <c r="J423">
        <v>1.5</v>
      </c>
      <c r="K423">
        <v>0</v>
      </c>
      <c r="L423">
        <v>0.5</v>
      </c>
      <c r="M423">
        <v>0</v>
      </c>
      <c r="N423">
        <v>0</v>
      </c>
      <c r="O423">
        <v>0</v>
      </c>
      <c r="P423">
        <v>36</v>
      </c>
      <c r="Q423">
        <f t="shared" si="12"/>
        <v>3.6</v>
      </c>
      <c r="R423" s="6">
        <f t="shared" si="13"/>
        <v>5.52</v>
      </c>
      <c r="U423">
        <v>75</v>
      </c>
      <c r="V423">
        <v>0.75</v>
      </c>
      <c r="W423">
        <v>0.3</v>
      </c>
      <c r="X423">
        <v>0</v>
      </c>
      <c r="Y423">
        <v>1</v>
      </c>
      <c r="Z423">
        <v>0</v>
      </c>
      <c r="AA423">
        <v>0</v>
      </c>
      <c r="AB423">
        <v>0</v>
      </c>
      <c r="AC423">
        <v>0</v>
      </c>
      <c r="AD423">
        <v>0</v>
      </c>
      <c r="AE423">
        <v>0</v>
      </c>
      <c r="AF423">
        <v>421</v>
      </c>
    </row>
    <row r="424" spans="2:32">
      <c r="B424" s="4" t="s">
        <v>23709</v>
      </c>
      <c r="C424" s="4" t="s">
        <v>23713</v>
      </c>
      <c r="E424">
        <v>40</v>
      </c>
      <c r="G424">
        <v>30</v>
      </c>
      <c r="H424">
        <v>96</v>
      </c>
      <c r="I424">
        <v>1</v>
      </c>
      <c r="J424">
        <v>1.5</v>
      </c>
      <c r="K424">
        <v>0</v>
      </c>
      <c r="L424">
        <v>0.5</v>
      </c>
      <c r="M424">
        <v>0</v>
      </c>
      <c r="N424">
        <v>0</v>
      </c>
      <c r="O424">
        <v>0</v>
      </c>
      <c r="P424">
        <v>42.5</v>
      </c>
      <c r="Q424">
        <f t="shared" si="12"/>
        <v>4.25</v>
      </c>
      <c r="R424" s="6">
        <f t="shared" si="13"/>
        <v>11.11</v>
      </c>
      <c r="U424">
        <v>100</v>
      </c>
      <c r="V424">
        <v>0.75</v>
      </c>
      <c r="W424">
        <v>0.05</v>
      </c>
      <c r="X424">
        <v>0</v>
      </c>
      <c r="Y424">
        <v>1</v>
      </c>
      <c r="Z424">
        <v>0</v>
      </c>
      <c r="AA424">
        <v>0</v>
      </c>
      <c r="AB424">
        <v>0</v>
      </c>
      <c r="AC424">
        <v>0</v>
      </c>
      <c r="AD424">
        <v>0</v>
      </c>
      <c r="AE424">
        <v>0</v>
      </c>
      <c r="AF424">
        <v>422</v>
      </c>
    </row>
    <row r="425" spans="2:32">
      <c r="B425" s="4" t="s">
        <v>23714</v>
      </c>
      <c r="C425" s="4" t="s">
        <v>23715</v>
      </c>
      <c r="E425">
        <v>7</v>
      </c>
      <c r="G425">
        <v>2</v>
      </c>
      <c r="H425">
        <v>6</v>
      </c>
      <c r="I425">
        <v>1</v>
      </c>
      <c r="J425">
        <v>1.5</v>
      </c>
      <c r="K425">
        <v>0</v>
      </c>
      <c r="L425">
        <v>0.5</v>
      </c>
      <c r="M425">
        <v>0</v>
      </c>
      <c r="N425">
        <v>0</v>
      </c>
      <c r="O425">
        <v>0</v>
      </c>
      <c r="P425">
        <v>21.5</v>
      </c>
      <c r="Q425">
        <f t="shared" si="12"/>
        <v>2.15</v>
      </c>
      <c r="R425" s="6">
        <f t="shared" si="13"/>
        <v>1.39</v>
      </c>
      <c r="U425">
        <v>40</v>
      </c>
      <c r="V425">
        <v>0.75</v>
      </c>
      <c r="W425">
        <v>0.7</v>
      </c>
      <c r="X425">
        <v>0</v>
      </c>
      <c r="Y425">
        <v>1</v>
      </c>
      <c r="Z425">
        <v>0</v>
      </c>
      <c r="AA425">
        <v>0</v>
      </c>
      <c r="AB425">
        <v>0</v>
      </c>
      <c r="AC425">
        <v>0</v>
      </c>
      <c r="AD425">
        <v>0</v>
      </c>
      <c r="AE425">
        <v>0</v>
      </c>
      <c r="AF425">
        <v>423</v>
      </c>
    </row>
    <row r="426" spans="2:32">
      <c r="B426" s="4" t="s">
        <v>23714</v>
      </c>
      <c r="C426" s="4" t="s">
        <v>23716</v>
      </c>
      <c r="E426">
        <v>13</v>
      </c>
      <c r="G426">
        <v>7</v>
      </c>
      <c r="H426">
        <v>21</v>
      </c>
      <c r="I426">
        <v>1</v>
      </c>
      <c r="J426">
        <v>1.5</v>
      </c>
      <c r="K426">
        <v>0</v>
      </c>
      <c r="L426">
        <v>0.5</v>
      </c>
      <c r="M426">
        <v>0</v>
      </c>
      <c r="N426">
        <v>0</v>
      </c>
      <c r="O426">
        <v>0</v>
      </c>
      <c r="P426">
        <v>29</v>
      </c>
      <c r="Q426">
        <f t="shared" si="12"/>
        <v>2.9</v>
      </c>
      <c r="R426" s="6">
        <f t="shared" si="13"/>
        <v>3.62</v>
      </c>
      <c r="U426">
        <v>50</v>
      </c>
      <c r="V426">
        <v>0.75</v>
      </c>
      <c r="W426">
        <v>0.5</v>
      </c>
      <c r="X426">
        <v>0</v>
      </c>
      <c r="Y426">
        <v>1</v>
      </c>
      <c r="Z426">
        <v>0</v>
      </c>
      <c r="AA426">
        <v>0</v>
      </c>
      <c r="AB426">
        <v>0</v>
      </c>
      <c r="AC426">
        <v>0</v>
      </c>
      <c r="AD426">
        <v>0</v>
      </c>
      <c r="AE426">
        <v>0</v>
      </c>
      <c r="AF426">
        <v>424</v>
      </c>
    </row>
    <row r="427" spans="2:32">
      <c r="B427" s="4" t="s">
        <v>23714</v>
      </c>
      <c r="C427" s="4" t="s">
        <v>23717</v>
      </c>
      <c r="E427">
        <v>26</v>
      </c>
      <c r="G427">
        <v>18</v>
      </c>
      <c r="H427">
        <v>53</v>
      </c>
      <c r="I427">
        <v>1</v>
      </c>
      <c r="J427">
        <v>1.5</v>
      </c>
      <c r="K427">
        <v>0</v>
      </c>
      <c r="L427">
        <v>0.5</v>
      </c>
      <c r="M427">
        <v>0</v>
      </c>
      <c r="N427">
        <v>0</v>
      </c>
      <c r="O427">
        <v>0</v>
      </c>
      <c r="P427">
        <v>36</v>
      </c>
      <c r="Q427">
        <f t="shared" si="12"/>
        <v>3.6</v>
      </c>
      <c r="R427" s="6">
        <f t="shared" si="13"/>
        <v>7.39</v>
      </c>
      <c r="U427">
        <v>75</v>
      </c>
      <c r="V427">
        <v>0.75</v>
      </c>
      <c r="W427">
        <v>0.3</v>
      </c>
      <c r="X427">
        <v>0</v>
      </c>
      <c r="Y427">
        <v>1</v>
      </c>
      <c r="Z427">
        <v>0</v>
      </c>
      <c r="AA427">
        <v>0</v>
      </c>
      <c r="AB427">
        <v>0</v>
      </c>
      <c r="AC427">
        <v>0</v>
      </c>
      <c r="AD427">
        <v>0</v>
      </c>
      <c r="AE427">
        <v>0</v>
      </c>
      <c r="AF427">
        <v>425</v>
      </c>
    </row>
    <row r="428" spans="2:32">
      <c r="B428" s="4" t="s">
        <v>23714</v>
      </c>
      <c r="C428" s="4" t="s">
        <v>23718</v>
      </c>
      <c r="E428">
        <v>52</v>
      </c>
      <c r="G428">
        <v>42</v>
      </c>
      <c r="H428">
        <v>126</v>
      </c>
      <c r="I428">
        <v>1</v>
      </c>
      <c r="J428">
        <v>1.5</v>
      </c>
      <c r="K428">
        <v>0</v>
      </c>
      <c r="L428">
        <v>0.5</v>
      </c>
      <c r="M428">
        <v>0</v>
      </c>
      <c r="N428">
        <v>0</v>
      </c>
      <c r="O428">
        <v>0</v>
      </c>
      <c r="P428">
        <v>42.5</v>
      </c>
      <c r="Q428">
        <f t="shared" si="12"/>
        <v>4.25</v>
      </c>
      <c r="R428" s="6">
        <f t="shared" si="13"/>
        <v>14.82</v>
      </c>
      <c r="U428">
        <v>100</v>
      </c>
      <c r="V428">
        <v>0.75</v>
      </c>
      <c r="W428">
        <v>0.05</v>
      </c>
      <c r="X428">
        <v>0</v>
      </c>
      <c r="Y428">
        <v>1</v>
      </c>
      <c r="Z428">
        <v>0</v>
      </c>
      <c r="AA428">
        <v>0</v>
      </c>
      <c r="AB428">
        <v>0</v>
      </c>
      <c r="AC428">
        <v>0</v>
      </c>
      <c r="AD428">
        <v>0</v>
      </c>
      <c r="AE428">
        <v>0</v>
      </c>
      <c r="AF428">
        <v>426</v>
      </c>
    </row>
    <row r="429" spans="2:32">
      <c r="B429" s="4" t="s">
        <v>23719</v>
      </c>
      <c r="C429" s="4" t="s">
        <v>23720</v>
      </c>
      <c r="E429">
        <v>9</v>
      </c>
      <c r="G429">
        <v>3</v>
      </c>
      <c r="H429">
        <v>8</v>
      </c>
      <c r="I429">
        <v>1</v>
      </c>
      <c r="J429">
        <v>1.5</v>
      </c>
      <c r="K429">
        <v>0</v>
      </c>
      <c r="L429">
        <v>0.5</v>
      </c>
      <c r="M429">
        <v>0</v>
      </c>
      <c r="N429">
        <v>0</v>
      </c>
      <c r="O429">
        <v>0</v>
      </c>
      <c r="P429">
        <v>21.55</v>
      </c>
      <c r="Q429">
        <f t="shared" si="12"/>
        <v>2.155</v>
      </c>
      <c r="R429" s="6">
        <f t="shared" si="13"/>
        <v>1.91</v>
      </c>
      <c r="U429">
        <v>40</v>
      </c>
      <c r="V429">
        <v>0.75</v>
      </c>
      <c r="W429">
        <v>0.7</v>
      </c>
      <c r="X429">
        <v>0</v>
      </c>
      <c r="Y429">
        <v>1</v>
      </c>
      <c r="Z429">
        <v>0</v>
      </c>
      <c r="AA429">
        <v>0</v>
      </c>
      <c r="AB429">
        <v>0</v>
      </c>
      <c r="AC429">
        <v>0</v>
      </c>
      <c r="AD429">
        <v>0</v>
      </c>
      <c r="AE429">
        <v>0</v>
      </c>
      <c r="AF429">
        <v>427</v>
      </c>
    </row>
    <row r="430" spans="2:32">
      <c r="B430" s="4" t="s">
        <v>23719</v>
      </c>
      <c r="C430" s="4" t="s">
        <v>23721</v>
      </c>
      <c r="E430">
        <v>17</v>
      </c>
      <c r="G430">
        <v>9</v>
      </c>
      <c r="H430">
        <v>27</v>
      </c>
      <c r="I430">
        <v>1</v>
      </c>
      <c r="J430">
        <v>1.5</v>
      </c>
      <c r="K430">
        <v>0</v>
      </c>
      <c r="L430">
        <v>0.5</v>
      </c>
      <c r="M430">
        <v>0</v>
      </c>
      <c r="N430">
        <v>0</v>
      </c>
      <c r="O430">
        <v>0</v>
      </c>
      <c r="P430">
        <v>29</v>
      </c>
      <c r="Q430">
        <f t="shared" si="12"/>
        <v>2.9</v>
      </c>
      <c r="R430" s="6">
        <f t="shared" si="13"/>
        <v>4.65</v>
      </c>
      <c r="U430">
        <v>50</v>
      </c>
      <c r="V430">
        <v>0.75</v>
      </c>
      <c r="W430">
        <v>0.5</v>
      </c>
      <c r="X430">
        <v>0</v>
      </c>
      <c r="Y430">
        <v>1</v>
      </c>
      <c r="Z430">
        <v>0</v>
      </c>
      <c r="AA430">
        <v>0</v>
      </c>
      <c r="AB430">
        <v>0</v>
      </c>
      <c r="AC430">
        <v>0</v>
      </c>
      <c r="AD430">
        <v>0</v>
      </c>
      <c r="AE430">
        <v>0</v>
      </c>
      <c r="AF430">
        <v>428</v>
      </c>
    </row>
    <row r="431" spans="2:32">
      <c r="B431" s="4" t="s">
        <v>23719</v>
      </c>
      <c r="C431" s="4" t="s">
        <v>23722</v>
      </c>
      <c r="E431">
        <v>34</v>
      </c>
      <c r="G431">
        <v>23</v>
      </c>
      <c r="H431">
        <v>68</v>
      </c>
      <c r="I431">
        <v>1</v>
      </c>
      <c r="J431">
        <v>1.5</v>
      </c>
      <c r="K431">
        <v>0</v>
      </c>
      <c r="L431">
        <v>0.5</v>
      </c>
      <c r="M431">
        <v>0</v>
      </c>
      <c r="N431">
        <v>0</v>
      </c>
      <c r="O431">
        <v>0</v>
      </c>
      <c r="P431">
        <v>36</v>
      </c>
      <c r="Q431">
        <f t="shared" si="12"/>
        <v>3.6</v>
      </c>
      <c r="R431" s="6">
        <f t="shared" si="13"/>
        <v>9.47</v>
      </c>
      <c r="U431">
        <v>75</v>
      </c>
      <c r="V431">
        <v>0.75</v>
      </c>
      <c r="W431">
        <v>0.3</v>
      </c>
      <c r="X431">
        <v>0</v>
      </c>
      <c r="Y431">
        <v>1</v>
      </c>
      <c r="Z431">
        <v>0</v>
      </c>
      <c r="AA431">
        <v>0</v>
      </c>
      <c r="AB431">
        <v>0</v>
      </c>
      <c r="AC431">
        <v>0</v>
      </c>
      <c r="AD431">
        <v>0</v>
      </c>
      <c r="AE431">
        <v>0</v>
      </c>
      <c r="AF431">
        <v>429</v>
      </c>
    </row>
    <row r="432" spans="2:32">
      <c r="B432" s="4" t="s">
        <v>23719</v>
      </c>
      <c r="C432" s="4" t="s">
        <v>23723</v>
      </c>
      <c r="E432">
        <v>68</v>
      </c>
      <c r="G432">
        <v>54</v>
      </c>
      <c r="H432">
        <v>162</v>
      </c>
      <c r="I432">
        <v>1</v>
      </c>
      <c r="J432">
        <v>1.5</v>
      </c>
      <c r="K432">
        <v>0</v>
      </c>
      <c r="L432">
        <v>0.5</v>
      </c>
      <c r="M432">
        <v>0</v>
      </c>
      <c r="N432">
        <v>0</v>
      </c>
      <c r="O432">
        <v>0</v>
      </c>
      <c r="P432">
        <v>42.5</v>
      </c>
      <c r="Q432">
        <f t="shared" si="12"/>
        <v>4.25</v>
      </c>
      <c r="R432" s="6">
        <f t="shared" si="13"/>
        <v>19.05</v>
      </c>
      <c r="U432">
        <v>100</v>
      </c>
      <c r="V432">
        <v>0.75</v>
      </c>
      <c r="W432">
        <v>0.05</v>
      </c>
      <c r="X432">
        <v>0</v>
      </c>
      <c r="Y432">
        <v>1</v>
      </c>
      <c r="Z432">
        <v>0</v>
      </c>
      <c r="AA432">
        <v>0</v>
      </c>
      <c r="AB432">
        <v>0</v>
      </c>
      <c r="AC432">
        <v>0</v>
      </c>
      <c r="AD432">
        <v>0</v>
      </c>
      <c r="AE432">
        <v>0</v>
      </c>
      <c r="AF432">
        <v>430</v>
      </c>
    </row>
    <row r="433" spans="2:32">
      <c r="B433" s="4" t="s">
        <v>23724</v>
      </c>
      <c r="C433" s="4" t="s">
        <v>23725</v>
      </c>
      <c r="E433">
        <v>9</v>
      </c>
      <c r="G433">
        <v>4</v>
      </c>
      <c r="H433">
        <v>10</v>
      </c>
      <c r="I433">
        <v>1</v>
      </c>
      <c r="J433">
        <v>1.5</v>
      </c>
      <c r="K433">
        <v>0</v>
      </c>
      <c r="L433">
        <v>0.5</v>
      </c>
      <c r="M433">
        <v>0</v>
      </c>
      <c r="N433">
        <v>0</v>
      </c>
      <c r="O433">
        <v>0</v>
      </c>
      <c r="P433">
        <v>21.5</v>
      </c>
      <c r="Q433">
        <f t="shared" si="12"/>
        <v>2.15</v>
      </c>
      <c r="R433" s="6">
        <f t="shared" si="13"/>
        <v>2.44</v>
      </c>
      <c r="U433">
        <v>40</v>
      </c>
      <c r="V433">
        <v>0.75</v>
      </c>
      <c r="W433">
        <v>0.7</v>
      </c>
      <c r="X433">
        <v>0</v>
      </c>
      <c r="Y433">
        <v>1</v>
      </c>
      <c r="Z433">
        <v>0</v>
      </c>
      <c r="AA433">
        <v>0</v>
      </c>
      <c r="AB433">
        <v>0</v>
      </c>
      <c r="AC433">
        <v>0</v>
      </c>
      <c r="AD433">
        <v>0</v>
      </c>
      <c r="AE433">
        <v>0</v>
      </c>
      <c r="AF433">
        <v>431</v>
      </c>
    </row>
    <row r="434" spans="2:32">
      <c r="B434" s="4" t="s">
        <v>23724</v>
      </c>
      <c r="C434" s="4" t="s">
        <v>23726</v>
      </c>
      <c r="E434">
        <v>17</v>
      </c>
      <c r="G434">
        <v>12</v>
      </c>
      <c r="H434">
        <v>35</v>
      </c>
      <c r="I434">
        <v>1</v>
      </c>
      <c r="J434">
        <v>1.5</v>
      </c>
      <c r="K434">
        <v>0</v>
      </c>
      <c r="L434">
        <v>0.5</v>
      </c>
      <c r="M434">
        <v>0</v>
      </c>
      <c r="N434">
        <v>0</v>
      </c>
      <c r="O434">
        <v>0</v>
      </c>
      <c r="P434">
        <v>29</v>
      </c>
      <c r="Q434">
        <f t="shared" si="12"/>
        <v>2.9</v>
      </c>
      <c r="R434" s="6">
        <f t="shared" si="13"/>
        <v>6.07</v>
      </c>
      <c r="U434">
        <v>50</v>
      </c>
      <c r="V434">
        <v>0.75</v>
      </c>
      <c r="W434">
        <v>0.5</v>
      </c>
      <c r="X434">
        <v>0</v>
      </c>
      <c r="Y434">
        <v>1</v>
      </c>
      <c r="Z434">
        <v>0</v>
      </c>
      <c r="AA434">
        <v>0</v>
      </c>
      <c r="AB434">
        <v>0</v>
      </c>
      <c r="AC434">
        <v>0</v>
      </c>
      <c r="AD434">
        <v>0</v>
      </c>
      <c r="AE434">
        <v>0</v>
      </c>
      <c r="AF434">
        <v>432</v>
      </c>
    </row>
    <row r="435" spans="2:32">
      <c r="B435" s="4" t="s">
        <v>23724</v>
      </c>
      <c r="C435" s="4" t="s">
        <v>23727</v>
      </c>
      <c r="E435">
        <v>34</v>
      </c>
      <c r="G435">
        <v>30</v>
      </c>
      <c r="H435">
        <v>88</v>
      </c>
      <c r="I435">
        <v>1</v>
      </c>
      <c r="J435">
        <v>1.5</v>
      </c>
      <c r="K435">
        <v>0</v>
      </c>
      <c r="L435">
        <v>0.5</v>
      </c>
      <c r="M435">
        <v>0</v>
      </c>
      <c r="N435">
        <v>0</v>
      </c>
      <c r="O435">
        <v>0</v>
      </c>
      <c r="P435">
        <v>36</v>
      </c>
      <c r="Q435">
        <f t="shared" si="12"/>
        <v>3.6</v>
      </c>
      <c r="R435" s="6">
        <f t="shared" si="13"/>
        <v>12.29</v>
      </c>
      <c r="U435">
        <v>75</v>
      </c>
      <c r="V435">
        <v>0.75</v>
      </c>
      <c r="W435">
        <v>0.3</v>
      </c>
      <c r="X435">
        <v>0</v>
      </c>
      <c r="Y435">
        <v>1</v>
      </c>
      <c r="Z435">
        <v>0</v>
      </c>
      <c r="AA435">
        <v>0</v>
      </c>
      <c r="AB435">
        <v>0</v>
      </c>
      <c r="AC435">
        <v>0</v>
      </c>
      <c r="AD435">
        <v>0</v>
      </c>
      <c r="AE435">
        <v>0</v>
      </c>
      <c r="AF435">
        <v>433</v>
      </c>
    </row>
    <row r="436" spans="2:32">
      <c r="B436" s="4" t="s">
        <v>23724</v>
      </c>
      <c r="C436" s="4" t="s">
        <v>23728</v>
      </c>
      <c r="E436">
        <v>68</v>
      </c>
      <c r="G436">
        <v>72</v>
      </c>
      <c r="H436">
        <v>210</v>
      </c>
      <c r="I436">
        <v>1</v>
      </c>
      <c r="J436">
        <v>1.5</v>
      </c>
      <c r="K436">
        <v>0</v>
      </c>
      <c r="L436">
        <v>0.5</v>
      </c>
      <c r="M436">
        <v>0</v>
      </c>
      <c r="N436">
        <v>0</v>
      </c>
      <c r="O436">
        <v>0</v>
      </c>
      <c r="P436">
        <v>42.5</v>
      </c>
      <c r="Q436">
        <f t="shared" si="12"/>
        <v>4.25</v>
      </c>
      <c r="R436" s="6">
        <f t="shared" si="13"/>
        <v>24.88</v>
      </c>
      <c r="U436">
        <v>100</v>
      </c>
      <c r="V436">
        <v>0.75</v>
      </c>
      <c r="W436">
        <v>0.05</v>
      </c>
      <c r="X436">
        <v>0</v>
      </c>
      <c r="Y436">
        <v>1</v>
      </c>
      <c r="Z436">
        <v>0</v>
      </c>
      <c r="AA436">
        <v>0</v>
      </c>
      <c r="AB436">
        <v>0</v>
      </c>
      <c r="AC436">
        <v>0</v>
      </c>
      <c r="AD436">
        <v>0</v>
      </c>
      <c r="AE436">
        <v>0</v>
      </c>
      <c r="AF436">
        <v>434</v>
      </c>
    </row>
    <row r="437" spans="2:32">
      <c r="B437" s="4" t="s">
        <v>23729</v>
      </c>
      <c r="C437" s="4" t="s">
        <v>23730</v>
      </c>
      <c r="E437">
        <v>11</v>
      </c>
      <c r="G437">
        <v>6</v>
      </c>
      <c r="H437">
        <v>13</v>
      </c>
      <c r="I437">
        <v>1</v>
      </c>
      <c r="J437">
        <v>1.5</v>
      </c>
      <c r="K437">
        <v>0</v>
      </c>
      <c r="L437">
        <v>0.5</v>
      </c>
      <c r="M437">
        <v>0</v>
      </c>
      <c r="N437">
        <v>0</v>
      </c>
      <c r="O437">
        <v>0</v>
      </c>
      <c r="P437">
        <v>21.5</v>
      </c>
      <c r="Q437">
        <f t="shared" si="12"/>
        <v>2.15</v>
      </c>
      <c r="R437" s="6">
        <f t="shared" si="13"/>
        <v>3.31</v>
      </c>
      <c r="U437">
        <v>40</v>
      </c>
      <c r="V437">
        <v>0.75</v>
      </c>
      <c r="W437">
        <v>0.7</v>
      </c>
      <c r="X437">
        <v>0</v>
      </c>
      <c r="Y437">
        <v>1</v>
      </c>
      <c r="Z437">
        <v>0</v>
      </c>
      <c r="AA437">
        <v>0</v>
      </c>
      <c r="AB437">
        <v>0</v>
      </c>
      <c r="AC437">
        <v>0</v>
      </c>
      <c r="AD437">
        <v>0</v>
      </c>
      <c r="AE437">
        <v>0</v>
      </c>
      <c r="AF437">
        <v>435</v>
      </c>
    </row>
    <row r="438" spans="2:32">
      <c r="B438" s="4" t="s">
        <v>23729</v>
      </c>
      <c r="C438" s="4" t="s">
        <v>23731</v>
      </c>
      <c r="E438">
        <v>22</v>
      </c>
      <c r="G438">
        <v>16</v>
      </c>
      <c r="H438">
        <v>46</v>
      </c>
      <c r="I438">
        <v>1</v>
      </c>
      <c r="J438">
        <v>1.5</v>
      </c>
      <c r="K438">
        <v>0</v>
      </c>
      <c r="L438">
        <v>0.5</v>
      </c>
      <c r="M438">
        <v>0</v>
      </c>
      <c r="N438">
        <v>0</v>
      </c>
      <c r="O438">
        <v>0</v>
      </c>
      <c r="P438">
        <v>29</v>
      </c>
      <c r="Q438">
        <f t="shared" si="12"/>
        <v>2.9</v>
      </c>
      <c r="R438" s="6">
        <f t="shared" si="13"/>
        <v>8.01</v>
      </c>
      <c r="U438">
        <v>50</v>
      </c>
      <c r="V438">
        <v>0.75</v>
      </c>
      <c r="W438">
        <v>0.5</v>
      </c>
      <c r="X438">
        <v>0</v>
      </c>
      <c r="Y438">
        <v>1</v>
      </c>
      <c r="Z438">
        <v>0</v>
      </c>
      <c r="AA438">
        <v>0</v>
      </c>
      <c r="AB438">
        <v>0</v>
      </c>
      <c r="AC438">
        <v>0</v>
      </c>
      <c r="AD438">
        <v>0</v>
      </c>
      <c r="AE438">
        <v>0</v>
      </c>
      <c r="AF438">
        <v>436</v>
      </c>
    </row>
    <row r="439" spans="2:32">
      <c r="B439" s="4" t="s">
        <v>23729</v>
      </c>
      <c r="C439" s="4" t="s">
        <v>23732</v>
      </c>
      <c r="E439">
        <v>44</v>
      </c>
      <c r="G439">
        <v>40</v>
      </c>
      <c r="H439">
        <v>115</v>
      </c>
      <c r="I439">
        <v>1</v>
      </c>
      <c r="J439">
        <v>1.5</v>
      </c>
      <c r="K439">
        <v>0</v>
      </c>
      <c r="L439">
        <v>0.5</v>
      </c>
      <c r="M439">
        <v>0</v>
      </c>
      <c r="N439">
        <v>0</v>
      </c>
      <c r="O439">
        <v>0</v>
      </c>
      <c r="P439">
        <v>36</v>
      </c>
      <c r="Q439">
        <f t="shared" si="12"/>
        <v>3.6</v>
      </c>
      <c r="R439" s="6">
        <f t="shared" si="13"/>
        <v>16.14</v>
      </c>
      <c r="U439">
        <v>75</v>
      </c>
      <c r="V439">
        <v>0.75</v>
      </c>
      <c r="W439">
        <v>0.3</v>
      </c>
      <c r="X439">
        <v>0</v>
      </c>
      <c r="Y439">
        <v>1</v>
      </c>
      <c r="Z439">
        <v>0</v>
      </c>
      <c r="AA439">
        <v>0</v>
      </c>
      <c r="AB439">
        <v>0</v>
      </c>
      <c r="AC439">
        <v>0</v>
      </c>
      <c r="AD439">
        <v>0</v>
      </c>
      <c r="AE439">
        <v>0</v>
      </c>
      <c r="AF439">
        <v>437</v>
      </c>
    </row>
    <row r="440" spans="2:32">
      <c r="B440" s="4" t="s">
        <v>23729</v>
      </c>
      <c r="C440" s="4" t="s">
        <v>23733</v>
      </c>
      <c r="E440">
        <v>88</v>
      </c>
      <c r="G440">
        <v>96</v>
      </c>
      <c r="H440">
        <v>276</v>
      </c>
      <c r="I440">
        <v>1</v>
      </c>
      <c r="J440">
        <v>1.5</v>
      </c>
      <c r="K440">
        <v>0</v>
      </c>
      <c r="L440">
        <v>0.5</v>
      </c>
      <c r="M440">
        <v>0</v>
      </c>
      <c r="N440">
        <v>0</v>
      </c>
      <c r="O440">
        <v>0</v>
      </c>
      <c r="P440">
        <v>42.5</v>
      </c>
      <c r="Q440">
        <f t="shared" si="12"/>
        <v>4.25</v>
      </c>
      <c r="R440" s="6">
        <f t="shared" si="13"/>
        <v>32.82</v>
      </c>
      <c r="U440">
        <v>100</v>
      </c>
      <c r="V440">
        <v>0.75</v>
      </c>
      <c r="W440">
        <v>0.05</v>
      </c>
      <c r="X440">
        <v>0</v>
      </c>
      <c r="Y440">
        <v>1</v>
      </c>
      <c r="Z440">
        <v>0</v>
      </c>
      <c r="AA440">
        <v>0</v>
      </c>
      <c r="AB440">
        <v>0</v>
      </c>
      <c r="AC440">
        <v>0</v>
      </c>
      <c r="AD440">
        <v>0</v>
      </c>
      <c r="AE440">
        <v>0</v>
      </c>
      <c r="AF440">
        <v>438</v>
      </c>
    </row>
    <row r="441" spans="2:32">
      <c r="B441" s="4" t="s">
        <v>23734</v>
      </c>
      <c r="C441" s="4" t="s">
        <v>23735</v>
      </c>
      <c r="E441">
        <v>9</v>
      </c>
      <c r="G441">
        <v>3</v>
      </c>
      <c r="H441">
        <v>6</v>
      </c>
      <c r="I441">
        <v>1.25</v>
      </c>
      <c r="J441">
        <v>1.5</v>
      </c>
      <c r="K441">
        <v>0</v>
      </c>
      <c r="L441">
        <v>0.25</v>
      </c>
      <c r="M441">
        <v>0</v>
      </c>
      <c r="N441">
        <v>0</v>
      </c>
      <c r="O441">
        <v>0</v>
      </c>
      <c r="P441">
        <v>6.5</v>
      </c>
      <c r="Q441">
        <f t="shared" ref="Q441:Q472" si="14">((N441+O441)/2+P441)/10</f>
        <v>0.65</v>
      </c>
      <c r="R441" s="6">
        <f t="shared" si="13"/>
        <v>5.88</v>
      </c>
      <c r="U441">
        <v>30</v>
      </c>
      <c r="V441">
        <v>0.85</v>
      </c>
      <c r="W441">
        <v>0.9</v>
      </c>
      <c r="X441">
        <v>0</v>
      </c>
      <c r="Y441">
        <v>1</v>
      </c>
      <c r="Z441">
        <v>0</v>
      </c>
      <c r="AA441">
        <v>0</v>
      </c>
      <c r="AB441">
        <v>0</v>
      </c>
      <c r="AC441">
        <v>0</v>
      </c>
      <c r="AD441">
        <v>0</v>
      </c>
      <c r="AE441">
        <v>0</v>
      </c>
      <c r="AF441">
        <v>439</v>
      </c>
    </row>
    <row r="442" spans="2:32">
      <c r="B442" s="4" t="s">
        <v>23734</v>
      </c>
      <c r="C442" s="4" t="s">
        <v>23736</v>
      </c>
      <c r="E442">
        <v>17</v>
      </c>
      <c r="G442">
        <v>8</v>
      </c>
      <c r="H442">
        <v>16</v>
      </c>
      <c r="I442">
        <v>1.25</v>
      </c>
      <c r="J442">
        <v>1.5</v>
      </c>
      <c r="K442">
        <v>0</v>
      </c>
      <c r="L442">
        <v>0.25</v>
      </c>
      <c r="M442">
        <v>0</v>
      </c>
      <c r="N442">
        <v>0</v>
      </c>
      <c r="O442">
        <v>0</v>
      </c>
      <c r="P442">
        <v>8.5</v>
      </c>
      <c r="Q442">
        <f t="shared" si="14"/>
        <v>0.85</v>
      </c>
      <c r="R442" s="6">
        <f t="shared" si="13"/>
        <v>12</v>
      </c>
      <c r="U442">
        <v>30</v>
      </c>
      <c r="V442">
        <v>0.85</v>
      </c>
      <c r="W442">
        <v>0.75</v>
      </c>
      <c r="X442">
        <v>0</v>
      </c>
      <c r="Y442">
        <v>1</v>
      </c>
      <c r="Z442">
        <v>0</v>
      </c>
      <c r="AA442">
        <v>0</v>
      </c>
      <c r="AB442">
        <v>0</v>
      </c>
      <c r="AC442">
        <v>0</v>
      </c>
      <c r="AD442">
        <v>0</v>
      </c>
      <c r="AE442">
        <v>0</v>
      </c>
      <c r="AF442">
        <v>440</v>
      </c>
    </row>
    <row r="443" spans="2:32">
      <c r="B443" s="4" t="s">
        <v>23734</v>
      </c>
      <c r="C443" s="4" t="s">
        <v>23737</v>
      </c>
      <c r="E443">
        <v>34</v>
      </c>
      <c r="G443">
        <v>20</v>
      </c>
      <c r="H443">
        <v>40</v>
      </c>
      <c r="I443">
        <v>1.25</v>
      </c>
      <c r="J443">
        <v>1.5</v>
      </c>
      <c r="K443">
        <v>0</v>
      </c>
      <c r="L443">
        <v>0.25</v>
      </c>
      <c r="M443">
        <v>0</v>
      </c>
      <c r="N443">
        <v>0</v>
      </c>
      <c r="O443">
        <v>0</v>
      </c>
      <c r="P443">
        <v>13</v>
      </c>
      <c r="Q443">
        <f t="shared" si="14"/>
        <v>1.3</v>
      </c>
      <c r="R443" s="6">
        <f t="shared" si="13"/>
        <v>19.61</v>
      </c>
      <c r="U443">
        <v>35</v>
      </c>
      <c r="V443">
        <v>0.85</v>
      </c>
      <c r="W443">
        <v>0.5</v>
      </c>
      <c r="X443">
        <v>0</v>
      </c>
      <c r="Y443">
        <v>1</v>
      </c>
      <c r="Z443">
        <v>0</v>
      </c>
      <c r="AA443">
        <v>0</v>
      </c>
      <c r="AB443">
        <v>0</v>
      </c>
      <c r="AC443">
        <v>0</v>
      </c>
      <c r="AD443">
        <v>0</v>
      </c>
      <c r="AE443">
        <v>0</v>
      </c>
      <c r="AF443">
        <v>441</v>
      </c>
    </row>
    <row r="444" spans="2:32">
      <c r="B444" s="4" t="s">
        <v>23734</v>
      </c>
      <c r="C444" s="4" t="s">
        <v>23738</v>
      </c>
      <c r="E444">
        <v>68</v>
      </c>
      <c r="G444">
        <v>48</v>
      </c>
      <c r="H444">
        <v>96</v>
      </c>
      <c r="I444">
        <v>1.25</v>
      </c>
      <c r="J444">
        <v>1.5</v>
      </c>
      <c r="K444">
        <v>0</v>
      </c>
      <c r="L444">
        <v>0.25</v>
      </c>
      <c r="M444">
        <v>0</v>
      </c>
      <c r="N444">
        <v>0</v>
      </c>
      <c r="O444">
        <v>0</v>
      </c>
      <c r="P444">
        <v>17</v>
      </c>
      <c r="Q444">
        <f t="shared" si="14"/>
        <v>1.7</v>
      </c>
      <c r="R444" s="6">
        <f t="shared" si="13"/>
        <v>36</v>
      </c>
      <c r="U444">
        <v>40</v>
      </c>
      <c r="V444">
        <v>0.85</v>
      </c>
      <c r="W444">
        <v>0.25</v>
      </c>
      <c r="X444">
        <v>0</v>
      </c>
      <c r="Y444">
        <v>1</v>
      </c>
      <c r="Z444">
        <v>0</v>
      </c>
      <c r="AA444">
        <v>0</v>
      </c>
      <c r="AB444">
        <v>0</v>
      </c>
      <c r="AC444">
        <v>0</v>
      </c>
      <c r="AD444">
        <v>0</v>
      </c>
      <c r="AE444">
        <v>0</v>
      </c>
      <c r="AF444">
        <v>442</v>
      </c>
    </row>
    <row r="445" spans="2:32">
      <c r="B445" s="4" t="s">
        <v>23739</v>
      </c>
      <c r="C445" s="4" t="s">
        <v>23740</v>
      </c>
      <c r="E445">
        <v>9</v>
      </c>
      <c r="G445">
        <v>4</v>
      </c>
      <c r="H445">
        <v>8</v>
      </c>
      <c r="I445">
        <v>1.25</v>
      </c>
      <c r="J445">
        <v>1.5</v>
      </c>
      <c r="K445">
        <v>0</v>
      </c>
      <c r="L445">
        <v>0.25</v>
      </c>
      <c r="M445">
        <v>0</v>
      </c>
      <c r="N445">
        <v>0</v>
      </c>
      <c r="O445">
        <v>0</v>
      </c>
      <c r="P445">
        <v>6.5</v>
      </c>
      <c r="Q445">
        <f t="shared" si="14"/>
        <v>0.65</v>
      </c>
      <c r="R445" s="6">
        <f t="shared" si="13"/>
        <v>7.84</v>
      </c>
      <c r="U445">
        <v>30</v>
      </c>
      <c r="V445">
        <v>0.85</v>
      </c>
      <c r="W445">
        <v>0.9</v>
      </c>
      <c r="X445">
        <v>0</v>
      </c>
      <c r="Y445">
        <v>1</v>
      </c>
      <c r="Z445">
        <v>0</v>
      </c>
      <c r="AA445">
        <v>0</v>
      </c>
      <c r="AB445">
        <v>0</v>
      </c>
      <c r="AC445">
        <v>0</v>
      </c>
      <c r="AD445">
        <v>0</v>
      </c>
      <c r="AE445">
        <v>0</v>
      </c>
      <c r="AF445">
        <v>443</v>
      </c>
    </row>
    <row r="446" spans="2:32">
      <c r="B446" s="4" t="s">
        <v>23739</v>
      </c>
      <c r="C446" s="4" t="s">
        <v>23741</v>
      </c>
      <c r="E446">
        <v>17</v>
      </c>
      <c r="G446">
        <v>10</v>
      </c>
      <c r="H446">
        <v>21</v>
      </c>
      <c r="I446">
        <v>1.25</v>
      </c>
      <c r="J446">
        <v>1.5</v>
      </c>
      <c r="K446">
        <v>0</v>
      </c>
      <c r="L446">
        <v>0.25</v>
      </c>
      <c r="M446">
        <v>0</v>
      </c>
      <c r="N446">
        <v>0</v>
      </c>
      <c r="O446">
        <v>0</v>
      </c>
      <c r="P446">
        <v>8.5</v>
      </c>
      <c r="Q446">
        <f t="shared" si="14"/>
        <v>0.85</v>
      </c>
      <c r="R446" s="6">
        <f t="shared" si="13"/>
        <v>15.5</v>
      </c>
      <c r="U446">
        <v>30</v>
      </c>
      <c r="V446">
        <v>0.85</v>
      </c>
      <c r="W446">
        <v>0.75</v>
      </c>
      <c r="X446">
        <v>0</v>
      </c>
      <c r="Y446">
        <v>1</v>
      </c>
      <c r="Z446">
        <v>0</v>
      </c>
      <c r="AA446">
        <v>0</v>
      </c>
      <c r="AB446">
        <v>0</v>
      </c>
      <c r="AC446">
        <v>0</v>
      </c>
      <c r="AD446">
        <v>0</v>
      </c>
      <c r="AE446">
        <v>0</v>
      </c>
      <c r="AF446">
        <v>444</v>
      </c>
    </row>
    <row r="447" spans="2:32">
      <c r="B447" s="4" t="s">
        <v>23739</v>
      </c>
      <c r="C447" s="4" t="s">
        <v>23742</v>
      </c>
      <c r="E447">
        <v>34</v>
      </c>
      <c r="G447">
        <v>25</v>
      </c>
      <c r="H447">
        <v>53</v>
      </c>
      <c r="I447">
        <v>1.25</v>
      </c>
      <c r="J447">
        <v>1.5</v>
      </c>
      <c r="K447">
        <v>0</v>
      </c>
      <c r="L447">
        <v>0.25</v>
      </c>
      <c r="M447">
        <v>0</v>
      </c>
      <c r="N447">
        <v>0</v>
      </c>
      <c r="O447">
        <v>0</v>
      </c>
      <c r="P447">
        <v>13</v>
      </c>
      <c r="Q447">
        <f t="shared" si="14"/>
        <v>1.3</v>
      </c>
      <c r="R447" s="6">
        <f t="shared" si="13"/>
        <v>25.5</v>
      </c>
      <c r="U447">
        <v>35</v>
      </c>
      <c r="V447">
        <v>0.85</v>
      </c>
      <c r="W447">
        <v>0.5</v>
      </c>
      <c r="X447">
        <v>0</v>
      </c>
      <c r="Y447">
        <v>1</v>
      </c>
      <c r="Z447">
        <v>0</v>
      </c>
      <c r="AA447">
        <v>0</v>
      </c>
      <c r="AB447">
        <v>0</v>
      </c>
      <c r="AC447">
        <v>0</v>
      </c>
      <c r="AD447">
        <v>0</v>
      </c>
      <c r="AE447">
        <v>0</v>
      </c>
      <c r="AF447">
        <v>445</v>
      </c>
    </row>
    <row r="448" spans="2:32">
      <c r="B448" s="4" t="s">
        <v>23739</v>
      </c>
      <c r="C448" s="4" t="s">
        <v>23743</v>
      </c>
      <c r="E448">
        <v>68</v>
      </c>
      <c r="G448">
        <v>60</v>
      </c>
      <c r="H448">
        <v>126</v>
      </c>
      <c r="I448">
        <v>1.25</v>
      </c>
      <c r="J448">
        <v>1.5</v>
      </c>
      <c r="K448">
        <v>0</v>
      </c>
      <c r="L448">
        <v>0.25</v>
      </c>
      <c r="M448">
        <v>0</v>
      </c>
      <c r="N448">
        <v>0</v>
      </c>
      <c r="O448">
        <v>0</v>
      </c>
      <c r="P448">
        <v>17</v>
      </c>
      <c r="Q448">
        <f t="shared" si="14"/>
        <v>1.7</v>
      </c>
      <c r="R448" s="6">
        <f t="shared" si="13"/>
        <v>46.5</v>
      </c>
      <c r="U448">
        <v>40</v>
      </c>
      <c r="V448">
        <v>0.85</v>
      </c>
      <c r="W448">
        <v>0.25</v>
      </c>
      <c r="X448">
        <v>0</v>
      </c>
      <c r="Y448">
        <v>1</v>
      </c>
      <c r="Z448">
        <v>0</v>
      </c>
      <c r="AA448">
        <v>0</v>
      </c>
      <c r="AB448">
        <v>0</v>
      </c>
      <c r="AC448">
        <v>0</v>
      </c>
      <c r="AD448">
        <v>0</v>
      </c>
      <c r="AE448">
        <v>0</v>
      </c>
      <c r="AF448">
        <v>446</v>
      </c>
    </row>
    <row r="449" spans="2:32">
      <c r="B449" s="4" t="s">
        <v>23744</v>
      </c>
      <c r="C449" s="4" t="s">
        <v>23745</v>
      </c>
      <c r="E449">
        <v>11</v>
      </c>
      <c r="G449">
        <v>5</v>
      </c>
      <c r="H449">
        <v>11</v>
      </c>
      <c r="I449">
        <v>1.25</v>
      </c>
      <c r="J449">
        <v>1.5</v>
      </c>
      <c r="K449">
        <v>0</v>
      </c>
      <c r="L449">
        <v>0.25</v>
      </c>
      <c r="M449">
        <v>0</v>
      </c>
      <c r="N449">
        <v>0</v>
      </c>
      <c r="O449">
        <v>0</v>
      </c>
      <c r="P449">
        <v>6.5</v>
      </c>
      <c r="Q449">
        <f t="shared" si="14"/>
        <v>0.65</v>
      </c>
      <c r="R449" s="6">
        <f t="shared" si="13"/>
        <v>10.46</v>
      </c>
      <c r="U449">
        <v>30</v>
      </c>
      <c r="V449">
        <v>0.85</v>
      </c>
      <c r="W449">
        <v>0.9</v>
      </c>
      <c r="X449">
        <v>0</v>
      </c>
      <c r="Y449">
        <v>1</v>
      </c>
      <c r="Z449">
        <v>0</v>
      </c>
      <c r="AA449">
        <v>0</v>
      </c>
      <c r="AB449">
        <v>0</v>
      </c>
      <c r="AC449">
        <v>0</v>
      </c>
      <c r="AD449">
        <v>0</v>
      </c>
      <c r="AE449">
        <v>0</v>
      </c>
      <c r="AF449">
        <v>447</v>
      </c>
    </row>
    <row r="450" spans="2:32">
      <c r="B450" s="4" t="s">
        <v>23744</v>
      </c>
      <c r="C450" s="4" t="s">
        <v>23746</v>
      </c>
      <c r="E450">
        <v>22</v>
      </c>
      <c r="G450">
        <v>13</v>
      </c>
      <c r="H450">
        <v>27</v>
      </c>
      <c r="I450">
        <v>1.25</v>
      </c>
      <c r="J450">
        <v>1.5</v>
      </c>
      <c r="K450">
        <v>0</v>
      </c>
      <c r="L450">
        <v>0.25</v>
      </c>
      <c r="M450">
        <v>0</v>
      </c>
      <c r="N450">
        <v>0</v>
      </c>
      <c r="O450">
        <v>0</v>
      </c>
      <c r="P450">
        <v>8.5</v>
      </c>
      <c r="Q450">
        <f t="shared" si="14"/>
        <v>0.85</v>
      </c>
      <c r="R450" s="6">
        <f t="shared" si="13"/>
        <v>20</v>
      </c>
      <c r="U450">
        <v>30</v>
      </c>
      <c r="V450">
        <v>0.85</v>
      </c>
      <c r="W450">
        <v>0.75</v>
      </c>
      <c r="X450">
        <v>0</v>
      </c>
      <c r="Y450">
        <v>1</v>
      </c>
      <c r="Z450">
        <v>0</v>
      </c>
      <c r="AA450">
        <v>0</v>
      </c>
      <c r="AB450">
        <v>0</v>
      </c>
      <c r="AC450">
        <v>0</v>
      </c>
      <c r="AD450">
        <v>0</v>
      </c>
      <c r="AE450">
        <v>0</v>
      </c>
      <c r="AF450">
        <v>448</v>
      </c>
    </row>
    <row r="451" spans="2:32">
      <c r="B451" s="4" t="s">
        <v>23744</v>
      </c>
      <c r="C451" s="4" t="s">
        <v>23747</v>
      </c>
      <c r="E451">
        <v>44</v>
      </c>
      <c r="G451">
        <v>33</v>
      </c>
      <c r="H451">
        <v>68</v>
      </c>
      <c r="I451">
        <v>1.25</v>
      </c>
      <c r="J451">
        <v>1.5</v>
      </c>
      <c r="K451">
        <v>0</v>
      </c>
      <c r="L451">
        <v>0.25</v>
      </c>
      <c r="M451">
        <v>0</v>
      </c>
      <c r="N451">
        <v>0</v>
      </c>
      <c r="O451">
        <v>0</v>
      </c>
      <c r="P451">
        <v>13</v>
      </c>
      <c r="Q451">
        <f t="shared" si="14"/>
        <v>1.3</v>
      </c>
      <c r="R451" s="6">
        <f t="shared" si="13"/>
        <v>33.01</v>
      </c>
      <c r="U451">
        <v>35</v>
      </c>
      <c r="V451">
        <v>0.85</v>
      </c>
      <c r="W451">
        <v>0.5</v>
      </c>
      <c r="X451">
        <v>0</v>
      </c>
      <c r="Y451">
        <v>1</v>
      </c>
      <c r="Z451">
        <v>0</v>
      </c>
      <c r="AA451">
        <v>0</v>
      </c>
      <c r="AB451">
        <v>0</v>
      </c>
      <c r="AC451">
        <v>0</v>
      </c>
      <c r="AD451">
        <v>0</v>
      </c>
      <c r="AE451">
        <v>0</v>
      </c>
      <c r="AF451">
        <v>449</v>
      </c>
    </row>
    <row r="452" spans="2:32">
      <c r="B452" s="4" t="s">
        <v>23744</v>
      </c>
      <c r="C452" s="4" t="s">
        <v>23748</v>
      </c>
      <c r="E452">
        <v>88</v>
      </c>
      <c r="G452">
        <v>78</v>
      </c>
      <c r="H452">
        <v>162</v>
      </c>
      <c r="I452">
        <v>1.25</v>
      </c>
      <c r="J452">
        <v>1.5</v>
      </c>
      <c r="K452">
        <v>0</v>
      </c>
      <c r="L452">
        <v>0.25</v>
      </c>
      <c r="M452">
        <v>0</v>
      </c>
      <c r="N452">
        <v>0</v>
      </c>
      <c r="O452">
        <v>0</v>
      </c>
      <c r="P452">
        <v>17</v>
      </c>
      <c r="Q452">
        <f t="shared" si="14"/>
        <v>1.7</v>
      </c>
      <c r="R452" s="6">
        <f t="shared" ref="R452:R515" si="15">ROUNDDOWN(((G452+H452)/2/Q452*V452),2)</f>
        <v>60</v>
      </c>
      <c r="U452">
        <v>40</v>
      </c>
      <c r="V452">
        <v>0.85</v>
      </c>
      <c r="W452">
        <v>0.25</v>
      </c>
      <c r="X452">
        <v>0</v>
      </c>
      <c r="Y452">
        <v>1</v>
      </c>
      <c r="Z452">
        <v>0</v>
      </c>
      <c r="AA452">
        <v>0</v>
      </c>
      <c r="AB452">
        <v>0</v>
      </c>
      <c r="AC452">
        <v>0</v>
      </c>
      <c r="AD452">
        <v>0</v>
      </c>
      <c r="AE452">
        <v>0</v>
      </c>
      <c r="AF452">
        <v>450</v>
      </c>
    </row>
    <row r="453" spans="2:32">
      <c r="B453" s="4" t="s">
        <v>23749</v>
      </c>
      <c r="C453" s="4" t="s">
        <v>23750</v>
      </c>
      <c r="E453">
        <v>15</v>
      </c>
      <c r="G453">
        <v>7</v>
      </c>
      <c r="H453">
        <v>14</v>
      </c>
      <c r="I453">
        <v>1.25</v>
      </c>
      <c r="J453">
        <v>1.5</v>
      </c>
      <c r="K453">
        <v>0</v>
      </c>
      <c r="L453">
        <v>0.25</v>
      </c>
      <c r="M453">
        <v>0</v>
      </c>
      <c r="N453">
        <v>0</v>
      </c>
      <c r="O453">
        <v>0</v>
      </c>
      <c r="P453">
        <v>6.5</v>
      </c>
      <c r="Q453">
        <f t="shared" si="14"/>
        <v>0.65</v>
      </c>
      <c r="R453" s="6">
        <f t="shared" si="15"/>
        <v>13.73</v>
      </c>
      <c r="U453">
        <v>30</v>
      </c>
      <c r="V453">
        <v>0.85</v>
      </c>
      <c r="W453">
        <v>0.9</v>
      </c>
      <c r="X453">
        <v>0</v>
      </c>
      <c r="Y453">
        <v>1</v>
      </c>
      <c r="Z453">
        <v>0</v>
      </c>
      <c r="AA453">
        <v>0</v>
      </c>
      <c r="AB453">
        <v>0</v>
      </c>
      <c r="AC453">
        <v>0</v>
      </c>
      <c r="AD453">
        <v>0</v>
      </c>
      <c r="AE453">
        <v>0</v>
      </c>
      <c r="AF453">
        <v>451</v>
      </c>
    </row>
    <row r="454" spans="2:32">
      <c r="B454" s="4" t="s">
        <v>23749</v>
      </c>
      <c r="C454" s="4" t="s">
        <v>23751</v>
      </c>
      <c r="E454">
        <v>29</v>
      </c>
      <c r="G454">
        <v>17</v>
      </c>
      <c r="H454">
        <v>35</v>
      </c>
      <c r="I454">
        <v>1.25</v>
      </c>
      <c r="J454">
        <v>1.5</v>
      </c>
      <c r="K454">
        <v>0</v>
      </c>
      <c r="L454">
        <v>0.25</v>
      </c>
      <c r="M454">
        <v>0</v>
      </c>
      <c r="N454">
        <v>0</v>
      </c>
      <c r="O454">
        <v>0</v>
      </c>
      <c r="P454">
        <v>8.5</v>
      </c>
      <c r="Q454">
        <f t="shared" si="14"/>
        <v>0.85</v>
      </c>
      <c r="R454" s="6">
        <f t="shared" si="15"/>
        <v>26</v>
      </c>
      <c r="U454">
        <v>30</v>
      </c>
      <c r="V454">
        <v>0.85</v>
      </c>
      <c r="W454">
        <v>0.75</v>
      </c>
      <c r="X454">
        <v>0</v>
      </c>
      <c r="Y454">
        <v>1</v>
      </c>
      <c r="Z454">
        <v>0</v>
      </c>
      <c r="AA454">
        <v>0</v>
      </c>
      <c r="AB454">
        <v>0</v>
      </c>
      <c r="AC454">
        <v>0</v>
      </c>
      <c r="AD454">
        <v>0</v>
      </c>
      <c r="AE454">
        <v>0</v>
      </c>
      <c r="AF454">
        <v>452</v>
      </c>
    </row>
    <row r="455" spans="2:32">
      <c r="B455" s="4" t="s">
        <v>23749</v>
      </c>
      <c r="C455" s="4" t="s">
        <v>23752</v>
      </c>
      <c r="E455">
        <v>57</v>
      </c>
      <c r="G455">
        <v>43</v>
      </c>
      <c r="H455">
        <v>88</v>
      </c>
      <c r="I455">
        <v>1.25</v>
      </c>
      <c r="J455">
        <v>1.5</v>
      </c>
      <c r="K455">
        <v>0</v>
      </c>
      <c r="L455">
        <v>0.25</v>
      </c>
      <c r="M455">
        <v>0</v>
      </c>
      <c r="N455">
        <v>0</v>
      </c>
      <c r="O455">
        <v>0</v>
      </c>
      <c r="P455">
        <v>13</v>
      </c>
      <c r="Q455">
        <f t="shared" si="14"/>
        <v>1.3</v>
      </c>
      <c r="R455" s="6">
        <f t="shared" si="15"/>
        <v>42.82</v>
      </c>
      <c r="U455">
        <v>35</v>
      </c>
      <c r="V455">
        <v>0.85</v>
      </c>
      <c r="W455">
        <v>0.5</v>
      </c>
      <c r="X455">
        <v>0</v>
      </c>
      <c r="Y455">
        <v>1</v>
      </c>
      <c r="Z455">
        <v>0</v>
      </c>
      <c r="AA455">
        <v>0</v>
      </c>
      <c r="AB455">
        <v>0</v>
      </c>
      <c r="AC455">
        <v>0</v>
      </c>
      <c r="AD455">
        <v>0</v>
      </c>
      <c r="AE455">
        <v>0</v>
      </c>
      <c r="AF455">
        <v>453</v>
      </c>
    </row>
    <row r="456" spans="2:32">
      <c r="B456" s="4" t="s">
        <v>23749</v>
      </c>
      <c r="C456" s="4" t="s">
        <v>23753</v>
      </c>
      <c r="E456">
        <v>114</v>
      </c>
      <c r="G456">
        <v>102</v>
      </c>
      <c r="H456">
        <v>210</v>
      </c>
      <c r="I456">
        <v>1.25</v>
      </c>
      <c r="J456">
        <v>1.5</v>
      </c>
      <c r="K456">
        <v>0</v>
      </c>
      <c r="L456">
        <v>0.25</v>
      </c>
      <c r="M456">
        <v>0</v>
      </c>
      <c r="N456">
        <v>0</v>
      </c>
      <c r="O456">
        <v>0</v>
      </c>
      <c r="P456">
        <v>17</v>
      </c>
      <c r="Q456">
        <f t="shared" si="14"/>
        <v>1.7</v>
      </c>
      <c r="R456" s="6">
        <f t="shared" si="15"/>
        <v>78</v>
      </c>
      <c r="U456">
        <v>40</v>
      </c>
      <c r="V456">
        <v>0.85</v>
      </c>
      <c r="W456">
        <v>0.25</v>
      </c>
      <c r="X456">
        <v>0</v>
      </c>
      <c r="Y456">
        <v>1</v>
      </c>
      <c r="Z456">
        <v>0</v>
      </c>
      <c r="AA456">
        <v>0</v>
      </c>
      <c r="AB456">
        <v>0</v>
      </c>
      <c r="AC456">
        <v>0</v>
      </c>
      <c r="AD456">
        <v>0</v>
      </c>
      <c r="AE456">
        <v>0</v>
      </c>
      <c r="AF456">
        <v>454</v>
      </c>
    </row>
    <row r="457" spans="2:32">
      <c r="B457" s="4" t="s">
        <v>23545</v>
      </c>
      <c r="C457" s="4" t="s">
        <v>23754</v>
      </c>
      <c r="E457">
        <v>11</v>
      </c>
      <c r="G457">
        <v>15</v>
      </c>
      <c r="H457">
        <v>45</v>
      </c>
      <c r="I457">
        <v>1</v>
      </c>
      <c r="J457">
        <v>2</v>
      </c>
      <c r="K457">
        <v>0</v>
      </c>
      <c r="L457">
        <v>0.5</v>
      </c>
      <c r="M457">
        <v>0</v>
      </c>
      <c r="N457">
        <v>0</v>
      </c>
      <c r="O457">
        <v>0</v>
      </c>
      <c r="P457">
        <v>58</v>
      </c>
      <c r="Q457">
        <f t="shared" si="14"/>
        <v>5.8</v>
      </c>
      <c r="R457" s="6">
        <f t="shared" si="15"/>
        <v>3.87</v>
      </c>
      <c r="U457">
        <v>60</v>
      </c>
      <c r="V457">
        <v>0.75</v>
      </c>
      <c r="W457">
        <v>0.06</v>
      </c>
      <c r="X457">
        <v>0</v>
      </c>
      <c r="Y457">
        <v>1</v>
      </c>
      <c r="Z457">
        <v>0</v>
      </c>
      <c r="AA457">
        <v>0</v>
      </c>
      <c r="AB457">
        <v>0</v>
      </c>
      <c r="AC457">
        <v>0</v>
      </c>
      <c r="AD457">
        <v>0</v>
      </c>
      <c r="AE457">
        <v>0</v>
      </c>
      <c r="AF457">
        <v>455</v>
      </c>
    </row>
    <row r="458" spans="2:32">
      <c r="B458" s="4" t="s">
        <v>23545</v>
      </c>
      <c r="C458" s="4" t="s">
        <v>23755</v>
      </c>
      <c r="E458">
        <v>22</v>
      </c>
      <c r="G458">
        <v>32</v>
      </c>
      <c r="H458">
        <v>96</v>
      </c>
      <c r="I458">
        <v>1</v>
      </c>
      <c r="J458">
        <v>2</v>
      </c>
      <c r="K458">
        <v>0</v>
      </c>
      <c r="L458">
        <v>0.5</v>
      </c>
      <c r="M458">
        <v>0</v>
      </c>
      <c r="N458">
        <v>0</v>
      </c>
      <c r="O458">
        <v>0</v>
      </c>
      <c r="P458">
        <v>62.5</v>
      </c>
      <c r="Q458">
        <f t="shared" si="14"/>
        <v>6.25</v>
      </c>
      <c r="R458" s="6">
        <f t="shared" si="15"/>
        <v>7.68</v>
      </c>
      <c r="U458">
        <v>80</v>
      </c>
      <c r="V458">
        <v>0.75</v>
      </c>
      <c r="W458">
        <v>0.35</v>
      </c>
      <c r="X458">
        <v>0</v>
      </c>
      <c r="Y458">
        <v>1</v>
      </c>
      <c r="Z458">
        <v>0</v>
      </c>
      <c r="AA458">
        <v>0</v>
      </c>
      <c r="AB458">
        <v>0</v>
      </c>
      <c r="AC458">
        <v>0</v>
      </c>
      <c r="AD458">
        <v>0</v>
      </c>
      <c r="AE458">
        <v>0</v>
      </c>
      <c r="AF458">
        <v>456</v>
      </c>
    </row>
    <row r="459" spans="2:32">
      <c r="B459" s="4" t="s">
        <v>23545</v>
      </c>
      <c r="C459" s="4" t="s">
        <v>23756</v>
      </c>
      <c r="E459">
        <v>44</v>
      </c>
      <c r="G459">
        <v>70</v>
      </c>
      <c r="H459">
        <v>210</v>
      </c>
      <c r="I459">
        <v>1</v>
      </c>
      <c r="J459">
        <v>2</v>
      </c>
      <c r="K459">
        <v>0</v>
      </c>
      <c r="L459">
        <v>0.5</v>
      </c>
      <c r="M459">
        <v>0</v>
      </c>
      <c r="N459">
        <v>0</v>
      </c>
      <c r="O459">
        <v>0</v>
      </c>
      <c r="P459">
        <v>67</v>
      </c>
      <c r="Q459">
        <f t="shared" si="14"/>
        <v>6.7</v>
      </c>
      <c r="R459" s="6">
        <f t="shared" si="15"/>
        <v>15.67</v>
      </c>
      <c r="U459">
        <v>100</v>
      </c>
      <c r="V459">
        <v>0.75</v>
      </c>
      <c r="W459">
        <v>0.15</v>
      </c>
      <c r="X459">
        <v>0</v>
      </c>
      <c r="Y459">
        <v>1</v>
      </c>
      <c r="Z459">
        <v>0</v>
      </c>
      <c r="AA459">
        <v>0</v>
      </c>
      <c r="AB459">
        <v>0</v>
      </c>
      <c r="AC459">
        <v>0</v>
      </c>
      <c r="AD459">
        <v>0</v>
      </c>
      <c r="AE459">
        <v>0</v>
      </c>
      <c r="AF459">
        <v>457</v>
      </c>
    </row>
    <row r="460" spans="2:32">
      <c r="B460" s="4" t="s">
        <v>23545</v>
      </c>
      <c r="C460" s="4" t="s">
        <v>23757</v>
      </c>
      <c r="E460">
        <v>88</v>
      </c>
      <c r="G460">
        <v>150</v>
      </c>
      <c r="H460">
        <v>450</v>
      </c>
      <c r="I460">
        <v>1</v>
      </c>
      <c r="J460">
        <v>2</v>
      </c>
      <c r="K460">
        <v>0</v>
      </c>
      <c r="L460">
        <v>0.5</v>
      </c>
      <c r="M460">
        <v>0</v>
      </c>
      <c r="N460">
        <v>0</v>
      </c>
      <c r="O460">
        <v>0</v>
      </c>
      <c r="P460">
        <v>71.5</v>
      </c>
      <c r="Q460">
        <f t="shared" si="14"/>
        <v>7.15</v>
      </c>
      <c r="R460" s="6">
        <f t="shared" si="15"/>
        <v>31.46</v>
      </c>
      <c r="U460">
        <v>120</v>
      </c>
      <c r="V460">
        <v>0.75</v>
      </c>
      <c r="W460">
        <v>0</v>
      </c>
      <c r="X460">
        <v>0</v>
      </c>
      <c r="Y460">
        <v>1</v>
      </c>
      <c r="Z460">
        <v>0</v>
      </c>
      <c r="AA460">
        <v>0</v>
      </c>
      <c r="AB460">
        <v>0</v>
      </c>
      <c r="AC460">
        <v>0</v>
      </c>
      <c r="AD460">
        <v>0</v>
      </c>
      <c r="AE460">
        <v>0</v>
      </c>
      <c r="AF460">
        <v>458</v>
      </c>
    </row>
    <row r="461" spans="2:32">
      <c r="B461" s="4" t="s">
        <v>23547</v>
      </c>
      <c r="C461" s="4" t="s">
        <v>23758</v>
      </c>
      <c r="E461">
        <v>15</v>
      </c>
      <c r="G461">
        <v>20</v>
      </c>
      <c r="H461">
        <v>60</v>
      </c>
      <c r="I461">
        <v>1</v>
      </c>
      <c r="J461">
        <v>2</v>
      </c>
      <c r="K461">
        <v>0</v>
      </c>
      <c r="L461">
        <v>0.5</v>
      </c>
      <c r="M461">
        <v>0</v>
      </c>
      <c r="N461">
        <v>0</v>
      </c>
      <c r="O461">
        <v>0</v>
      </c>
      <c r="P461">
        <v>58</v>
      </c>
      <c r="Q461">
        <f t="shared" si="14"/>
        <v>5.8</v>
      </c>
      <c r="R461" s="6">
        <f t="shared" si="15"/>
        <v>5.17</v>
      </c>
      <c r="U461">
        <v>60</v>
      </c>
      <c r="V461">
        <v>0.75</v>
      </c>
      <c r="W461">
        <v>0.06</v>
      </c>
      <c r="X461">
        <v>0</v>
      </c>
      <c r="Y461">
        <v>1</v>
      </c>
      <c r="Z461">
        <v>0</v>
      </c>
      <c r="AA461">
        <v>0</v>
      </c>
      <c r="AB461">
        <v>0</v>
      </c>
      <c r="AC461">
        <v>0</v>
      </c>
      <c r="AD461">
        <v>0</v>
      </c>
      <c r="AE461">
        <v>0</v>
      </c>
      <c r="AF461">
        <v>459</v>
      </c>
    </row>
    <row r="462" spans="2:32">
      <c r="B462" s="4" t="s">
        <v>23547</v>
      </c>
      <c r="C462" s="4" t="s">
        <v>23759</v>
      </c>
      <c r="E462">
        <v>29</v>
      </c>
      <c r="G462">
        <v>42</v>
      </c>
      <c r="H462">
        <v>126</v>
      </c>
      <c r="I462">
        <v>1</v>
      </c>
      <c r="J462">
        <v>2</v>
      </c>
      <c r="K462">
        <v>0</v>
      </c>
      <c r="L462">
        <v>0.5</v>
      </c>
      <c r="M462">
        <v>0</v>
      </c>
      <c r="N462">
        <v>0</v>
      </c>
      <c r="O462">
        <v>0</v>
      </c>
      <c r="P462">
        <v>62.5</v>
      </c>
      <c r="Q462">
        <f t="shared" si="14"/>
        <v>6.25</v>
      </c>
      <c r="R462" s="6">
        <f t="shared" si="15"/>
        <v>10.08</v>
      </c>
      <c r="U462">
        <v>80</v>
      </c>
      <c r="V462">
        <v>0.75</v>
      </c>
      <c r="W462">
        <v>0.35</v>
      </c>
      <c r="X462">
        <v>0</v>
      </c>
      <c r="Y462">
        <v>1</v>
      </c>
      <c r="Z462">
        <v>0</v>
      </c>
      <c r="AA462">
        <v>0</v>
      </c>
      <c r="AB462">
        <v>0</v>
      </c>
      <c r="AC462">
        <v>0</v>
      </c>
      <c r="AD462">
        <v>0</v>
      </c>
      <c r="AE462">
        <v>0</v>
      </c>
      <c r="AF462">
        <v>460</v>
      </c>
    </row>
    <row r="463" spans="2:32">
      <c r="B463" s="4" t="s">
        <v>23547</v>
      </c>
      <c r="C463" s="4" t="s">
        <v>23760</v>
      </c>
      <c r="E463">
        <v>57</v>
      </c>
      <c r="G463">
        <v>91</v>
      </c>
      <c r="H463">
        <v>273</v>
      </c>
      <c r="I463">
        <v>1</v>
      </c>
      <c r="J463">
        <v>2</v>
      </c>
      <c r="K463">
        <v>0</v>
      </c>
      <c r="L463">
        <v>0.5</v>
      </c>
      <c r="M463">
        <v>0</v>
      </c>
      <c r="N463">
        <v>0</v>
      </c>
      <c r="O463">
        <v>0</v>
      </c>
      <c r="P463">
        <v>67</v>
      </c>
      <c r="Q463">
        <f t="shared" si="14"/>
        <v>6.7</v>
      </c>
      <c r="R463" s="6">
        <f t="shared" si="15"/>
        <v>20.37</v>
      </c>
      <c r="U463">
        <v>100</v>
      </c>
      <c r="V463">
        <v>0.75</v>
      </c>
      <c r="W463">
        <v>0.15</v>
      </c>
      <c r="X463">
        <v>0</v>
      </c>
      <c r="Y463">
        <v>1</v>
      </c>
      <c r="Z463">
        <v>0</v>
      </c>
      <c r="AA463">
        <v>0</v>
      </c>
      <c r="AB463">
        <v>0</v>
      </c>
      <c r="AC463">
        <v>0</v>
      </c>
      <c r="AD463">
        <v>0</v>
      </c>
      <c r="AE463">
        <v>0</v>
      </c>
      <c r="AF463">
        <v>461</v>
      </c>
    </row>
    <row r="464" spans="2:32">
      <c r="B464" s="4" t="s">
        <v>23547</v>
      </c>
      <c r="C464" s="4" t="s">
        <v>23761</v>
      </c>
      <c r="E464">
        <v>114</v>
      </c>
      <c r="G464">
        <v>195</v>
      </c>
      <c r="H464">
        <v>585</v>
      </c>
      <c r="I464">
        <v>1</v>
      </c>
      <c r="J464">
        <v>2</v>
      </c>
      <c r="K464">
        <v>0</v>
      </c>
      <c r="L464">
        <v>0.5</v>
      </c>
      <c r="M464">
        <v>0</v>
      </c>
      <c r="N464">
        <v>0</v>
      </c>
      <c r="O464">
        <v>0</v>
      </c>
      <c r="P464">
        <v>71.5</v>
      </c>
      <c r="Q464">
        <f t="shared" si="14"/>
        <v>7.15</v>
      </c>
      <c r="R464" s="6">
        <f t="shared" si="15"/>
        <v>40.9</v>
      </c>
      <c r="U464">
        <v>120</v>
      </c>
      <c r="V464">
        <v>0.75</v>
      </c>
      <c r="W464">
        <v>0</v>
      </c>
      <c r="X464">
        <v>0</v>
      </c>
      <c r="Y464">
        <v>1</v>
      </c>
      <c r="Z464">
        <v>0</v>
      </c>
      <c r="AA464">
        <v>0</v>
      </c>
      <c r="AB464">
        <v>0</v>
      </c>
      <c r="AC464">
        <v>0</v>
      </c>
      <c r="AD464">
        <v>0</v>
      </c>
      <c r="AE464">
        <v>0</v>
      </c>
      <c r="AF464">
        <v>462</v>
      </c>
    </row>
    <row r="465" spans="2:32">
      <c r="B465" s="4" t="s">
        <v>23762</v>
      </c>
      <c r="C465" s="4" t="s">
        <v>23763</v>
      </c>
      <c r="E465">
        <v>11</v>
      </c>
      <c r="G465">
        <v>29</v>
      </c>
      <c r="H465">
        <v>71</v>
      </c>
      <c r="I465">
        <v>1</v>
      </c>
      <c r="J465">
        <v>1.5</v>
      </c>
      <c r="K465">
        <v>0</v>
      </c>
      <c r="L465">
        <v>0.25</v>
      </c>
      <c r="M465">
        <v>0</v>
      </c>
      <c r="N465">
        <v>0</v>
      </c>
      <c r="O465">
        <v>0</v>
      </c>
      <c r="P465">
        <v>74</v>
      </c>
      <c r="Q465">
        <f t="shared" si="14"/>
        <v>7.4</v>
      </c>
      <c r="R465" s="6">
        <f t="shared" si="15"/>
        <v>5.06</v>
      </c>
      <c r="U465">
        <v>60</v>
      </c>
      <c r="V465">
        <v>0.75</v>
      </c>
      <c r="W465">
        <v>0.45</v>
      </c>
      <c r="X465">
        <v>0</v>
      </c>
      <c r="Y465">
        <v>1</v>
      </c>
      <c r="Z465">
        <v>0</v>
      </c>
      <c r="AA465">
        <v>0</v>
      </c>
      <c r="AB465">
        <v>0</v>
      </c>
      <c r="AC465">
        <v>0</v>
      </c>
      <c r="AD465">
        <v>0</v>
      </c>
      <c r="AE465">
        <v>0</v>
      </c>
      <c r="AF465">
        <v>463</v>
      </c>
    </row>
    <row r="466" spans="2:32">
      <c r="B466" s="4" t="s">
        <v>23762</v>
      </c>
      <c r="C466" s="4" t="s">
        <v>23764</v>
      </c>
      <c r="E466">
        <v>22</v>
      </c>
      <c r="G466">
        <v>65</v>
      </c>
      <c r="H466">
        <v>165</v>
      </c>
      <c r="I466">
        <v>1</v>
      </c>
      <c r="J466">
        <v>1.5</v>
      </c>
      <c r="K466">
        <v>0</v>
      </c>
      <c r="L466">
        <v>0.25</v>
      </c>
      <c r="M466">
        <v>0</v>
      </c>
      <c r="N466">
        <v>0</v>
      </c>
      <c r="O466">
        <v>0</v>
      </c>
      <c r="P466">
        <v>84</v>
      </c>
      <c r="Q466">
        <f t="shared" si="14"/>
        <v>8.4</v>
      </c>
      <c r="R466" s="6">
        <f t="shared" si="15"/>
        <v>10.26</v>
      </c>
      <c r="U466">
        <v>80</v>
      </c>
      <c r="V466">
        <v>0.75</v>
      </c>
      <c r="W466">
        <v>0.25</v>
      </c>
      <c r="X466">
        <v>0</v>
      </c>
      <c r="Y466">
        <v>1</v>
      </c>
      <c r="Z466">
        <v>0</v>
      </c>
      <c r="AA466">
        <v>0</v>
      </c>
      <c r="AB466">
        <v>0</v>
      </c>
      <c r="AC466">
        <v>0</v>
      </c>
      <c r="AD466">
        <v>0</v>
      </c>
      <c r="AE466">
        <v>0</v>
      </c>
      <c r="AF466">
        <v>464</v>
      </c>
    </row>
    <row r="467" spans="2:32">
      <c r="B467" s="4" t="s">
        <v>23762</v>
      </c>
      <c r="C467" s="4" t="s">
        <v>23765</v>
      </c>
      <c r="E467">
        <v>44</v>
      </c>
      <c r="G467">
        <v>140</v>
      </c>
      <c r="H467">
        <v>400</v>
      </c>
      <c r="I467">
        <v>1</v>
      </c>
      <c r="J467">
        <v>1.5</v>
      </c>
      <c r="K467">
        <v>0</v>
      </c>
      <c r="L467">
        <v>0.25</v>
      </c>
      <c r="M467">
        <v>0</v>
      </c>
      <c r="N467">
        <v>0</v>
      </c>
      <c r="O467">
        <v>0</v>
      </c>
      <c r="P467">
        <v>94</v>
      </c>
      <c r="Q467">
        <f t="shared" si="14"/>
        <v>9.4</v>
      </c>
      <c r="R467" s="6">
        <f t="shared" si="15"/>
        <v>21.54</v>
      </c>
      <c r="U467">
        <v>10</v>
      </c>
      <c r="V467">
        <v>0.75</v>
      </c>
      <c r="W467">
        <v>0.1</v>
      </c>
      <c r="X467">
        <v>0</v>
      </c>
      <c r="Y467">
        <v>1</v>
      </c>
      <c r="Z467">
        <v>0</v>
      </c>
      <c r="AA467">
        <v>0</v>
      </c>
      <c r="AB467">
        <v>0</v>
      </c>
      <c r="AC467">
        <v>0</v>
      </c>
      <c r="AD467">
        <v>0</v>
      </c>
      <c r="AE467">
        <v>0</v>
      </c>
      <c r="AF467">
        <v>465</v>
      </c>
    </row>
    <row r="468" spans="2:32">
      <c r="B468" s="4" t="s">
        <v>23762</v>
      </c>
      <c r="C468" s="4" t="s">
        <v>23766</v>
      </c>
      <c r="E468">
        <v>88</v>
      </c>
      <c r="G468">
        <v>310</v>
      </c>
      <c r="H468">
        <v>900</v>
      </c>
      <c r="I468">
        <v>1</v>
      </c>
      <c r="J468">
        <v>1.5</v>
      </c>
      <c r="K468">
        <v>0</v>
      </c>
      <c r="L468">
        <v>0.25</v>
      </c>
      <c r="M468">
        <v>0</v>
      </c>
      <c r="N468">
        <v>0</v>
      </c>
      <c r="O468">
        <v>0</v>
      </c>
      <c r="P468">
        <v>104</v>
      </c>
      <c r="Q468">
        <f t="shared" si="14"/>
        <v>10.4</v>
      </c>
      <c r="R468" s="6">
        <f t="shared" si="15"/>
        <v>43.62</v>
      </c>
      <c r="U468">
        <v>120</v>
      </c>
      <c r="V468">
        <v>0.75</v>
      </c>
      <c r="W468">
        <v>0</v>
      </c>
      <c r="X468">
        <v>0</v>
      </c>
      <c r="Y468">
        <v>1</v>
      </c>
      <c r="Z468">
        <v>0</v>
      </c>
      <c r="AA468">
        <v>0</v>
      </c>
      <c r="AB468">
        <v>0</v>
      </c>
      <c r="AC468">
        <v>0</v>
      </c>
      <c r="AD468">
        <v>0</v>
      </c>
      <c r="AE468">
        <v>0</v>
      </c>
      <c r="AF468">
        <v>466</v>
      </c>
    </row>
    <row r="469" spans="2:32">
      <c r="B469" s="4" t="s">
        <v>23767</v>
      </c>
      <c r="C469" s="4" t="s">
        <v>23768</v>
      </c>
      <c r="E469">
        <v>15</v>
      </c>
      <c r="G469">
        <v>38</v>
      </c>
      <c r="H469">
        <v>92</v>
      </c>
      <c r="I469">
        <v>1</v>
      </c>
      <c r="J469">
        <v>1.5</v>
      </c>
      <c r="K469">
        <v>0</v>
      </c>
      <c r="L469">
        <v>0.25</v>
      </c>
      <c r="M469">
        <v>0</v>
      </c>
      <c r="N469">
        <v>0</v>
      </c>
      <c r="O469">
        <v>0</v>
      </c>
      <c r="P469">
        <v>74</v>
      </c>
      <c r="Q469">
        <f t="shared" si="14"/>
        <v>7.4</v>
      </c>
      <c r="R469" s="6">
        <f t="shared" si="15"/>
        <v>6.58</v>
      </c>
      <c r="U469">
        <v>60</v>
      </c>
      <c r="V469">
        <v>0.75</v>
      </c>
      <c r="W469">
        <v>0.45</v>
      </c>
      <c r="X469">
        <v>0</v>
      </c>
      <c r="Y469">
        <v>1</v>
      </c>
      <c r="Z469">
        <v>0</v>
      </c>
      <c r="AA469">
        <v>0</v>
      </c>
      <c r="AB469">
        <v>0</v>
      </c>
      <c r="AC469">
        <v>0</v>
      </c>
      <c r="AD469">
        <v>0</v>
      </c>
      <c r="AE469">
        <v>0</v>
      </c>
      <c r="AF469">
        <v>467</v>
      </c>
    </row>
    <row r="470" spans="2:32">
      <c r="B470" s="4" t="s">
        <v>23767</v>
      </c>
      <c r="C470" s="4" t="s">
        <v>23769</v>
      </c>
      <c r="E470">
        <v>29</v>
      </c>
      <c r="G470">
        <v>85</v>
      </c>
      <c r="H470">
        <v>215</v>
      </c>
      <c r="I470">
        <v>1</v>
      </c>
      <c r="J470">
        <v>1.5</v>
      </c>
      <c r="K470">
        <v>0</v>
      </c>
      <c r="L470">
        <v>0.25</v>
      </c>
      <c r="M470">
        <v>0</v>
      </c>
      <c r="N470">
        <v>0</v>
      </c>
      <c r="O470">
        <v>0</v>
      </c>
      <c r="P470">
        <v>84</v>
      </c>
      <c r="Q470">
        <f t="shared" si="14"/>
        <v>8.4</v>
      </c>
      <c r="R470" s="6">
        <f t="shared" si="15"/>
        <v>13.39</v>
      </c>
      <c r="U470">
        <v>80</v>
      </c>
      <c r="V470">
        <v>0.75</v>
      </c>
      <c r="W470">
        <v>0.25</v>
      </c>
      <c r="X470">
        <v>0</v>
      </c>
      <c r="Y470">
        <v>1</v>
      </c>
      <c r="Z470">
        <v>0</v>
      </c>
      <c r="AA470">
        <v>0</v>
      </c>
      <c r="AB470">
        <v>0</v>
      </c>
      <c r="AC470">
        <v>0</v>
      </c>
      <c r="AD470">
        <v>0</v>
      </c>
      <c r="AE470">
        <v>0</v>
      </c>
      <c r="AF470">
        <v>468</v>
      </c>
    </row>
    <row r="471" spans="2:32">
      <c r="B471" s="4" t="s">
        <v>23767</v>
      </c>
      <c r="C471" s="4" t="s">
        <v>23770</v>
      </c>
      <c r="E471">
        <v>57</v>
      </c>
      <c r="G471">
        <v>182</v>
      </c>
      <c r="H471">
        <v>520</v>
      </c>
      <c r="I471">
        <v>1</v>
      </c>
      <c r="J471">
        <v>1.5</v>
      </c>
      <c r="K471">
        <v>0</v>
      </c>
      <c r="L471">
        <v>0.25</v>
      </c>
      <c r="M471">
        <v>0</v>
      </c>
      <c r="N471">
        <v>0</v>
      </c>
      <c r="O471">
        <v>0</v>
      </c>
      <c r="P471">
        <v>94</v>
      </c>
      <c r="Q471">
        <f t="shared" si="14"/>
        <v>9.4</v>
      </c>
      <c r="R471" s="6">
        <f t="shared" si="15"/>
        <v>28</v>
      </c>
      <c r="U471">
        <v>100</v>
      </c>
      <c r="V471">
        <v>0.75</v>
      </c>
      <c r="W471">
        <v>0.1</v>
      </c>
      <c r="X471">
        <v>0</v>
      </c>
      <c r="Y471">
        <v>1</v>
      </c>
      <c r="Z471">
        <v>0</v>
      </c>
      <c r="AA471">
        <v>0</v>
      </c>
      <c r="AB471">
        <v>0</v>
      </c>
      <c r="AC471">
        <v>0</v>
      </c>
      <c r="AD471">
        <v>0</v>
      </c>
      <c r="AE471">
        <v>0</v>
      </c>
      <c r="AF471">
        <v>469</v>
      </c>
    </row>
    <row r="472" spans="2:32">
      <c r="B472" s="4" t="s">
        <v>23767</v>
      </c>
      <c r="C472" s="4" t="s">
        <v>23771</v>
      </c>
      <c r="E472">
        <v>114</v>
      </c>
      <c r="G472">
        <v>403</v>
      </c>
      <c r="H472">
        <v>1170</v>
      </c>
      <c r="I472">
        <v>1</v>
      </c>
      <c r="J472">
        <v>1.5</v>
      </c>
      <c r="K472">
        <v>0</v>
      </c>
      <c r="L472">
        <v>0.25</v>
      </c>
      <c r="M472">
        <v>0</v>
      </c>
      <c r="N472">
        <v>0</v>
      </c>
      <c r="O472">
        <v>0</v>
      </c>
      <c r="P472">
        <v>104</v>
      </c>
      <c r="Q472">
        <f t="shared" si="14"/>
        <v>10.4</v>
      </c>
      <c r="R472" s="6">
        <f t="shared" si="15"/>
        <v>56.71</v>
      </c>
      <c r="U472">
        <v>120</v>
      </c>
      <c r="V472">
        <v>0.75</v>
      </c>
      <c r="W472">
        <v>0</v>
      </c>
      <c r="X472">
        <v>0</v>
      </c>
      <c r="Y472">
        <v>1</v>
      </c>
      <c r="Z472">
        <v>0</v>
      </c>
      <c r="AA472">
        <v>0</v>
      </c>
      <c r="AB472">
        <v>0</v>
      </c>
      <c r="AC472">
        <v>0</v>
      </c>
      <c r="AD472">
        <v>0</v>
      </c>
      <c r="AE472">
        <v>0</v>
      </c>
      <c r="AF472">
        <v>470</v>
      </c>
    </row>
    <row r="473" spans="2:32">
      <c r="B473" s="4" t="s">
        <v>23772</v>
      </c>
      <c r="C473" s="4" t="s">
        <v>23773</v>
      </c>
      <c r="E473">
        <v>5</v>
      </c>
      <c r="G473">
        <v>6</v>
      </c>
      <c r="H473">
        <v>9</v>
      </c>
      <c r="I473">
        <v>1</v>
      </c>
      <c r="J473">
        <v>1</v>
      </c>
      <c r="K473">
        <v>1</v>
      </c>
      <c r="L473">
        <v>1</v>
      </c>
      <c r="M473">
        <v>0</v>
      </c>
      <c r="N473">
        <v>0</v>
      </c>
      <c r="O473">
        <v>0</v>
      </c>
      <c r="P473">
        <v>75</v>
      </c>
      <c r="Q473">
        <f t="shared" ref="Q473:Q504" si="16">((N473+O473)/2+P473)/10</f>
        <v>7.5</v>
      </c>
      <c r="R473" s="6">
        <f t="shared" si="15"/>
        <v>1</v>
      </c>
      <c r="U473">
        <v>100</v>
      </c>
      <c r="V473">
        <v>1</v>
      </c>
      <c r="W473">
        <v>0.4</v>
      </c>
      <c r="X473">
        <v>0</v>
      </c>
      <c r="Y473">
        <v>1</v>
      </c>
      <c r="Z473">
        <v>400</v>
      </c>
      <c r="AA473">
        <v>0</v>
      </c>
      <c r="AB473">
        <v>0</v>
      </c>
      <c r="AC473">
        <v>3</v>
      </c>
      <c r="AD473">
        <v>3</v>
      </c>
      <c r="AE473">
        <v>100</v>
      </c>
      <c r="AF473">
        <v>471</v>
      </c>
    </row>
    <row r="474" spans="2:32">
      <c r="B474" s="4" t="s">
        <v>23772</v>
      </c>
      <c r="C474" s="4" t="s">
        <v>23774</v>
      </c>
      <c r="E474">
        <v>10</v>
      </c>
      <c r="G474">
        <v>16</v>
      </c>
      <c r="H474">
        <v>24</v>
      </c>
      <c r="I474">
        <v>1</v>
      </c>
      <c r="J474">
        <v>1</v>
      </c>
      <c r="K474">
        <v>1</v>
      </c>
      <c r="L474">
        <v>1</v>
      </c>
      <c r="M474">
        <v>0</v>
      </c>
      <c r="N474">
        <v>0</v>
      </c>
      <c r="O474">
        <v>0</v>
      </c>
      <c r="P474">
        <v>85</v>
      </c>
      <c r="Q474">
        <f t="shared" si="16"/>
        <v>8.5</v>
      </c>
      <c r="R474" s="6">
        <f t="shared" si="15"/>
        <v>2.35</v>
      </c>
      <c r="U474">
        <v>100</v>
      </c>
      <c r="V474">
        <v>1</v>
      </c>
      <c r="W474">
        <v>0.25</v>
      </c>
      <c r="X474">
        <v>0</v>
      </c>
      <c r="Y474">
        <v>1</v>
      </c>
      <c r="Z474">
        <v>400</v>
      </c>
      <c r="AA474">
        <v>0</v>
      </c>
      <c r="AB474">
        <v>0</v>
      </c>
      <c r="AC474">
        <v>3</v>
      </c>
      <c r="AD474">
        <v>3</v>
      </c>
      <c r="AE474">
        <v>100</v>
      </c>
      <c r="AF474">
        <v>472</v>
      </c>
    </row>
    <row r="475" spans="2:32">
      <c r="B475" s="4" t="s">
        <v>23772</v>
      </c>
      <c r="C475" s="4" t="s">
        <v>23775</v>
      </c>
      <c r="E475">
        <v>20</v>
      </c>
      <c r="G475">
        <v>50</v>
      </c>
      <c r="H475">
        <v>75</v>
      </c>
      <c r="I475">
        <v>1</v>
      </c>
      <c r="J475">
        <v>1</v>
      </c>
      <c r="K475">
        <v>1</v>
      </c>
      <c r="L475">
        <v>1</v>
      </c>
      <c r="M475">
        <v>0</v>
      </c>
      <c r="N475">
        <v>0</v>
      </c>
      <c r="O475">
        <v>0</v>
      </c>
      <c r="P475">
        <v>95</v>
      </c>
      <c r="Q475">
        <f t="shared" si="16"/>
        <v>9.5</v>
      </c>
      <c r="R475" s="6">
        <f t="shared" si="15"/>
        <v>6.57</v>
      </c>
      <c r="U475">
        <v>100</v>
      </c>
      <c r="V475">
        <v>1</v>
      </c>
      <c r="W475">
        <v>0.15</v>
      </c>
      <c r="X475">
        <v>0</v>
      </c>
      <c r="Y475">
        <v>1</v>
      </c>
      <c r="Z475">
        <v>400</v>
      </c>
      <c r="AA475">
        <v>0</v>
      </c>
      <c r="AB475">
        <v>0</v>
      </c>
      <c r="AC475">
        <v>6</v>
      </c>
      <c r="AD475">
        <v>6</v>
      </c>
      <c r="AE475">
        <v>100</v>
      </c>
      <c r="AF475">
        <v>473</v>
      </c>
    </row>
    <row r="476" spans="2:32">
      <c r="B476" s="4" t="s">
        <v>23772</v>
      </c>
      <c r="C476" s="4" t="s">
        <v>23776</v>
      </c>
      <c r="E476">
        <v>40</v>
      </c>
      <c r="G476">
        <v>130</v>
      </c>
      <c r="H476">
        <v>205</v>
      </c>
      <c r="I476">
        <v>1</v>
      </c>
      <c r="J476">
        <v>1</v>
      </c>
      <c r="K476">
        <v>1</v>
      </c>
      <c r="L476">
        <v>1</v>
      </c>
      <c r="M476">
        <v>0</v>
      </c>
      <c r="N476">
        <v>0</v>
      </c>
      <c r="O476">
        <v>0</v>
      </c>
      <c r="P476">
        <v>105</v>
      </c>
      <c r="Q476">
        <f t="shared" si="16"/>
        <v>10.5</v>
      </c>
      <c r="R476" s="6">
        <f t="shared" si="15"/>
        <v>15.95</v>
      </c>
      <c r="U476">
        <v>100</v>
      </c>
      <c r="V476">
        <v>1</v>
      </c>
      <c r="W476">
        <v>0.05</v>
      </c>
      <c r="X476">
        <v>0</v>
      </c>
      <c r="Y476">
        <v>1</v>
      </c>
      <c r="Z476">
        <v>400</v>
      </c>
      <c r="AA476">
        <v>0</v>
      </c>
      <c r="AB476">
        <v>0</v>
      </c>
      <c r="AC476">
        <v>9</v>
      </c>
      <c r="AD476">
        <v>9</v>
      </c>
      <c r="AE476">
        <v>100</v>
      </c>
      <c r="AF476">
        <v>474</v>
      </c>
    </row>
    <row r="477" spans="2:32">
      <c r="B477" s="4" t="s">
        <v>23777</v>
      </c>
      <c r="C477" s="4" t="s">
        <v>23778</v>
      </c>
      <c r="E477">
        <v>7</v>
      </c>
      <c r="G477">
        <v>7</v>
      </c>
      <c r="H477">
        <v>13</v>
      </c>
      <c r="I477">
        <v>1</v>
      </c>
      <c r="J477">
        <v>1</v>
      </c>
      <c r="K477">
        <v>1</v>
      </c>
      <c r="L477">
        <v>1</v>
      </c>
      <c r="M477">
        <v>0</v>
      </c>
      <c r="N477">
        <v>0</v>
      </c>
      <c r="O477">
        <v>0</v>
      </c>
      <c r="P477">
        <v>75</v>
      </c>
      <c r="Q477">
        <f t="shared" si="16"/>
        <v>7.5</v>
      </c>
      <c r="R477" s="6">
        <f t="shared" si="15"/>
        <v>1.33</v>
      </c>
      <c r="U477">
        <v>100</v>
      </c>
      <c r="V477">
        <v>1</v>
      </c>
      <c r="W477">
        <v>0.4</v>
      </c>
      <c r="X477">
        <v>0</v>
      </c>
      <c r="Y477">
        <v>1</v>
      </c>
      <c r="Z477">
        <v>400</v>
      </c>
      <c r="AA477">
        <v>0.1</v>
      </c>
      <c r="AB477">
        <v>0</v>
      </c>
      <c r="AC477">
        <v>4</v>
      </c>
      <c r="AD477">
        <v>4</v>
      </c>
      <c r="AE477">
        <v>100</v>
      </c>
      <c r="AF477">
        <v>475</v>
      </c>
    </row>
    <row r="478" spans="2:32">
      <c r="B478" s="4" t="s">
        <v>23777</v>
      </c>
      <c r="C478" s="4" t="s">
        <v>23779</v>
      </c>
      <c r="E478">
        <v>13</v>
      </c>
      <c r="G478">
        <v>21</v>
      </c>
      <c r="H478">
        <v>32</v>
      </c>
      <c r="I478">
        <v>1</v>
      </c>
      <c r="J478">
        <v>1</v>
      </c>
      <c r="K478">
        <v>1</v>
      </c>
      <c r="L478">
        <v>1</v>
      </c>
      <c r="M478">
        <v>0</v>
      </c>
      <c r="N478">
        <v>0</v>
      </c>
      <c r="O478">
        <v>0</v>
      </c>
      <c r="P478">
        <v>85</v>
      </c>
      <c r="Q478">
        <f t="shared" si="16"/>
        <v>8.5</v>
      </c>
      <c r="R478" s="6">
        <f t="shared" si="15"/>
        <v>3.11</v>
      </c>
      <c r="U478">
        <v>100</v>
      </c>
      <c r="V478">
        <v>1</v>
      </c>
      <c r="W478">
        <v>0.25</v>
      </c>
      <c r="X478">
        <v>0</v>
      </c>
      <c r="Y478">
        <v>1</v>
      </c>
      <c r="Z478">
        <v>400</v>
      </c>
      <c r="AA478">
        <v>0.1</v>
      </c>
      <c r="AB478">
        <v>0</v>
      </c>
      <c r="AC478">
        <v>4</v>
      </c>
      <c r="AD478">
        <v>4</v>
      </c>
      <c r="AE478">
        <v>100</v>
      </c>
      <c r="AF478">
        <v>476</v>
      </c>
    </row>
    <row r="479" spans="2:32">
      <c r="B479" s="4" t="s">
        <v>23777</v>
      </c>
      <c r="C479" s="4" t="s">
        <v>23780</v>
      </c>
      <c r="E479">
        <v>26</v>
      </c>
      <c r="G479">
        <v>65</v>
      </c>
      <c r="H479">
        <v>98</v>
      </c>
      <c r="I479">
        <v>1</v>
      </c>
      <c r="J479">
        <v>1</v>
      </c>
      <c r="K479">
        <v>1</v>
      </c>
      <c r="L479">
        <v>1</v>
      </c>
      <c r="M479">
        <v>0</v>
      </c>
      <c r="N479">
        <v>0</v>
      </c>
      <c r="O479">
        <v>0</v>
      </c>
      <c r="P479">
        <v>95</v>
      </c>
      <c r="Q479">
        <f t="shared" si="16"/>
        <v>9.5</v>
      </c>
      <c r="R479" s="6">
        <f t="shared" si="15"/>
        <v>8.57</v>
      </c>
      <c r="U479">
        <v>100</v>
      </c>
      <c r="V479">
        <v>1</v>
      </c>
      <c r="W479">
        <v>0.15</v>
      </c>
      <c r="X479">
        <v>0</v>
      </c>
      <c r="Y479">
        <v>1</v>
      </c>
      <c r="Z479">
        <v>400</v>
      </c>
      <c r="AA479">
        <v>0.1</v>
      </c>
      <c r="AB479">
        <v>0</v>
      </c>
      <c r="AC479">
        <v>8</v>
      </c>
      <c r="AD479">
        <v>8</v>
      </c>
      <c r="AE479">
        <v>100</v>
      </c>
      <c r="AF479">
        <v>477</v>
      </c>
    </row>
    <row r="480" spans="2:32">
      <c r="B480" s="4" t="s">
        <v>23777</v>
      </c>
      <c r="C480" s="4" t="s">
        <v>23781</v>
      </c>
      <c r="E480">
        <v>52</v>
      </c>
      <c r="G480">
        <v>169</v>
      </c>
      <c r="H480">
        <v>267</v>
      </c>
      <c r="I480">
        <v>1</v>
      </c>
      <c r="J480">
        <v>1</v>
      </c>
      <c r="K480">
        <v>1</v>
      </c>
      <c r="L480">
        <v>1</v>
      </c>
      <c r="M480">
        <v>0</v>
      </c>
      <c r="N480">
        <v>0</v>
      </c>
      <c r="O480">
        <v>0</v>
      </c>
      <c r="P480">
        <v>105</v>
      </c>
      <c r="Q480">
        <f t="shared" si="16"/>
        <v>10.5</v>
      </c>
      <c r="R480" s="6">
        <f t="shared" si="15"/>
        <v>20.76</v>
      </c>
      <c r="U480">
        <v>100</v>
      </c>
      <c r="V480">
        <v>1</v>
      </c>
      <c r="W480">
        <v>0.05</v>
      </c>
      <c r="X480">
        <v>0</v>
      </c>
      <c r="Y480">
        <v>1</v>
      </c>
      <c r="Z480">
        <v>400</v>
      </c>
      <c r="AA480">
        <v>0.1</v>
      </c>
      <c r="AB480">
        <v>0</v>
      </c>
      <c r="AC480">
        <v>12</v>
      </c>
      <c r="AD480">
        <v>12</v>
      </c>
      <c r="AE480">
        <v>100</v>
      </c>
      <c r="AF480">
        <v>478</v>
      </c>
    </row>
    <row r="481" spans="2:32">
      <c r="B481" s="4" t="s">
        <v>23782</v>
      </c>
      <c r="C481" s="4" t="s">
        <v>23783</v>
      </c>
      <c r="E481">
        <v>9</v>
      </c>
      <c r="G481">
        <v>9</v>
      </c>
      <c r="H481">
        <v>17</v>
      </c>
      <c r="I481">
        <v>1</v>
      </c>
      <c r="J481">
        <v>1</v>
      </c>
      <c r="K481">
        <v>1</v>
      </c>
      <c r="L481">
        <v>1</v>
      </c>
      <c r="M481">
        <v>0</v>
      </c>
      <c r="N481">
        <v>0</v>
      </c>
      <c r="O481">
        <v>0</v>
      </c>
      <c r="P481">
        <v>75</v>
      </c>
      <c r="Q481">
        <f t="shared" si="16"/>
        <v>7.5</v>
      </c>
      <c r="R481" s="6">
        <f t="shared" si="15"/>
        <v>1.73</v>
      </c>
      <c r="U481">
        <v>100</v>
      </c>
      <c r="V481">
        <v>1</v>
      </c>
      <c r="W481">
        <v>0.4</v>
      </c>
      <c r="X481">
        <v>0</v>
      </c>
      <c r="Y481">
        <v>1</v>
      </c>
      <c r="Z481">
        <v>400</v>
      </c>
      <c r="AA481">
        <v>0.2</v>
      </c>
      <c r="AB481">
        <v>0</v>
      </c>
      <c r="AC481">
        <v>5</v>
      </c>
      <c r="AD481">
        <v>5</v>
      </c>
      <c r="AE481">
        <v>100</v>
      </c>
      <c r="AF481">
        <v>479</v>
      </c>
    </row>
    <row r="482" spans="2:32">
      <c r="B482" s="4" t="s">
        <v>23782</v>
      </c>
      <c r="C482" s="4" t="s">
        <v>23784</v>
      </c>
      <c r="E482">
        <v>17</v>
      </c>
      <c r="G482">
        <v>28</v>
      </c>
      <c r="H482">
        <v>42</v>
      </c>
      <c r="I482">
        <v>1</v>
      </c>
      <c r="J482">
        <v>1</v>
      </c>
      <c r="K482">
        <v>1</v>
      </c>
      <c r="L482">
        <v>1</v>
      </c>
      <c r="M482">
        <v>0</v>
      </c>
      <c r="N482">
        <v>0</v>
      </c>
      <c r="O482">
        <v>0</v>
      </c>
      <c r="P482">
        <v>85</v>
      </c>
      <c r="Q482">
        <f t="shared" si="16"/>
        <v>8.5</v>
      </c>
      <c r="R482" s="6">
        <f t="shared" si="15"/>
        <v>4.11</v>
      </c>
      <c r="U482">
        <v>100</v>
      </c>
      <c r="V482">
        <v>1</v>
      </c>
      <c r="W482">
        <v>0.25</v>
      </c>
      <c r="X482">
        <v>0</v>
      </c>
      <c r="Y482">
        <v>1</v>
      </c>
      <c r="Z482">
        <v>400</v>
      </c>
      <c r="AA482">
        <v>0.2</v>
      </c>
      <c r="AB482">
        <v>0</v>
      </c>
      <c r="AC482">
        <v>5</v>
      </c>
      <c r="AD482">
        <v>5</v>
      </c>
      <c r="AE482">
        <v>100</v>
      </c>
      <c r="AF482">
        <v>480</v>
      </c>
    </row>
    <row r="483" spans="2:32">
      <c r="B483" s="4" t="s">
        <v>23782</v>
      </c>
      <c r="C483" s="4" t="s">
        <v>23785</v>
      </c>
      <c r="E483">
        <v>34</v>
      </c>
      <c r="G483">
        <v>85</v>
      </c>
      <c r="H483">
        <v>127</v>
      </c>
      <c r="I483">
        <v>1</v>
      </c>
      <c r="J483">
        <v>1</v>
      </c>
      <c r="K483">
        <v>1</v>
      </c>
      <c r="L483">
        <v>1</v>
      </c>
      <c r="M483">
        <v>0</v>
      </c>
      <c r="N483">
        <v>0</v>
      </c>
      <c r="O483">
        <v>0</v>
      </c>
      <c r="P483">
        <v>95</v>
      </c>
      <c r="Q483">
        <f t="shared" si="16"/>
        <v>9.5</v>
      </c>
      <c r="R483" s="6">
        <f t="shared" si="15"/>
        <v>11.15</v>
      </c>
      <c r="U483">
        <v>100</v>
      </c>
      <c r="V483">
        <v>1</v>
      </c>
      <c r="W483">
        <v>0.15</v>
      </c>
      <c r="X483">
        <v>0</v>
      </c>
      <c r="Y483">
        <v>1</v>
      </c>
      <c r="Z483">
        <v>400</v>
      </c>
      <c r="AA483">
        <v>0.2</v>
      </c>
      <c r="AB483">
        <v>0</v>
      </c>
      <c r="AC483">
        <v>10</v>
      </c>
      <c r="AD483">
        <v>10</v>
      </c>
      <c r="AE483">
        <v>100</v>
      </c>
      <c r="AF483">
        <v>481</v>
      </c>
    </row>
    <row r="484" spans="2:32">
      <c r="B484" s="4" t="s">
        <v>23782</v>
      </c>
      <c r="C484" s="4" t="s">
        <v>23786</v>
      </c>
      <c r="E484">
        <v>68</v>
      </c>
      <c r="G484">
        <v>220</v>
      </c>
      <c r="H484">
        <v>347</v>
      </c>
      <c r="I484">
        <v>1</v>
      </c>
      <c r="J484">
        <v>1</v>
      </c>
      <c r="K484">
        <v>1</v>
      </c>
      <c r="L484">
        <v>1</v>
      </c>
      <c r="M484">
        <v>0</v>
      </c>
      <c r="N484">
        <v>0</v>
      </c>
      <c r="O484">
        <v>0</v>
      </c>
      <c r="P484">
        <v>105</v>
      </c>
      <c r="Q484">
        <f t="shared" si="16"/>
        <v>10.5</v>
      </c>
      <c r="R484" s="6">
        <f t="shared" si="15"/>
        <v>27</v>
      </c>
      <c r="U484">
        <v>100</v>
      </c>
      <c r="V484">
        <v>1</v>
      </c>
      <c r="W484">
        <v>0.05</v>
      </c>
      <c r="X484">
        <v>0</v>
      </c>
      <c r="Y484">
        <v>1</v>
      </c>
      <c r="Z484">
        <v>400</v>
      </c>
      <c r="AA484">
        <v>0.2</v>
      </c>
      <c r="AB484">
        <v>0</v>
      </c>
      <c r="AC484">
        <v>20</v>
      </c>
      <c r="AD484">
        <v>20</v>
      </c>
      <c r="AE484">
        <v>100</v>
      </c>
      <c r="AF484">
        <v>482</v>
      </c>
    </row>
    <row r="485" spans="2:32">
      <c r="B485" s="4" t="s">
        <v>23787</v>
      </c>
      <c r="C485" s="4" t="s">
        <v>23788</v>
      </c>
      <c r="E485">
        <v>9</v>
      </c>
      <c r="G485">
        <v>12</v>
      </c>
      <c r="H485">
        <v>22</v>
      </c>
      <c r="I485">
        <v>1</v>
      </c>
      <c r="J485">
        <v>1</v>
      </c>
      <c r="K485">
        <v>1</v>
      </c>
      <c r="L485">
        <v>1</v>
      </c>
      <c r="M485">
        <v>0</v>
      </c>
      <c r="N485">
        <v>0</v>
      </c>
      <c r="O485">
        <v>0</v>
      </c>
      <c r="P485">
        <v>75</v>
      </c>
      <c r="Q485">
        <f t="shared" si="16"/>
        <v>7.5</v>
      </c>
      <c r="R485" s="6">
        <f t="shared" si="15"/>
        <v>2.26</v>
      </c>
      <c r="U485">
        <v>100</v>
      </c>
      <c r="V485">
        <v>1</v>
      </c>
      <c r="W485">
        <v>0.4</v>
      </c>
      <c r="X485">
        <v>0</v>
      </c>
      <c r="Y485">
        <v>1</v>
      </c>
      <c r="Z485">
        <v>400</v>
      </c>
      <c r="AA485">
        <v>0.3</v>
      </c>
      <c r="AB485">
        <v>0</v>
      </c>
      <c r="AC485">
        <v>6</v>
      </c>
      <c r="AD485">
        <v>6</v>
      </c>
      <c r="AE485">
        <v>100</v>
      </c>
      <c r="AF485">
        <v>483</v>
      </c>
    </row>
    <row r="486" spans="2:32">
      <c r="B486" s="4" t="s">
        <v>23787</v>
      </c>
      <c r="C486" s="4" t="s">
        <v>23789</v>
      </c>
      <c r="E486">
        <v>17</v>
      </c>
      <c r="G486">
        <v>37</v>
      </c>
      <c r="H486">
        <v>55</v>
      </c>
      <c r="I486">
        <v>1</v>
      </c>
      <c r="J486">
        <v>1</v>
      </c>
      <c r="K486">
        <v>1</v>
      </c>
      <c r="L486">
        <v>1</v>
      </c>
      <c r="M486">
        <v>0</v>
      </c>
      <c r="N486">
        <v>0</v>
      </c>
      <c r="O486">
        <v>0</v>
      </c>
      <c r="P486">
        <v>85</v>
      </c>
      <c r="Q486">
        <f t="shared" si="16"/>
        <v>8.5</v>
      </c>
      <c r="R486" s="6">
        <f t="shared" si="15"/>
        <v>5.41</v>
      </c>
      <c r="U486">
        <v>100</v>
      </c>
      <c r="V486">
        <v>1</v>
      </c>
      <c r="W486">
        <v>0.25</v>
      </c>
      <c r="X486">
        <v>0</v>
      </c>
      <c r="Y486">
        <v>1</v>
      </c>
      <c r="Z486">
        <v>400</v>
      </c>
      <c r="AA486">
        <v>0.3</v>
      </c>
      <c r="AB486">
        <v>0</v>
      </c>
      <c r="AC486">
        <v>6</v>
      </c>
      <c r="AD486">
        <v>6</v>
      </c>
      <c r="AE486">
        <v>100</v>
      </c>
      <c r="AF486">
        <v>484</v>
      </c>
    </row>
    <row r="487" spans="2:32">
      <c r="B487" s="4" t="s">
        <v>23787</v>
      </c>
      <c r="C487" s="4" t="s">
        <v>23790</v>
      </c>
      <c r="E487">
        <v>34</v>
      </c>
      <c r="G487">
        <v>111</v>
      </c>
      <c r="H487">
        <v>165</v>
      </c>
      <c r="I487">
        <v>1</v>
      </c>
      <c r="J487">
        <v>1</v>
      </c>
      <c r="K487">
        <v>1</v>
      </c>
      <c r="L487">
        <v>1</v>
      </c>
      <c r="M487">
        <v>0</v>
      </c>
      <c r="N487">
        <v>0</v>
      </c>
      <c r="O487">
        <v>0</v>
      </c>
      <c r="P487">
        <v>95</v>
      </c>
      <c r="Q487">
        <f t="shared" si="16"/>
        <v>9.5</v>
      </c>
      <c r="R487" s="6">
        <f t="shared" si="15"/>
        <v>14.52</v>
      </c>
      <c r="U487">
        <v>100</v>
      </c>
      <c r="V487">
        <v>1</v>
      </c>
      <c r="W487">
        <v>0.15</v>
      </c>
      <c r="X487">
        <v>0</v>
      </c>
      <c r="Y487">
        <v>1</v>
      </c>
      <c r="Z487">
        <v>400</v>
      </c>
      <c r="AA487">
        <v>0.3</v>
      </c>
      <c r="AB487">
        <v>0</v>
      </c>
      <c r="AC487">
        <v>12</v>
      </c>
      <c r="AD487">
        <v>12</v>
      </c>
      <c r="AE487">
        <v>100</v>
      </c>
      <c r="AF487">
        <v>485</v>
      </c>
    </row>
    <row r="488" spans="2:32">
      <c r="B488" s="4" t="s">
        <v>23787</v>
      </c>
      <c r="C488" s="4" t="s">
        <v>23791</v>
      </c>
      <c r="E488">
        <v>68</v>
      </c>
      <c r="G488">
        <v>286</v>
      </c>
      <c r="H488">
        <v>451</v>
      </c>
      <c r="I488">
        <v>1</v>
      </c>
      <c r="J488">
        <v>1</v>
      </c>
      <c r="K488">
        <v>1</v>
      </c>
      <c r="L488">
        <v>1</v>
      </c>
      <c r="M488">
        <v>0</v>
      </c>
      <c r="N488">
        <v>0</v>
      </c>
      <c r="O488">
        <v>0</v>
      </c>
      <c r="P488">
        <v>105</v>
      </c>
      <c r="Q488">
        <f t="shared" si="16"/>
        <v>10.5</v>
      </c>
      <c r="R488" s="6">
        <f t="shared" si="15"/>
        <v>35.09</v>
      </c>
      <c r="U488">
        <v>100</v>
      </c>
      <c r="V488">
        <v>1</v>
      </c>
      <c r="W488">
        <v>0.05</v>
      </c>
      <c r="X488">
        <v>0</v>
      </c>
      <c r="Y488">
        <v>1</v>
      </c>
      <c r="Z488">
        <v>400</v>
      </c>
      <c r="AA488">
        <v>0.3</v>
      </c>
      <c r="AB488">
        <v>0</v>
      </c>
      <c r="AC488">
        <v>24</v>
      </c>
      <c r="AD488">
        <v>24</v>
      </c>
      <c r="AE488">
        <v>100</v>
      </c>
      <c r="AF488">
        <v>486</v>
      </c>
    </row>
    <row r="489" spans="2:32">
      <c r="B489" s="4" t="s">
        <v>23792</v>
      </c>
      <c r="C489" s="4" t="s">
        <v>23793</v>
      </c>
      <c r="E489">
        <v>11</v>
      </c>
      <c r="G489">
        <v>16</v>
      </c>
      <c r="H489">
        <v>28</v>
      </c>
      <c r="I489">
        <v>1</v>
      </c>
      <c r="J489">
        <v>1</v>
      </c>
      <c r="K489">
        <v>1</v>
      </c>
      <c r="L489">
        <v>1</v>
      </c>
      <c r="M489">
        <v>0</v>
      </c>
      <c r="N489">
        <v>0</v>
      </c>
      <c r="O489">
        <v>0</v>
      </c>
      <c r="P489">
        <v>75</v>
      </c>
      <c r="Q489">
        <f t="shared" si="16"/>
        <v>7.5</v>
      </c>
      <c r="R489" s="6">
        <f t="shared" si="15"/>
        <v>2.93</v>
      </c>
      <c r="U489">
        <v>100</v>
      </c>
      <c r="V489">
        <v>1</v>
      </c>
      <c r="W489">
        <v>0.4</v>
      </c>
      <c r="X489">
        <v>0</v>
      </c>
      <c r="Y489">
        <v>1</v>
      </c>
      <c r="Z489">
        <v>400</v>
      </c>
      <c r="AA489">
        <v>0.4</v>
      </c>
      <c r="AB489">
        <v>0</v>
      </c>
      <c r="AC489">
        <v>7</v>
      </c>
      <c r="AD489">
        <v>7</v>
      </c>
      <c r="AE489">
        <v>100</v>
      </c>
      <c r="AF489">
        <v>487</v>
      </c>
    </row>
    <row r="490" spans="2:32">
      <c r="B490" s="4" t="s">
        <v>23792</v>
      </c>
      <c r="C490" s="4" t="s">
        <v>23794</v>
      </c>
      <c r="E490">
        <v>22</v>
      </c>
      <c r="G490">
        <v>49</v>
      </c>
      <c r="H490">
        <v>72</v>
      </c>
      <c r="I490">
        <v>1</v>
      </c>
      <c r="J490">
        <v>1</v>
      </c>
      <c r="K490">
        <v>1</v>
      </c>
      <c r="L490">
        <v>1</v>
      </c>
      <c r="M490">
        <v>0</v>
      </c>
      <c r="N490">
        <v>0</v>
      </c>
      <c r="O490">
        <v>0</v>
      </c>
      <c r="P490">
        <v>85</v>
      </c>
      <c r="Q490">
        <f t="shared" si="16"/>
        <v>8.5</v>
      </c>
      <c r="R490" s="6">
        <f t="shared" si="15"/>
        <v>7.11</v>
      </c>
      <c r="U490">
        <v>100</v>
      </c>
      <c r="V490">
        <v>1</v>
      </c>
      <c r="W490">
        <v>0.25</v>
      </c>
      <c r="X490">
        <v>0</v>
      </c>
      <c r="Y490">
        <v>1</v>
      </c>
      <c r="Z490">
        <v>400</v>
      </c>
      <c r="AA490">
        <v>0.4</v>
      </c>
      <c r="AB490">
        <v>0</v>
      </c>
      <c r="AC490">
        <v>7</v>
      </c>
      <c r="AD490">
        <v>7</v>
      </c>
      <c r="AE490">
        <v>100</v>
      </c>
      <c r="AF490">
        <v>488</v>
      </c>
    </row>
    <row r="491" spans="2:32">
      <c r="B491" s="4" t="s">
        <v>23792</v>
      </c>
      <c r="C491" s="4" t="s">
        <v>23795</v>
      </c>
      <c r="E491">
        <v>44</v>
      </c>
      <c r="G491">
        <v>144</v>
      </c>
      <c r="H491">
        <v>215</v>
      </c>
      <c r="I491">
        <v>1</v>
      </c>
      <c r="J491">
        <v>1</v>
      </c>
      <c r="K491">
        <v>1</v>
      </c>
      <c r="L491">
        <v>1</v>
      </c>
      <c r="M491">
        <v>0</v>
      </c>
      <c r="N491">
        <v>0</v>
      </c>
      <c r="O491">
        <v>0</v>
      </c>
      <c r="P491">
        <v>95</v>
      </c>
      <c r="Q491">
        <f t="shared" si="16"/>
        <v>9.5</v>
      </c>
      <c r="R491" s="6">
        <f t="shared" si="15"/>
        <v>18.89</v>
      </c>
      <c r="U491">
        <v>100</v>
      </c>
      <c r="V491">
        <v>1</v>
      </c>
      <c r="W491">
        <v>0.15</v>
      </c>
      <c r="X491">
        <v>0</v>
      </c>
      <c r="Y491">
        <v>1</v>
      </c>
      <c r="Z491">
        <v>400</v>
      </c>
      <c r="AA491">
        <v>0.4</v>
      </c>
      <c r="AB491">
        <v>0</v>
      </c>
      <c r="AC491">
        <v>14</v>
      </c>
      <c r="AD491">
        <v>14</v>
      </c>
      <c r="AE491">
        <v>100</v>
      </c>
      <c r="AF491">
        <v>489</v>
      </c>
    </row>
    <row r="492" spans="2:32">
      <c r="B492" s="4" t="s">
        <v>23792</v>
      </c>
      <c r="C492" s="4" t="s">
        <v>23796</v>
      </c>
      <c r="E492">
        <v>88</v>
      </c>
      <c r="G492">
        <v>372</v>
      </c>
      <c r="H492">
        <v>586</v>
      </c>
      <c r="I492">
        <v>1</v>
      </c>
      <c r="J492">
        <v>1</v>
      </c>
      <c r="K492">
        <v>1</v>
      </c>
      <c r="L492">
        <v>1</v>
      </c>
      <c r="M492">
        <v>0</v>
      </c>
      <c r="N492">
        <v>0</v>
      </c>
      <c r="O492">
        <v>0</v>
      </c>
      <c r="P492">
        <v>105</v>
      </c>
      <c r="Q492">
        <f t="shared" si="16"/>
        <v>10.5</v>
      </c>
      <c r="R492" s="6">
        <f t="shared" si="15"/>
        <v>45.61</v>
      </c>
      <c r="U492">
        <v>100</v>
      </c>
      <c r="V492">
        <v>1</v>
      </c>
      <c r="W492">
        <v>0.05</v>
      </c>
      <c r="X492">
        <v>0</v>
      </c>
      <c r="Y492">
        <v>1</v>
      </c>
      <c r="Z492">
        <v>400</v>
      </c>
      <c r="AA492">
        <v>0.4</v>
      </c>
      <c r="AB492">
        <v>0</v>
      </c>
      <c r="AC492">
        <v>28</v>
      </c>
      <c r="AD492">
        <v>28</v>
      </c>
      <c r="AE492">
        <v>100</v>
      </c>
      <c r="AF492">
        <v>490</v>
      </c>
    </row>
    <row r="493" spans="2:32">
      <c r="B493" s="4" t="s">
        <v>8461</v>
      </c>
      <c r="C493" s="4" t="s">
        <v>23797</v>
      </c>
      <c r="E493">
        <v>9</v>
      </c>
      <c r="G493">
        <v>6</v>
      </c>
      <c r="H493">
        <v>10</v>
      </c>
      <c r="I493">
        <v>1</v>
      </c>
      <c r="J493">
        <v>1</v>
      </c>
      <c r="K493">
        <v>1</v>
      </c>
      <c r="L493">
        <v>1</v>
      </c>
      <c r="M493">
        <v>0</v>
      </c>
      <c r="N493">
        <v>0</v>
      </c>
      <c r="O493">
        <v>0</v>
      </c>
      <c r="P493">
        <v>32.5</v>
      </c>
      <c r="Q493">
        <f t="shared" si="16"/>
        <v>3.25</v>
      </c>
      <c r="R493" s="6">
        <f t="shared" si="15"/>
        <v>2.46</v>
      </c>
      <c r="U493">
        <v>120</v>
      </c>
      <c r="V493">
        <v>1</v>
      </c>
      <c r="W493">
        <v>0.65</v>
      </c>
      <c r="X493">
        <v>0</v>
      </c>
      <c r="Y493">
        <v>1</v>
      </c>
      <c r="Z493">
        <v>400</v>
      </c>
      <c r="AA493">
        <v>0</v>
      </c>
      <c r="AB493">
        <v>0</v>
      </c>
      <c r="AC493">
        <v>5</v>
      </c>
      <c r="AD493">
        <v>10</v>
      </c>
      <c r="AE493">
        <v>100</v>
      </c>
      <c r="AF493">
        <v>491</v>
      </c>
    </row>
    <row r="494" spans="2:32">
      <c r="B494" s="4" t="s">
        <v>8461</v>
      </c>
      <c r="C494" s="4" t="s">
        <v>23798</v>
      </c>
      <c r="E494">
        <v>17</v>
      </c>
      <c r="G494">
        <v>16</v>
      </c>
      <c r="H494">
        <v>22</v>
      </c>
      <c r="I494">
        <v>1</v>
      </c>
      <c r="J494">
        <v>1</v>
      </c>
      <c r="K494">
        <v>1</v>
      </c>
      <c r="L494">
        <v>1</v>
      </c>
      <c r="M494">
        <v>0</v>
      </c>
      <c r="N494">
        <v>0</v>
      </c>
      <c r="O494">
        <v>0</v>
      </c>
      <c r="P494">
        <v>37.5</v>
      </c>
      <c r="Q494">
        <f t="shared" si="16"/>
        <v>3.75</v>
      </c>
      <c r="R494" s="6">
        <f t="shared" si="15"/>
        <v>5.06</v>
      </c>
      <c r="U494">
        <v>120</v>
      </c>
      <c r="V494">
        <v>1</v>
      </c>
      <c r="W494">
        <v>0.45</v>
      </c>
      <c r="X494">
        <v>0</v>
      </c>
      <c r="Y494">
        <v>1</v>
      </c>
      <c r="Z494">
        <v>400</v>
      </c>
      <c r="AA494">
        <v>0</v>
      </c>
      <c r="AB494">
        <v>0</v>
      </c>
      <c r="AC494">
        <v>5</v>
      </c>
      <c r="AD494">
        <v>10</v>
      </c>
      <c r="AE494">
        <v>100</v>
      </c>
      <c r="AF494">
        <v>492</v>
      </c>
    </row>
    <row r="495" spans="2:32">
      <c r="B495" s="4" t="s">
        <v>8461</v>
      </c>
      <c r="C495" s="4" t="s">
        <v>23799</v>
      </c>
      <c r="E495">
        <v>34</v>
      </c>
      <c r="G495">
        <v>36</v>
      </c>
      <c r="H495">
        <v>50</v>
      </c>
      <c r="I495">
        <v>1</v>
      </c>
      <c r="J495">
        <v>1</v>
      </c>
      <c r="K495">
        <v>1</v>
      </c>
      <c r="L495">
        <v>1</v>
      </c>
      <c r="M495">
        <v>0</v>
      </c>
      <c r="N495">
        <v>0</v>
      </c>
      <c r="O495">
        <v>0</v>
      </c>
      <c r="P495">
        <v>42.5</v>
      </c>
      <c r="Q495">
        <f t="shared" si="16"/>
        <v>4.25</v>
      </c>
      <c r="R495" s="6">
        <f t="shared" si="15"/>
        <v>10.11</v>
      </c>
      <c r="U495">
        <v>120</v>
      </c>
      <c r="V495">
        <v>1</v>
      </c>
      <c r="W495">
        <v>0.3</v>
      </c>
      <c r="X495">
        <v>0</v>
      </c>
      <c r="Y495">
        <v>1</v>
      </c>
      <c r="Z495">
        <v>400</v>
      </c>
      <c r="AA495">
        <v>0</v>
      </c>
      <c r="AB495">
        <v>0</v>
      </c>
      <c r="AC495">
        <v>10</v>
      </c>
      <c r="AD495">
        <v>20</v>
      </c>
      <c r="AE495">
        <v>100</v>
      </c>
      <c r="AF495">
        <v>493</v>
      </c>
    </row>
    <row r="496" spans="2:32">
      <c r="B496" s="4" t="s">
        <v>8461</v>
      </c>
      <c r="C496" s="4" t="s">
        <v>23800</v>
      </c>
      <c r="E496">
        <v>68</v>
      </c>
      <c r="G496">
        <v>80</v>
      </c>
      <c r="H496">
        <v>110</v>
      </c>
      <c r="I496">
        <v>1</v>
      </c>
      <c r="J496">
        <v>1</v>
      </c>
      <c r="K496">
        <v>1</v>
      </c>
      <c r="L496">
        <v>1</v>
      </c>
      <c r="M496">
        <v>0</v>
      </c>
      <c r="N496">
        <v>0</v>
      </c>
      <c r="O496">
        <v>0</v>
      </c>
      <c r="P496">
        <v>47.5</v>
      </c>
      <c r="Q496">
        <f t="shared" si="16"/>
        <v>4.75</v>
      </c>
      <c r="R496" s="6">
        <f t="shared" si="15"/>
        <v>20</v>
      </c>
      <c r="U496">
        <v>120</v>
      </c>
      <c r="V496">
        <v>1</v>
      </c>
      <c r="W496">
        <v>0.15</v>
      </c>
      <c r="X496">
        <v>0</v>
      </c>
      <c r="Y496">
        <v>1</v>
      </c>
      <c r="Z496">
        <v>400</v>
      </c>
      <c r="AA496">
        <v>0</v>
      </c>
      <c r="AB496">
        <v>0</v>
      </c>
      <c r="AC496">
        <v>20</v>
      </c>
      <c r="AD496">
        <v>40</v>
      </c>
      <c r="AE496">
        <v>100</v>
      </c>
      <c r="AF496">
        <v>494</v>
      </c>
    </row>
    <row r="497" spans="2:32">
      <c r="B497" s="4" t="s">
        <v>23801</v>
      </c>
      <c r="C497" s="4" t="s">
        <v>23802</v>
      </c>
      <c r="E497">
        <v>11</v>
      </c>
      <c r="G497">
        <v>10</v>
      </c>
      <c r="H497">
        <v>17</v>
      </c>
      <c r="I497">
        <v>1</v>
      </c>
      <c r="J497">
        <v>1</v>
      </c>
      <c r="K497">
        <v>1</v>
      </c>
      <c r="L497">
        <v>1</v>
      </c>
      <c r="M497">
        <v>0</v>
      </c>
      <c r="N497">
        <v>0</v>
      </c>
      <c r="O497">
        <v>0</v>
      </c>
      <c r="P497">
        <v>32.5</v>
      </c>
      <c r="Q497">
        <f t="shared" si="16"/>
        <v>3.25</v>
      </c>
      <c r="R497" s="6">
        <f t="shared" si="15"/>
        <v>4.15</v>
      </c>
      <c r="U497">
        <v>120</v>
      </c>
      <c r="V497">
        <v>1</v>
      </c>
      <c r="W497">
        <v>0.65</v>
      </c>
      <c r="X497">
        <v>0</v>
      </c>
      <c r="Y497">
        <v>1</v>
      </c>
      <c r="Z497">
        <v>400</v>
      </c>
      <c r="AA497">
        <v>0</v>
      </c>
      <c r="AB497">
        <v>0</v>
      </c>
      <c r="AC497">
        <v>8</v>
      </c>
      <c r="AD497">
        <v>15</v>
      </c>
      <c r="AE497">
        <v>100</v>
      </c>
      <c r="AF497">
        <v>495</v>
      </c>
    </row>
    <row r="498" spans="2:32">
      <c r="B498" s="4" t="s">
        <v>23801</v>
      </c>
      <c r="C498" s="4" t="s">
        <v>23803</v>
      </c>
      <c r="E498">
        <v>22</v>
      </c>
      <c r="G498">
        <v>27</v>
      </c>
      <c r="H498">
        <v>37</v>
      </c>
      <c r="I498">
        <v>1</v>
      </c>
      <c r="J498">
        <v>1</v>
      </c>
      <c r="K498">
        <v>1</v>
      </c>
      <c r="L498">
        <v>1</v>
      </c>
      <c r="M498">
        <v>0</v>
      </c>
      <c r="N498">
        <v>0</v>
      </c>
      <c r="O498">
        <v>0</v>
      </c>
      <c r="P498">
        <v>37.5</v>
      </c>
      <c r="Q498">
        <f t="shared" si="16"/>
        <v>3.75</v>
      </c>
      <c r="R498" s="6">
        <f t="shared" si="15"/>
        <v>8.53</v>
      </c>
      <c r="U498">
        <v>120</v>
      </c>
      <c r="V498">
        <v>1</v>
      </c>
      <c r="W498">
        <v>0.45</v>
      </c>
      <c r="X498">
        <v>0</v>
      </c>
      <c r="Y498">
        <v>1</v>
      </c>
      <c r="Z498">
        <v>400</v>
      </c>
      <c r="AA498">
        <v>0</v>
      </c>
      <c r="AB498">
        <v>0</v>
      </c>
      <c r="AC498">
        <v>8</v>
      </c>
      <c r="AD498">
        <v>15</v>
      </c>
      <c r="AE498">
        <v>100</v>
      </c>
      <c r="AF498">
        <v>496</v>
      </c>
    </row>
    <row r="499" spans="2:32">
      <c r="B499" s="4" t="s">
        <v>23801</v>
      </c>
      <c r="C499" s="4" t="s">
        <v>23804</v>
      </c>
      <c r="E499">
        <v>44</v>
      </c>
      <c r="G499">
        <v>61</v>
      </c>
      <c r="H499">
        <v>85</v>
      </c>
      <c r="I499">
        <v>1</v>
      </c>
      <c r="J499">
        <v>1</v>
      </c>
      <c r="K499">
        <v>1</v>
      </c>
      <c r="L499">
        <v>1</v>
      </c>
      <c r="M499">
        <v>0</v>
      </c>
      <c r="N499">
        <v>0</v>
      </c>
      <c r="O499">
        <v>0</v>
      </c>
      <c r="P499">
        <v>42.5</v>
      </c>
      <c r="Q499">
        <f t="shared" si="16"/>
        <v>4.25</v>
      </c>
      <c r="R499" s="6">
        <f t="shared" si="15"/>
        <v>17.17</v>
      </c>
      <c r="U499">
        <v>120</v>
      </c>
      <c r="V499">
        <v>1</v>
      </c>
      <c r="W499">
        <v>0.3</v>
      </c>
      <c r="X499">
        <v>0</v>
      </c>
      <c r="Y499">
        <v>1</v>
      </c>
      <c r="Z499">
        <v>400</v>
      </c>
      <c r="AA499">
        <v>0</v>
      </c>
      <c r="AB499">
        <v>0</v>
      </c>
      <c r="AC499">
        <v>15</v>
      </c>
      <c r="AD499">
        <v>30</v>
      </c>
      <c r="AE499">
        <v>100</v>
      </c>
      <c r="AF499">
        <v>497</v>
      </c>
    </row>
    <row r="500" spans="2:32">
      <c r="B500" s="4" t="s">
        <v>23801</v>
      </c>
      <c r="C500" s="4" t="s">
        <v>23805</v>
      </c>
      <c r="E500">
        <v>88</v>
      </c>
      <c r="G500">
        <v>135</v>
      </c>
      <c r="H500">
        <v>186</v>
      </c>
      <c r="I500">
        <v>1</v>
      </c>
      <c r="J500">
        <v>1</v>
      </c>
      <c r="K500">
        <v>1</v>
      </c>
      <c r="L500">
        <v>1</v>
      </c>
      <c r="M500">
        <v>0</v>
      </c>
      <c r="N500">
        <v>0</v>
      </c>
      <c r="O500">
        <v>0</v>
      </c>
      <c r="P500">
        <v>47.5</v>
      </c>
      <c r="Q500">
        <f t="shared" si="16"/>
        <v>4.75</v>
      </c>
      <c r="R500" s="6">
        <f t="shared" si="15"/>
        <v>33.78</v>
      </c>
      <c r="U500">
        <v>120</v>
      </c>
      <c r="V500">
        <v>1</v>
      </c>
      <c r="W500">
        <v>0.15</v>
      </c>
      <c r="X500">
        <v>0</v>
      </c>
      <c r="Y500">
        <v>1</v>
      </c>
      <c r="Z500">
        <v>400</v>
      </c>
      <c r="AA500">
        <v>0</v>
      </c>
      <c r="AB500">
        <v>0</v>
      </c>
      <c r="AC500">
        <v>30</v>
      </c>
      <c r="AD500">
        <v>60</v>
      </c>
      <c r="AE500">
        <v>100</v>
      </c>
      <c r="AF500">
        <v>498</v>
      </c>
    </row>
    <row r="501" spans="2:32">
      <c r="B501" s="4" t="s">
        <v>23806</v>
      </c>
      <c r="C501" s="4" t="s">
        <v>23807</v>
      </c>
      <c r="E501">
        <v>9</v>
      </c>
      <c r="G501">
        <v>25</v>
      </c>
      <c r="H501">
        <v>38</v>
      </c>
      <c r="I501">
        <v>1</v>
      </c>
      <c r="J501">
        <v>0</v>
      </c>
      <c r="K501">
        <v>2</v>
      </c>
      <c r="L501">
        <v>1.5</v>
      </c>
      <c r="M501">
        <v>0</v>
      </c>
      <c r="N501">
        <v>0</v>
      </c>
      <c r="O501">
        <v>0</v>
      </c>
      <c r="P501">
        <v>207.5</v>
      </c>
      <c r="Q501">
        <f t="shared" si="16"/>
        <v>20.75</v>
      </c>
      <c r="R501" s="6">
        <f t="shared" si="15"/>
        <v>1.51</v>
      </c>
      <c r="U501">
        <v>30</v>
      </c>
      <c r="V501">
        <v>1</v>
      </c>
      <c r="W501">
        <v>0.4</v>
      </c>
      <c r="X501">
        <v>1</v>
      </c>
      <c r="Y501">
        <v>1</v>
      </c>
      <c r="Z501">
        <v>200</v>
      </c>
      <c r="AA501">
        <v>0</v>
      </c>
      <c r="AB501">
        <v>0</v>
      </c>
      <c r="AC501">
        <v>1</v>
      </c>
      <c r="AD501">
        <v>1</v>
      </c>
      <c r="AE501">
        <v>100</v>
      </c>
      <c r="AF501">
        <v>499</v>
      </c>
    </row>
    <row r="502" spans="2:32">
      <c r="B502" s="4" t="s">
        <v>23806</v>
      </c>
      <c r="C502" s="4" t="s">
        <v>23808</v>
      </c>
      <c r="E502">
        <v>17</v>
      </c>
      <c r="G502">
        <v>50</v>
      </c>
      <c r="H502">
        <v>75</v>
      </c>
      <c r="I502">
        <v>1</v>
      </c>
      <c r="J502">
        <v>0</v>
      </c>
      <c r="K502">
        <v>2</v>
      </c>
      <c r="L502">
        <v>1.5</v>
      </c>
      <c r="M502">
        <v>0</v>
      </c>
      <c r="N502">
        <v>0</v>
      </c>
      <c r="O502">
        <v>0</v>
      </c>
      <c r="P502">
        <v>207.5</v>
      </c>
      <c r="Q502">
        <f t="shared" si="16"/>
        <v>20.75</v>
      </c>
      <c r="R502" s="6">
        <f t="shared" si="15"/>
        <v>3.01</v>
      </c>
      <c r="U502">
        <v>30</v>
      </c>
      <c r="V502">
        <v>1</v>
      </c>
      <c r="W502">
        <v>0.2</v>
      </c>
      <c r="X502">
        <v>1</v>
      </c>
      <c r="Y502">
        <v>1</v>
      </c>
      <c r="Z502">
        <v>200</v>
      </c>
      <c r="AA502">
        <v>0</v>
      </c>
      <c r="AB502">
        <v>0</v>
      </c>
      <c r="AC502">
        <v>2</v>
      </c>
      <c r="AD502">
        <v>2</v>
      </c>
      <c r="AE502">
        <v>100</v>
      </c>
      <c r="AF502">
        <v>500</v>
      </c>
    </row>
    <row r="503" spans="2:32">
      <c r="B503" s="4" t="s">
        <v>23806</v>
      </c>
      <c r="C503" s="4" t="s">
        <v>23809</v>
      </c>
      <c r="E503">
        <v>34</v>
      </c>
      <c r="G503">
        <v>100</v>
      </c>
      <c r="H503">
        <v>150</v>
      </c>
      <c r="I503">
        <v>1</v>
      </c>
      <c r="J503">
        <v>0</v>
      </c>
      <c r="K503">
        <v>2</v>
      </c>
      <c r="L503">
        <v>1.5</v>
      </c>
      <c r="M503">
        <v>0</v>
      </c>
      <c r="N503">
        <v>0</v>
      </c>
      <c r="O503">
        <v>0</v>
      </c>
      <c r="P503">
        <v>207.5</v>
      </c>
      <c r="Q503">
        <f t="shared" si="16"/>
        <v>20.75</v>
      </c>
      <c r="R503" s="6">
        <f t="shared" si="15"/>
        <v>6.02</v>
      </c>
      <c r="U503">
        <v>30</v>
      </c>
      <c r="V503">
        <v>1</v>
      </c>
      <c r="W503">
        <v>0.1</v>
      </c>
      <c r="X503">
        <v>1</v>
      </c>
      <c r="Y503">
        <v>1</v>
      </c>
      <c r="Z503">
        <v>200</v>
      </c>
      <c r="AA503">
        <v>0</v>
      </c>
      <c r="AB503">
        <v>0</v>
      </c>
      <c r="AC503">
        <v>4</v>
      </c>
      <c r="AD503">
        <v>4</v>
      </c>
      <c r="AE503">
        <v>100</v>
      </c>
      <c r="AF503">
        <v>501</v>
      </c>
    </row>
    <row r="504" spans="2:32">
      <c r="B504" s="4" t="s">
        <v>23806</v>
      </c>
      <c r="C504" s="4" t="s">
        <v>23810</v>
      </c>
      <c r="E504">
        <v>68</v>
      </c>
      <c r="G504">
        <v>200</v>
      </c>
      <c r="H504">
        <v>300</v>
      </c>
      <c r="I504">
        <v>1</v>
      </c>
      <c r="J504">
        <v>0</v>
      </c>
      <c r="K504">
        <v>2</v>
      </c>
      <c r="L504">
        <v>1.5</v>
      </c>
      <c r="M504">
        <v>0</v>
      </c>
      <c r="N504">
        <v>0</v>
      </c>
      <c r="O504">
        <v>0</v>
      </c>
      <c r="P504">
        <v>207.5</v>
      </c>
      <c r="Q504">
        <f t="shared" si="16"/>
        <v>20.75</v>
      </c>
      <c r="R504" s="6">
        <f t="shared" si="15"/>
        <v>12.04</v>
      </c>
      <c r="U504">
        <v>30</v>
      </c>
      <c r="V504">
        <v>1</v>
      </c>
      <c r="W504">
        <v>0</v>
      </c>
      <c r="X504">
        <v>1</v>
      </c>
      <c r="Y504">
        <v>1</v>
      </c>
      <c r="Z504">
        <v>200</v>
      </c>
      <c r="AA504">
        <v>0</v>
      </c>
      <c r="AB504">
        <v>0</v>
      </c>
      <c r="AC504">
        <v>8</v>
      </c>
      <c r="AD504">
        <v>8</v>
      </c>
      <c r="AE504">
        <v>100</v>
      </c>
      <c r="AF504">
        <v>502</v>
      </c>
    </row>
    <row r="505" spans="2:32">
      <c r="B505" s="4" t="s">
        <v>23811</v>
      </c>
      <c r="C505" s="4" t="s">
        <v>23812</v>
      </c>
      <c r="E505">
        <v>9</v>
      </c>
      <c r="G505">
        <v>33</v>
      </c>
      <c r="H505">
        <v>49</v>
      </c>
      <c r="I505">
        <v>1</v>
      </c>
      <c r="J505">
        <v>0</v>
      </c>
      <c r="K505">
        <v>2</v>
      </c>
      <c r="L505">
        <v>1.5</v>
      </c>
      <c r="M505">
        <v>0</v>
      </c>
      <c r="N505">
        <v>0</v>
      </c>
      <c r="O505">
        <v>0</v>
      </c>
      <c r="P505">
        <v>207.5</v>
      </c>
      <c r="Q505">
        <f t="shared" ref="Q505:Q536" si="17">((N505+O505)/2+P505)/10</f>
        <v>20.75</v>
      </c>
      <c r="R505" s="6">
        <f t="shared" si="15"/>
        <v>1.97</v>
      </c>
      <c r="U505">
        <v>30</v>
      </c>
      <c r="V505">
        <v>1</v>
      </c>
      <c r="W505">
        <v>0.4</v>
      </c>
      <c r="X505">
        <v>1</v>
      </c>
      <c r="Y505">
        <v>1</v>
      </c>
      <c r="Z505">
        <v>225</v>
      </c>
      <c r="AA505">
        <v>0</v>
      </c>
      <c r="AB505">
        <v>0</v>
      </c>
      <c r="AC505">
        <v>2</v>
      </c>
      <c r="AD505">
        <v>2</v>
      </c>
      <c r="AE505">
        <v>100</v>
      </c>
      <c r="AF505">
        <v>503</v>
      </c>
    </row>
    <row r="506" spans="2:32">
      <c r="B506" s="4" t="s">
        <v>23811</v>
      </c>
      <c r="C506" s="4" t="s">
        <v>23813</v>
      </c>
      <c r="E506">
        <v>27</v>
      </c>
      <c r="G506">
        <v>65</v>
      </c>
      <c r="H506">
        <v>98</v>
      </c>
      <c r="I506">
        <v>1</v>
      </c>
      <c r="J506">
        <v>0</v>
      </c>
      <c r="K506">
        <v>2</v>
      </c>
      <c r="L506">
        <v>1.5</v>
      </c>
      <c r="M506">
        <v>0</v>
      </c>
      <c r="N506">
        <v>0</v>
      </c>
      <c r="O506">
        <v>0</v>
      </c>
      <c r="P506">
        <v>207.5</v>
      </c>
      <c r="Q506">
        <f t="shared" si="17"/>
        <v>20.75</v>
      </c>
      <c r="R506" s="6">
        <f t="shared" si="15"/>
        <v>3.92</v>
      </c>
      <c r="U506">
        <v>30</v>
      </c>
      <c r="V506">
        <v>1</v>
      </c>
      <c r="W506">
        <v>0.2</v>
      </c>
      <c r="X506">
        <v>1</v>
      </c>
      <c r="Y506">
        <v>1</v>
      </c>
      <c r="Z506">
        <v>225</v>
      </c>
      <c r="AA506">
        <v>0</v>
      </c>
      <c r="AB506">
        <v>0</v>
      </c>
      <c r="AC506">
        <v>3</v>
      </c>
      <c r="AD506">
        <v>3</v>
      </c>
      <c r="AE506">
        <v>100</v>
      </c>
      <c r="AF506">
        <v>504</v>
      </c>
    </row>
    <row r="507" spans="2:32">
      <c r="B507" s="4" t="s">
        <v>23811</v>
      </c>
      <c r="C507" s="4" t="s">
        <v>23814</v>
      </c>
      <c r="E507">
        <v>34</v>
      </c>
      <c r="G507">
        <v>130</v>
      </c>
      <c r="H507">
        <v>195</v>
      </c>
      <c r="I507">
        <v>1</v>
      </c>
      <c r="J507">
        <v>0</v>
      </c>
      <c r="K507">
        <v>2</v>
      </c>
      <c r="L507">
        <v>1.5</v>
      </c>
      <c r="M507">
        <v>0</v>
      </c>
      <c r="N507">
        <v>0</v>
      </c>
      <c r="O507">
        <v>0</v>
      </c>
      <c r="P507">
        <v>207.5</v>
      </c>
      <c r="Q507">
        <f t="shared" si="17"/>
        <v>20.75</v>
      </c>
      <c r="R507" s="6">
        <f t="shared" si="15"/>
        <v>7.83</v>
      </c>
      <c r="U507">
        <v>30</v>
      </c>
      <c r="V507">
        <v>1</v>
      </c>
      <c r="W507">
        <v>0.1</v>
      </c>
      <c r="X507">
        <v>1</v>
      </c>
      <c r="Y507">
        <v>1</v>
      </c>
      <c r="Z507">
        <v>225</v>
      </c>
      <c r="AA507">
        <v>0</v>
      </c>
      <c r="AB507">
        <v>0</v>
      </c>
      <c r="AC507">
        <v>7</v>
      </c>
      <c r="AD507">
        <v>7</v>
      </c>
      <c r="AE507">
        <v>100</v>
      </c>
      <c r="AF507">
        <v>505</v>
      </c>
    </row>
    <row r="508" spans="2:32">
      <c r="B508" s="4" t="s">
        <v>23811</v>
      </c>
      <c r="C508" s="4" t="s">
        <v>23815</v>
      </c>
      <c r="E508">
        <v>68</v>
      </c>
      <c r="G508">
        <v>260</v>
      </c>
      <c r="H508">
        <v>390</v>
      </c>
      <c r="I508">
        <v>1</v>
      </c>
      <c r="J508">
        <v>0</v>
      </c>
      <c r="K508">
        <v>2</v>
      </c>
      <c r="L508">
        <v>1.5</v>
      </c>
      <c r="M508">
        <v>0</v>
      </c>
      <c r="N508">
        <v>0</v>
      </c>
      <c r="O508">
        <v>0</v>
      </c>
      <c r="P508">
        <v>207.5</v>
      </c>
      <c r="Q508">
        <f t="shared" si="17"/>
        <v>20.75</v>
      </c>
      <c r="R508" s="6">
        <f t="shared" si="15"/>
        <v>15.66</v>
      </c>
      <c r="U508">
        <v>30</v>
      </c>
      <c r="V508">
        <v>1</v>
      </c>
      <c r="W508">
        <v>0</v>
      </c>
      <c r="X508">
        <v>1</v>
      </c>
      <c r="Y508">
        <v>1</v>
      </c>
      <c r="Z508">
        <v>225</v>
      </c>
      <c r="AA508">
        <v>0</v>
      </c>
      <c r="AB508">
        <v>0</v>
      </c>
      <c r="AC508">
        <v>13</v>
      </c>
      <c r="AD508">
        <v>13</v>
      </c>
      <c r="AE508">
        <v>100</v>
      </c>
      <c r="AF508">
        <v>506</v>
      </c>
    </row>
    <row r="509" spans="2:32">
      <c r="B509" s="4" t="s">
        <v>23816</v>
      </c>
      <c r="C509" s="4" t="s">
        <v>23817</v>
      </c>
      <c r="E509">
        <v>11</v>
      </c>
      <c r="G509">
        <v>43</v>
      </c>
      <c r="H509">
        <v>64</v>
      </c>
      <c r="I509">
        <v>1</v>
      </c>
      <c r="J509">
        <v>0</v>
      </c>
      <c r="K509">
        <v>2</v>
      </c>
      <c r="L509">
        <v>1.5</v>
      </c>
      <c r="M509">
        <v>0</v>
      </c>
      <c r="N509">
        <v>0</v>
      </c>
      <c r="O509">
        <v>0</v>
      </c>
      <c r="P509">
        <v>207.5</v>
      </c>
      <c r="Q509">
        <f t="shared" si="17"/>
        <v>20.75</v>
      </c>
      <c r="R509" s="6">
        <f t="shared" si="15"/>
        <v>2.57</v>
      </c>
      <c r="U509">
        <v>30</v>
      </c>
      <c r="V509">
        <v>1</v>
      </c>
      <c r="W509">
        <v>0.4</v>
      </c>
      <c r="X509">
        <v>1</v>
      </c>
      <c r="Y509">
        <v>1</v>
      </c>
      <c r="Z509">
        <v>250</v>
      </c>
      <c r="AA509">
        <v>0</v>
      </c>
      <c r="AB509">
        <v>0</v>
      </c>
      <c r="AC509">
        <v>3</v>
      </c>
      <c r="AD509">
        <v>3</v>
      </c>
      <c r="AE509">
        <v>100</v>
      </c>
      <c r="AF509">
        <v>507</v>
      </c>
    </row>
    <row r="510" spans="2:32">
      <c r="B510" s="4" t="s">
        <v>23816</v>
      </c>
      <c r="C510" s="4" t="s">
        <v>23818</v>
      </c>
      <c r="E510">
        <v>22</v>
      </c>
      <c r="G510">
        <v>85</v>
      </c>
      <c r="H510">
        <v>127</v>
      </c>
      <c r="I510">
        <v>1</v>
      </c>
      <c r="J510">
        <v>0</v>
      </c>
      <c r="K510">
        <v>2</v>
      </c>
      <c r="L510">
        <v>1.5</v>
      </c>
      <c r="M510">
        <v>0</v>
      </c>
      <c r="N510">
        <v>0</v>
      </c>
      <c r="O510">
        <v>0</v>
      </c>
      <c r="P510">
        <v>207.5</v>
      </c>
      <c r="Q510">
        <f t="shared" si="17"/>
        <v>20.75</v>
      </c>
      <c r="R510" s="6">
        <f t="shared" si="15"/>
        <v>5.1</v>
      </c>
      <c r="U510">
        <v>30</v>
      </c>
      <c r="V510">
        <v>1</v>
      </c>
      <c r="W510">
        <v>0.2</v>
      </c>
      <c r="X510">
        <v>1</v>
      </c>
      <c r="Y510">
        <v>1</v>
      </c>
      <c r="Z510">
        <v>250</v>
      </c>
      <c r="AA510">
        <v>0</v>
      </c>
      <c r="AB510">
        <v>0</v>
      </c>
      <c r="AC510">
        <v>5</v>
      </c>
      <c r="AD510">
        <v>5</v>
      </c>
      <c r="AE510">
        <v>100</v>
      </c>
      <c r="AF510">
        <v>508</v>
      </c>
    </row>
    <row r="511" spans="2:32">
      <c r="B511" s="4" t="s">
        <v>23816</v>
      </c>
      <c r="C511" s="4" t="s">
        <v>23819</v>
      </c>
      <c r="E511">
        <v>44</v>
      </c>
      <c r="G511">
        <v>169</v>
      </c>
      <c r="H511">
        <v>254</v>
      </c>
      <c r="I511">
        <v>1</v>
      </c>
      <c r="J511">
        <v>0</v>
      </c>
      <c r="K511">
        <v>2</v>
      </c>
      <c r="L511">
        <v>1.5</v>
      </c>
      <c r="M511">
        <v>0</v>
      </c>
      <c r="N511">
        <v>0</v>
      </c>
      <c r="O511">
        <v>0</v>
      </c>
      <c r="P511">
        <v>207.5</v>
      </c>
      <c r="Q511">
        <f t="shared" si="17"/>
        <v>20.75</v>
      </c>
      <c r="R511" s="6">
        <f t="shared" si="15"/>
        <v>10.19</v>
      </c>
      <c r="U511">
        <v>30</v>
      </c>
      <c r="V511">
        <v>1</v>
      </c>
      <c r="W511">
        <v>0.1</v>
      </c>
      <c r="X511">
        <v>1</v>
      </c>
      <c r="Y511">
        <v>1</v>
      </c>
      <c r="Z511">
        <v>250</v>
      </c>
      <c r="AA511">
        <v>0</v>
      </c>
      <c r="AB511">
        <v>0</v>
      </c>
      <c r="AC511">
        <v>10</v>
      </c>
      <c r="AD511">
        <v>10</v>
      </c>
      <c r="AE511">
        <v>100</v>
      </c>
      <c r="AF511">
        <v>509</v>
      </c>
    </row>
    <row r="512" spans="2:32">
      <c r="B512" s="4" t="s">
        <v>23816</v>
      </c>
      <c r="C512" s="4" t="s">
        <v>23820</v>
      </c>
      <c r="E512">
        <v>88</v>
      </c>
      <c r="G512">
        <v>338</v>
      </c>
      <c r="H512">
        <v>507</v>
      </c>
      <c r="I512">
        <v>1</v>
      </c>
      <c r="J512">
        <v>0</v>
      </c>
      <c r="K512">
        <v>2</v>
      </c>
      <c r="L512">
        <v>1.5</v>
      </c>
      <c r="M512">
        <v>0</v>
      </c>
      <c r="N512">
        <v>0</v>
      </c>
      <c r="O512">
        <v>0</v>
      </c>
      <c r="P512">
        <v>207.5</v>
      </c>
      <c r="Q512">
        <f t="shared" si="17"/>
        <v>20.75</v>
      </c>
      <c r="R512" s="6">
        <f t="shared" si="15"/>
        <v>20.36</v>
      </c>
      <c r="U512">
        <v>30</v>
      </c>
      <c r="V512">
        <v>1</v>
      </c>
      <c r="W512">
        <v>0</v>
      </c>
      <c r="X512">
        <v>1</v>
      </c>
      <c r="Y512">
        <v>1</v>
      </c>
      <c r="Z512">
        <v>250</v>
      </c>
      <c r="AA512">
        <v>0</v>
      </c>
      <c r="AB512">
        <v>0</v>
      </c>
      <c r="AC512">
        <v>19</v>
      </c>
      <c r="AD512">
        <v>19</v>
      </c>
      <c r="AE512">
        <v>100</v>
      </c>
      <c r="AF512">
        <v>510</v>
      </c>
    </row>
    <row r="513" spans="2:32">
      <c r="B513" s="4" t="s">
        <v>8645</v>
      </c>
      <c r="C513" s="4" t="s">
        <v>23821</v>
      </c>
      <c r="E513">
        <v>17</v>
      </c>
      <c r="G513">
        <v>25</v>
      </c>
      <c r="H513">
        <v>41</v>
      </c>
      <c r="I513">
        <v>1</v>
      </c>
      <c r="J513">
        <v>1</v>
      </c>
      <c r="K513">
        <v>1</v>
      </c>
      <c r="L513">
        <v>0.8</v>
      </c>
      <c r="M513">
        <v>0</v>
      </c>
      <c r="N513">
        <v>0</v>
      </c>
      <c r="O513">
        <v>0</v>
      </c>
      <c r="P513">
        <v>48</v>
      </c>
      <c r="Q513">
        <f t="shared" si="17"/>
        <v>4.8</v>
      </c>
      <c r="R513" s="6">
        <f t="shared" si="15"/>
        <v>6.87</v>
      </c>
      <c r="U513">
        <v>90</v>
      </c>
      <c r="V513">
        <v>1</v>
      </c>
      <c r="W513">
        <v>1</v>
      </c>
      <c r="X513">
        <v>0.5</v>
      </c>
      <c r="Y513">
        <v>1</v>
      </c>
      <c r="Z513">
        <v>400</v>
      </c>
      <c r="AA513">
        <v>0.4</v>
      </c>
      <c r="AB513">
        <v>0</v>
      </c>
      <c r="AC513">
        <v>0</v>
      </c>
      <c r="AD513">
        <v>4</v>
      </c>
      <c r="AE513">
        <v>120</v>
      </c>
      <c r="AF513">
        <v>511</v>
      </c>
    </row>
    <row r="514" spans="2:32">
      <c r="B514" s="4" t="s">
        <v>8645</v>
      </c>
      <c r="C514" s="4" t="s">
        <v>23822</v>
      </c>
      <c r="E514">
        <v>33</v>
      </c>
      <c r="G514">
        <v>56</v>
      </c>
      <c r="H514">
        <v>88</v>
      </c>
      <c r="I514">
        <v>1</v>
      </c>
      <c r="J514">
        <v>1</v>
      </c>
      <c r="K514">
        <v>1</v>
      </c>
      <c r="L514">
        <v>0.8</v>
      </c>
      <c r="M514">
        <v>0</v>
      </c>
      <c r="N514">
        <v>0</v>
      </c>
      <c r="O514">
        <v>0</v>
      </c>
      <c r="P514">
        <v>52.5</v>
      </c>
      <c r="Q514">
        <f t="shared" si="17"/>
        <v>5.25</v>
      </c>
      <c r="R514" s="6">
        <f t="shared" si="15"/>
        <v>13.71</v>
      </c>
      <c r="U514">
        <v>90</v>
      </c>
      <c r="V514">
        <v>1</v>
      </c>
      <c r="W514">
        <v>0.9</v>
      </c>
      <c r="X514">
        <v>0.5</v>
      </c>
      <c r="Y514">
        <v>1</v>
      </c>
      <c r="Z514">
        <v>400</v>
      </c>
      <c r="AA514">
        <v>0.4</v>
      </c>
      <c r="AB514">
        <v>0</v>
      </c>
      <c r="AC514">
        <v>0</v>
      </c>
      <c r="AD514">
        <v>8</v>
      </c>
      <c r="AE514">
        <v>120</v>
      </c>
      <c r="AF514">
        <v>512</v>
      </c>
    </row>
    <row r="515" spans="2:32">
      <c r="B515" s="4" t="s">
        <v>8645</v>
      </c>
      <c r="C515" s="4" t="s">
        <v>23823</v>
      </c>
      <c r="E515">
        <v>65</v>
      </c>
      <c r="G515">
        <v>135</v>
      </c>
      <c r="H515">
        <v>175</v>
      </c>
      <c r="I515">
        <v>1</v>
      </c>
      <c r="J515">
        <v>1</v>
      </c>
      <c r="K515">
        <v>1</v>
      </c>
      <c r="L515">
        <v>0.8</v>
      </c>
      <c r="M515">
        <v>0</v>
      </c>
      <c r="N515">
        <v>0</v>
      </c>
      <c r="O515">
        <v>0</v>
      </c>
      <c r="P515">
        <v>57</v>
      </c>
      <c r="Q515">
        <f t="shared" si="17"/>
        <v>5.7</v>
      </c>
      <c r="R515" s="6">
        <f t="shared" si="15"/>
        <v>27.19</v>
      </c>
      <c r="U515">
        <v>90</v>
      </c>
      <c r="V515">
        <v>1</v>
      </c>
      <c r="W515">
        <v>0.8</v>
      </c>
      <c r="X515">
        <v>0.5</v>
      </c>
      <c r="Y515">
        <v>1</v>
      </c>
      <c r="Z515">
        <v>400</v>
      </c>
      <c r="AA515">
        <v>0.4</v>
      </c>
      <c r="AB515">
        <v>0</v>
      </c>
      <c r="AC515">
        <v>0</v>
      </c>
      <c r="AD515">
        <v>15</v>
      </c>
      <c r="AE515">
        <v>120</v>
      </c>
      <c r="AF515">
        <v>513</v>
      </c>
    </row>
    <row r="516" spans="2:32">
      <c r="B516" s="4" t="s">
        <v>8645</v>
      </c>
      <c r="C516" s="4" t="s">
        <v>23824</v>
      </c>
      <c r="E516">
        <v>130</v>
      </c>
      <c r="G516">
        <v>285</v>
      </c>
      <c r="H516">
        <v>385</v>
      </c>
      <c r="I516">
        <v>1</v>
      </c>
      <c r="J516">
        <v>1</v>
      </c>
      <c r="K516">
        <v>1</v>
      </c>
      <c r="L516">
        <v>0.8</v>
      </c>
      <c r="M516">
        <v>0</v>
      </c>
      <c r="N516">
        <v>0</v>
      </c>
      <c r="O516">
        <v>0</v>
      </c>
      <c r="P516">
        <v>61.5</v>
      </c>
      <c r="Q516">
        <f t="shared" si="17"/>
        <v>6.15</v>
      </c>
      <c r="R516" s="6">
        <f t="shared" ref="R516:R567" si="18">ROUNDDOWN(((G516+H516)/2/Q516*V516),2)</f>
        <v>54.47</v>
      </c>
      <c r="U516">
        <v>90</v>
      </c>
      <c r="V516">
        <v>1</v>
      </c>
      <c r="W516">
        <v>0.7</v>
      </c>
      <c r="X516">
        <v>0.5</v>
      </c>
      <c r="Y516">
        <v>1</v>
      </c>
      <c r="Z516">
        <v>400</v>
      </c>
      <c r="AA516">
        <v>0.4</v>
      </c>
      <c r="AB516">
        <v>0</v>
      </c>
      <c r="AC516">
        <v>0</v>
      </c>
      <c r="AD516">
        <v>30</v>
      </c>
      <c r="AE516">
        <v>120</v>
      </c>
      <c r="AF516">
        <v>514</v>
      </c>
    </row>
    <row r="517" spans="2:32">
      <c r="B517" s="4" t="s">
        <v>23525</v>
      </c>
      <c r="C517" s="4" t="s">
        <v>23825</v>
      </c>
      <c r="E517">
        <v>4</v>
      </c>
      <c r="G517">
        <v>2</v>
      </c>
      <c r="H517">
        <v>4</v>
      </c>
      <c r="I517">
        <v>1</v>
      </c>
      <c r="J517">
        <v>2</v>
      </c>
      <c r="K517">
        <v>0.25</v>
      </c>
      <c r="L517">
        <v>0.25</v>
      </c>
      <c r="M517">
        <v>0</v>
      </c>
      <c r="N517">
        <v>0</v>
      </c>
      <c r="O517">
        <v>0</v>
      </c>
      <c r="P517">
        <v>10</v>
      </c>
      <c r="Q517">
        <f t="shared" si="17"/>
        <v>1</v>
      </c>
      <c r="R517" s="6">
        <f t="shared" si="18"/>
        <v>2.25</v>
      </c>
      <c r="U517">
        <v>30</v>
      </c>
      <c r="V517">
        <v>0.75</v>
      </c>
      <c r="W517">
        <v>0.5</v>
      </c>
      <c r="X517">
        <v>0</v>
      </c>
      <c r="Y517">
        <v>1</v>
      </c>
      <c r="Z517">
        <v>0</v>
      </c>
      <c r="AA517">
        <v>0</v>
      </c>
      <c r="AB517">
        <v>0</v>
      </c>
      <c r="AC517">
        <v>0</v>
      </c>
      <c r="AD517">
        <v>0</v>
      </c>
      <c r="AE517">
        <v>0</v>
      </c>
      <c r="AF517">
        <v>515</v>
      </c>
    </row>
    <row r="518" spans="2:32">
      <c r="B518" s="4" t="s">
        <v>23525</v>
      </c>
      <c r="C518" s="4" t="s">
        <v>23826</v>
      </c>
      <c r="E518">
        <v>8</v>
      </c>
      <c r="G518">
        <v>2</v>
      </c>
      <c r="H518">
        <v>4</v>
      </c>
      <c r="I518">
        <v>1</v>
      </c>
      <c r="J518">
        <v>2</v>
      </c>
      <c r="K518">
        <v>0.25</v>
      </c>
      <c r="L518">
        <v>0.25</v>
      </c>
      <c r="M518">
        <v>0</v>
      </c>
      <c r="N518">
        <v>0</v>
      </c>
      <c r="O518">
        <v>0</v>
      </c>
      <c r="P518">
        <v>5</v>
      </c>
      <c r="Q518">
        <f t="shared" si="17"/>
        <v>0.5</v>
      </c>
      <c r="R518" s="6">
        <f t="shared" si="18"/>
        <v>4.5</v>
      </c>
      <c r="U518">
        <v>30</v>
      </c>
      <c r="V518">
        <v>0.75</v>
      </c>
      <c r="W518">
        <v>0.5</v>
      </c>
      <c r="X518">
        <v>0</v>
      </c>
      <c r="Y518">
        <v>1</v>
      </c>
      <c r="Z518">
        <v>0</v>
      </c>
      <c r="AA518">
        <v>0</v>
      </c>
      <c r="AB518">
        <v>0</v>
      </c>
      <c r="AC518">
        <v>0</v>
      </c>
      <c r="AD518">
        <v>0</v>
      </c>
      <c r="AE518">
        <v>0</v>
      </c>
      <c r="AF518">
        <v>516</v>
      </c>
    </row>
    <row r="519" spans="2:32">
      <c r="B519" s="4" t="s">
        <v>23525</v>
      </c>
      <c r="C519" s="4" t="s">
        <v>23827</v>
      </c>
      <c r="E519">
        <v>16</v>
      </c>
      <c r="G519">
        <v>2</v>
      </c>
      <c r="H519">
        <v>4</v>
      </c>
      <c r="I519">
        <v>1</v>
      </c>
      <c r="J519">
        <v>2</v>
      </c>
      <c r="K519">
        <v>0.25</v>
      </c>
      <c r="L519">
        <v>0.25</v>
      </c>
      <c r="M519">
        <v>0</v>
      </c>
      <c r="N519">
        <v>0</v>
      </c>
      <c r="O519">
        <v>0</v>
      </c>
      <c r="P519">
        <v>2.5</v>
      </c>
      <c r="Q519">
        <f t="shared" si="17"/>
        <v>0.25</v>
      </c>
      <c r="R519" s="6">
        <f t="shared" si="18"/>
        <v>9</v>
      </c>
      <c r="U519">
        <v>30</v>
      </c>
      <c r="V519">
        <v>0.75</v>
      </c>
      <c r="W519">
        <v>0.5</v>
      </c>
      <c r="X519">
        <v>0</v>
      </c>
      <c r="Y519">
        <v>1</v>
      </c>
      <c r="Z519">
        <v>0</v>
      </c>
      <c r="AA519">
        <v>0</v>
      </c>
      <c r="AB519">
        <v>0</v>
      </c>
      <c r="AC519">
        <v>0</v>
      </c>
      <c r="AD519">
        <v>0</v>
      </c>
      <c r="AE519">
        <v>0</v>
      </c>
      <c r="AF519">
        <v>517</v>
      </c>
    </row>
    <row r="520" spans="2:32">
      <c r="B520" s="4" t="s">
        <v>23525</v>
      </c>
      <c r="C520" s="4" t="s">
        <v>23828</v>
      </c>
      <c r="E520">
        <v>32</v>
      </c>
      <c r="G520">
        <v>2</v>
      </c>
      <c r="H520">
        <v>4</v>
      </c>
      <c r="I520">
        <v>1</v>
      </c>
      <c r="J520">
        <v>2</v>
      </c>
      <c r="K520">
        <v>0.25</v>
      </c>
      <c r="L520">
        <v>0.25</v>
      </c>
      <c r="M520">
        <v>0</v>
      </c>
      <c r="N520">
        <v>0</v>
      </c>
      <c r="O520">
        <v>0</v>
      </c>
      <c r="P520">
        <v>1.2</v>
      </c>
      <c r="Q520">
        <f t="shared" si="17"/>
        <v>0.12</v>
      </c>
      <c r="R520" s="6">
        <f t="shared" si="18"/>
        <v>18.75</v>
      </c>
      <c r="U520">
        <v>30</v>
      </c>
      <c r="V520">
        <v>0.75</v>
      </c>
      <c r="W520">
        <v>0.5</v>
      </c>
      <c r="X520">
        <v>0</v>
      </c>
      <c r="Y520">
        <v>1</v>
      </c>
      <c r="Z520">
        <v>0</v>
      </c>
      <c r="AA520">
        <v>0</v>
      </c>
      <c r="AB520">
        <v>0</v>
      </c>
      <c r="AC520">
        <v>0</v>
      </c>
      <c r="AD520">
        <v>0</v>
      </c>
      <c r="AE520">
        <v>0</v>
      </c>
      <c r="AF520">
        <v>518</v>
      </c>
    </row>
    <row r="521" spans="2:32">
      <c r="B521" s="4" t="s">
        <v>23527</v>
      </c>
      <c r="C521" s="4" t="s">
        <v>23829</v>
      </c>
      <c r="E521">
        <v>5</v>
      </c>
      <c r="G521">
        <v>3</v>
      </c>
      <c r="H521">
        <v>6</v>
      </c>
      <c r="I521">
        <v>1</v>
      </c>
      <c r="J521">
        <v>2</v>
      </c>
      <c r="K521">
        <v>0.25</v>
      </c>
      <c r="L521">
        <v>0.25</v>
      </c>
      <c r="M521">
        <v>0</v>
      </c>
      <c r="N521">
        <v>0</v>
      </c>
      <c r="O521">
        <v>0</v>
      </c>
      <c r="P521">
        <v>10</v>
      </c>
      <c r="Q521">
        <f t="shared" si="17"/>
        <v>1</v>
      </c>
      <c r="R521" s="6">
        <f t="shared" si="18"/>
        <v>3.37</v>
      </c>
      <c r="U521">
        <v>30</v>
      </c>
      <c r="V521">
        <v>0.75</v>
      </c>
      <c r="W521">
        <v>0.6</v>
      </c>
      <c r="X521">
        <v>0</v>
      </c>
      <c r="Y521">
        <v>1</v>
      </c>
      <c r="Z521">
        <v>0</v>
      </c>
      <c r="AA521">
        <v>0</v>
      </c>
      <c r="AB521">
        <v>0</v>
      </c>
      <c r="AC521">
        <v>0</v>
      </c>
      <c r="AD521">
        <v>0</v>
      </c>
      <c r="AE521">
        <v>0</v>
      </c>
      <c r="AF521">
        <v>519</v>
      </c>
    </row>
    <row r="522" spans="2:32">
      <c r="B522" s="4" t="s">
        <v>23527</v>
      </c>
      <c r="C522" s="4" t="s">
        <v>23830</v>
      </c>
      <c r="E522">
        <v>10</v>
      </c>
      <c r="G522">
        <v>3</v>
      </c>
      <c r="H522">
        <v>6</v>
      </c>
      <c r="I522">
        <v>1</v>
      </c>
      <c r="J522">
        <v>2</v>
      </c>
      <c r="K522">
        <v>0.25</v>
      </c>
      <c r="L522">
        <v>0.25</v>
      </c>
      <c r="M522">
        <v>0</v>
      </c>
      <c r="N522">
        <v>0</v>
      </c>
      <c r="O522">
        <v>0</v>
      </c>
      <c r="P522">
        <v>5</v>
      </c>
      <c r="Q522">
        <f t="shared" si="17"/>
        <v>0.5</v>
      </c>
      <c r="R522" s="6">
        <f t="shared" si="18"/>
        <v>6.75</v>
      </c>
      <c r="U522">
        <v>30</v>
      </c>
      <c r="V522">
        <v>0.75</v>
      </c>
      <c r="W522">
        <v>0.6</v>
      </c>
      <c r="X522">
        <v>0</v>
      </c>
      <c r="Y522">
        <v>1</v>
      </c>
      <c r="Z522">
        <v>0</v>
      </c>
      <c r="AA522">
        <v>0</v>
      </c>
      <c r="AB522">
        <v>0</v>
      </c>
      <c r="AC522">
        <v>0</v>
      </c>
      <c r="AD522">
        <v>0</v>
      </c>
      <c r="AE522">
        <v>0</v>
      </c>
      <c r="AF522">
        <v>520</v>
      </c>
    </row>
    <row r="523" spans="2:32">
      <c r="B523" s="4" t="s">
        <v>23527</v>
      </c>
      <c r="C523" s="4" t="s">
        <v>23831</v>
      </c>
      <c r="E523">
        <v>20</v>
      </c>
      <c r="G523">
        <v>3</v>
      </c>
      <c r="H523">
        <v>6</v>
      </c>
      <c r="I523">
        <v>1</v>
      </c>
      <c r="J523">
        <v>2</v>
      </c>
      <c r="K523">
        <v>0.25</v>
      </c>
      <c r="L523">
        <v>0.25</v>
      </c>
      <c r="M523">
        <v>0</v>
      </c>
      <c r="N523">
        <v>0</v>
      </c>
      <c r="O523">
        <v>0</v>
      </c>
      <c r="P523">
        <v>2.5</v>
      </c>
      <c r="Q523">
        <f t="shared" si="17"/>
        <v>0.25</v>
      </c>
      <c r="R523" s="6">
        <f t="shared" si="18"/>
        <v>13.5</v>
      </c>
      <c r="U523">
        <v>30</v>
      </c>
      <c r="V523">
        <v>0.75</v>
      </c>
      <c r="W523">
        <v>0.6</v>
      </c>
      <c r="X523">
        <v>0</v>
      </c>
      <c r="Y523">
        <v>1</v>
      </c>
      <c r="Z523">
        <v>0</v>
      </c>
      <c r="AA523">
        <v>0</v>
      </c>
      <c r="AB523">
        <v>0</v>
      </c>
      <c r="AC523">
        <v>0</v>
      </c>
      <c r="AD523">
        <v>0</v>
      </c>
      <c r="AE523">
        <v>0</v>
      </c>
      <c r="AF523">
        <v>521</v>
      </c>
    </row>
    <row r="524" spans="2:32">
      <c r="B524" s="4" t="s">
        <v>23527</v>
      </c>
      <c r="C524" s="4" t="s">
        <v>23832</v>
      </c>
      <c r="E524">
        <v>40</v>
      </c>
      <c r="G524">
        <v>3</v>
      </c>
      <c r="H524">
        <v>6</v>
      </c>
      <c r="I524">
        <v>1</v>
      </c>
      <c r="J524">
        <v>2</v>
      </c>
      <c r="K524">
        <v>0.25</v>
      </c>
      <c r="L524">
        <v>0.25</v>
      </c>
      <c r="M524">
        <v>0</v>
      </c>
      <c r="N524">
        <v>0</v>
      </c>
      <c r="O524">
        <v>0</v>
      </c>
      <c r="P524">
        <v>1.2</v>
      </c>
      <c r="Q524">
        <f t="shared" si="17"/>
        <v>0.12</v>
      </c>
      <c r="R524" s="6">
        <f t="shared" si="18"/>
        <v>28.12</v>
      </c>
      <c r="U524">
        <v>30</v>
      </c>
      <c r="V524">
        <v>0.75</v>
      </c>
      <c r="W524">
        <v>0.6</v>
      </c>
      <c r="X524">
        <v>0</v>
      </c>
      <c r="Y524">
        <v>1</v>
      </c>
      <c r="Z524">
        <v>0</v>
      </c>
      <c r="AA524">
        <v>0</v>
      </c>
      <c r="AB524">
        <v>0</v>
      </c>
      <c r="AC524">
        <v>0</v>
      </c>
      <c r="AD524">
        <v>0</v>
      </c>
      <c r="AE524">
        <v>0</v>
      </c>
      <c r="AF524">
        <v>522</v>
      </c>
    </row>
    <row r="525" spans="2:32">
      <c r="B525" s="4" t="s">
        <v>23529</v>
      </c>
      <c r="C525" s="4" t="s">
        <v>23833</v>
      </c>
      <c r="E525">
        <v>7</v>
      </c>
      <c r="G525">
        <v>4</v>
      </c>
      <c r="H525">
        <v>8</v>
      </c>
      <c r="I525">
        <v>1</v>
      </c>
      <c r="J525">
        <v>2</v>
      </c>
      <c r="K525">
        <v>0.25</v>
      </c>
      <c r="L525">
        <v>0.25</v>
      </c>
      <c r="M525">
        <v>0</v>
      </c>
      <c r="N525">
        <v>0</v>
      </c>
      <c r="O525">
        <v>0</v>
      </c>
      <c r="P525">
        <v>10</v>
      </c>
      <c r="Q525">
        <f t="shared" si="17"/>
        <v>1</v>
      </c>
      <c r="R525" s="6">
        <f t="shared" si="18"/>
        <v>4.5</v>
      </c>
      <c r="U525">
        <v>30</v>
      </c>
      <c r="V525">
        <v>0.75</v>
      </c>
      <c r="W525">
        <v>0.7</v>
      </c>
      <c r="X525">
        <v>0</v>
      </c>
      <c r="Y525">
        <v>1</v>
      </c>
      <c r="Z525">
        <v>0</v>
      </c>
      <c r="AA525">
        <v>0</v>
      </c>
      <c r="AB525">
        <v>0</v>
      </c>
      <c r="AC525">
        <v>0</v>
      </c>
      <c r="AD525">
        <v>0</v>
      </c>
      <c r="AE525">
        <v>0</v>
      </c>
      <c r="AF525">
        <v>523</v>
      </c>
    </row>
    <row r="526" spans="2:32">
      <c r="B526" s="4" t="s">
        <v>23529</v>
      </c>
      <c r="C526" s="4" t="s">
        <v>23834</v>
      </c>
      <c r="E526">
        <v>13</v>
      </c>
      <c r="G526">
        <v>4</v>
      </c>
      <c r="H526">
        <v>8</v>
      </c>
      <c r="I526">
        <v>1</v>
      </c>
      <c r="J526">
        <v>2</v>
      </c>
      <c r="K526">
        <v>0.25</v>
      </c>
      <c r="L526">
        <v>0.25</v>
      </c>
      <c r="M526">
        <v>0</v>
      </c>
      <c r="N526">
        <v>0</v>
      </c>
      <c r="O526">
        <v>0</v>
      </c>
      <c r="P526">
        <v>5</v>
      </c>
      <c r="Q526">
        <f t="shared" si="17"/>
        <v>0.5</v>
      </c>
      <c r="R526" s="6">
        <f t="shared" si="18"/>
        <v>9</v>
      </c>
      <c r="U526">
        <v>30</v>
      </c>
      <c r="V526">
        <v>0.75</v>
      </c>
      <c r="W526">
        <v>0.7</v>
      </c>
      <c r="X526">
        <v>0</v>
      </c>
      <c r="Y526">
        <v>1</v>
      </c>
      <c r="Z526">
        <v>0</v>
      </c>
      <c r="AA526">
        <v>0</v>
      </c>
      <c r="AB526">
        <v>0</v>
      </c>
      <c r="AC526">
        <v>0</v>
      </c>
      <c r="AD526">
        <v>0</v>
      </c>
      <c r="AE526">
        <v>0</v>
      </c>
      <c r="AF526">
        <v>524</v>
      </c>
    </row>
    <row r="527" spans="2:32">
      <c r="B527" s="4" t="s">
        <v>23529</v>
      </c>
      <c r="C527" s="4" t="s">
        <v>23835</v>
      </c>
      <c r="E527">
        <v>26</v>
      </c>
      <c r="G527">
        <v>4</v>
      </c>
      <c r="H527">
        <v>8</v>
      </c>
      <c r="I527">
        <v>1</v>
      </c>
      <c r="J527">
        <v>2</v>
      </c>
      <c r="K527">
        <v>0.25</v>
      </c>
      <c r="L527">
        <v>0.25</v>
      </c>
      <c r="M527">
        <v>0</v>
      </c>
      <c r="N527">
        <v>0</v>
      </c>
      <c r="O527">
        <v>0</v>
      </c>
      <c r="P527">
        <v>2.5</v>
      </c>
      <c r="Q527">
        <f t="shared" si="17"/>
        <v>0.25</v>
      </c>
      <c r="R527" s="6">
        <f t="shared" si="18"/>
        <v>18</v>
      </c>
      <c r="U527">
        <v>30</v>
      </c>
      <c r="V527">
        <v>0.75</v>
      </c>
      <c r="W527">
        <v>0.7</v>
      </c>
      <c r="X527">
        <v>0</v>
      </c>
      <c r="Y527">
        <v>1</v>
      </c>
      <c r="Z527">
        <v>0</v>
      </c>
      <c r="AA527">
        <v>0</v>
      </c>
      <c r="AB527">
        <v>0</v>
      </c>
      <c r="AC527">
        <v>0</v>
      </c>
      <c r="AD527">
        <v>0</v>
      </c>
      <c r="AE527">
        <v>0</v>
      </c>
      <c r="AF527">
        <v>525</v>
      </c>
    </row>
    <row r="528" spans="2:32">
      <c r="B528" s="4" t="s">
        <v>23529</v>
      </c>
      <c r="C528" s="4" t="s">
        <v>23836</v>
      </c>
      <c r="E528">
        <v>52</v>
      </c>
      <c r="G528">
        <v>4</v>
      </c>
      <c r="H528">
        <v>8</v>
      </c>
      <c r="I528">
        <v>1</v>
      </c>
      <c r="J528">
        <v>2</v>
      </c>
      <c r="K528">
        <v>0.25</v>
      </c>
      <c r="L528">
        <v>0.25</v>
      </c>
      <c r="M528">
        <v>0</v>
      </c>
      <c r="N528">
        <v>0</v>
      </c>
      <c r="O528">
        <v>0</v>
      </c>
      <c r="P528">
        <v>1.2</v>
      </c>
      <c r="Q528">
        <f t="shared" si="17"/>
        <v>0.12</v>
      </c>
      <c r="R528" s="6">
        <f t="shared" si="18"/>
        <v>37.5</v>
      </c>
      <c r="U528">
        <v>30</v>
      </c>
      <c r="V528">
        <v>0.75</v>
      </c>
      <c r="W528">
        <v>0.7</v>
      </c>
      <c r="X528">
        <v>0</v>
      </c>
      <c r="Y528">
        <v>1</v>
      </c>
      <c r="Z528">
        <v>0</v>
      </c>
      <c r="AA528">
        <v>0</v>
      </c>
      <c r="AB528">
        <v>0</v>
      </c>
      <c r="AC528">
        <v>0</v>
      </c>
      <c r="AD528">
        <v>0</v>
      </c>
      <c r="AE528">
        <v>0</v>
      </c>
      <c r="AF528">
        <v>526</v>
      </c>
    </row>
    <row r="529" spans="2:32">
      <c r="B529" s="4" t="s">
        <v>23531</v>
      </c>
      <c r="C529" s="4" t="s">
        <v>23837</v>
      </c>
      <c r="E529">
        <v>7</v>
      </c>
      <c r="G529">
        <v>6</v>
      </c>
      <c r="H529">
        <v>11</v>
      </c>
      <c r="I529">
        <v>1</v>
      </c>
      <c r="J529">
        <v>2</v>
      </c>
      <c r="K529">
        <v>0.25</v>
      </c>
      <c r="L529">
        <v>0.25</v>
      </c>
      <c r="M529">
        <v>0</v>
      </c>
      <c r="N529">
        <v>0</v>
      </c>
      <c r="O529">
        <v>0</v>
      </c>
      <c r="P529">
        <v>10</v>
      </c>
      <c r="Q529">
        <f t="shared" si="17"/>
        <v>1</v>
      </c>
      <c r="R529" s="6">
        <f t="shared" si="18"/>
        <v>6.37</v>
      </c>
      <c r="U529">
        <v>30</v>
      </c>
      <c r="V529">
        <v>0.75</v>
      </c>
      <c r="W529">
        <v>0.8</v>
      </c>
      <c r="X529">
        <v>0</v>
      </c>
      <c r="Y529">
        <v>1</v>
      </c>
      <c r="Z529">
        <v>0</v>
      </c>
      <c r="AA529">
        <v>0</v>
      </c>
      <c r="AB529">
        <v>0</v>
      </c>
      <c r="AC529">
        <v>0</v>
      </c>
      <c r="AD529">
        <v>0</v>
      </c>
      <c r="AE529">
        <v>0</v>
      </c>
      <c r="AF529">
        <v>527</v>
      </c>
    </row>
    <row r="530" spans="2:32">
      <c r="B530" s="4" t="s">
        <v>23531</v>
      </c>
      <c r="C530" s="4" t="s">
        <v>23838</v>
      </c>
      <c r="E530">
        <v>13</v>
      </c>
      <c r="G530">
        <v>6</v>
      </c>
      <c r="H530">
        <v>11</v>
      </c>
      <c r="I530">
        <v>1</v>
      </c>
      <c r="J530">
        <v>2</v>
      </c>
      <c r="K530">
        <v>0.25</v>
      </c>
      <c r="L530">
        <v>0.25</v>
      </c>
      <c r="M530">
        <v>0</v>
      </c>
      <c r="N530">
        <v>0</v>
      </c>
      <c r="O530">
        <v>0</v>
      </c>
      <c r="P530">
        <v>5</v>
      </c>
      <c r="Q530">
        <f t="shared" si="17"/>
        <v>0.5</v>
      </c>
      <c r="R530" s="6">
        <f t="shared" si="18"/>
        <v>12.75</v>
      </c>
      <c r="U530">
        <v>30</v>
      </c>
      <c r="V530">
        <v>0.75</v>
      </c>
      <c r="W530">
        <v>0.8</v>
      </c>
      <c r="X530">
        <v>0</v>
      </c>
      <c r="Y530">
        <v>1</v>
      </c>
      <c r="Z530">
        <v>0</v>
      </c>
      <c r="AA530">
        <v>0</v>
      </c>
      <c r="AB530">
        <v>0</v>
      </c>
      <c r="AC530">
        <v>0</v>
      </c>
      <c r="AD530">
        <v>0</v>
      </c>
      <c r="AE530">
        <v>0</v>
      </c>
      <c r="AF530">
        <v>528</v>
      </c>
    </row>
    <row r="531" spans="2:32">
      <c r="B531" s="4" t="s">
        <v>23531</v>
      </c>
      <c r="C531" s="4" t="s">
        <v>23839</v>
      </c>
      <c r="E531">
        <v>26</v>
      </c>
      <c r="G531">
        <v>6</v>
      </c>
      <c r="H531">
        <v>11</v>
      </c>
      <c r="I531">
        <v>1</v>
      </c>
      <c r="J531">
        <v>2</v>
      </c>
      <c r="K531">
        <v>0.25</v>
      </c>
      <c r="L531">
        <v>0.25</v>
      </c>
      <c r="M531">
        <v>0</v>
      </c>
      <c r="N531">
        <v>0</v>
      </c>
      <c r="O531">
        <v>0</v>
      </c>
      <c r="P531">
        <v>2.5</v>
      </c>
      <c r="Q531">
        <f t="shared" si="17"/>
        <v>0.25</v>
      </c>
      <c r="R531" s="6">
        <f t="shared" si="18"/>
        <v>25.5</v>
      </c>
      <c r="U531">
        <v>30</v>
      </c>
      <c r="V531">
        <v>0.75</v>
      </c>
      <c r="W531">
        <v>0.8</v>
      </c>
      <c r="X531">
        <v>0</v>
      </c>
      <c r="Y531">
        <v>1</v>
      </c>
      <c r="Z531">
        <v>0</v>
      </c>
      <c r="AA531">
        <v>0</v>
      </c>
      <c r="AB531">
        <v>0</v>
      </c>
      <c r="AC531">
        <v>0</v>
      </c>
      <c r="AD531">
        <v>0</v>
      </c>
      <c r="AE531">
        <v>0</v>
      </c>
      <c r="AF531">
        <v>529</v>
      </c>
    </row>
    <row r="532" spans="2:32">
      <c r="B532" s="4" t="s">
        <v>23531</v>
      </c>
      <c r="C532" s="4" t="s">
        <v>23840</v>
      </c>
      <c r="E532">
        <v>52</v>
      </c>
      <c r="G532">
        <v>6</v>
      </c>
      <c r="H532">
        <v>11</v>
      </c>
      <c r="I532">
        <v>1</v>
      </c>
      <c r="J532">
        <v>2</v>
      </c>
      <c r="K532">
        <v>0.25</v>
      </c>
      <c r="L532">
        <v>0.25</v>
      </c>
      <c r="M532">
        <v>0</v>
      </c>
      <c r="N532">
        <v>0</v>
      </c>
      <c r="O532">
        <v>0</v>
      </c>
      <c r="P532">
        <v>1.2</v>
      </c>
      <c r="Q532">
        <f t="shared" si="17"/>
        <v>0.12</v>
      </c>
      <c r="R532" s="6">
        <f t="shared" si="18"/>
        <v>53.12</v>
      </c>
      <c r="U532">
        <v>30</v>
      </c>
      <c r="V532">
        <v>0.75</v>
      </c>
      <c r="W532">
        <v>0.8</v>
      </c>
      <c r="X532">
        <v>0</v>
      </c>
      <c r="Y532">
        <v>1</v>
      </c>
      <c r="Z532">
        <v>0</v>
      </c>
      <c r="AA532">
        <v>0</v>
      </c>
      <c r="AB532">
        <v>0</v>
      </c>
      <c r="AC532">
        <v>0</v>
      </c>
      <c r="AD532">
        <v>0</v>
      </c>
      <c r="AE532">
        <v>0</v>
      </c>
      <c r="AF532">
        <v>530</v>
      </c>
    </row>
    <row r="533" spans="2:32">
      <c r="B533" s="4" t="s">
        <v>23841</v>
      </c>
      <c r="C533" s="4" t="s">
        <v>23842</v>
      </c>
      <c r="E533">
        <v>4</v>
      </c>
      <c r="G533">
        <v>2</v>
      </c>
      <c r="H533">
        <v>4</v>
      </c>
      <c r="I533">
        <v>1</v>
      </c>
      <c r="J533">
        <v>0.25</v>
      </c>
      <c r="K533">
        <v>0</v>
      </c>
      <c r="L533">
        <v>2</v>
      </c>
      <c r="M533">
        <v>0.25</v>
      </c>
      <c r="N533">
        <v>0</v>
      </c>
      <c r="O533">
        <v>0</v>
      </c>
      <c r="P533">
        <v>10</v>
      </c>
      <c r="Q533">
        <f t="shared" si="17"/>
        <v>1</v>
      </c>
      <c r="R533" s="6">
        <f t="shared" si="18"/>
        <v>2.25</v>
      </c>
      <c r="U533">
        <v>30</v>
      </c>
      <c r="V533">
        <v>0.75</v>
      </c>
      <c r="W533">
        <v>0.1</v>
      </c>
      <c r="X533">
        <v>0</v>
      </c>
      <c r="Y533">
        <v>1</v>
      </c>
      <c r="Z533">
        <v>0</v>
      </c>
      <c r="AA533">
        <v>0</v>
      </c>
      <c r="AB533">
        <v>0</v>
      </c>
      <c r="AC533">
        <v>0</v>
      </c>
      <c r="AD533">
        <v>0</v>
      </c>
      <c r="AE533">
        <v>0</v>
      </c>
      <c r="AF533">
        <v>531</v>
      </c>
    </row>
    <row r="534" spans="2:32">
      <c r="B534" s="4" t="s">
        <v>23841</v>
      </c>
      <c r="C534" s="4" t="s">
        <v>23843</v>
      </c>
      <c r="E534">
        <v>8</v>
      </c>
      <c r="G534">
        <v>2</v>
      </c>
      <c r="H534">
        <v>4</v>
      </c>
      <c r="I534">
        <v>1</v>
      </c>
      <c r="J534">
        <v>0.25</v>
      </c>
      <c r="K534">
        <v>0</v>
      </c>
      <c r="L534">
        <v>2</v>
      </c>
      <c r="M534">
        <v>0.25</v>
      </c>
      <c r="N534">
        <v>0</v>
      </c>
      <c r="O534">
        <v>0</v>
      </c>
      <c r="P534">
        <v>5</v>
      </c>
      <c r="Q534">
        <f t="shared" si="17"/>
        <v>0.5</v>
      </c>
      <c r="R534" s="6">
        <f t="shared" si="18"/>
        <v>4.5</v>
      </c>
      <c r="U534">
        <v>30</v>
      </c>
      <c r="V534">
        <v>0.75</v>
      </c>
      <c r="W534">
        <v>0.1</v>
      </c>
      <c r="X534">
        <v>0</v>
      </c>
      <c r="Y534">
        <v>1</v>
      </c>
      <c r="Z534">
        <v>0</v>
      </c>
      <c r="AA534">
        <v>0</v>
      </c>
      <c r="AB534">
        <v>0</v>
      </c>
      <c r="AC534">
        <v>0</v>
      </c>
      <c r="AD534">
        <v>0</v>
      </c>
      <c r="AE534">
        <v>0</v>
      </c>
      <c r="AF534">
        <v>532</v>
      </c>
    </row>
    <row r="535" spans="2:32">
      <c r="B535" s="4" t="s">
        <v>23841</v>
      </c>
      <c r="C535" s="4" t="s">
        <v>23844</v>
      </c>
      <c r="E535">
        <v>16</v>
      </c>
      <c r="G535">
        <v>2</v>
      </c>
      <c r="H535">
        <v>4</v>
      </c>
      <c r="I535">
        <v>1</v>
      </c>
      <c r="J535">
        <v>0.25</v>
      </c>
      <c r="K535">
        <v>0</v>
      </c>
      <c r="L535">
        <v>2</v>
      </c>
      <c r="M535">
        <v>0.25</v>
      </c>
      <c r="N535">
        <v>0</v>
      </c>
      <c r="O535">
        <v>0</v>
      </c>
      <c r="P535">
        <v>2.5</v>
      </c>
      <c r="Q535">
        <f t="shared" si="17"/>
        <v>0.25</v>
      </c>
      <c r="R535" s="6">
        <f t="shared" si="18"/>
        <v>9</v>
      </c>
      <c r="U535">
        <v>30</v>
      </c>
      <c r="V535">
        <v>0.75</v>
      </c>
      <c r="W535">
        <v>0.1</v>
      </c>
      <c r="X535">
        <v>0</v>
      </c>
      <c r="Y535">
        <v>1</v>
      </c>
      <c r="Z535">
        <v>0</v>
      </c>
      <c r="AA535">
        <v>0</v>
      </c>
      <c r="AB535">
        <v>0</v>
      </c>
      <c r="AC535">
        <v>0</v>
      </c>
      <c r="AD535">
        <v>0</v>
      </c>
      <c r="AE535">
        <v>0</v>
      </c>
      <c r="AF535">
        <v>533</v>
      </c>
    </row>
    <row r="536" spans="2:32">
      <c r="B536" s="4" t="s">
        <v>23841</v>
      </c>
      <c r="C536" s="4" t="s">
        <v>23845</v>
      </c>
      <c r="E536">
        <v>32</v>
      </c>
      <c r="G536">
        <v>2</v>
      </c>
      <c r="H536">
        <v>4</v>
      </c>
      <c r="I536">
        <v>1</v>
      </c>
      <c r="J536">
        <v>0.25</v>
      </c>
      <c r="K536">
        <v>0</v>
      </c>
      <c r="L536">
        <v>2</v>
      </c>
      <c r="M536">
        <v>0.25</v>
      </c>
      <c r="N536">
        <v>0</v>
      </c>
      <c r="O536">
        <v>0</v>
      </c>
      <c r="P536">
        <v>1.2</v>
      </c>
      <c r="Q536">
        <f t="shared" si="17"/>
        <v>0.12</v>
      </c>
      <c r="R536" s="6">
        <f t="shared" si="18"/>
        <v>18.75</v>
      </c>
      <c r="U536">
        <v>30</v>
      </c>
      <c r="V536">
        <v>0.75</v>
      </c>
      <c r="W536">
        <v>0.1</v>
      </c>
      <c r="X536">
        <v>0</v>
      </c>
      <c r="Y536">
        <v>1</v>
      </c>
      <c r="Z536">
        <v>0</v>
      </c>
      <c r="AA536">
        <v>0</v>
      </c>
      <c r="AB536">
        <v>0</v>
      </c>
      <c r="AC536">
        <v>0</v>
      </c>
      <c r="AD536">
        <v>0</v>
      </c>
      <c r="AE536">
        <v>0</v>
      </c>
      <c r="AF536">
        <v>534</v>
      </c>
    </row>
    <row r="537" spans="2:32">
      <c r="B537" s="4" t="s">
        <v>23846</v>
      </c>
      <c r="C537" s="4" t="s">
        <v>23847</v>
      </c>
      <c r="E537">
        <v>5</v>
      </c>
      <c r="G537">
        <v>3</v>
      </c>
      <c r="H537">
        <v>6</v>
      </c>
      <c r="I537">
        <v>1</v>
      </c>
      <c r="J537">
        <v>0.25</v>
      </c>
      <c r="K537">
        <v>0</v>
      </c>
      <c r="L537">
        <v>2</v>
      </c>
      <c r="M537">
        <v>0.25</v>
      </c>
      <c r="N537">
        <v>0</v>
      </c>
      <c r="O537">
        <v>0</v>
      </c>
      <c r="P537">
        <v>10</v>
      </c>
      <c r="Q537">
        <f t="shared" ref="Q537:Q567" si="19">((N537+O537)/2+P537)/10</f>
        <v>1</v>
      </c>
      <c r="R537" s="6">
        <f t="shared" si="18"/>
        <v>3.37</v>
      </c>
      <c r="U537">
        <v>30</v>
      </c>
      <c r="V537">
        <v>0.75</v>
      </c>
      <c r="W537">
        <v>0.2</v>
      </c>
      <c r="X537">
        <v>0</v>
      </c>
      <c r="Y537">
        <v>1</v>
      </c>
      <c r="Z537">
        <v>0</v>
      </c>
      <c r="AA537">
        <v>0</v>
      </c>
      <c r="AB537">
        <v>0</v>
      </c>
      <c r="AC537">
        <v>0</v>
      </c>
      <c r="AD537">
        <v>0</v>
      </c>
      <c r="AE537">
        <v>0</v>
      </c>
      <c r="AF537">
        <v>535</v>
      </c>
    </row>
    <row r="538" spans="2:32">
      <c r="B538" s="4" t="s">
        <v>23846</v>
      </c>
      <c r="C538" s="4" t="s">
        <v>23848</v>
      </c>
      <c r="E538">
        <v>10</v>
      </c>
      <c r="G538">
        <v>3</v>
      </c>
      <c r="H538">
        <v>6</v>
      </c>
      <c r="I538">
        <v>1</v>
      </c>
      <c r="J538">
        <v>0.25</v>
      </c>
      <c r="K538">
        <v>0</v>
      </c>
      <c r="L538">
        <v>2</v>
      </c>
      <c r="M538">
        <v>0.25</v>
      </c>
      <c r="N538">
        <v>0</v>
      </c>
      <c r="O538">
        <v>0</v>
      </c>
      <c r="P538">
        <v>5</v>
      </c>
      <c r="Q538">
        <f t="shared" si="19"/>
        <v>0.5</v>
      </c>
      <c r="R538" s="6">
        <f t="shared" si="18"/>
        <v>6.75</v>
      </c>
      <c r="U538">
        <v>30</v>
      </c>
      <c r="V538">
        <v>0.75</v>
      </c>
      <c r="W538">
        <v>0.2</v>
      </c>
      <c r="X538">
        <v>0</v>
      </c>
      <c r="Y538">
        <v>1</v>
      </c>
      <c r="Z538">
        <v>0</v>
      </c>
      <c r="AA538">
        <v>0</v>
      </c>
      <c r="AB538">
        <v>0</v>
      </c>
      <c r="AC538">
        <v>0</v>
      </c>
      <c r="AD538">
        <v>0</v>
      </c>
      <c r="AE538">
        <v>0</v>
      </c>
      <c r="AF538">
        <v>536</v>
      </c>
    </row>
    <row r="539" spans="2:32">
      <c r="B539" s="4" t="s">
        <v>23846</v>
      </c>
      <c r="C539" s="4" t="s">
        <v>23849</v>
      </c>
      <c r="E539">
        <v>20</v>
      </c>
      <c r="G539">
        <v>3</v>
      </c>
      <c r="H539">
        <v>6</v>
      </c>
      <c r="I539">
        <v>1</v>
      </c>
      <c r="J539">
        <v>0.25</v>
      </c>
      <c r="K539">
        <v>0</v>
      </c>
      <c r="L539">
        <v>2</v>
      </c>
      <c r="M539">
        <v>0.25</v>
      </c>
      <c r="N539">
        <v>0</v>
      </c>
      <c r="O539">
        <v>0</v>
      </c>
      <c r="P539">
        <v>2.5</v>
      </c>
      <c r="Q539">
        <f t="shared" si="19"/>
        <v>0.25</v>
      </c>
      <c r="R539" s="6">
        <f t="shared" si="18"/>
        <v>13.5</v>
      </c>
      <c r="U539">
        <v>30</v>
      </c>
      <c r="V539">
        <v>0.75</v>
      </c>
      <c r="W539">
        <v>0.2</v>
      </c>
      <c r="X539">
        <v>0</v>
      </c>
      <c r="Y539">
        <v>1</v>
      </c>
      <c r="Z539">
        <v>0</v>
      </c>
      <c r="AA539">
        <v>0</v>
      </c>
      <c r="AB539">
        <v>0</v>
      </c>
      <c r="AC539">
        <v>0</v>
      </c>
      <c r="AD539">
        <v>0</v>
      </c>
      <c r="AE539">
        <v>0</v>
      </c>
      <c r="AF539">
        <v>537</v>
      </c>
    </row>
    <row r="540" spans="2:32">
      <c r="B540" s="4" t="s">
        <v>23846</v>
      </c>
      <c r="C540" s="4" t="s">
        <v>23850</v>
      </c>
      <c r="E540">
        <v>40</v>
      </c>
      <c r="G540">
        <v>3</v>
      </c>
      <c r="H540">
        <v>6</v>
      </c>
      <c r="I540">
        <v>1</v>
      </c>
      <c r="J540">
        <v>0.25</v>
      </c>
      <c r="K540">
        <v>0</v>
      </c>
      <c r="L540">
        <v>2</v>
      </c>
      <c r="M540">
        <v>0.25</v>
      </c>
      <c r="N540">
        <v>0</v>
      </c>
      <c r="O540">
        <v>0</v>
      </c>
      <c r="P540">
        <v>1.2</v>
      </c>
      <c r="Q540">
        <f t="shared" si="19"/>
        <v>0.12</v>
      </c>
      <c r="R540" s="6">
        <f t="shared" si="18"/>
        <v>28.12</v>
      </c>
      <c r="U540">
        <v>30</v>
      </c>
      <c r="V540">
        <v>0.75</v>
      </c>
      <c r="W540">
        <v>0.2</v>
      </c>
      <c r="X540">
        <v>0</v>
      </c>
      <c r="Y540">
        <v>1</v>
      </c>
      <c r="Z540">
        <v>0</v>
      </c>
      <c r="AA540">
        <v>0</v>
      </c>
      <c r="AB540">
        <v>0</v>
      </c>
      <c r="AC540">
        <v>0</v>
      </c>
      <c r="AD540">
        <v>0</v>
      </c>
      <c r="AE540">
        <v>0</v>
      </c>
      <c r="AF540">
        <v>538</v>
      </c>
    </row>
    <row r="541" spans="2:32">
      <c r="B541" s="4" t="s">
        <v>23851</v>
      </c>
      <c r="C541" s="4" t="s">
        <v>23852</v>
      </c>
      <c r="E541">
        <v>7</v>
      </c>
      <c r="G541">
        <v>4</v>
      </c>
      <c r="H541">
        <v>8</v>
      </c>
      <c r="I541">
        <v>1</v>
      </c>
      <c r="J541">
        <v>0.25</v>
      </c>
      <c r="K541">
        <v>0</v>
      </c>
      <c r="L541">
        <v>2</v>
      </c>
      <c r="M541">
        <v>0.25</v>
      </c>
      <c r="N541">
        <v>0</v>
      </c>
      <c r="O541">
        <v>0</v>
      </c>
      <c r="P541">
        <v>10</v>
      </c>
      <c r="Q541">
        <f t="shared" si="19"/>
        <v>1</v>
      </c>
      <c r="R541" s="6">
        <f t="shared" si="18"/>
        <v>4.5</v>
      </c>
      <c r="U541">
        <v>30</v>
      </c>
      <c r="V541">
        <v>0.75</v>
      </c>
      <c r="W541">
        <v>0.3</v>
      </c>
      <c r="X541">
        <v>0</v>
      </c>
      <c r="Y541">
        <v>1</v>
      </c>
      <c r="Z541">
        <v>0</v>
      </c>
      <c r="AA541">
        <v>0</v>
      </c>
      <c r="AB541">
        <v>0</v>
      </c>
      <c r="AC541">
        <v>0</v>
      </c>
      <c r="AD541">
        <v>0</v>
      </c>
      <c r="AE541">
        <v>0</v>
      </c>
      <c r="AF541">
        <v>539</v>
      </c>
    </row>
    <row r="542" spans="2:32">
      <c r="B542" s="4" t="s">
        <v>23851</v>
      </c>
      <c r="C542" s="4" t="s">
        <v>23853</v>
      </c>
      <c r="E542">
        <v>13</v>
      </c>
      <c r="G542">
        <v>4</v>
      </c>
      <c r="H542">
        <v>8</v>
      </c>
      <c r="I542">
        <v>1</v>
      </c>
      <c r="J542">
        <v>0.25</v>
      </c>
      <c r="K542">
        <v>0</v>
      </c>
      <c r="L542">
        <v>2</v>
      </c>
      <c r="M542">
        <v>0.25</v>
      </c>
      <c r="N542">
        <v>0</v>
      </c>
      <c r="O542">
        <v>0</v>
      </c>
      <c r="P542">
        <v>5</v>
      </c>
      <c r="Q542">
        <f t="shared" si="19"/>
        <v>0.5</v>
      </c>
      <c r="R542" s="6">
        <f t="shared" si="18"/>
        <v>9</v>
      </c>
      <c r="U542">
        <v>30</v>
      </c>
      <c r="V542">
        <v>0.75</v>
      </c>
      <c r="W542">
        <v>0.3</v>
      </c>
      <c r="X542">
        <v>0</v>
      </c>
      <c r="Y542">
        <v>1</v>
      </c>
      <c r="Z542">
        <v>0</v>
      </c>
      <c r="AA542">
        <v>0</v>
      </c>
      <c r="AB542">
        <v>0</v>
      </c>
      <c r="AC542">
        <v>0</v>
      </c>
      <c r="AD542">
        <v>0</v>
      </c>
      <c r="AE542">
        <v>0</v>
      </c>
      <c r="AF542">
        <v>540</v>
      </c>
    </row>
    <row r="543" spans="2:32">
      <c r="B543" s="4" t="s">
        <v>23851</v>
      </c>
      <c r="C543" s="4" t="s">
        <v>23854</v>
      </c>
      <c r="E543">
        <v>26</v>
      </c>
      <c r="G543">
        <v>4</v>
      </c>
      <c r="H543">
        <v>8</v>
      </c>
      <c r="I543">
        <v>1</v>
      </c>
      <c r="J543">
        <v>0.25</v>
      </c>
      <c r="K543">
        <v>0</v>
      </c>
      <c r="L543">
        <v>2</v>
      </c>
      <c r="M543">
        <v>0.25</v>
      </c>
      <c r="N543">
        <v>0</v>
      </c>
      <c r="O543">
        <v>0</v>
      </c>
      <c r="P543">
        <v>2.5</v>
      </c>
      <c r="Q543">
        <f t="shared" si="19"/>
        <v>0.25</v>
      </c>
      <c r="R543" s="6">
        <f t="shared" si="18"/>
        <v>18</v>
      </c>
      <c r="U543">
        <v>30</v>
      </c>
      <c r="V543">
        <v>0.75</v>
      </c>
      <c r="W543">
        <v>0.3</v>
      </c>
      <c r="X543">
        <v>0</v>
      </c>
      <c r="Y543">
        <v>1</v>
      </c>
      <c r="Z543">
        <v>0</v>
      </c>
      <c r="AA543">
        <v>0</v>
      </c>
      <c r="AB543">
        <v>0</v>
      </c>
      <c r="AC543">
        <v>0</v>
      </c>
      <c r="AD543">
        <v>0</v>
      </c>
      <c r="AE543">
        <v>0</v>
      </c>
      <c r="AF543">
        <v>541</v>
      </c>
    </row>
    <row r="544" spans="2:32">
      <c r="B544" s="4" t="s">
        <v>23851</v>
      </c>
      <c r="C544" s="4" t="s">
        <v>23855</v>
      </c>
      <c r="E544">
        <v>52</v>
      </c>
      <c r="G544">
        <v>4</v>
      </c>
      <c r="H544">
        <v>8</v>
      </c>
      <c r="I544">
        <v>1</v>
      </c>
      <c r="J544">
        <v>0.25</v>
      </c>
      <c r="K544">
        <v>0</v>
      </c>
      <c r="L544">
        <v>2</v>
      </c>
      <c r="M544">
        <v>0.25</v>
      </c>
      <c r="N544">
        <v>0</v>
      </c>
      <c r="O544">
        <v>0</v>
      </c>
      <c r="P544">
        <v>1.2</v>
      </c>
      <c r="Q544">
        <f t="shared" si="19"/>
        <v>0.12</v>
      </c>
      <c r="R544" s="6">
        <f t="shared" si="18"/>
        <v>37.5</v>
      </c>
      <c r="U544">
        <v>30</v>
      </c>
      <c r="V544">
        <v>0.75</v>
      </c>
      <c r="W544">
        <v>0.3</v>
      </c>
      <c r="X544">
        <v>0</v>
      </c>
      <c r="Y544">
        <v>1</v>
      </c>
      <c r="Z544">
        <v>0</v>
      </c>
      <c r="AA544">
        <v>0</v>
      </c>
      <c r="AB544">
        <v>0</v>
      </c>
      <c r="AC544">
        <v>0</v>
      </c>
      <c r="AD544">
        <v>0</v>
      </c>
      <c r="AE544">
        <v>0</v>
      </c>
      <c r="AF544">
        <v>542</v>
      </c>
    </row>
    <row r="545" spans="2:32">
      <c r="B545" s="4" t="s">
        <v>23856</v>
      </c>
      <c r="C545" s="4" t="s">
        <v>23857</v>
      </c>
      <c r="E545">
        <v>9</v>
      </c>
      <c r="G545">
        <v>6</v>
      </c>
      <c r="H545">
        <v>14</v>
      </c>
      <c r="I545">
        <v>1</v>
      </c>
      <c r="J545">
        <v>0.5</v>
      </c>
      <c r="K545">
        <v>0</v>
      </c>
      <c r="L545">
        <v>1.5</v>
      </c>
      <c r="M545">
        <v>0.5</v>
      </c>
      <c r="N545">
        <v>0</v>
      </c>
      <c r="O545">
        <v>0</v>
      </c>
      <c r="P545">
        <v>42.5</v>
      </c>
      <c r="Q545">
        <f t="shared" si="19"/>
        <v>4.25</v>
      </c>
      <c r="R545" s="6">
        <f t="shared" si="18"/>
        <v>2.11</v>
      </c>
      <c r="U545">
        <v>40</v>
      </c>
      <c r="V545">
        <v>0.9</v>
      </c>
      <c r="W545">
        <v>0.7</v>
      </c>
      <c r="X545">
        <v>0</v>
      </c>
      <c r="Y545">
        <v>1</v>
      </c>
      <c r="Z545">
        <v>0</v>
      </c>
      <c r="AA545">
        <v>0</v>
      </c>
      <c r="AB545">
        <v>0</v>
      </c>
      <c r="AC545">
        <v>0</v>
      </c>
      <c r="AD545">
        <v>0</v>
      </c>
      <c r="AE545">
        <v>0</v>
      </c>
      <c r="AF545">
        <v>543</v>
      </c>
    </row>
    <row r="546" spans="2:32">
      <c r="B546" s="4" t="s">
        <v>23856</v>
      </c>
      <c r="C546" s="4" t="s">
        <v>23858</v>
      </c>
      <c r="E546">
        <v>17</v>
      </c>
      <c r="G546">
        <v>11.5</v>
      </c>
      <c r="H546">
        <v>31</v>
      </c>
      <c r="I546">
        <v>1</v>
      </c>
      <c r="J546">
        <v>0.5</v>
      </c>
      <c r="K546">
        <v>0</v>
      </c>
      <c r="L546">
        <v>1.5</v>
      </c>
      <c r="M546">
        <v>0.5</v>
      </c>
      <c r="N546">
        <v>0</v>
      </c>
      <c r="O546">
        <v>0</v>
      </c>
      <c r="P546">
        <v>42.5</v>
      </c>
      <c r="Q546">
        <f t="shared" si="19"/>
        <v>4.25</v>
      </c>
      <c r="R546" s="6">
        <f t="shared" si="18"/>
        <v>4.5</v>
      </c>
      <c r="U546">
        <v>40</v>
      </c>
      <c r="V546">
        <v>0.9</v>
      </c>
      <c r="W546">
        <v>0.5</v>
      </c>
      <c r="X546">
        <v>0</v>
      </c>
      <c r="Y546">
        <v>1</v>
      </c>
      <c r="Z546">
        <v>0</v>
      </c>
      <c r="AA546">
        <v>0</v>
      </c>
      <c r="AB546">
        <v>0</v>
      </c>
      <c r="AC546">
        <v>0</v>
      </c>
      <c r="AD546">
        <v>0</v>
      </c>
      <c r="AE546">
        <v>0</v>
      </c>
      <c r="AF546">
        <v>544</v>
      </c>
    </row>
    <row r="547" spans="2:32">
      <c r="B547" s="4" t="s">
        <v>23856</v>
      </c>
      <c r="C547" s="4" t="s">
        <v>23859</v>
      </c>
      <c r="E547">
        <v>34</v>
      </c>
      <c r="G547">
        <v>28.75</v>
      </c>
      <c r="H547">
        <v>75</v>
      </c>
      <c r="I547">
        <v>1</v>
      </c>
      <c r="J547">
        <v>0.5</v>
      </c>
      <c r="K547">
        <v>0</v>
      </c>
      <c r="L547">
        <v>1.5</v>
      </c>
      <c r="M547">
        <v>0.5</v>
      </c>
      <c r="N547">
        <v>0</v>
      </c>
      <c r="O547">
        <v>0</v>
      </c>
      <c r="P547">
        <v>50</v>
      </c>
      <c r="Q547">
        <f t="shared" si="19"/>
        <v>5</v>
      </c>
      <c r="R547" s="6">
        <f t="shared" si="18"/>
        <v>9.33</v>
      </c>
      <c r="U547">
        <v>60</v>
      </c>
      <c r="V547">
        <v>0.9</v>
      </c>
      <c r="W547">
        <v>0.3</v>
      </c>
      <c r="X547">
        <v>0</v>
      </c>
      <c r="Y547">
        <v>1</v>
      </c>
      <c r="Z547">
        <v>0</v>
      </c>
      <c r="AA547">
        <v>0</v>
      </c>
      <c r="AB547">
        <v>0</v>
      </c>
      <c r="AC547">
        <v>0</v>
      </c>
      <c r="AD547">
        <v>0</v>
      </c>
      <c r="AE547">
        <v>0</v>
      </c>
      <c r="AF547">
        <v>545</v>
      </c>
    </row>
    <row r="548" spans="2:32">
      <c r="B548" s="4" t="s">
        <v>23856</v>
      </c>
      <c r="C548" s="4" t="s">
        <v>23860</v>
      </c>
      <c r="E548">
        <v>68</v>
      </c>
      <c r="G548">
        <v>69</v>
      </c>
      <c r="H548">
        <v>186</v>
      </c>
      <c r="I548">
        <v>1</v>
      </c>
      <c r="J548">
        <v>0.5</v>
      </c>
      <c r="K548">
        <v>0</v>
      </c>
      <c r="L548">
        <v>1.5</v>
      </c>
      <c r="M548">
        <v>0.5</v>
      </c>
      <c r="N548">
        <v>0</v>
      </c>
      <c r="O548">
        <v>0</v>
      </c>
      <c r="P548">
        <v>57</v>
      </c>
      <c r="Q548">
        <f t="shared" si="19"/>
        <v>5.7</v>
      </c>
      <c r="R548" s="6">
        <f t="shared" si="18"/>
        <v>20.13</v>
      </c>
      <c r="U548">
        <v>80</v>
      </c>
      <c r="V548">
        <v>0.9</v>
      </c>
      <c r="W548">
        <v>0.05</v>
      </c>
      <c r="X548">
        <v>0</v>
      </c>
      <c r="Y548">
        <v>1</v>
      </c>
      <c r="Z548">
        <v>0</v>
      </c>
      <c r="AA548">
        <v>0</v>
      </c>
      <c r="AB548">
        <v>0</v>
      </c>
      <c r="AC548">
        <v>0</v>
      </c>
      <c r="AD548">
        <v>0</v>
      </c>
      <c r="AE548">
        <v>0</v>
      </c>
      <c r="AF548">
        <v>546</v>
      </c>
    </row>
    <row r="549" spans="2:32">
      <c r="B549" s="4" t="s">
        <v>23861</v>
      </c>
      <c r="C549" s="4" t="s">
        <v>23862</v>
      </c>
      <c r="E549">
        <v>9</v>
      </c>
      <c r="G549">
        <v>4.5</v>
      </c>
      <c r="H549">
        <v>11.5</v>
      </c>
      <c r="I549">
        <v>1</v>
      </c>
      <c r="J549">
        <v>1.5</v>
      </c>
      <c r="K549">
        <v>0</v>
      </c>
      <c r="L549">
        <v>0.5</v>
      </c>
      <c r="M549">
        <v>0</v>
      </c>
      <c r="N549">
        <v>0</v>
      </c>
      <c r="O549">
        <v>0</v>
      </c>
      <c r="P549">
        <v>21.5</v>
      </c>
      <c r="Q549">
        <f t="shared" si="19"/>
        <v>2.15</v>
      </c>
      <c r="R549" s="6">
        <f t="shared" si="18"/>
        <v>1.86</v>
      </c>
      <c r="U549">
        <v>40</v>
      </c>
      <c r="V549">
        <v>0.5</v>
      </c>
      <c r="W549">
        <v>0.7</v>
      </c>
      <c r="X549">
        <v>0</v>
      </c>
      <c r="Y549">
        <v>1</v>
      </c>
      <c r="Z549">
        <v>0</v>
      </c>
      <c r="AA549">
        <v>0</v>
      </c>
      <c r="AB549">
        <v>0</v>
      </c>
      <c r="AC549">
        <v>0</v>
      </c>
      <c r="AD549">
        <v>0</v>
      </c>
      <c r="AE549">
        <v>0</v>
      </c>
      <c r="AF549">
        <v>547</v>
      </c>
    </row>
    <row r="550" spans="2:32">
      <c r="B550" s="4" t="s">
        <v>23861</v>
      </c>
      <c r="C550" s="4" t="s">
        <v>23863</v>
      </c>
      <c r="E550">
        <v>17</v>
      </c>
      <c r="G550">
        <v>12</v>
      </c>
      <c r="H550">
        <v>31</v>
      </c>
      <c r="I550">
        <v>1</v>
      </c>
      <c r="J550">
        <v>1.5</v>
      </c>
      <c r="K550">
        <v>0</v>
      </c>
      <c r="L550">
        <v>0.5</v>
      </c>
      <c r="M550">
        <v>0</v>
      </c>
      <c r="N550">
        <v>0</v>
      </c>
      <c r="O550">
        <v>0</v>
      </c>
      <c r="P550">
        <v>29</v>
      </c>
      <c r="Q550">
        <f t="shared" si="19"/>
        <v>2.9</v>
      </c>
      <c r="R550" s="6">
        <f t="shared" si="18"/>
        <v>3.7</v>
      </c>
      <c r="U550">
        <v>50</v>
      </c>
      <c r="V550">
        <v>0.5</v>
      </c>
      <c r="W550">
        <v>0.5</v>
      </c>
      <c r="X550">
        <v>0</v>
      </c>
      <c r="Y550">
        <v>1</v>
      </c>
      <c r="Z550">
        <v>0</v>
      </c>
      <c r="AA550">
        <v>0</v>
      </c>
      <c r="AB550">
        <v>0</v>
      </c>
      <c r="AC550">
        <v>0</v>
      </c>
      <c r="AD550">
        <v>0</v>
      </c>
      <c r="AE550">
        <v>0</v>
      </c>
      <c r="AF550">
        <v>548</v>
      </c>
    </row>
    <row r="551" spans="2:32">
      <c r="B551" s="4" t="s">
        <v>23861</v>
      </c>
      <c r="C551" s="4" t="s">
        <v>23864</v>
      </c>
      <c r="E551">
        <v>34</v>
      </c>
      <c r="G551">
        <v>26.5</v>
      </c>
      <c r="H551">
        <v>78</v>
      </c>
      <c r="I551">
        <v>1</v>
      </c>
      <c r="J551">
        <v>1.5</v>
      </c>
      <c r="K551">
        <v>0</v>
      </c>
      <c r="L551">
        <v>0.5</v>
      </c>
      <c r="M551">
        <v>0</v>
      </c>
      <c r="N551">
        <v>0</v>
      </c>
      <c r="O551">
        <v>0</v>
      </c>
      <c r="P551">
        <v>36</v>
      </c>
      <c r="Q551">
        <f t="shared" si="19"/>
        <v>3.6</v>
      </c>
      <c r="R551" s="6">
        <f t="shared" si="18"/>
        <v>7.25</v>
      </c>
      <c r="U551">
        <v>75</v>
      </c>
      <c r="V551">
        <v>0.5</v>
      </c>
      <c r="W551">
        <v>0.3</v>
      </c>
      <c r="X551">
        <v>0</v>
      </c>
      <c r="Y551">
        <v>1</v>
      </c>
      <c r="Z551">
        <v>0</v>
      </c>
      <c r="AA551">
        <v>0</v>
      </c>
      <c r="AB551">
        <v>0</v>
      </c>
      <c r="AC551">
        <v>0</v>
      </c>
      <c r="AD551">
        <v>0</v>
      </c>
      <c r="AE551">
        <v>0</v>
      </c>
      <c r="AF551">
        <v>549</v>
      </c>
    </row>
    <row r="552" spans="2:32">
      <c r="B552" s="4" t="s">
        <v>23861</v>
      </c>
      <c r="C552" s="4" t="s">
        <v>23865</v>
      </c>
      <c r="E552">
        <v>68</v>
      </c>
      <c r="G552">
        <v>62</v>
      </c>
      <c r="H552">
        <v>186</v>
      </c>
      <c r="I552">
        <v>1</v>
      </c>
      <c r="J552">
        <v>1.5</v>
      </c>
      <c r="K552">
        <v>0</v>
      </c>
      <c r="L552">
        <v>0.5</v>
      </c>
      <c r="M552">
        <v>0</v>
      </c>
      <c r="N552">
        <v>0</v>
      </c>
      <c r="O552">
        <v>0</v>
      </c>
      <c r="P552">
        <v>42.5</v>
      </c>
      <c r="Q552">
        <f t="shared" si="19"/>
        <v>4.25</v>
      </c>
      <c r="R552" s="6">
        <f t="shared" si="18"/>
        <v>14.58</v>
      </c>
      <c r="U552">
        <v>100</v>
      </c>
      <c r="V552">
        <v>0.5</v>
      </c>
      <c r="W552">
        <v>0.05</v>
      </c>
      <c r="X552">
        <v>0</v>
      </c>
      <c r="Y552">
        <v>1</v>
      </c>
      <c r="Z552">
        <v>0</v>
      </c>
      <c r="AA552">
        <v>0</v>
      </c>
      <c r="AB552">
        <v>0</v>
      </c>
      <c r="AC552">
        <v>0</v>
      </c>
      <c r="AD552">
        <v>0</v>
      </c>
      <c r="AE552">
        <v>0</v>
      </c>
      <c r="AF552">
        <v>550</v>
      </c>
    </row>
    <row r="553" spans="2:32">
      <c r="B553" s="4" t="s">
        <v>23543</v>
      </c>
      <c r="C553" s="4" t="s">
        <v>23866</v>
      </c>
      <c r="E553">
        <v>15</v>
      </c>
      <c r="G553">
        <v>39</v>
      </c>
      <c r="H553">
        <v>92</v>
      </c>
      <c r="I553">
        <v>1.25</v>
      </c>
      <c r="J553">
        <v>2.5</v>
      </c>
      <c r="K553">
        <v>0</v>
      </c>
      <c r="L553">
        <v>0.25</v>
      </c>
      <c r="M553">
        <v>0</v>
      </c>
      <c r="N553">
        <v>0</v>
      </c>
      <c r="O553">
        <v>0</v>
      </c>
      <c r="P553">
        <v>74</v>
      </c>
      <c r="Q553">
        <f t="shared" si="19"/>
        <v>7.4</v>
      </c>
      <c r="R553" s="6">
        <f t="shared" si="18"/>
        <v>6.63</v>
      </c>
      <c r="U553">
        <v>60</v>
      </c>
      <c r="V553">
        <v>0.75</v>
      </c>
      <c r="W553">
        <v>0.45</v>
      </c>
      <c r="X553">
        <v>0</v>
      </c>
      <c r="Y553">
        <v>1</v>
      </c>
      <c r="Z553">
        <v>0</v>
      </c>
      <c r="AA553">
        <v>0</v>
      </c>
      <c r="AB553">
        <v>0</v>
      </c>
      <c r="AC553">
        <v>0</v>
      </c>
      <c r="AD553">
        <v>0</v>
      </c>
      <c r="AE553">
        <v>0</v>
      </c>
      <c r="AF553">
        <v>551</v>
      </c>
    </row>
    <row r="554" spans="2:32">
      <c r="B554" s="4" t="s">
        <v>23543</v>
      </c>
      <c r="C554" s="4" t="s">
        <v>23867</v>
      </c>
      <c r="E554">
        <v>29</v>
      </c>
      <c r="G554">
        <v>87</v>
      </c>
      <c r="H554">
        <v>215</v>
      </c>
      <c r="I554">
        <v>1.25</v>
      </c>
      <c r="J554">
        <v>2.5</v>
      </c>
      <c r="K554">
        <v>0</v>
      </c>
      <c r="L554">
        <v>0.25</v>
      </c>
      <c r="M554">
        <v>0</v>
      </c>
      <c r="N554">
        <v>0</v>
      </c>
      <c r="O554">
        <v>0</v>
      </c>
      <c r="P554">
        <v>84</v>
      </c>
      <c r="Q554">
        <f t="shared" si="19"/>
        <v>8.4</v>
      </c>
      <c r="R554" s="6">
        <f t="shared" si="18"/>
        <v>13.48</v>
      </c>
      <c r="U554">
        <v>80</v>
      </c>
      <c r="V554">
        <v>0.75</v>
      </c>
      <c r="W554">
        <v>0.25</v>
      </c>
      <c r="X554">
        <v>0</v>
      </c>
      <c r="Y554">
        <v>1</v>
      </c>
      <c r="Z554">
        <v>0</v>
      </c>
      <c r="AA554">
        <v>0</v>
      </c>
      <c r="AB554">
        <v>0</v>
      </c>
      <c r="AC554">
        <v>0</v>
      </c>
      <c r="AD554">
        <v>0</v>
      </c>
      <c r="AE554">
        <v>0</v>
      </c>
      <c r="AF554">
        <v>552</v>
      </c>
    </row>
    <row r="555" spans="2:32">
      <c r="B555" s="4" t="s">
        <v>23543</v>
      </c>
      <c r="C555" s="4" t="s">
        <v>23868</v>
      </c>
      <c r="E555">
        <v>57</v>
      </c>
      <c r="G555">
        <v>186</v>
      </c>
      <c r="H555">
        <v>520</v>
      </c>
      <c r="I555">
        <v>1.25</v>
      </c>
      <c r="J555">
        <v>2.5</v>
      </c>
      <c r="K555">
        <v>0</v>
      </c>
      <c r="L555">
        <v>0.25</v>
      </c>
      <c r="M555">
        <v>0</v>
      </c>
      <c r="N555">
        <v>0</v>
      </c>
      <c r="O555">
        <v>0</v>
      </c>
      <c r="P555">
        <v>94</v>
      </c>
      <c r="Q555">
        <f t="shared" si="19"/>
        <v>9.4</v>
      </c>
      <c r="R555" s="6">
        <f t="shared" si="18"/>
        <v>28.16</v>
      </c>
      <c r="U555">
        <v>100</v>
      </c>
      <c r="V555">
        <v>0.75</v>
      </c>
      <c r="W555">
        <v>0.1</v>
      </c>
      <c r="X555">
        <v>0</v>
      </c>
      <c r="Y555">
        <v>1</v>
      </c>
      <c r="Z555">
        <v>0</v>
      </c>
      <c r="AA555">
        <v>0</v>
      </c>
      <c r="AB555">
        <v>0</v>
      </c>
      <c r="AC555">
        <v>0</v>
      </c>
      <c r="AD555">
        <v>0</v>
      </c>
      <c r="AE555">
        <v>0</v>
      </c>
      <c r="AF555">
        <v>553</v>
      </c>
    </row>
    <row r="556" spans="2:32">
      <c r="B556" s="4" t="s">
        <v>23543</v>
      </c>
      <c r="C556" s="4" t="s">
        <v>23869</v>
      </c>
      <c r="E556">
        <v>114</v>
      </c>
      <c r="G556">
        <v>413</v>
      </c>
      <c r="H556">
        <v>1170</v>
      </c>
      <c r="I556">
        <v>1.25</v>
      </c>
      <c r="J556">
        <v>2.5</v>
      </c>
      <c r="K556">
        <v>0</v>
      </c>
      <c r="L556">
        <v>0.25</v>
      </c>
      <c r="M556">
        <v>0</v>
      </c>
      <c r="N556">
        <v>0</v>
      </c>
      <c r="O556">
        <v>0</v>
      </c>
      <c r="P556">
        <v>104</v>
      </c>
      <c r="Q556">
        <f t="shared" si="19"/>
        <v>10.4</v>
      </c>
      <c r="R556" s="6">
        <f t="shared" si="18"/>
        <v>57.07</v>
      </c>
      <c r="U556">
        <v>120</v>
      </c>
      <c r="V556">
        <v>0.75</v>
      </c>
      <c r="W556">
        <v>0</v>
      </c>
      <c r="X556">
        <v>0</v>
      </c>
      <c r="Y556">
        <v>1</v>
      </c>
      <c r="AA556">
        <v>0</v>
      </c>
      <c r="AB556">
        <v>0</v>
      </c>
      <c r="AC556">
        <v>0</v>
      </c>
      <c r="AD556">
        <v>0</v>
      </c>
      <c r="AE556">
        <v>0</v>
      </c>
      <c r="AF556">
        <v>554</v>
      </c>
    </row>
    <row r="557" spans="2:32">
      <c r="B557" s="4" t="s">
        <v>23870</v>
      </c>
      <c r="C557" s="4" t="s">
        <v>23871</v>
      </c>
      <c r="E557">
        <v>9</v>
      </c>
      <c r="G557">
        <v>1</v>
      </c>
      <c r="H557">
        <v>2</v>
      </c>
      <c r="I557">
        <v>1.25</v>
      </c>
      <c r="J557">
        <v>1</v>
      </c>
      <c r="K557">
        <v>1</v>
      </c>
      <c r="L557">
        <v>1</v>
      </c>
      <c r="M557">
        <v>1</v>
      </c>
      <c r="N557">
        <v>0</v>
      </c>
      <c r="O557">
        <v>0</v>
      </c>
      <c r="P557">
        <v>6.5</v>
      </c>
      <c r="Q557">
        <f t="shared" si="19"/>
        <v>0.65</v>
      </c>
      <c r="R557" s="6">
        <f t="shared" si="18"/>
        <v>2.3</v>
      </c>
      <c r="U557">
        <v>100</v>
      </c>
      <c r="V557">
        <v>1</v>
      </c>
      <c r="W557">
        <v>0.25</v>
      </c>
      <c r="X557">
        <v>0</v>
      </c>
      <c r="Y557">
        <v>1</v>
      </c>
      <c r="Z557">
        <v>400</v>
      </c>
      <c r="AA557">
        <v>0.2</v>
      </c>
      <c r="AB557">
        <v>0</v>
      </c>
      <c r="AC557">
        <v>3</v>
      </c>
      <c r="AD557">
        <v>3</v>
      </c>
      <c r="AE557">
        <v>100</v>
      </c>
      <c r="AF557">
        <v>555</v>
      </c>
    </row>
    <row r="558" spans="2:32">
      <c r="B558" s="4" t="s">
        <v>23870</v>
      </c>
      <c r="C558" s="4" t="s">
        <v>23872</v>
      </c>
      <c r="E558">
        <v>17</v>
      </c>
      <c r="G558">
        <v>3</v>
      </c>
      <c r="H558">
        <v>5</v>
      </c>
      <c r="I558">
        <v>1.25</v>
      </c>
      <c r="J558">
        <v>1</v>
      </c>
      <c r="K558">
        <v>1</v>
      </c>
      <c r="L558">
        <v>1</v>
      </c>
      <c r="M558">
        <v>1</v>
      </c>
      <c r="N558">
        <v>0</v>
      </c>
      <c r="O558">
        <v>0</v>
      </c>
      <c r="P558">
        <v>8.5</v>
      </c>
      <c r="Q558">
        <f t="shared" si="19"/>
        <v>0.85</v>
      </c>
      <c r="R558" s="6">
        <f t="shared" si="18"/>
        <v>4.7</v>
      </c>
      <c r="U558">
        <v>100</v>
      </c>
      <c r="V558">
        <v>1</v>
      </c>
      <c r="W558">
        <v>0.25</v>
      </c>
      <c r="X558">
        <v>0</v>
      </c>
      <c r="Y558">
        <v>1</v>
      </c>
      <c r="Z558">
        <v>400</v>
      </c>
      <c r="AA558">
        <v>0.2</v>
      </c>
      <c r="AB558">
        <v>0</v>
      </c>
      <c r="AC558">
        <v>5</v>
      </c>
      <c r="AD558">
        <v>5</v>
      </c>
      <c r="AE558">
        <v>100</v>
      </c>
      <c r="AF558">
        <v>556</v>
      </c>
    </row>
    <row r="559" spans="2:32">
      <c r="B559" s="4" t="s">
        <v>23870</v>
      </c>
      <c r="C559" s="4" t="s">
        <v>23873</v>
      </c>
      <c r="E559">
        <v>34</v>
      </c>
      <c r="G559">
        <v>7</v>
      </c>
      <c r="H559">
        <v>12</v>
      </c>
      <c r="I559">
        <v>1.25</v>
      </c>
      <c r="J559">
        <v>1</v>
      </c>
      <c r="K559">
        <v>1</v>
      </c>
      <c r="L559">
        <v>1</v>
      </c>
      <c r="M559">
        <v>1</v>
      </c>
      <c r="N559">
        <v>0</v>
      </c>
      <c r="O559">
        <v>0</v>
      </c>
      <c r="P559">
        <v>10.5</v>
      </c>
      <c r="Q559">
        <f t="shared" si="19"/>
        <v>1.05</v>
      </c>
      <c r="R559" s="6">
        <f t="shared" si="18"/>
        <v>9.04</v>
      </c>
      <c r="U559">
        <v>100</v>
      </c>
      <c r="V559">
        <v>1</v>
      </c>
      <c r="W559">
        <v>0.25</v>
      </c>
      <c r="X559">
        <v>0</v>
      </c>
      <c r="Y559">
        <v>1</v>
      </c>
      <c r="Z559">
        <v>400</v>
      </c>
      <c r="AA559">
        <v>0.2</v>
      </c>
      <c r="AB559">
        <v>0</v>
      </c>
      <c r="AC559">
        <v>10</v>
      </c>
      <c r="AD559">
        <v>10</v>
      </c>
      <c r="AE559">
        <v>100</v>
      </c>
      <c r="AF559">
        <v>557</v>
      </c>
    </row>
    <row r="560" spans="2:32">
      <c r="B560" s="4" t="s">
        <v>23870</v>
      </c>
      <c r="C560" s="4" t="s">
        <v>23874</v>
      </c>
      <c r="E560">
        <v>68</v>
      </c>
      <c r="G560">
        <v>17</v>
      </c>
      <c r="H560">
        <v>29</v>
      </c>
      <c r="I560">
        <v>1.25</v>
      </c>
      <c r="J560">
        <v>1</v>
      </c>
      <c r="K560">
        <v>1</v>
      </c>
      <c r="L560">
        <v>1</v>
      </c>
      <c r="M560">
        <v>1</v>
      </c>
      <c r="N560">
        <v>0</v>
      </c>
      <c r="O560">
        <v>0</v>
      </c>
      <c r="P560">
        <v>12.5</v>
      </c>
      <c r="Q560">
        <f t="shared" si="19"/>
        <v>1.25</v>
      </c>
      <c r="R560" s="6">
        <f t="shared" si="18"/>
        <v>18.4</v>
      </c>
      <c r="U560">
        <v>100</v>
      </c>
      <c r="V560">
        <v>1</v>
      </c>
      <c r="W560">
        <v>0.25</v>
      </c>
      <c r="X560">
        <v>0</v>
      </c>
      <c r="Y560">
        <v>1</v>
      </c>
      <c r="Z560">
        <v>400</v>
      </c>
      <c r="AA560">
        <v>0.2</v>
      </c>
      <c r="AB560">
        <v>0</v>
      </c>
      <c r="AC560">
        <v>20</v>
      </c>
      <c r="AD560">
        <v>20</v>
      </c>
      <c r="AE560">
        <v>100</v>
      </c>
      <c r="AF560">
        <v>558</v>
      </c>
    </row>
    <row r="561" spans="2:32">
      <c r="B561" s="4" t="s">
        <v>23539</v>
      </c>
      <c r="C561" s="4" t="s">
        <v>23875</v>
      </c>
      <c r="E561">
        <v>7</v>
      </c>
      <c r="G561">
        <v>5</v>
      </c>
      <c r="H561">
        <v>10</v>
      </c>
      <c r="I561">
        <v>1</v>
      </c>
      <c r="J561">
        <v>0.25</v>
      </c>
      <c r="K561">
        <v>0</v>
      </c>
      <c r="L561">
        <v>2</v>
      </c>
      <c r="M561">
        <v>0.25</v>
      </c>
      <c r="N561">
        <v>0</v>
      </c>
      <c r="O561">
        <v>0</v>
      </c>
      <c r="P561">
        <v>10</v>
      </c>
      <c r="Q561">
        <f t="shared" si="19"/>
        <v>1</v>
      </c>
      <c r="R561" s="6">
        <f t="shared" si="18"/>
        <v>5.62</v>
      </c>
      <c r="U561">
        <v>30</v>
      </c>
      <c r="V561">
        <v>0.75</v>
      </c>
      <c r="W561">
        <v>0.3</v>
      </c>
      <c r="X561">
        <v>0</v>
      </c>
      <c r="Y561">
        <v>1</v>
      </c>
      <c r="Z561">
        <v>0</v>
      </c>
      <c r="AA561">
        <v>0</v>
      </c>
      <c r="AB561">
        <v>0</v>
      </c>
      <c r="AC561">
        <v>0</v>
      </c>
      <c r="AD561">
        <v>0</v>
      </c>
      <c r="AE561">
        <v>0</v>
      </c>
      <c r="AF561">
        <v>559</v>
      </c>
    </row>
    <row r="562" spans="2:32">
      <c r="B562" s="4" t="s">
        <v>23539</v>
      </c>
      <c r="C562" s="4" t="s">
        <v>23876</v>
      </c>
      <c r="E562">
        <v>13</v>
      </c>
      <c r="G562">
        <v>5</v>
      </c>
      <c r="H562">
        <v>10</v>
      </c>
      <c r="I562">
        <v>1</v>
      </c>
      <c r="J562">
        <v>0.25</v>
      </c>
      <c r="K562">
        <v>0</v>
      </c>
      <c r="L562">
        <v>2</v>
      </c>
      <c r="M562">
        <v>0.25</v>
      </c>
      <c r="N562">
        <v>0</v>
      </c>
      <c r="O562">
        <v>0</v>
      </c>
      <c r="P562">
        <v>5</v>
      </c>
      <c r="Q562">
        <f t="shared" si="19"/>
        <v>0.5</v>
      </c>
      <c r="R562" s="6">
        <f t="shared" si="18"/>
        <v>11.25</v>
      </c>
      <c r="U562">
        <v>30</v>
      </c>
      <c r="V562">
        <v>0.75</v>
      </c>
      <c r="W562">
        <v>0.3</v>
      </c>
      <c r="X562">
        <v>0</v>
      </c>
      <c r="Y562">
        <v>1</v>
      </c>
      <c r="Z562">
        <v>0</v>
      </c>
      <c r="AA562">
        <v>0</v>
      </c>
      <c r="AB562">
        <v>0</v>
      </c>
      <c r="AC562">
        <v>0</v>
      </c>
      <c r="AD562">
        <v>0</v>
      </c>
      <c r="AE562">
        <v>0</v>
      </c>
      <c r="AF562">
        <v>560</v>
      </c>
    </row>
    <row r="563" spans="2:32">
      <c r="B563" s="4" t="s">
        <v>23539</v>
      </c>
      <c r="C563" s="4" t="s">
        <v>23877</v>
      </c>
      <c r="E563">
        <v>26</v>
      </c>
      <c r="G563">
        <v>5</v>
      </c>
      <c r="H563">
        <v>10</v>
      </c>
      <c r="I563">
        <v>1</v>
      </c>
      <c r="J563">
        <v>0.25</v>
      </c>
      <c r="K563">
        <v>0</v>
      </c>
      <c r="L563">
        <v>2</v>
      </c>
      <c r="M563">
        <v>0.25</v>
      </c>
      <c r="N563">
        <v>0</v>
      </c>
      <c r="O563">
        <v>0</v>
      </c>
      <c r="P563">
        <v>2.5</v>
      </c>
      <c r="Q563">
        <f t="shared" si="19"/>
        <v>0.25</v>
      </c>
      <c r="R563" s="6">
        <f t="shared" si="18"/>
        <v>22.5</v>
      </c>
      <c r="U563">
        <v>30</v>
      </c>
      <c r="V563">
        <v>0.75</v>
      </c>
      <c r="W563">
        <v>0.3</v>
      </c>
      <c r="X563">
        <v>0</v>
      </c>
      <c r="Y563">
        <v>1</v>
      </c>
      <c r="Z563">
        <v>0</v>
      </c>
      <c r="AA563">
        <v>0</v>
      </c>
      <c r="AB563">
        <v>0</v>
      </c>
      <c r="AC563">
        <v>0</v>
      </c>
      <c r="AD563">
        <v>0</v>
      </c>
      <c r="AE563">
        <v>0</v>
      </c>
      <c r="AF563">
        <v>561</v>
      </c>
    </row>
    <row r="564" spans="2:32">
      <c r="B564" s="4" t="s">
        <v>23539</v>
      </c>
      <c r="C564" s="4" t="s">
        <v>23878</v>
      </c>
      <c r="E564">
        <v>52</v>
      </c>
      <c r="G564">
        <v>5</v>
      </c>
      <c r="H564">
        <v>10</v>
      </c>
      <c r="I564">
        <v>1</v>
      </c>
      <c r="J564">
        <v>0.25</v>
      </c>
      <c r="K564">
        <v>0</v>
      </c>
      <c r="L564">
        <v>2</v>
      </c>
      <c r="M564">
        <v>0.25</v>
      </c>
      <c r="N564">
        <v>0</v>
      </c>
      <c r="O564">
        <v>0</v>
      </c>
      <c r="P564">
        <v>1.2</v>
      </c>
      <c r="Q564">
        <f t="shared" si="19"/>
        <v>0.12</v>
      </c>
      <c r="R564" s="6">
        <f t="shared" si="18"/>
        <v>46.87</v>
      </c>
      <c r="U564">
        <v>30</v>
      </c>
      <c r="V564">
        <v>0.75</v>
      </c>
      <c r="W564">
        <v>0.3</v>
      </c>
      <c r="X564">
        <v>0</v>
      </c>
      <c r="Y564">
        <v>1</v>
      </c>
      <c r="Z564">
        <v>0</v>
      </c>
      <c r="AA564">
        <v>0</v>
      </c>
      <c r="AB564">
        <v>0</v>
      </c>
      <c r="AC564">
        <v>0</v>
      </c>
      <c r="AD564">
        <v>0</v>
      </c>
      <c r="AE564">
        <v>0</v>
      </c>
      <c r="AF564">
        <v>562</v>
      </c>
    </row>
    <row r="565" spans="2:32">
      <c r="B565" s="4" t="s">
        <v>8559</v>
      </c>
      <c r="C565" s="4" t="s">
        <v>23879</v>
      </c>
      <c r="E565">
        <v>160</v>
      </c>
      <c r="G565">
        <v>120</v>
      </c>
      <c r="H565">
        <v>300</v>
      </c>
      <c r="I565">
        <v>1.5</v>
      </c>
      <c r="J565">
        <v>0.75</v>
      </c>
      <c r="K565">
        <v>0</v>
      </c>
      <c r="L565">
        <v>2</v>
      </c>
      <c r="M565">
        <v>0</v>
      </c>
      <c r="N565">
        <v>0</v>
      </c>
      <c r="O565">
        <v>0</v>
      </c>
      <c r="P565">
        <v>114</v>
      </c>
      <c r="Q565">
        <f t="shared" si="19"/>
        <v>11.4</v>
      </c>
      <c r="R565" s="6">
        <f t="shared" si="18"/>
        <v>16.57</v>
      </c>
      <c r="U565">
        <v>180</v>
      </c>
      <c r="V565">
        <v>0.9</v>
      </c>
      <c r="W565">
        <v>0.2</v>
      </c>
      <c r="X565">
        <v>0</v>
      </c>
      <c r="Y565">
        <v>1</v>
      </c>
      <c r="AF565">
        <v>563</v>
      </c>
    </row>
    <row r="566" spans="2:32">
      <c r="B566" s="4" t="s">
        <v>8559</v>
      </c>
      <c r="C566" s="4" t="s">
        <v>23880</v>
      </c>
      <c r="E566">
        <v>320</v>
      </c>
      <c r="G566">
        <v>300</v>
      </c>
      <c r="H566">
        <v>750</v>
      </c>
      <c r="I566">
        <v>1.5</v>
      </c>
      <c r="J566">
        <v>0.75</v>
      </c>
      <c r="K566">
        <v>0</v>
      </c>
      <c r="L566">
        <v>2</v>
      </c>
      <c r="M566">
        <v>0</v>
      </c>
      <c r="N566">
        <v>0</v>
      </c>
      <c r="O566">
        <v>0</v>
      </c>
      <c r="P566">
        <v>114</v>
      </c>
      <c r="Q566">
        <f t="shared" si="19"/>
        <v>11.4</v>
      </c>
      <c r="R566" s="6">
        <f t="shared" si="18"/>
        <v>41.44</v>
      </c>
      <c r="U566">
        <v>180</v>
      </c>
      <c r="V566">
        <v>0.9</v>
      </c>
      <c r="W566">
        <v>0.1</v>
      </c>
      <c r="X566">
        <v>0</v>
      </c>
      <c r="Y566">
        <v>1</v>
      </c>
      <c r="AF566">
        <v>564</v>
      </c>
    </row>
    <row r="567" spans="2:32">
      <c r="B567" s="4" t="s">
        <v>8559</v>
      </c>
      <c r="C567" s="4" t="s">
        <v>23881</v>
      </c>
      <c r="E567">
        <v>640</v>
      </c>
      <c r="G567">
        <v>650</v>
      </c>
      <c r="H567">
        <v>1600</v>
      </c>
      <c r="I567">
        <v>1.5</v>
      </c>
      <c r="J567">
        <v>0.75</v>
      </c>
      <c r="K567">
        <v>0</v>
      </c>
      <c r="L567">
        <v>2</v>
      </c>
      <c r="M567">
        <v>0</v>
      </c>
      <c r="N567">
        <v>0</v>
      </c>
      <c r="O567">
        <v>0</v>
      </c>
      <c r="P567">
        <v>114</v>
      </c>
      <c r="Q567">
        <f t="shared" si="19"/>
        <v>11.4</v>
      </c>
      <c r="R567" s="6">
        <f t="shared" si="18"/>
        <v>88.81</v>
      </c>
      <c r="U567">
        <v>180</v>
      </c>
      <c r="V567">
        <v>0.9</v>
      </c>
      <c r="W567">
        <v>0</v>
      </c>
      <c r="X567">
        <v>0</v>
      </c>
      <c r="Y567">
        <v>1</v>
      </c>
      <c r="AF567">
        <v>565</v>
      </c>
    </row>
    <row r="569" spans="3:3">
      <c r="C569" s="7"/>
    </row>
    <row r="571" spans="7:33">
      <c r="G571" t="s">
        <v>23882</v>
      </c>
      <c r="H571" t="s">
        <v>23883</v>
      </c>
      <c r="I571" t="s">
        <v>23884</v>
      </c>
      <c r="J571" t="s">
        <v>23885</v>
      </c>
      <c r="K571" t="s">
        <v>23886</v>
      </c>
      <c r="L571" t="s">
        <v>23887</v>
      </c>
      <c r="M571" t="s">
        <v>23888</v>
      </c>
      <c r="N571" t="s">
        <v>23889</v>
      </c>
      <c r="O571" t="s">
        <v>23890</v>
      </c>
      <c r="P571" t="s">
        <v>23891</v>
      </c>
      <c r="U571" t="s">
        <v>23892</v>
      </c>
      <c r="V571" t="s">
        <v>23893</v>
      </c>
      <c r="W571" t="s">
        <v>23894</v>
      </c>
      <c r="X571" t="s">
        <v>23895</v>
      </c>
      <c r="Y571" t="s">
        <v>23896</v>
      </c>
      <c r="Z571" t="s">
        <v>23897</v>
      </c>
      <c r="AA571" t="s">
        <v>23898</v>
      </c>
      <c r="AB571" t="s">
        <v>23899</v>
      </c>
      <c r="AC571" t="s">
        <v>23900</v>
      </c>
      <c r="AD571" t="s">
        <v>23901</v>
      </c>
      <c r="AE571" t="s">
        <v>23902</v>
      </c>
      <c r="AF571" t="s">
        <v>23903</v>
      </c>
      <c r="AG571" t="s">
        <v>23904</v>
      </c>
    </row>
    <row r="572" spans="1:33">
      <c r="A572">
        <v>1</v>
      </c>
      <c r="B572" t="s">
        <v>23905</v>
      </c>
      <c r="C572" s="8" t="s">
        <v>23906</v>
      </c>
      <c r="G572">
        <v>2</v>
      </c>
      <c r="H572">
        <v>4</v>
      </c>
      <c r="I572">
        <v>1</v>
      </c>
      <c r="J572">
        <v>1</v>
      </c>
      <c r="K572">
        <v>1</v>
      </c>
      <c r="L572">
        <v>1.5</v>
      </c>
      <c r="M572">
        <v>0</v>
      </c>
      <c r="N572">
        <v>16</v>
      </c>
      <c r="O572">
        <v>1</v>
      </c>
      <c r="P572">
        <v>2.3</v>
      </c>
      <c r="U572">
        <v>10</v>
      </c>
      <c r="V572">
        <v>1</v>
      </c>
      <c r="W572">
        <v>0.7</v>
      </c>
      <c r="X572">
        <v>125</v>
      </c>
      <c r="Y572">
        <v>2</v>
      </c>
      <c r="Z572">
        <v>550</v>
      </c>
      <c r="AA572">
        <v>0.6</v>
      </c>
      <c r="AB572">
        <v>0</v>
      </c>
      <c r="AC572">
        <v>5</v>
      </c>
      <c r="AD572">
        <v>2.5</v>
      </c>
      <c r="AE572" t="s">
        <v>23907</v>
      </c>
      <c r="AF572">
        <v>0.8</v>
      </c>
      <c r="AG572">
        <v>1</v>
      </c>
    </row>
    <row r="573" spans="2:33">
      <c r="B573" t="s">
        <v>23908</v>
      </c>
      <c r="C573" s="9" t="s">
        <v>23909</v>
      </c>
      <c r="G573">
        <v>2</v>
      </c>
      <c r="H573">
        <v>5</v>
      </c>
      <c r="I573">
        <v>1</v>
      </c>
      <c r="J573">
        <v>1</v>
      </c>
      <c r="K573">
        <v>1</v>
      </c>
      <c r="L573">
        <v>1.5</v>
      </c>
      <c r="M573">
        <v>0</v>
      </c>
      <c r="N573">
        <v>16</v>
      </c>
      <c r="O573">
        <v>1</v>
      </c>
      <c r="P573">
        <v>2.3</v>
      </c>
      <c r="U573">
        <v>10</v>
      </c>
      <c r="V573">
        <v>1</v>
      </c>
      <c r="W573">
        <v>0.8</v>
      </c>
      <c r="X573">
        <v>125</v>
      </c>
      <c r="Y573">
        <v>2</v>
      </c>
      <c r="Z573">
        <v>600</v>
      </c>
      <c r="AA573">
        <v>0.65</v>
      </c>
      <c r="AB573">
        <v>0</v>
      </c>
      <c r="AC573">
        <v>7.5</v>
      </c>
      <c r="AD573">
        <v>3.5</v>
      </c>
      <c r="AE573" t="s">
        <v>23907</v>
      </c>
      <c r="AF573">
        <v>0.8</v>
      </c>
      <c r="AG573">
        <v>1</v>
      </c>
    </row>
    <row r="574" spans="2:33">
      <c r="B574" t="s">
        <v>23910</v>
      </c>
      <c r="C574" s="9" t="s">
        <v>23911</v>
      </c>
      <c r="G574">
        <v>2.5</v>
      </c>
      <c r="H574">
        <v>6.5</v>
      </c>
      <c r="I574">
        <v>1</v>
      </c>
      <c r="J574">
        <v>1</v>
      </c>
      <c r="K574">
        <v>1</v>
      </c>
      <c r="L574">
        <v>1.5</v>
      </c>
      <c r="M574">
        <v>0</v>
      </c>
      <c r="N574">
        <v>16</v>
      </c>
      <c r="O574">
        <v>1</v>
      </c>
      <c r="P574">
        <v>2.3</v>
      </c>
      <c r="U574">
        <v>10</v>
      </c>
      <c r="V574">
        <v>1</v>
      </c>
      <c r="W574">
        <v>0.9</v>
      </c>
      <c r="X574">
        <v>125</v>
      </c>
      <c r="Y574">
        <v>2</v>
      </c>
      <c r="Z574">
        <v>650</v>
      </c>
      <c r="AA574">
        <v>0.8</v>
      </c>
      <c r="AB574">
        <v>0</v>
      </c>
      <c r="AC574">
        <v>10</v>
      </c>
      <c r="AD574">
        <v>5</v>
      </c>
      <c r="AE574" t="s">
        <v>23907</v>
      </c>
      <c r="AF574">
        <v>0.8</v>
      </c>
      <c r="AG574">
        <v>1</v>
      </c>
    </row>
    <row r="575" spans="2:33">
      <c r="B575" t="s">
        <v>23912</v>
      </c>
      <c r="C575" s="9" t="s">
        <v>23913</v>
      </c>
      <c r="G575">
        <v>3</v>
      </c>
      <c r="H575">
        <v>8.5</v>
      </c>
      <c r="I575">
        <v>1</v>
      </c>
      <c r="J575">
        <v>1</v>
      </c>
      <c r="K575">
        <v>1</v>
      </c>
      <c r="L575">
        <v>1.5</v>
      </c>
      <c r="M575">
        <v>0</v>
      </c>
      <c r="N575">
        <v>16</v>
      </c>
      <c r="O575">
        <v>1</v>
      </c>
      <c r="P575">
        <v>2.3</v>
      </c>
      <c r="U575">
        <v>10</v>
      </c>
      <c r="V575">
        <v>1</v>
      </c>
      <c r="W575">
        <v>1</v>
      </c>
      <c r="X575">
        <v>125</v>
      </c>
      <c r="Y575">
        <v>2</v>
      </c>
      <c r="Z575">
        <v>700</v>
      </c>
      <c r="AA575">
        <v>0.8</v>
      </c>
      <c r="AB575">
        <v>0</v>
      </c>
      <c r="AC575">
        <v>12.5</v>
      </c>
      <c r="AD575">
        <v>6</v>
      </c>
      <c r="AE575" t="s">
        <v>23907</v>
      </c>
      <c r="AF575">
        <v>0.8</v>
      </c>
      <c r="AG575">
        <v>1</v>
      </c>
    </row>
    <row r="576" spans="2:33">
      <c r="B576" t="s">
        <v>8939</v>
      </c>
      <c r="C576" s="9" t="s">
        <v>23914</v>
      </c>
      <c r="G576">
        <v>4</v>
      </c>
      <c r="H576">
        <v>9</v>
      </c>
      <c r="I576">
        <v>1</v>
      </c>
      <c r="J576">
        <v>1</v>
      </c>
      <c r="K576">
        <v>1</v>
      </c>
      <c r="L576">
        <v>1.5</v>
      </c>
      <c r="M576">
        <v>0</v>
      </c>
      <c r="N576">
        <v>16</v>
      </c>
      <c r="O576">
        <v>1</v>
      </c>
      <c r="P576">
        <v>2.3</v>
      </c>
      <c r="U576">
        <v>10</v>
      </c>
      <c r="V576">
        <v>1</v>
      </c>
      <c r="W576">
        <v>0.9</v>
      </c>
      <c r="X576">
        <v>125</v>
      </c>
      <c r="Y576">
        <v>2</v>
      </c>
      <c r="Z576">
        <v>725</v>
      </c>
      <c r="AA576">
        <v>0.85</v>
      </c>
      <c r="AB576">
        <v>2.5</v>
      </c>
      <c r="AC576">
        <v>12.5</v>
      </c>
      <c r="AD576">
        <v>6.5</v>
      </c>
      <c r="AE576" t="s">
        <v>23907</v>
      </c>
      <c r="AF576">
        <v>0.8</v>
      </c>
      <c r="AG576">
        <v>1</v>
      </c>
    </row>
    <row r="577" spans="2:33">
      <c r="B577" t="s">
        <v>8723</v>
      </c>
      <c r="C577" s="9" t="s">
        <v>23915</v>
      </c>
      <c r="G577">
        <v>2</v>
      </c>
      <c r="H577">
        <v>8</v>
      </c>
      <c r="I577">
        <v>1.25</v>
      </c>
      <c r="J577">
        <v>0.5</v>
      </c>
      <c r="K577">
        <v>0</v>
      </c>
      <c r="L577">
        <v>1</v>
      </c>
      <c r="M577">
        <v>1</v>
      </c>
      <c r="N577">
        <v>16</v>
      </c>
      <c r="O577">
        <v>1</v>
      </c>
      <c r="P577">
        <v>2.3</v>
      </c>
      <c r="U577">
        <v>10</v>
      </c>
      <c r="V577">
        <v>1</v>
      </c>
      <c r="W577">
        <v>0.9</v>
      </c>
      <c r="X577">
        <v>125</v>
      </c>
      <c r="Y577">
        <v>2</v>
      </c>
      <c r="Z577">
        <v>700</v>
      </c>
      <c r="AA577">
        <v>0.85</v>
      </c>
      <c r="AB577">
        <v>2.5</v>
      </c>
      <c r="AC577">
        <v>12.5</v>
      </c>
      <c r="AD577">
        <v>5</v>
      </c>
      <c r="AE577" t="s">
        <v>23907</v>
      </c>
      <c r="AF577">
        <v>0.8</v>
      </c>
      <c r="AG577">
        <v>1</v>
      </c>
    </row>
    <row r="578" spans="2:33">
      <c r="B578" t="s">
        <v>23916</v>
      </c>
      <c r="C578" s="9" t="s">
        <v>23917</v>
      </c>
      <c r="G578">
        <v>3</v>
      </c>
      <c r="H578">
        <v>6</v>
      </c>
      <c r="I578">
        <v>1</v>
      </c>
      <c r="J578">
        <v>1</v>
      </c>
      <c r="K578">
        <v>1</v>
      </c>
      <c r="L578">
        <v>1</v>
      </c>
      <c r="M578">
        <v>0.66</v>
      </c>
      <c r="N578">
        <v>20</v>
      </c>
      <c r="O578">
        <v>0.5</v>
      </c>
      <c r="P578">
        <v>4</v>
      </c>
      <c r="U578">
        <v>40</v>
      </c>
      <c r="V578">
        <v>1</v>
      </c>
      <c r="W578">
        <v>0</v>
      </c>
      <c r="X578">
        <v>120</v>
      </c>
      <c r="Y578">
        <v>0.2</v>
      </c>
      <c r="Z578">
        <v>300</v>
      </c>
      <c r="AA578">
        <v>0.4</v>
      </c>
      <c r="AB578">
        <v>0</v>
      </c>
      <c r="AC578">
        <v>50</v>
      </c>
      <c r="AD578">
        <v>100</v>
      </c>
      <c r="AE578" t="s">
        <v>23918</v>
      </c>
      <c r="AF578">
        <v>0.3</v>
      </c>
      <c r="AG578">
        <v>2.5</v>
      </c>
    </row>
    <row r="579" spans="2:33">
      <c r="B579" t="s">
        <v>23919</v>
      </c>
      <c r="C579" s="9" t="s">
        <v>23920</v>
      </c>
      <c r="G579">
        <v>8</v>
      </c>
      <c r="H579">
        <v>12</v>
      </c>
      <c r="I579">
        <v>1</v>
      </c>
      <c r="J579">
        <v>1</v>
      </c>
      <c r="K579">
        <v>1</v>
      </c>
      <c r="L579">
        <v>1</v>
      </c>
      <c r="M579">
        <v>0.66</v>
      </c>
      <c r="N579">
        <v>10</v>
      </c>
      <c r="O579">
        <v>0.5</v>
      </c>
      <c r="P579">
        <v>2</v>
      </c>
      <c r="U579">
        <v>10</v>
      </c>
      <c r="V579">
        <v>1</v>
      </c>
      <c r="W579">
        <v>0.8</v>
      </c>
      <c r="X579">
        <v>120</v>
      </c>
      <c r="Y579">
        <v>1</v>
      </c>
      <c r="Z579">
        <v>400</v>
      </c>
      <c r="AA579">
        <v>0.8</v>
      </c>
      <c r="AB579">
        <v>0</v>
      </c>
      <c r="AC579">
        <v>20</v>
      </c>
      <c r="AD579">
        <v>80</v>
      </c>
      <c r="AE579" t="s">
        <v>23907</v>
      </c>
      <c r="AF579">
        <v>0.5</v>
      </c>
      <c r="AG579">
        <v>0.5</v>
      </c>
    </row>
    <row r="580" spans="2:33">
      <c r="B580" t="s">
        <v>23905</v>
      </c>
      <c r="C580" s="9" t="s">
        <v>23921</v>
      </c>
      <c r="G580">
        <v>4</v>
      </c>
      <c r="H580">
        <v>8</v>
      </c>
      <c r="I580">
        <v>1</v>
      </c>
      <c r="J580">
        <v>1</v>
      </c>
      <c r="K580">
        <v>1</v>
      </c>
      <c r="L580">
        <v>1.5</v>
      </c>
      <c r="M580">
        <v>0</v>
      </c>
      <c r="N580">
        <v>8</v>
      </c>
      <c r="O580">
        <v>0.5</v>
      </c>
      <c r="P580">
        <v>2.3</v>
      </c>
      <c r="U580">
        <v>10</v>
      </c>
      <c r="V580">
        <v>1</v>
      </c>
      <c r="W580">
        <v>0.7</v>
      </c>
      <c r="X580">
        <v>125</v>
      </c>
      <c r="Y580">
        <v>2</v>
      </c>
      <c r="Z580">
        <v>550</v>
      </c>
      <c r="AA580">
        <v>0.6</v>
      </c>
      <c r="AB580">
        <v>10</v>
      </c>
      <c r="AC580">
        <v>0</v>
      </c>
      <c r="AD580">
        <v>5</v>
      </c>
      <c r="AE580" t="s">
        <v>23907</v>
      </c>
      <c r="AF580">
        <v>0.8</v>
      </c>
      <c r="AG580">
        <v>1</v>
      </c>
    </row>
    <row r="581" spans="2:33">
      <c r="B581" t="s">
        <v>23908</v>
      </c>
      <c r="C581" s="9" t="s">
        <v>23922</v>
      </c>
      <c r="G581">
        <v>4</v>
      </c>
      <c r="H581">
        <v>10</v>
      </c>
      <c r="I581">
        <v>1</v>
      </c>
      <c r="J581">
        <v>1</v>
      </c>
      <c r="K581">
        <v>1</v>
      </c>
      <c r="L581">
        <v>1.5</v>
      </c>
      <c r="M581">
        <v>0</v>
      </c>
      <c r="N581">
        <v>8</v>
      </c>
      <c r="O581">
        <v>0.5</v>
      </c>
      <c r="P581">
        <v>2.3</v>
      </c>
      <c r="U581">
        <v>10</v>
      </c>
      <c r="V581">
        <v>1</v>
      </c>
      <c r="W581">
        <v>0.8</v>
      </c>
      <c r="X581">
        <v>125</v>
      </c>
      <c r="Y581">
        <v>2</v>
      </c>
      <c r="Z581">
        <v>600</v>
      </c>
      <c r="AA581">
        <v>0.65</v>
      </c>
      <c r="AB581">
        <v>15</v>
      </c>
      <c r="AC581">
        <v>0</v>
      </c>
      <c r="AD581">
        <v>7</v>
      </c>
      <c r="AE581" t="s">
        <v>23907</v>
      </c>
      <c r="AF581">
        <v>0.8</v>
      </c>
      <c r="AG581">
        <v>1</v>
      </c>
    </row>
    <row r="582" spans="2:33">
      <c r="B582" t="s">
        <v>23910</v>
      </c>
      <c r="C582" s="9" t="s">
        <v>23923</v>
      </c>
      <c r="G582">
        <v>5</v>
      </c>
      <c r="H582">
        <v>13</v>
      </c>
      <c r="I582">
        <v>1</v>
      </c>
      <c r="J582">
        <v>1</v>
      </c>
      <c r="K582">
        <v>1</v>
      </c>
      <c r="L582">
        <v>1.5</v>
      </c>
      <c r="M582">
        <v>0</v>
      </c>
      <c r="N582">
        <v>8</v>
      </c>
      <c r="O582">
        <v>0.5</v>
      </c>
      <c r="P582">
        <v>2.3</v>
      </c>
      <c r="U582">
        <v>10</v>
      </c>
      <c r="V582">
        <v>1</v>
      </c>
      <c r="W582">
        <v>0.9</v>
      </c>
      <c r="X582">
        <v>125</v>
      </c>
      <c r="Y582">
        <v>2</v>
      </c>
      <c r="Z582">
        <v>650</v>
      </c>
      <c r="AA582">
        <v>0.8</v>
      </c>
      <c r="AB582">
        <v>20</v>
      </c>
      <c r="AC582">
        <v>0</v>
      </c>
      <c r="AD582">
        <v>10</v>
      </c>
      <c r="AE582" t="s">
        <v>23907</v>
      </c>
      <c r="AF582">
        <v>0.8</v>
      </c>
      <c r="AG582">
        <v>1</v>
      </c>
    </row>
    <row r="583" spans="2:33">
      <c r="B583" t="s">
        <v>23912</v>
      </c>
      <c r="C583" s="9" t="s">
        <v>23924</v>
      </c>
      <c r="G583">
        <v>6</v>
      </c>
      <c r="H583">
        <v>17</v>
      </c>
      <c r="I583">
        <v>1</v>
      </c>
      <c r="J583">
        <v>1</v>
      </c>
      <c r="K583">
        <v>1</v>
      </c>
      <c r="L583">
        <v>1.5</v>
      </c>
      <c r="M583">
        <v>0</v>
      </c>
      <c r="N583">
        <v>8</v>
      </c>
      <c r="O583">
        <v>0.5</v>
      </c>
      <c r="P583">
        <v>2.3</v>
      </c>
      <c r="U583">
        <v>10</v>
      </c>
      <c r="V583">
        <v>1</v>
      </c>
      <c r="W583">
        <v>1</v>
      </c>
      <c r="X583">
        <v>125</v>
      </c>
      <c r="Y583">
        <v>2</v>
      </c>
      <c r="Z583">
        <v>700</v>
      </c>
      <c r="AA583">
        <v>0.8</v>
      </c>
      <c r="AB583">
        <v>25</v>
      </c>
      <c r="AC583">
        <v>0</v>
      </c>
      <c r="AD583">
        <v>12</v>
      </c>
      <c r="AE583" t="s">
        <v>23907</v>
      </c>
      <c r="AF583">
        <v>0.8</v>
      </c>
      <c r="AG583">
        <v>1</v>
      </c>
    </row>
    <row r="584" spans="2:33">
      <c r="B584" t="s">
        <v>8939</v>
      </c>
      <c r="C584" s="9" t="s">
        <v>23925</v>
      </c>
      <c r="G584">
        <v>8</v>
      </c>
      <c r="H584">
        <v>18</v>
      </c>
      <c r="I584">
        <v>1</v>
      </c>
      <c r="J584">
        <v>1</v>
      </c>
      <c r="K584">
        <v>1</v>
      </c>
      <c r="L584">
        <v>1.5</v>
      </c>
      <c r="M584">
        <v>0</v>
      </c>
      <c r="N584">
        <v>8</v>
      </c>
      <c r="O584">
        <v>0.5</v>
      </c>
      <c r="P584">
        <v>2.3</v>
      </c>
      <c r="U584">
        <v>10</v>
      </c>
      <c r="V584">
        <v>1</v>
      </c>
      <c r="W584">
        <v>1</v>
      </c>
      <c r="X584">
        <v>125</v>
      </c>
      <c r="Y584">
        <v>2</v>
      </c>
      <c r="Z584">
        <v>725</v>
      </c>
      <c r="AA584">
        <v>0.85</v>
      </c>
      <c r="AB584">
        <v>25</v>
      </c>
      <c r="AC584">
        <v>5</v>
      </c>
      <c r="AD584">
        <v>13</v>
      </c>
      <c r="AE584" t="s">
        <v>23907</v>
      </c>
      <c r="AF584">
        <v>0.8</v>
      </c>
      <c r="AG584">
        <v>1</v>
      </c>
    </row>
    <row r="585" spans="2:33">
      <c r="B585" t="s">
        <v>23926</v>
      </c>
      <c r="C585" s="9" t="s">
        <v>23927</v>
      </c>
      <c r="G585">
        <v>8</v>
      </c>
      <c r="H585">
        <v>18</v>
      </c>
      <c r="I585">
        <v>1</v>
      </c>
      <c r="J585">
        <v>1</v>
      </c>
      <c r="K585">
        <v>1</v>
      </c>
      <c r="L585">
        <v>1.5</v>
      </c>
      <c r="M585">
        <v>0</v>
      </c>
      <c r="N585">
        <v>8</v>
      </c>
      <c r="O585">
        <v>0.5</v>
      </c>
      <c r="P585">
        <v>2.3</v>
      </c>
      <c r="U585">
        <v>10</v>
      </c>
      <c r="V585">
        <v>1</v>
      </c>
      <c r="W585">
        <v>1</v>
      </c>
      <c r="X585">
        <v>125</v>
      </c>
      <c r="Y585">
        <v>2</v>
      </c>
      <c r="Z585">
        <v>725</v>
      </c>
      <c r="AA585">
        <v>0.85</v>
      </c>
      <c r="AB585">
        <v>25</v>
      </c>
      <c r="AC585">
        <v>5</v>
      </c>
      <c r="AD585">
        <v>13</v>
      </c>
      <c r="AE585" t="s">
        <v>23907</v>
      </c>
      <c r="AF585">
        <v>0.8</v>
      </c>
      <c r="AG585">
        <v>1</v>
      </c>
    </row>
    <row r="586" spans="2:33">
      <c r="B586" t="s">
        <v>8723</v>
      </c>
      <c r="C586" s="9" t="s">
        <v>23928</v>
      </c>
      <c r="G586">
        <v>4</v>
      </c>
      <c r="H586">
        <v>16</v>
      </c>
      <c r="I586">
        <v>1.25</v>
      </c>
      <c r="J586">
        <v>0.5</v>
      </c>
      <c r="K586">
        <v>0</v>
      </c>
      <c r="L586">
        <v>1</v>
      </c>
      <c r="M586">
        <v>1</v>
      </c>
      <c r="N586">
        <v>8</v>
      </c>
      <c r="O586">
        <v>0.5</v>
      </c>
      <c r="P586">
        <v>2.3</v>
      </c>
      <c r="U586">
        <v>10</v>
      </c>
      <c r="V586">
        <v>1</v>
      </c>
      <c r="W586">
        <v>1</v>
      </c>
      <c r="X586">
        <v>125</v>
      </c>
      <c r="Y586">
        <v>2</v>
      </c>
      <c r="Z586">
        <v>700</v>
      </c>
      <c r="AA586">
        <v>0.8</v>
      </c>
      <c r="AB586">
        <v>25</v>
      </c>
      <c r="AC586">
        <v>0</v>
      </c>
      <c r="AD586">
        <v>10</v>
      </c>
      <c r="AE586" t="s">
        <v>23907</v>
      </c>
      <c r="AF586">
        <v>0.8</v>
      </c>
      <c r="AG586">
        <v>1</v>
      </c>
    </row>
    <row r="587" spans="2:33">
      <c r="B587" t="s">
        <v>23929</v>
      </c>
      <c r="C587" s="9" t="s">
        <v>23930</v>
      </c>
      <c r="G587">
        <v>7</v>
      </c>
      <c r="H587">
        <v>19</v>
      </c>
      <c r="I587">
        <v>1</v>
      </c>
      <c r="J587">
        <v>1</v>
      </c>
      <c r="K587">
        <v>1</v>
      </c>
      <c r="L587">
        <v>1</v>
      </c>
      <c r="M587">
        <v>0.66</v>
      </c>
      <c r="N587">
        <v>10</v>
      </c>
      <c r="O587">
        <v>1</v>
      </c>
      <c r="P587">
        <v>2.3</v>
      </c>
      <c r="U587">
        <v>20</v>
      </c>
      <c r="V587">
        <v>1</v>
      </c>
      <c r="W587">
        <v>1</v>
      </c>
      <c r="X587">
        <v>100</v>
      </c>
      <c r="Y587">
        <v>1</v>
      </c>
      <c r="Z587">
        <v>750</v>
      </c>
      <c r="AA587">
        <v>0.8</v>
      </c>
      <c r="AB587">
        <v>50</v>
      </c>
      <c r="AC587">
        <v>50</v>
      </c>
      <c r="AD587">
        <v>50</v>
      </c>
      <c r="AE587" t="s">
        <v>23918</v>
      </c>
      <c r="AF587">
        <v>0.8</v>
      </c>
      <c r="AG587">
        <v>1</v>
      </c>
    </row>
    <row r="588" spans="2:33">
      <c r="B588" t="s">
        <v>23931</v>
      </c>
      <c r="C588" s="9" t="s">
        <v>23932</v>
      </c>
      <c r="G588">
        <v>20</v>
      </c>
      <c r="H588">
        <v>30</v>
      </c>
      <c r="I588">
        <v>1</v>
      </c>
      <c r="J588">
        <v>1</v>
      </c>
      <c r="K588">
        <v>1</v>
      </c>
      <c r="L588">
        <v>1.5</v>
      </c>
      <c r="M588">
        <v>0</v>
      </c>
      <c r="N588">
        <v>8</v>
      </c>
      <c r="O588">
        <v>0.5</v>
      </c>
      <c r="P588">
        <v>5</v>
      </c>
      <c r="U588">
        <v>10</v>
      </c>
      <c r="V588">
        <v>0.7</v>
      </c>
      <c r="W588">
        <v>0.5</v>
      </c>
      <c r="X588">
        <v>100</v>
      </c>
      <c r="Y588">
        <v>2</v>
      </c>
      <c r="Z588">
        <v>500</v>
      </c>
      <c r="AA588">
        <v>0.5</v>
      </c>
      <c r="AB588">
        <v>0</v>
      </c>
      <c r="AC588">
        <v>0</v>
      </c>
      <c r="AD588">
        <v>20</v>
      </c>
      <c r="AE588" t="s">
        <v>23918</v>
      </c>
      <c r="AF588">
        <v>0.8</v>
      </c>
      <c r="AG588">
        <v>1</v>
      </c>
    </row>
    <row r="589" spans="2:33">
      <c r="B589" t="s">
        <v>23931</v>
      </c>
      <c r="C589" s="9" t="s">
        <v>23933</v>
      </c>
      <c r="G589">
        <v>20</v>
      </c>
      <c r="H589">
        <v>30</v>
      </c>
      <c r="I589">
        <v>1</v>
      </c>
      <c r="J589">
        <v>1</v>
      </c>
      <c r="K589">
        <v>1</v>
      </c>
      <c r="L589">
        <v>1.5</v>
      </c>
      <c r="M589">
        <v>0</v>
      </c>
      <c r="N589">
        <v>8</v>
      </c>
      <c r="O589">
        <v>0.5</v>
      </c>
      <c r="P589">
        <v>5</v>
      </c>
      <c r="U589">
        <v>10</v>
      </c>
      <c r="V589">
        <v>0.7</v>
      </c>
      <c r="W589">
        <v>0.5</v>
      </c>
      <c r="X589">
        <v>100</v>
      </c>
      <c r="Y589">
        <v>2</v>
      </c>
      <c r="Z589">
        <v>500</v>
      </c>
      <c r="AA589">
        <v>0.5</v>
      </c>
      <c r="AB589">
        <v>0</v>
      </c>
      <c r="AC589">
        <v>0</v>
      </c>
      <c r="AD589">
        <v>20</v>
      </c>
      <c r="AE589" t="s">
        <v>23918</v>
      </c>
      <c r="AF589">
        <v>0.8</v>
      </c>
      <c r="AG589">
        <v>1</v>
      </c>
    </row>
    <row r="590" spans="2:33">
      <c r="B590" t="s">
        <v>23934</v>
      </c>
      <c r="C590" s="9" t="s">
        <v>23935</v>
      </c>
      <c r="G590">
        <v>4</v>
      </c>
      <c r="H590">
        <v>10</v>
      </c>
      <c r="I590">
        <v>1</v>
      </c>
      <c r="J590">
        <v>1</v>
      </c>
      <c r="K590">
        <v>1</v>
      </c>
      <c r="L590">
        <v>1.5</v>
      </c>
      <c r="M590">
        <v>0</v>
      </c>
      <c r="N590">
        <v>8</v>
      </c>
      <c r="O590">
        <v>1</v>
      </c>
      <c r="P590">
        <v>2.3</v>
      </c>
      <c r="U590">
        <v>10</v>
      </c>
      <c r="V590">
        <v>0.7</v>
      </c>
      <c r="W590">
        <v>0.3</v>
      </c>
      <c r="X590">
        <v>80</v>
      </c>
      <c r="Y590">
        <v>1.5</v>
      </c>
      <c r="Z590">
        <v>500</v>
      </c>
      <c r="AA590">
        <v>0.5</v>
      </c>
      <c r="AB590">
        <v>0</v>
      </c>
      <c r="AC590">
        <v>10</v>
      </c>
      <c r="AD590">
        <v>40</v>
      </c>
      <c r="AE590" t="s">
        <v>23918</v>
      </c>
      <c r="AF590">
        <v>0.75</v>
      </c>
      <c r="AG590">
        <v>2.5</v>
      </c>
    </row>
    <row r="591" spans="2:33">
      <c r="B591" t="s">
        <v>23916</v>
      </c>
      <c r="C591" s="9" t="s">
        <v>23936</v>
      </c>
      <c r="G591">
        <v>8</v>
      </c>
      <c r="H591">
        <v>12</v>
      </c>
      <c r="I591">
        <v>1</v>
      </c>
      <c r="J591">
        <v>1</v>
      </c>
      <c r="K591">
        <v>1</v>
      </c>
      <c r="L591">
        <v>1</v>
      </c>
      <c r="M591">
        <v>0.66</v>
      </c>
      <c r="N591">
        <v>10</v>
      </c>
      <c r="O591">
        <v>0.5</v>
      </c>
      <c r="P591">
        <v>2</v>
      </c>
      <c r="U591">
        <v>10</v>
      </c>
      <c r="V591">
        <v>1</v>
      </c>
      <c r="W591">
        <v>0.8</v>
      </c>
      <c r="X591">
        <v>120</v>
      </c>
      <c r="Y591">
        <v>1</v>
      </c>
      <c r="Z591">
        <v>400</v>
      </c>
      <c r="AA591">
        <v>0.8</v>
      </c>
      <c r="AB591">
        <v>0</v>
      </c>
      <c r="AC591">
        <v>20</v>
      </c>
      <c r="AD591">
        <v>40</v>
      </c>
      <c r="AE591" t="s">
        <v>23918</v>
      </c>
      <c r="AF591">
        <v>0.5</v>
      </c>
      <c r="AG591">
        <v>0.5</v>
      </c>
    </row>
    <row r="592" spans="2:33">
      <c r="B592" t="s">
        <v>23937</v>
      </c>
      <c r="C592" s="9" t="s">
        <v>23938</v>
      </c>
      <c r="G592">
        <v>10</v>
      </c>
      <c r="H592">
        <v>12</v>
      </c>
      <c r="I592">
        <v>1</v>
      </c>
      <c r="J592">
        <v>1</v>
      </c>
      <c r="K592">
        <v>1</v>
      </c>
      <c r="L592">
        <v>1</v>
      </c>
      <c r="M592">
        <v>0.66</v>
      </c>
      <c r="N592">
        <v>10</v>
      </c>
      <c r="O592">
        <v>0.5</v>
      </c>
      <c r="P592">
        <v>4</v>
      </c>
      <c r="U592">
        <v>20</v>
      </c>
      <c r="V592">
        <v>1</v>
      </c>
      <c r="W592">
        <v>1</v>
      </c>
      <c r="X592">
        <v>120</v>
      </c>
      <c r="Y592">
        <v>1</v>
      </c>
      <c r="Z592">
        <v>600</v>
      </c>
      <c r="AA592">
        <v>0.8</v>
      </c>
      <c r="AB592">
        <v>50</v>
      </c>
      <c r="AC592">
        <v>50</v>
      </c>
      <c r="AD592">
        <v>100</v>
      </c>
      <c r="AE592" t="s">
        <v>23918</v>
      </c>
      <c r="AF592">
        <v>0.2</v>
      </c>
      <c r="AG592">
        <v>0.5</v>
      </c>
    </row>
    <row r="593" spans="2:33">
      <c r="B593" t="s">
        <v>23939</v>
      </c>
      <c r="C593" s="9" t="s">
        <v>23940</v>
      </c>
      <c r="G593">
        <v>4</v>
      </c>
      <c r="H593">
        <v>8</v>
      </c>
      <c r="I593">
        <v>1</v>
      </c>
      <c r="J593">
        <v>1</v>
      </c>
      <c r="K593">
        <v>1</v>
      </c>
      <c r="L593">
        <v>1.5</v>
      </c>
      <c r="M593">
        <v>0</v>
      </c>
      <c r="N593">
        <v>1</v>
      </c>
      <c r="O593">
        <v>0.5</v>
      </c>
      <c r="P593">
        <v>2.3</v>
      </c>
      <c r="U593">
        <v>10</v>
      </c>
      <c r="V593">
        <v>1</v>
      </c>
      <c r="W593">
        <v>0.7</v>
      </c>
      <c r="X593">
        <v>125</v>
      </c>
      <c r="Y593">
        <v>2</v>
      </c>
      <c r="Z593">
        <v>550</v>
      </c>
      <c r="AA593">
        <v>0.6</v>
      </c>
      <c r="AB593">
        <v>10</v>
      </c>
      <c r="AC593">
        <v>0</v>
      </c>
      <c r="AD593">
        <v>5</v>
      </c>
      <c r="AE593" t="s">
        <v>23907</v>
      </c>
      <c r="AF593">
        <v>0.8</v>
      </c>
      <c r="AG593">
        <v>1</v>
      </c>
    </row>
    <row r="594" spans="2:33">
      <c r="B594" t="s">
        <v>23939</v>
      </c>
      <c r="C594" s="9" t="s">
        <v>23941</v>
      </c>
      <c r="G594">
        <v>4</v>
      </c>
      <c r="H594">
        <v>8</v>
      </c>
      <c r="I594">
        <v>1</v>
      </c>
      <c r="J594">
        <v>1</v>
      </c>
      <c r="K594">
        <v>1</v>
      </c>
      <c r="L594">
        <v>1.5</v>
      </c>
      <c r="M594">
        <v>0</v>
      </c>
      <c r="N594">
        <v>2</v>
      </c>
      <c r="O594">
        <v>0.5</v>
      </c>
      <c r="P594">
        <v>2.3</v>
      </c>
      <c r="U594">
        <v>10</v>
      </c>
      <c r="V594">
        <v>1</v>
      </c>
      <c r="W594">
        <v>0.7</v>
      </c>
      <c r="X594">
        <v>125</v>
      </c>
      <c r="Y594">
        <v>2</v>
      </c>
      <c r="Z594">
        <v>550</v>
      </c>
      <c r="AA594">
        <v>0.6</v>
      </c>
      <c r="AB594">
        <v>10</v>
      </c>
      <c r="AC594">
        <v>0</v>
      </c>
      <c r="AD594">
        <v>5</v>
      </c>
      <c r="AE594" t="s">
        <v>23907</v>
      </c>
      <c r="AF594">
        <v>0.8</v>
      </c>
      <c r="AG594">
        <v>1</v>
      </c>
    </row>
    <row r="595" spans="2:33">
      <c r="B595" t="s">
        <v>23939</v>
      </c>
      <c r="C595" s="9" t="s">
        <v>23942</v>
      </c>
      <c r="G595">
        <v>4</v>
      </c>
      <c r="H595">
        <v>8</v>
      </c>
      <c r="I595">
        <v>1</v>
      </c>
      <c r="J595">
        <v>1</v>
      </c>
      <c r="K595">
        <v>1</v>
      </c>
      <c r="L595">
        <v>1.5</v>
      </c>
      <c r="M595">
        <v>0</v>
      </c>
      <c r="N595">
        <v>4</v>
      </c>
      <c r="O595">
        <v>0.5</v>
      </c>
      <c r="P595">
        <v>2.3</v>
      </c>
      <c r="U595">
        <v>10</v>
      </c>
      <c r="V595">
        <v>1</v>
      </c>
      <c r="W595">
        <v>0.7</v>
      </c>
      <c r="X595">
        <v>125</v>
      </c>
      <c r="Y595">
        <v>2</v>
      </c>
      <c r="Z595">
        <v>550</v>
      </c>
      <c r="AA595">
        <v>0.6</v>
      </c>
      <c r="AB595">
        <v>10</v>
      </c>
      <c r="AC595">
        <v>0</v>
      </c>
      <c r="AD595">
        <v>5</v>
      </c>
      <c r="AE595" t="s">
        <v>23907</v>
      </c>
      <c r="AF595">
        <v>0.8</v>
      </c>
      <c r="AG595">
        <v>1</v>
      </c>
    </row>
    <row r="596" spans="2:33">
      <c r="B596" t="s">
        <v>23939</v>
      </c>
      <c r="C596" s="9" t="s">
        <v>23943</v>
      </c>
      <c r="G596">
        <v>4</v>
      </c>
      <c r="H596">
        <v>8</v>
      </c>
      <c r="I596">
        <v>1</v>
      </c>
      <c r="J596">
        <v>1</v>
      </c>
      <c r="K596">
        <v>1</v>
      </c>
      <c r="L596">
        <v>1.5</v>
      </c>
      <c r="M596">
        <v>0</v>
      </c>
      <c r="N596">
        <v>8</v>
      </c>
      <c r="O596">
        <v>0.5</v>
      </c>
      <c r="P596">
        <v>2.3</v>
      </c>
      <c r="U596">
        <v>10</v>
      </c>
      <c r="V596">
        <v>1</v>
      </c>
      <c r="W596">
        <v>0.7</v>
      </c>
      <c r="X596">
        <v>125</v>
      </c>
      <c r="Y596">
        <v>2</v>
      </c>
      <c r="Z596">
        <v>550</v>
      </c>
      <c r="AA596">
        <v>0.6</v>
      </c>
      <c r="AB596">
        <v>10</v>
      </c>
      <c r="AC596">
        <v>0</v>
      </c>
      <c r="AD596">
        <v>5</v>
      </c>
      <c r="AE596" t="s">
        <v>23907</v>
      </c>
      <c r="AF596">
        <v>0.8</v>
      </c>
      <c r="AG596">
        <v>1</v>
      </c>
    </row>
    <row r="597" spans="2:33">
      <c r="B597" t="s">
        <v>23944</v>
      </c>
      <c r="C597" s="9" t="s">
        <v>23945</v>
      </c>
      <c r="G597">
        <v>4</v>
      </c>
      <c r="H597">
        <v>10</v>
      </c>
      <c r="I597">
        <v>1</v>
      </c>
      <c r="J597">
        <v>1</v>
      </c>
      <c r="K597">
        <v>1</v>
      </c>
      <c r="L597">
        <v>1.5</v>
      </c>
      <c r="M597">
        <v>0</v>
      </c>
      <c r="N597">
        <v>1</v>
      </c>
      <c r="O597">
        <v>0.5</v>
      </c>
      <c r="P597">
        <v>2.3</v>
      </c>
      <c r="U597">
        <v>10</v>
      </c>
      <c r="V597">
        <v>1</v>
      </c>
      <c r="W597">
        <v>0.8</v>
      </c>
      <c r="X597">
        <v>125</v>
      </c>
      <c r="Y597">
        <v>2</v>
      </c>
      <c r="Z597">
        <v>600</v>
      </c>
      <c r="AA597">
        <v>0.65</v>
      </c>
      <c r="AB597">
        <v>15</v>
      </c>
      <c r="AC597">
        <v>0</v>
      </c>
      <c r="AD597">
        <v>7</v>
      </c>
      <c r="AE597" t="s">
        <v>23907</v>
      </c>
      <c r="AF597">
        <v>0.8</v>
      </c>
      <c r="AG597">
        <v>1</v>
      </c>
    </row>
    <row r="598" spans="2:33">
      <c r="B598" t="s">
        <v>23944</v>
      </c>
      <c r="C598" s="9" t="s">
        <v>23946</v>
      </c>
      <c r="G598">
        <v>4</v>
      </c>
      <c r="H598">
        <v>10</v>
      </c>
      <c r="I598">
        <v>1</v>
      </c>
      <c r="J598">
        <v>1</v>
      </c>
      <c r="K598">
        <v>1</v>
      </c>
      <c r="L598">
        <v>1.5</v>
      </c>
      <c r="M598">
        <v>0</v>
      </c>
      <c r="N598">
        <v>2</v>
      </c>
      <c r="O598">
        <v>0.5</v>
      </c>
      <c r="P598">
        <v>2.3</v>
      </c>
      <c r="U598">
        <v>10</v>
      </c>
      <c r="V598">
        <v>1</v>
      </c>
      <c r="W598">
        <v>0.8</v>
      </c>
      <c r="X598">
        <v>125</v>
      </c>
      <c r="Y598">
        <v>2</v>
      </c>
      <c r="Z598">
        <v>600</v>
      </c>
      <c r="AA598">
        <v>0.65</v>
      </c>
      <c r="AB598">
        <v>15</v>
      </c>
      <c r="AC598">
        <v>0</v>
      </c>
      <c r="AD598">
        <v>7</v>
      </c>
      <c r="AE598" t="s">
        <v>23907</v>
      </c>
      <c r="AF598">
        <v>0.8</v>
      </c>
      <c r="AG598">
        <v>1</v>
      </c>
    </row>
    <row r="599" spans="2:33">
      <c r="B599" t="s">
        <v>23944</v>
      </c>
      <c r="C599" s="9" t="s">
        <v>23947</v>
      </c>
      <c r="G599">
        <v>4</v>
      </c>
      <c r="H599">
        <v>10</v>
      </c>
      <c r="I599">
        <v>1</v>
      </c>
      <c r="J599">
        <v>1</v>
      </c>
      <c r="K599">
        <v>1</v>
      </c>
      <c r="L599">
        <v>1.5</v>
      </c>
      <c r="M599">
        <v>0</v>
      </c>
      <c r="N599">
        <v>4</v>
      </c>
      <c r="O599">
        <v>0.5</v>
      </c>
      <c r="P599">
        <v>2.3</v>
      </c>
      <c r="U599">
        <v>10</v>
      </c>
      <c r="V599">
        <v>1</v>
      </c>
      <c r="W599">
        <v>0.8</v>
      </c>
      <c r="X599">
        <v>125</v>
      </c>
      <c r="Y599">
        <v>2</v>
      </c>
      <c r="Z599">
        <v>600</v>
      </c>
      <c r="AA599">
        <v>0.65</v>
      </c>
      <c r="AB599">
        <v>15</v>
      </c>
      <c r="AC599">
        <v>0</v>
      </c>
      <c r="AD599">
        <v>7</v>
      </c>
      <c r="AE599" t="s">
        <v>23907</v>
      </c>
      <c r="AF599">
        <v>0.8</v>
      </c>
      <c r="AG599">
        <v>1</v>
      </c>
    </row>
    <row r="600" spans="2:33">
      <c r="B600" t="s">
        <v>23944</v>
      </c>
      <c r="C600" s="9" t="s">
        <v>23948</v>
      </c>
      <c r="G600">
        <v>4</v>
      </c>
      <c r="H600">
        <v>10</v>
      </c>
      <c r="I600">
        <v>1</v>
      </c>
      <c r="J600">
        <v>1</v>
      </c>
      <c r="K600">
        <v>1</v>
      </c>
      <c r="L600">
        <v>1.5</v>
      </c>
      <c r="M600">
        <v>0</v>
      </c>
      <c r="N600">
        <v>8</v>
      </c>
      <c r="O600">
        <v>0.5</v>
      </c>
      <c r="P600">
        <v>2.3</v>
      </c>
      <c r="U600">
        <v>10</v>
      </c>
      <c r="V600">
        <v>1</v>
      </c>
      <c r="W600">
        <v>0.8</v>
      </c>
      <c r="X600">
        <v>125</v>
      </c>
      <c r="Y600">
        <v>2</v>
      </c>
      <c r="Z600">
        <v>600</v>
      </c>
      <c r="AA600">
        <v>0.65</v>
      </c>
      <c r="AB600">
        <v>15</v>
      </c>
      <c r="AC600">
        <v>0</v>
      </c>
      <c r="AD600">
        <v>7</v>
      </c>
      <c r="AE600" t="s">
        <v>23907</v>
      </c>
      <c r="AF600">
        <v>0.8</v>
      </c>
      <c r="AG600">
        <v>1</v>
      </c>
    </row>
    <row r="601" spans="2:33">
      <c r="B601" t="s">
        <v>23949</v>
      </c>
      <c r="C601" s="9" t="s">
        <v>23950</v>
      </c>
      <c r="G601">
        <v>5</v>
      </c>
      <c r="H601">
        <v>13</v>
      </c>
      <c r="I601">
        <v>1</v>
      </c>
      <c r="J601">
        <v>1</v>
      </c>
      <c r="K601">
        <v>1</v>
      </c>
      <c r="L601">
        <v>1.5</v>
      </c>
      <c r="M601">
        <v>0</v>
      </c>
      <c r="N601">
        <v>1</v>
      </c>
      <c r="O601">
        <v>0.5</v>
      </c>
      <c r="P601">
        <v>2.3</v>
      </c>
      <c r="U601">
        <v>10</v>
      </c>
      <c r="V601">
        <v>1</v>
      </c>
      <c r="W601">
        <v>0.9</v>
      </c>
      <c r="X601">
        <v>125</v>
      </c>
      <c r="Y601">
        <v>2</v>
      </c>
      <c r="Z601">
        <v>650</v>
      </c>
      <c r="AA601">
        <v>0.8</v>
      </c>
      <c r="AB601">
        <v>20</v>
      </c>
      <c r="AC601">
        <v>0</v>
      </c>
      <c r="AD601">
        <v>10</v>
      </c>
      <c r="AE601" t="s">
        <v>23907</v>
      </c>
      <c r="AF601">
        <v>0.8</v>
      </c>
      <c r="AG601">
        <v>1</v>
      </c>
    </row>
    <row r="602" spans="2:33">
      <c r="B602" t="s">
        <v>23949</v>
      </c>
      <c r="C602" s="9" t="s">
        <v>23951</v>
      </c>
      <c r="G602">
        <v>5</v>
      </c>
      <c r="H602">
        <v>13</v>
      </c>
      <c r="I602">
        <v>1</v>
      </c>
      <c r="J602">
        <v>1</v>
      </c>
      <c r="K602">
        <v>1</v>
      </c>
      <c r="L602">
        <v>1.5</v>
      </c>
      <c r="M602">
        <v>0</v>
      </c>
      <c r="N602">
        <v>2</v>
      </c>
      <c r="O602">
        <v>0.5</v>
      </c>
      <c r="P602">
        <v>2.3</v>
      </c>
      <c r="U602">
        <v>10</v>
      </c>
      <c r="V602">
        <v>1</v>
      </c>
      <c r="W602">
        <v>0.9</v>
      </c>
      <c r="X602">
        <v>125</v>
      </c>
      <c r="Y602">
        <v>2</v>
      </c>
      <c r="Z602">
        <v>650</v>
      </c>
      <c r="AA602">
        <v>0.8</v>
      </c>
      <c r="AB602">
        <v>20</v>
      </c>
      <c r="AC602">
        <v>0</v>
      </c>
      <c r="AD602">
        <v>10</v>
      </c>
      <c r="AE602" t="s">
        <v>23907</v>
      </c>
      <c r="AF602">
        <v>0.8</v>
      </c>
      <c r="AG602">
        <v>1</v>
      </c>
    </row>
    <row r="603" spans="2:33">
      <c r="B603" t="s">
        <v>23949</v>
      </c>
      <c r="C603" s="9" t="s">
        <v>23952</v>
      </c>
      <c r="G603">
        <v>5</v>
      </c>
      <c r="H603">
        <v>13</v>
      </c>
      <c r="I603">
        <v>1</v>
      </c>
      <c r="J603">
        <v>1</v>
      </c>
      <c r="K603">
        <v>1</v>
      </c>
      <c r="L603">
        <v>1.5</v>
      </c>
      <c r="M603">
        <v>0</v>
      </c>
      <c r="N603">
        <v>4</v>
      </c>
      <c r="O603">
        <v>0.5</v>
      </c>
      <c r="P603">
        <v>2.3</v>
      </c>
      <c r="U603">
        <v>10</v>
      </c>
      <c r="V603">
        <v>1</v>
      </c>
      <c r="W603">
        <v>0.9</v>
      </c>
      <c r="X603">
        <v>125</v>
      </c>
      <c r="Y603">
        <v>2</v>
      </c>
      <c r="Z603">
        <v>650</v>
      </c>
      <c r="AA603">
        <v>0.8</v>
      </c>
      <c r="AB603">
        <v>20</v>
      </c>
      <c r="AC603">
        <v>0</v>
      </c>
      <c r="AD603">
        <v>10</v>
      </c>
      <c r="AE603" t="s">
        <v>23907</v>
      </c>
      <c r="AF603">
        <v>0.8</v>
      </c>
      <c r="AG603">
        <v>1</v>
      </c>
    </row>
    <row r="604" spans="2:33">
      <c r="B604" t="s">
        <v>23949</v>
      </c>
      <c r="C604" s="9" t="s">
        <v>23953</v>
      </c>
      <c r="G604">
        <v>5</v>
      </c>
      <c r="H604">
        <v>13</v>
      </c>
      <c r="I604">
        <v>1</v>
      </c>
      <c r="J604">
        <v>1</v>
      </c>
      <c r="K604">
        <v>1</v>
      </c>
      <c r="L604">
        <v>1.5</v>
      </c>
      <c r="M604">
        <v>0</v>
      </c>
      <c r="N604">
        <v>8</v>
      </c>
      <c r="O604">
        <v>0.5</v>
      </c>
      <c r="P604">
        <v>2.3</v>
      </c>
      <c r="U604">
        <v>10</v>
      </c>
      <c r="V604">
        <v>1</v>
      </c>
      <c r="W604">
        <v>0.9</v>
      </c>
      <c r="X604">
        <v>125</v>
      </c>
      <c r="Y604">
        <v>2</v>
      </c>
      <c r="Z604">
        <v>650</v>
      </c>
      <c r="AA604">
        <v>0.8</v>
      </c>
      <c r="AB604">
        <v>20</v>
      </c>
      <c r="AC604">
        <v>0</v>
      </c>
      <c r="AD604">
        <v>10</v>
      </c>
      <c r="AE604" t="s">
        <v>23907</v>
      </c>
      <c r="AF604">
        <v>0.8</v>
      </c>
      <c r="AG604">
        <v>1</v>
      </c>
    </row>
    <row r="605" spans="2:33">
      <c r="B605" t="s">
        <v>23954</v>
      </c>
      <c r="C605" s="9" t="s">
        <v>23955</v>
      </c>
      <c r="G605">
        <v>6</v>
      </c>
      <c r="H605">
        <v>17</v>
      </c>
      <c r="I605">
        <v>1</v>
      </c>
      <c r="J605">
        <v>1</v>
      </c>
      <c r="K605">
        <v>1</v>
      </c>
      <c r="L605">
        <v>1.5</v>
      </c>
      <c r="M605">
        <v>0</v>
      </c>
      <c r="N605">
        <v>1</v>
      </c>
      <c r="O605">
        <v>0.5</v>
      </c>
      <c r="P605">
        <v>2.3</v>
      </c>
      <c r="U605">
        <v>10</v>
      </c>
      <c r="V605">
        <v>1</v>
      </c>
      <c r="W605">
        <v>1</v>
      </c>
      <c r="X605">
        <v>125</v>
      </c>
      <c r="Y605">
        <v>2</v>
      </c>
      <c r="Z605">
        <v>700</v>
      </c>
      <c r="AA605">
        <v>0.8</v>
      </c>
      <c r="AB605">
        <v>25</v>
      </c>
      <c r="AC605">
        <v>0</v>
      </c>
      <c r="AD605">
        <v>12</v>
      </c>
      <c r="AE605" t="s">
        <v>23907</v>
      </c>
      <c r="AF605">
        <v>0.8</v>
      </c>
      <c r="AG605">
        <v>1</v>
      </c>
    </row>
    <row r="606" spans="2:33">
      <c r="B606" t="s">
        <v>23954</v>
      </c>
      <c r="C606" s="9" t="s">
        <v>23956</v>
      </c>
      <c r="G606">
        <v>6</v>
      </c>
      <c r="H606">
        <v>17</v>
      </c>
      <c r="I606">
        <v>1</v>
      </c>
      <c r="J606">
        <v>1</v>
      </c>
      <c r="K606">
        <v>1</v>
      </c>
      <c r="L606">
        <v>1.5</v>
      </c>
      <c r="M606">
        <v>0</v>
      </c>
      <c r="N606">
        <v>2</v>
      </c>
      <c r="O606">
        <v>0.5</v>
      </c>
      <c r="P606">
        <v>2.3</v>
      </c>
      <c r="U606">
        <v>10</v>
      </c>
      <c r="V606">
        <v>1</v>
      </c>
      <c r="W606">
        <v>1</v>
      </c>
      <c r="X606">
        <v>125</v>
      </c>
      <c r="Y606">
        <v>2</v>
      </c>
      <c r="Z606">
        <v>700</v>
      </c>
      <c r="AA606">
        <v>0.8</v>
      </c>
      <c r="AB606">
        <v>25</v>
      </c>
      <c r="AC606">
        <v>0</v>
      </c>
      <c r="AD606">
        <v>12</v>
      </c>
      <c r="AE606" t="s">
        <v>23907</v>
      </c>
      <c r="AF606">
        <v>0.8</v>
      </c>
      <c r="AG606">
        <v>1</v>
      </c>
    </row>
    <row r="607" spans="2:33">
      <c r="B607" t="s">
        <v>23954</v>
      </c>
      <c r="C607" s="9" t="s">
        <v>23957</v>
      </c>
      <c r="G607">
        <v>6</v>
      </c>
      <c r="H607">
        <v>17</v>
      </c>
      <c r="I607">
        <v>1</v>
      </c>
      <c r="J607">
        <v>1</v>
      </c>
      <c r="K607">
        <v>1</v>
      </c>
      <c r="L607">
        <v>1.5</v>
      </c>
      <c r="M607">
        <v>0</v>
      </c>
      <c r="N607">
        <v>4</v>
      </c>
      <c r="O607">
        <v>0.5</v>
      </c>
      <c r="P607">
        <v>2.3</v>
      </c>
      <c r="U607">
        <v>10</v>
      </c>
      <c r="V607">
        <v>1</v>
      </c>
      <c r="W607">
        <v>1</v>
      </c>
      <c r="X607">
        <v>125</v>
      </c>
      <c r="Y607">
        <v>2</v>
      </c>
      <c r="Z607">
        <v>700</v>
      </c>
      <c r="AA607">
        <v>0.8</v>
      </c>
      <c r="AB607">
        <v>25</v>
      </c>
      <c r="AC607">
        <v>0</v>
      </c>
      <c r="AD607">
        <v>12</v>
      </c>
      <c r="AE607" t="s">
        <v>23907</v>
      </c>
      <c r="AF607">
        <v>0.8</v>
      </c>
      <c r="AG607">
        <v>1</v>
      </c>
    </row>
    <row r="608" spans="2:33">
      <c r="B608" t="s">
        <v>23954</v>
      </c>
      <c r="C608" s="9" t="s">
        <v>23958</v>
      </c>
      <c r="G608">
        <v>6</v>
      </c>
      <c r="H608">
        <v>17</v>
      </c>
      <c r="I608">
        <v>1</v>
      </c>
      <c r="J608">
        <v>1</v>
      </c>
      <c r="K608">
        <v>1</v>
      </c>
      <c r="L608">
        <v>1.5</v>
      </c>
      <c r="M608">
        <v>0</v>
      </c>
      <c r="N608">
        <v>8</v>
      </c>
      <c r="O608">
        <v>0.5</v>
      </c>
      <c r="P608">
        <v>2.3</v>
      </c>
      <c r="U608">
        <v>10</v>
      </c>
      <c r="V608">
        <v>1</v>
      </c>
      <c r="W608">
        <v>1</v>
      </c>
      <c r="X608">
        <v>125</v>
      </c>
      <c r="Y608">
        <v>2</v>
      </c>
      <c r="Z608">
        <v>700</v>
      </c>
      <c r="AA608">
        <v>0.8</v>
      </c>
      <c r="AB608">
        <v>25</v>
      </c>
      <c r="AC608">
        <v>0</v>
      </c>
      <c r="AD608">
        <v>12</v>
      </c>
      <c r="AE608" t="s">
        <v>23907</v>
      </c>
      <c r="AF608">
        <v>0.8</v>
      </c>
      <c r="AG608">
        <v>1</v>
      </c>
    </row>
    <row r="609" spans="2:33">
      <c r="B609" t="s">
        <v>23959</v>
      </c>
      <c r="C609" s="9" t="s">
        <v>23960</v>
      </c>
      <c r="G609">
        <v>8</v>
      </c>
      <c r="H609">
        <v>18</v>
      </c>
      <c r="I609">
        <v>1</v>
      </c>
      <c r="J609">
        <v>1</v>
      </c>
      <c r="K609">
        <v>1</v>
      </c>
      <c r="L609">
        <v>1.5</v>
      </c>
      <c r="M609">
        <v>0</v>
      </c>
      <c r="N609">
        <v>1</v>
      </c>
      <c r="O609">
        <v>0.5</v>
      </c>
      <c r="P609">
        <v>2.3</v>
      </c>
      <c r="U609">
        <v>10</v>
      </c>
      <c r="V609">
        <v>1</v>
      </c>
      <c r="W609">
        <v>1</v>
      </c>
      <c r="X609">
        <v>125</v>
      </c>
      <c r="Y609">
        <v>2</v>
      </c>
      <c r="Z609">
        <v>725</v>
      </c>
      <c r="AA609">
        <v>0.85</v>
      </c>
      <c r="AB609">
        <v>25</v>
      </c>
      <c r="AC609">
        <v>5</v>
      </c>
      <c r="AD609">
        <v>13</v>
      </c>
      <c r="AE609" t="s">
        <v>23907</v>
      </c>
      <c r="AF609">
        <v>0.8</v>
      </c>
      <c r="AG609">
        <v>1</v>
      </c>
    </row>
    <row r="610" spans="2:33">
      <c r="B610" t="s">
        <v>23959</v>
      </c>
      <c r="C610" s="9" t="s">
        <v>23961</v>
      </c>
      <c r="G610">
        <v>8</v>
      </c>
      <c r="H610">
        <v>18</v>
      </c>
      <c r="I610">
        <v>1</v>
      </c>
      <c r="J610">
        <v>1</v>
      </c>
      <c r="K610">
        <v>1</v>
      </c>
      <c r="L610">
        <v>1.5</v>
      </c>
      <c r="M610">
        <v>0</v>
      </c>
      <c r="N610">
        <v>2</v>
      </c>
      <c r="O610">
        <v>0.5</v>
      </c>
      <c r="P610">
        <v>2.3</v>
      </c>
      <c r="U610">
        <v>10</v>
      </c>
      <c r="V610">
        <v>1</v>
      </c>
      <c r="W610">
        <v>1</v>
      </c>
      <c r="X610">
        <v>125</v>
      </c>
      <c r="Y610">
        <v>2</v>
      </c>
      <c r="Z610">
        <v>725</v>
      </c>
      <c r="AA610">
        <v>0.85</v>
      </c>
      <c r="AB610">
        <v>25</v>
      </c>
      <c r="AC610">
        <v>5</v>
      </c>
      <c r="AD610">
        <v>13</v>
      </c>
      <c r="AE610" t="s">
        <v>23907</v>
      </c>
      <c r="AF610">
        <v>0.8</v>
      </c>
      <c r="AG610">
        <v>1</v>
      </c>
    </row>
    <row r="611" spans="2:33">
      <c r="B611" t="s">
        <v>23959</v>
      </c>
      <c r="C611" s="9" t="s">
        <v>23962</v>
      </c>
      <c r="G611">
        <v>8</v>
      </c>
      <c r="H611">
        <v>18</v>
      </c>
      <c r="I611">
        <v>1</v>
      </c>
      <c r="J611">
        <v>1</v>
      </c>
      <c r="K611">
        <v>1</v>
      </c>
      <c r="L611">
        <v>1.5</v>
      </c>
      <c r="M611">
        <v>0</v>
      </c>
      <c r="N611">
        <v>4</v>
      </c>
      <c r="O611">
        <v>0.5</v>
      </c>
      <c r="P611">
        <v>2.3</v>
      </c>
      <c r="U611">
        <v>10</v>
      </c>
      <c r="V611">
        <v>1</v>
      </c>
      <c r="W611">
        <v>1</v>
      </c>
      <c r="X611">
        <v>125</v>
      </c>
      <c r="Y611">
        <v>2</v>
      </c>
      <c r="Z611">
        <v>725</v>
      </c>
      <c r="AA611">
        <v>0.85</v>
      </c>
      <c r="AB611">
        <v>25</v>
      </c>
      <c r="AC611">
        <v>5</v>
      </c>
      <c r="AD611">
        <v>13</v>
      </c>
      <c r="AE611" t="s">
        <v>23907</v>
      </c>
      <c r="AF611">
        <v>0.8</v>
      </c>
      <c r="AG611">
        <v>1</v>
      </c>
    </row>
    <row r="612" spans="2:33">
      <c r="B612" t="s">
        <v>23959</v>
      </c>
      <c r="C612" s="9" t="s">
        <v>23963</v>
      </c>
      <c r="G612">
        <v>8</v>
      </c>
      <c r="H612">
        <v>18</v>
      </c>
      <c r="I612">
        <v>1</v>
      </c>
      <c r="J612">
        <v>1</v>
      </c>
      <c r="K612">
        <v>1</v>
      </c>
      <c r="L612">
        <v>1.5</v>
      </c>
      <c r="M612">
        <v>0</v>
      </c>
      <c r="N612">
        <v>8</v>
      </c>
      <c r="O612">
        <v>0.5</v>
      </c>
      <c r="P612">
        <v>2.3</v>
      </c>
      <c r="U612">
        <v>10</v>
      </c>
      <c r="V612">
        <v>1</v>
      </c>
      <c r="W612">
        <v>1</v>
      </c>
      <c r="X612">
        <v>125</v>
      </c>
      <c r="Y612">
        <v>2</v>
      </c>
      <c r="Z612">
        <v>725</v>
      </c>
      <c r="AA612">
        <v>0.85</v>
      </c>
      <c r="AB612">
        <v>25</v>
      </c>
      <c r="AC612">
        <v>5</v>
      </c>
      <c r="AD612">
        <v>13</v>
      </c>
      <c r="AE612" t="s">
        <v>23907</v>
      </c>
      <c r="AF612">
        <v>0.8</v>
      </c>
      <c r="AG612">
        <v>1</v>
      </c>
    </row>
    <row r="613" spans="2:33">
      <c r="B613" t="s">
        <v>23964</v>
      </c>
      <c r="C613" s="9" t="s">
        <v>23965</v>
      </c>
      <c r="G613">
        <v>20</v>
      </c>
      <c r="H613">
        <v>30</v>
      </c>
      <c r="I613">
        <v>1</v>
      </c>
      <c r="J613">
        <v>1</v>
      </c>
      <c r="K613">
        <v>1</v>
      </c>
      <c r="L613">
        <v>1.5</v>
      </c>
      <c r="M613">
        <v>0</v>
      </c>
      <c r="N613">
        <v>1</v>
      </c>
      <c r="O613">
        <v>0.5</v>
      </c>
      <c r="P613">
        <v>5</v>
      </c>
      <c r="U613">
        <v>10</v>
      </c>
      <c r="V613">
        <v>0.7</v>
      </c>
      <c r="W613">
        <v>0.5</v>
      </c>
      <c r="X613">
        <v>100</v>
      </c>
      <c r="Y613">
        <v>2</v>
      </c>
      <c r="Z613">
        <v>500</v>
      </c>
      <c r="AA613">
        <v>0.5</v>
      </c>
      <c r="AB613">
        <v>0</v>
      </c>
      <c r="AC613">
        <v>0</v>
      </c>
      <c r="AD613">
        <v>20</v>
      </c>
      <c r="AE613" t="s">
        <v>23918</v>
      </c>
      <c r="AF613">
        <v>0.8</v>
      </c>
      <c r="AG613">
        <v>1</v>
      </c>
    </row>
    <row r="614" spans="2:33">
      <c r="B614" t="s">
        <v>23964</v>
      </c>
      <c r="C614" s="9" t="s">
        <v>23966</v>
      </c>
      <c r="G614">
        <v>20</v>
      </c>
      <c r="H614">
        <v>30</v>
      </c>
      <c r="I614">
        <v>1</v>
      </c>
      <c r="J614">
        <v>1</v>
      </c>
      <c r="K614">
        <v>1</v>
      </c>
      <c r="L614">
        <v>1.5</v>
      </c>
      <c r="M614">
        <v>0</v>
      </c>
      <c r="N614">
        <v>2</v>
      </c>
      <c r="O614">
        <v>0.5</v>
      </c>
      <c r="P614">
        <v>5</v>
      </c>
      <c r="U614">
        <v>10</v>
      </c>
      <c r="V614">
        <v>0.7</v>
      </c>
      <c r="W614">
        <v>0.5</v>
      </c>
      <c r="X614">
        <v>100</v>
      </c>
      <c r="Y614">
        <v>2</v>
      </c>
      <c r="Z614">
        <v>500</v>
      </c>
      <c r="AA614">
        <v>0.5</v>
      </c>
      <c r="AB614">
        <v>0</v>
      </c>
      <c r="AC614">
        <v>0</v>
      </c>
      <c r="AD614">
        <v>20</v>
      </c>
      <c r="AE614" t="s">
        <v>23918</v>
      </c>
      <c r="AF614">
        <v>0.8</v>
      </c>
      <c r="AG614">
        <v>1</v>
      </c>
    </row>
    <row r="615" spans="2:33">
      <c r="B615" t="s">
        <v>23964</v>
      </c>
      <c r="C615" s="9" t="s">
        <v>23967</v>
      </c>
      <c r="G615">
        <v>20</v>
      </c>
      <c r="H615">
        <v>30</v>
      </c>
      <c r="I615">
        <v>1</v>
      </c>
      <c r="J615">
        <v>1</v>
      </c>
      <c r="K615">
        <v>1</v>
      </c>
      <c r="L615">
        <v>1.5</v>
      </c>
      <c r="M615">
        <v>0</v>
      </c>
      <c r="N615">
        <v>4</v>
      </c>
      <c r="O615">
        <v>0.5</v>
      </c>
      <c r="P615">
        <v>5</v>
      </c>
      <c r="U615">
        <v>10</v>
      </c>
      <c r="V615">
        <v>0.7</v>
      </c>
      <c r="W615">
        <v>0.5</v>
      </c>
      <c r="X615">
        <v>100</v>
      </c>
      <c r="Y615">
        <v>2</v>
      </c>
      <c r="Z615">
        <v>500</v>
      </c>
      <c r="AA615">
        <v>0.5</v>
      </c>
      <c r="AB615">
        <v>0</v>
      </c>
      <c r="AC615">
        <v>0</v>
      </c>
      <c r="AD615">
        <v>20</v>
      </c>
      <c r="AE615" t="s">
        <v>23918</v>
      </c>
      <c r="AF615">
        <v>0.8</v>
      </c>
      <c r="AG615">
        <v>1</v>
      </c>
    </row>
    <row r="616" spans="2:33">
      <c r="B616" t="s">
        <v>23964</v>
      </c>
      <c r="C616" s="9" t="s">
        <v>23968</v>
      </c>
      <c r="G616">
        <v>20</v>
      </c>
      <c r="H616">
        <v>30</v>
      </c>
      <c r="I616">
        <v>1</v>
      </c>
      <c r="J616">
        <v>1</v>
      </c>
      <c r="K616">
        <v>1</v>
      </c>
      <c r="L616">
        <v>1.5</v>
      </c>
      <c r="M616">
        <v>0</v>
      </c>
      <c r="N616">
        <v>8</v>
      </c>
      <c r="O616">
        <v>0.5</v>
      </c>
      <c r="P616">
        <v>5</v>
      </c>
      <c r="U616">
        <v>10</v>
      </c>
      <c r="V616">
        <v>0.7</v>
      </c>
      <c r="W616">
        <v>0.5</v>
      </c>
      <c r="X616">
        <v>100</v>
      </c>
      <c r="Y616">
        <v>2</v>
      </c>
      <c r="Z616">
        <v>500</v>
      </c>
      <c r="AA616">
        <v>0.5</v>
      </c>
      <c r="AB616">
        <v>0</v>
      </c>
      <c r="AC616">
        <v>0</v>
      </c>
      <c r="AD616">
        <v>20</v>
      </c>
      <c r="AE616" t="s">
        <v>23918</v>
      </c>
      <c r="AF616">
        <v>0.8</v>
      </c>
      <c r="AG616">
        <v>1</v>
      </c>
    </row>
    <row r="617" spans="2:33">
      <c r="B617" t="s">
        <v>23969</v>
      </c>
      <c r="C617" s="9" t="s">
        <v>23970</v>
      </c>
      <c r="G617">
        <v>8</v>
      </c>
      <c r="H617">
        <v>12</v>
      </c>
      <c r="I617">
        <v>1</v>
      </c>
      <c r="J617">
        <v>1</v>
      </c>
      <c r="K617">
        <v>1</v>
      </c>
      <c r="L617">
        <v>1</v>
      </c>
      <c r="M617">
        <v>0.66</v>
      </c>
      <c r="N617">
        <v>1</v>
      </c>
      <c r="O617">
        <v>0.5</v>
      </c>
      <c r="P617">
        <v>2</v>
      </c>
      <c r="U617">
        <v>10</v>
      </c>
      <c r="V617">
        <v>1</v>
      </c>
      <c r="W617">
        <v>0.8</v>
      </c>
      <c r="X617">
        <v>120</v>
      </c>
      <c r="Y617">
        <v>1</v>
      </c>
      <c r="Z617">
        <v>400</v>
      </c>
      <c r="AA617">
        <v>0.8</v>
      </c>
      <c r="AB617">
        <v>0</v>
      </c>
      <c r="AC617">
        <v>20</v>
      </c>
      <c r="AD617">
        <v>40</v>
      </c>
      <c r="AE617" t="s">
        <v>23918</v>
      </c>
      <c r="AF617">
        <v>0.5</v>
      </c>
      <c r="AG617">
        <v>0.5</v>
      </c>
    </row>
    <row r="618" spans="2:33">
      <c r="B618" t="s">
        <v>23969</v>
      </c>
      <c r="C618" s="9" t="s">
        <v>23971</v>
      </c>
      <c r="G618">
        <v>8</v>
      </c>
      <c r="H618">
        <v>12</v>
      </c>
      <c r="I618">
        <v>1</v>
      </c>
      <c r="J618">
        <v>1</v>
      </c>
      <c r="K618">
        <v>1</v>
      </c>
      <c r="L618">
        <v>1</v>
      </c>
      <c r="M618">
        <v>0.66</v>
      </c>
      <c r="N618">
        <v>3</v>
      </c>
      <c r="O618">
        <v>0.5</v>
      </c>
      <c r="P618">
        <v>2</v>
      </c>
      <c r="U618">
        <v>10</v>
      </c>
      <c r="V618">
        <v>1</v>
      </c>
      <c r="W618">
        <v>0.8</v>
      </c>
      <c r="X618">
        <v>120</v>
      </c>
      <c r="Y618">
        <v>1</v>
      </c>
      <c r="Z618">
        <v>400</v>
      </c>
      <c r="AA618">
        <v>0.8</v>
      </c>
      <c r="AB618">
        <v>0</v>
      </c>
      <c r="AC618">
        <v>20</v>
      </c>
      <c r="AD618">
        <v>40</v>
      </c>
      <c r="AE618" t="s">
        <v>23918</v>
      </c>
      <c r="AF618">
        <v>0.5</v>
      </c>
      <c r="AG618">
        <v>0.5</v>
      </c>
    </row>
    <row r="619" spans="2:33">
      <c r="B619" t="s">
        <v>23969</v>
      </c>
      <c r="C619" s="9" t="s">
        <v>23972</v>
      </c>
      <c r="G619">
        <v>8</v>
      </c>
      <c r="H619">
        <v>12</v>
      </c>
      <c r="I619">
        <v>1</v>
      </c>
      <c r="J619">
        <v>1</v>
      </c>
      <c r="K619">
        <v>1</v>
      </c>
      <c r="L619">
        <v>1</v>
      </c>
      <c r="M619">
        <v>0.66</v>
      </c>
      <c r="N619">
        <v>5</v>
      </c>
      <c r="O619">
        <v>0.5</v>
      </c>
      <c r="P619">
        <v>2</v>
      </c>
      <c r="U619">
        <v>10</v>
      </c>
      <c r="V619">
        <v>1</v>
      </c>
      <c r="W619">
        <v>0.8</v>
      </c>
      <c r="X619">
        <v>120</v>
      </c>
      <c r="Y619">
        <v>1</v>
      </c>
      <c r="Z619">
        <v>400</v>
      </c>
      <c r="AA619">
        <v>0.8</v>
      </c>
      <c r="AB619">
        <v>0</v>
      </c>
      <c r="AC619">
        <v>20</v>
      </c>
      <c r="AD619">
        <v>40</v>
      </c>
      <c r="AE619" t="s">
        <v>23918</v>
      </c>
      <c r="AF619">
        <v>0.5</v>
      </c>
      <c r="AG619">
        <v>0.5</v>
      </c>
    </row>
    <row r="620" spans="2:33">
      <c r="B620" t="s">
        <v>23969</v>
      </c>
      <c r="C620" s="9" t="s">
        <v>23973</v>
      </c>
      <c r="G620">
        <v>8</v>
      </c>
      <c r="H620">
        <v>12</v>
      </c>
      <c r="I620">
        <v>1</v>
      </c>
      <c r="J620">
        <v>1</v>
      </c>
      <c r="K620">
        <v>1</v>
      </c>
      <c r="L620">
        <v>1</v>
      </c>
      <c r="M620">
        <v>0.66</v>
      </c>
      <c r="N620">
        <v>10</v>
      </c>
      <c r="O620">
        <v>0.5</v>
      </c>
      <c r="P620">
        <v>2</v>
      </c>
      <c r="U620">
        <v>10</v>
      </c>
      <c r="V620">
        <v>1</v>
      </c>
      <c r="W620">
        <v>0.8</v>
      </c>
      <c r="X620">
        <v>120</v>
      </c>
      <c r="Y620">
        <v>1</v>
      </c>
      <c r="Z620">
        <v>400</v>
      </c>
      <c r="AA620">
        <v>0.8</v>
      </c>
      <c r="AB620">
        <v>0</v>
      </c>
      <c r="AC620">
        <v>20</v>
      </c>
      <c r="AD620">
        <v>40</v>
      </c>
      <c r="AE620" t="s">
        <v>23918</v>
      </c>
      <c r="AF620">
        <v>0.5</v>
      </c>
      <c r="AG620">
        <v>0.5</v>
      </c>
    </row>
    <row r="621" spans="2:33">
      <c r="B621" t="s">
        <v>23974</v>
      </c>
      <c r="C621" s="9" t="s">
        <v>23975</v>
      </c>
      <c r="G621">
        <v>4</v>
      </c>
      <c r="H621">
        <v>16</v>
      </c>
      <c r="I621">
        <v>1.25</v>
      </c>
      <c r="J621">
        <v>0.5</v>
      </c>
      <c r="K621">
        <v>0</v>
      </c>
      <c r="L621">
        <v>1</v>
      </c>
      <c r="M621">
        <v>1</v>
      </c>
      <c r="N621">
        <v>1</v>
      </c>
      <c r="O621">
        <v>0.5</v>
      </c>
      <c r="P621">
        <v>2.3</v>
      </c>
      <c r="U621">
        <v>10</v>
      </c>
      <c r="V621">
        <v>1</v>
      </c>
      <c r="W621">
        <v>1</v>
      </c>
      <c r="X621">
        <v>125</v>
      </c>
      <c r="Y621">
        <v>2</v>
      </c>
      <c r="Z621">
        <v>700</v>
      </c>
      <c r="AA621">
        <v>0.8</v>
      </c>
      <c r="AB621">
        <v>25</v>
      </c>
      <c r="AC621">
        <v>0</v>
      </c>
      <c r="AD621">
        <v>10</v>
      </c>
      <c r="AE621" t="s">
        <v>23907</v>
      </c>
      <c r="AF621">
        <v>0.8</v>
      </c>
      <c r="AG621">
        <v>1</v>
      </c>
    </row>
    <row r="622" spans="2:33">
      <c r="B622" t="s">
        <v>23974</v>
      </c>
      <c r="C622" s="9" t="s">
        <v>23976</v>
      </c>
      <c r="G622">
        <v>4</v>
      </c>
      <c r="H622">
        <v>16</v>
      </c>
      <c r="I622">
        <v>1.25</v>
      </c>
      <c r="J622">
        <v>0.5</v>
      </c>
      <c r="K622">
        <v>0</v>
      </c>
      <c r="L622">
        <v>1</v>
      </c>
      <c r="M622">
        <v>1</v>
      </c>
      <c r="N622">
        <v>2</v>
      </c>
      <c r="O622">
        <v>0.5</v>
      </c>
      <c r="P622">
        <v>2.3</v>
      </c>
      <c r="U622">
        <v>10</v>
      </c>
      <c r="V622">
        <v>1</v>
      </c>
      <c r="W622">
        <v>1</v>
      </c>
      <c r="X622">
        <v>125</v>
      </c>
      <c r="Y622">
        <v>2</v>
      </c>
      <c r="Z622">
        <v>700</v>
      </c>
      <c r="AA622">
        <v>0.8</v>
      </c>
      <c r="AB622">
        <v>25</v>
      </c>
      <c r="AC622">
        <v>0</v>
      </c>
      <c r="AD622">
        <v>10</v>
      </c>
      <c r="AE622" t="s">
        <v>23907</v>
      </c>
      <c r="AF622">
        <v>0.8</v>
      </c>
      <c r="AG622">
        <v>1</v>
      </c>
    </row>
    <row r="623" spans="2:33">
      <c r="B623" t="s">
        <v>23974</v>
      </c>
      <c r="C623" s="9" t="s">
        <v>23977</v>
      </c>
      <c r="G623">
        <v>4</v>
      </c>
      <c r="H623">
        <v>16</v>
      </c>
      <c r="I623">
        <v>1.25</v>
      </c>
      <c r="J623">
        <v>0.5</v>
      </c>
      <c r="K623">
        <v>0</v>
      </c>
      <c r="L623">
        <v>1</v>
      </c>
      <c r="M623">
        <v>1</v>
      </c>
      <c r="N623">
        <v>4</v>
      </c>
      <c r="O623">
        <v>0.5</v>
      </c>
      <c r="P623">
        <v>2.3</v>
      </c>
      <c r="U623">
        <v>10</v>
      </c>
      <c r="V623">
        <v>1</v>
      </c>
      <c r="W623">
        <v>1</v>
      </c>
      <c r="X623">
        <v>125</v>
      </c>
      <c r="Y623">
        <v>2</v>
      </c>
      <c r="Z623">
        <v>700</v>
      </c>
      <c r="AA623">
        <v>0.8</v>
      </c>
      <c r="AB623">
        <v>25</v>
      </c>
      <c r="AC623">
        <v>0</v>
      </c>
      <c r="AD623">
        <v>10</v>
      </c>
      <c r="AE623" t="s">
        <v>23907</v>
      </c>
      <c r="AF623">
        <v>0.8</v>
      </c>
      <c r="AG623">
        <v>1</v>
      </c>
    </row>
    <row r="624" spans="2:33">
      <c r="B624" t="s">
        <v>23974</v>
      </c>
      <c r="C624" s="9" t="s">
        <v>23978</v>
      </c>
      <c r="G624">
        <v>4</v>
      </c>
      <c r="H624">
        <v>16</v>
      </c>
      <c r="I624">
        <v>1.25</v>
      </c>
      <c r="J624">
        <v>0.5</v>
      </c>
      <c r="K624">
        <v>0</v>
      </c>
      <c r="L624">
        <v>1</v>
      </c>
      <c r="M624">
        <v>1</v>
      </c>
      <c r="N624">
        <v>8</v>
      </c>
      <c r="O624">
        <v>0.5</v>
      </c>
      <c r="P624">
        <v>2.3</v>
      </c>
      <c r="U624">
        <v>10</v>
      </c>
      <c r="V624">
        <v>1</v>
      </c>
      <c r="W624">
        <v>1</v>
      </c>
      <c r="X624">
        <v>125</v>
      </c>
      <c r="Y624">
        <v>2</v>
      </c>
      <c r="Z624">
        <v>700</v>
      </c>
      <c r="AA624">
        <v>0.8</v>
      </c>
      <c r="AB624">
        <v>25</v>
      </c>
      <c r="AC624">
        <v>0</v>
      </c>
      <c r="AD624">
        <v>10</v>
      </c>
      <c r="AE624" t="s">
        <v>23907</v>
      </c>
      <c r="AF624">
        <v>0.8</v>
      </c>
      <c r="AG624">
        <v>1</v>
      </c>
    </row>
    <row r="625" spans="2:33">
      <c r="B625" t="s">
        <v>8553</v>
      </c>
      <c r="C625" s="9" t="s">
        <v>23979</v>
      </c>
      <c r="G625">
        <v>20</v>
      </c>
      <c r="H625">
        <v>30</v>
      </c>
      <c r="I625">
        <v>1</v>
      </c>
      <c r="J625">
        <v>1</v>
      </c>
      <c r="K625">
        <v>1</v>
      </c>
      <c r="L625">
        <v>1.5</v>
      </c>
      <c r="M625">
        <v>0</v>
      </c>
      <c r="N625">
        <v>2</v>
      </c>
      <c r="O625">
        <v>0.5</v>
      </c>
      <c r="P625">
        <v>5</v>
      </c>
      <c r="U625">
        <v>10</v>
      </c>
      <c r="V625">
        <v>0.7</v>
      </c>
      <c r="W625">
        <v>0.5</v>
      </c>
      <c r="X625">
        <v>100</v>
      </c>
      <c r="Y625">
        <v>2</v>
      </c>
      <c r="Z625">
        <v>500</v>
      </c>
      <c r="AA625">
        <v>0.5</v>
      </c>
      <c r="AB625">
        <v>0</v>
      </c>
      <c r="AC625">
        <v>0</v>
      </c>
      <c r="AD625">
        <v>20</v>
      </c>
      <c r="AE625" t="s">
        <v>23918</v>
      </c>
      <c r="AF625">
        <v>0.8</v>
      </c>
      <c r="AG625">
        <v>1</v>
      </c>
    </row>
    <row r="626" spans="2:33">
      <c r="B626" t="s">
        <v>8553</v>
      </c>
      <c r="C626" s="9" t="s">
        <v>23980</v>
      </c>
      <c r="G626">
        <v>20</v>
      </c>
      <c r="H626">
        <v>30</v>
      </c>
      <c r="I626">
        <v>1</v>
      </c>
      <c r="J626">
        <v>1</v>
      </c>
      <c r="K626">
        <v>1</v>
      </c>
      <c r="L626">
        <v>1.5</v>
      </c>
      <c r="M626">
        <v>0</v>
      </c>
      <c r="N626">
        <v>8</v>
      </c>
      <c r="O626">
        <v>0.5</v>
      </c>
      <c r="P626">
        <v>5</v>
      </c>
      <c r="U626">
        <v>10</v>
      </c>
      <c r="V626">
        <v>0.7</v>
      </c>
      <c r="W626">
        <v>0.5</v>
      </c>
      <c r="X626">
        <v>100</v>
      </c>
      <c r="Y626">
        <v>2</v>
      </c>
      <c r="Z626">
        <v>500</v>
      </c>
      <c r="AA626">
        <v>0.5</v>
      </c>
      <c r="AB626">
        <v>0</v>
      </c>
      <c r="AC626">
        <v>0</v>
      </c>
      <c r="AD626">
        <v>20</v>
      </c>
      <c r="AE626" t="s">
        <v>23918</v>
      </c>
      <c r="AF626">
        <v>0.8</v>
      </c>
      <c r="AG626">
        <v>1</v>
      </c>
    </row>
    <row r="631" spans="1:6">
      <c r="A631" t="s">
        <v>23981</v>
      </c>
      <c r="B631" t="s">
        <v>23982</v>
      </c>
      <c r="C631" s="4" t="s">
        <v>23983</v>
      </c>
      <c r="D631" s="4">
        <v>0</v>
      </c>
      <c r="E631" s="4" t="s">
        <v>23984</v>
      </c>
      <c r="F631" s="4" t="s">
        <v>23985</v>
      </c>
    </row>
    <row r="632" spans="2:11">
      <c r="B632" t="s">
        <v>23986</v>
      </c>
      <c r="C632" s="4" t="s">
        <v>23987</v>
      </c>
      <c r="D632" s="4">
        <v>0</v>
      </c>
      <c r="E632" s="4" t="s">
        <v>23988</v>
      </c>
      <c r="F632" s="4" t="s">
        <v>23989</v>
      </c>
      <c r="G632" s="4" t="s">
        <v>23990</v>
      </c>
      <c r="H632" s="4" t="s">
        <v>23989</v>
      </c>
      <c r="I632" s="4"/>
      <c r="J632" s="4"/>
      <c r="K632" s="4"/>
    </row>
    <row r="633" spans="2:11">
      <c r="B633" t="s">
        <v>23991</v>
      </c>
      <c r="C633" s="4" t="s">
        <v>23992</v>
      </c>
      <c r="D633" s="4">
        <v>0</v>
      </c>
      <c r="E633" s="4" t="s">
        <v>23993</v>
      </c>
      <c r="F633" s="4" t="s">
        <v>23989</v>
      </c>
      <c r="G633" s="4" t="s">
        <v>23994</v>
      </c>
      <c r="H633" s="4" t="s">
        <v>23989</v>
      </c>
      <c r="I633" s="4"/>
      <c r="J633" s="4"/>
      <c r="K633" s="4"/>
    </row>
    <row r="634" spans="2:11">
      <c r="B634" t="s">
        <v>23995</v>
      </c>
      <c r="C634" s="4" t="s">
        <v>23996</v>
      </c>
      <c r="D634" s="4">
        <v>0</v>
      </c>
      <c r="E634" s="4" t="s">
        <v>23997</v>
      </c>
      <c r="F634" s="4" t="s">
        <v>23989</v>
      </c>
      <c r="G634" s="4" t="s">
        <v>23998</v>
      </c>
      <c r="H634" s="4" t="s">
        <v>23989</v>
      </c>
      <c r="I634" s="4"/>
      <c r="J634" s="4"/>
      <c r="K634" s="4"/>
    </row>
    <row r="635" spans="2:11">
      <c r="B635" t="s">
        <v>23999</v>
      </c>
      <c r="C635" s="4" t="s">
        <v>24000</v>
      </c>
      <c r="D635" s="4">
        <v>0</v>
      </c>
      <c r="E635" s="4" t="s">
        <v>24001</v>
      </c>
      <c r="F635" s="4" t="s">
        <v>23989</v>
      </c>
      <c r="G635" s="4" t="s">
        <v>24002</v>
      </c>
      <c r="H635" s="4" t="s">
        <v>23989</v>
      </c>
      <c r="I635" s="4"/>
      <c r="J635" s="4"/>
      <c r="K635" s="4"/>
    </row>
    <row r="636" spans="2:11">
      <c r="B636" t="s">
        <v>24003</v>
      </c>
      <c r="C636" s="4" t="s">
        <v>24004</v>
      </c>
      <c r="D636" s="4">
        <v>0</v>
      </c>
      <c r="E636" s="4" t="s">
        <v>24005</v>
      </c>
      <c r="F636" s="4" t="s">
        <v>23989</v>
      </c>
      <c r="G636" s="4" t="s">
        <v>24006</v>
      </c>
      <c r="H636" s="4" t="s">
        <v>23989</v>
      </c>
      <c r="I636" s="4"/>
      <c r="J636" s="4"/>
      <c r="K636" s="4"/>
    </row>
    <row r="637" spans="2:11">
      <c r="B637" t="s">
        <v>24007</v>
      </c>
      <c r="C637" s="4" t="s">
        <v>24008</v>
      </c>
      <c r="D637" s="4">
        <v>0</v>
      </c>
      <c r="E637" s="4" t="s">
        <v>24009</v>
      </c>
      <c r="F637" s="4" t="s">
        <v>23989</v>
      </c>
      <c r="G637" s="4" t="s">
        <v>24010</v>
      </c>
      <c r="H637" s="4" t="s">
        <v>23989</v>
      </c>
      <c r="I637" s="4"/>
      <c r="J637" s="4"/>
      <c r="K637" s="4"/>
    </row>
    <row r="638" spans="2:11">
      <c r="B638" t="s">
        <v>24011</v>
      </c>
      <c r="C638" s="4" t="s">
        <v>24012</v>
      </c>
      <c r="D638" s="4">
        <v>0</v>
      </c>
      <c r="E638" s="4" t="s">
        <v>24013</v>
      </c>
      <c r="F638" s="4" t="s">
        <v>23989</v>
      </c>
      <c r="G638" s="4" t="s">
        <v>24014</v>
      </c>
      <c r="H638" s="4" t="s">
        <v>23989</v>
      </c>
      <c r="I638" s="4"/>
      <c r="J638" s="4"/>
      <c r="K638" s="4"/>
    </row>
    <row r="639" spans="2:11">
      <c r="B639" t="s">
        <v>24015</v>
      </c>
      <c r="C639" s="4" t="s">
        <v>24016</v>
      </c>
      <c r="D639" s="4">
        <v>0</v>
      </c>
      <c r="E639" s="4" t="s">
        <v>24017</v>
      </c>
      <c r="F639" s="4" t="s">
        <v>23989</v>
      </c>
      <c r="G639" s="4" t="s">
        <v>24018</v>
      </c>
      <c r="H639" s="4" t="s">
        <v>23989</v>
      </c>
      <c r="I639" s="4"/>
      <c r="J639" s="4"/>
      <c r="K639" s="4"/>
    </row>
    <row r="640" spans="2:11">
      <c r="B640" t="s">
        <v>24019</v>
      </c>
      <c r="C640" s="4" t="s">
        <v>24020</v>
      </c>
      <c r="D640" s="4">
        <v>0</v>
      </c>
      <c r="E640" s="4" t="s">
        <v>24021</v>
      </c>
      <c r="F640" s="4" t="s">
        <v>23989</v>
      </c>
      <c r="G640" s="4" t="s">
        <v>24022</v>
      </c>
      <c r="H640" s="4" t="s">
        <v>23989</v>
      </c>
      <c r="I640" s="4"/>
      <c r="J640" s="4"/>
      <c r="K640" s="4"/>
    </row>
    <row r="641" spans="2:11">
      <c r="B641" t="s">
        <v>24023</v>
      </c>
      <c r="C641" s="4" t="s">
        <v>24024</v>
      </c>
      <c r="D641" s="4">
        <v>0</v>
      </c>
      <c r="E641" s="4" t="s">
        <v>24025</v>
      </c>
      <c r="F641" s="4" t="s">
        <v>23989</v>
      </c>
      <c r="G641" s="4" t="s">
        <v>24026</v>
      </c>
      <c r="H641" s="4" t="s">
        <v>23989</v>
      </c>
      <c r="I641" s="4"/>
      <c r="J641" s="4"/>
      <c r="K641" s="4"/>
    </row>
    <row r="642" spans="2:11">
      <c r="B642" t="s">
        <v>24027</v>
      </c>
      <c r="C642" s="4" t="s">
        <v>24028</v>
      </c>
      <c r="D642" s="4">
        <v>0</v>
      </c>
      <c r="E642" s="4" t="s">
        <v>24029</v>
      </c>
      <c r="F642" s="4" t="s">
        <v>23989</v>
      </c>
      <c r="G642" s="4" t="s">
        <v>24030</v>
      </c>
      <c r="H642" s="4" t="s">
        <v>23989</v>
      </c>
      <c r="I642" s="4"/>
      <c r="J642" s="4"/>
      <c r="K642" s="4"/>
    </row>
    <row r="643" spans="2:11">
      <c r="B643" t="s">
        <v>24031</v>
      </c>
      <c r="C643" s="4" t="s">
        <v>24032</v>
      </c>
      <c r="D643" s="4">
        <v>0</v>
      </c>
      <c r="E643" s="4" t="s">
        <v>24033</v>
      </c>
      <c r="F643" s="4" t="s">
        <v>23989</v>
      </c>
      <c r="G643" s="4" t="s">
        <v>24034</v>
      </c>
      <c r="H643" s="4" t="s">
        <v>23989</v>
      </c>
      <c r="I643" s="4"/>
      <c r="J643" s="4"/>
      <c r="K643" s="4"/>
    </row>
    <row r="644" spans="2:11">
      <c r="B644" t="s">
        <v>24035</v>
      </c>
      <c r="C644" s="4" t="s">
        <v>24036</v>
      </c>
      <c r="D644" s="4">
        <v>0</v>
      </c>
      <c r="E644" s="4" t="s">
        <v>24037</v>
      </c>
      <c r="F644" s="4" t="s">
        <v>23989</v>
      </c>
      <c r="G644" s="4" t="s">
        <v>23994</v>
      </c>
      <c r="H644" s="4" t="s">
        <v>23989</v>
      </c>
      <c r="I644" s="4"/>
      <c r="J644" s="4"/>
      <c r="K644" s="4"/>
    </row>
    <row r="645" spans="2:11">
      <c r="B645" t="s">
        <v>24038</v>
      </c>
      <c r="C645" s="4" t="s">
        <v>24039</v>
      </c>
      <c r="D645" s="4">
        <v>0</v>
      </c>
      <c r="E645" s="4" t="s">
        <v>24040</v>
      </c>
      <c r="F645" s="4" t="s">
        <v>23989</v>
      </c>
      <c r="G645" s="4" t="s">
        <v>24041</v>
      </c>
      <c r="H645" s="4" t="s">
        <v>23989</v>
      </c>
      <c r="I645" s="4"/>
      <c r="J645" s="4"/>
      <c r="K645" s="4"/>
    </row>
    <row r="646" ht="12" customHeight="1" spans="2:11">
      <c r="B646" t="s">
        <v>24042</v>
      </c>
      <c r="C646" s="4" t="s">
        <v>24043</v>
      </c>
      <c r="D646" s="4">
        <v>0</v>
      </c>
      <c r="E646" s="4" t="s">
        <v>24044</v>
      </c>
      <c r="F646" s="4" t="s">
        <v>23989</v>
      </c>
      <c r="G646" s="4" t="s">
        <v>24045</v>
      </c>
      <c r="H646" s="4" t="s">
        <v>23989</v>
      </c>
      <c r="I646" s="4"/>
      <c r="J646" s="4"/>
      <c r="K646" s="4"/>
    </row>
    <row r="647" spans="2:11">
      <c r="B647" t="s">
        <v>24046</v>
      </c>
      <c r="C647" s="4" t="s">
        <v>24047</v>
      </c>
      <c r="D647" s="4">
        <v>0</v>
      </c>
      <c r="E647" s="4" t="s">
        <v>24048</v>
      </c>
      <c r="F647" s="4" t="s">
        <v>23989</v>
      </c>
      <c r="G647" s="4" t="s">
        <v>24049</v>
      </c>
      <c r="H647" s="4" t="s">
        <v>23989</v>
      </c>
      <c r="I647" s="4"/>
      <c r="J647" s="4"/>
      <c r="K647" s="4"/>
    </row>
    <row r="648" spans="2:11">
      <c r="B648" t="s">
        <v>24050</v>
      </c>
      <c r="C648" s="4" t="s">
        <v>24051</v>
      </c>
      <c r="D648" s="4">
        <v>0</v>
      </c>
      <c r="E648" s="4" t="s">
        <v>24052</v>
      </c>
      <c r="F648" s="4" t="s">
        <v>23989</v>
      </c>
      <c r="G648" s="4" t="s">
        <v>24053</v>
      </c>
      <c r="H648" s="4" t="s">
        <v>23989</v>
      </c>
      <c r="I648" s="4"/>
      <c r="J648" s="4"/>
      <c r="K648" s="4"/>
    </row>
    <row r="649" spans="2:11">
      <c r="B649" t="s">
        <v>24054</v>
      </c>
      <c r="C649" s="4" t="s">
        <v>24055</v>
      </c>
      <c r="D649" s="4">
        <v>0</v>
      </c>
      <c r="E649" s="4" t="s">
        <v>24056</v>
      </c>
      <c r="F649" s="4" t="s">
        <v>23989</v>
      </c>
      <c r="G649" s="4" t="s">
        <v>24057</v>
      </c>
      <c r="H649" s="4" t="s">
        <v>23989</v>
      </c>
      <c r="I649" s="4"/>
      <c r="J649" s="4"/>
      <c r="K649" s="4"/>
    </row>
    <row r="650" spans="2:11">
      <c r="B650" t="s">
        <v>24058</v>
      </c>
      <c r="C650" s="4" t="s">
        <v>24059</v>
      </c>
      <c r="D650" s="4">
        <v>-25</v>
      </c>
      <c r="E650" s="4" t="s">
        <v>24060</v>
      </c>
      <c r="F650" s="4" t="s">
        <v>23989</v>
      </c>
      <c r="G650" s="4" t="s">
        <v>24014</v>
      </c>
      <c r="H650" s="4" t="s">
        <v>24061</v>
      </c>
      <c r="I650" s="4"/>
      <c r="J650" s="4"/>
      <c r="K650" s="4"/>
    </row>
    <row r="651" spans="2:11">
      <c r="B651" t="s">
        <v>24062</v>
      </c>
      <c r="C651" s="4" t="s">
        <v>24063</v>
      </c>
      <c r="D651" s="4">
        <v>-50</v>
      </c>
      <c r="E651" s="4" t="s">
        <v>24064</v>
      </c>
      <c r="F651" s="4" t="s">
        <v>23989</v>
      </c>
      <c r="G651" s="4" t="s">
        <v>24018</v>
      </c>
      <c r="H651" s="4" t="s">
        <v>24065</v>
      </c>
      <c r="I651" s="4"/>
      <c r="J651" s="4"/>
      <c r="K651" s="4"/>
    </row>
    <row r="652" spans="2:11">
      <c r="B652" t="s">
        <v>24066</v>
      </c>
      <c r="C652" s="4" t="s">
        <v>24067</v>
      </c>
      <c r="D652" s="4">
        <v>-100</v>
      </c>
      <c r="E652" s="4" t="s">
        <v>24068</v>
      </c>
      <c r="F652" s="4" t="s">
        <v>23989</v>
      </c>
      <c r="G652" s="4" t="s">
        <v>24018</v>
      </c>
      <c r="H652" s="4" t="s">
        <v>24069</v>
      </c>
      <c r="I652" s="4"/>
      <c r="J652" s="4"/>
      <c r="K652" s="4"/>
    </row>
    <row r="653" spans="2:11">
      <c r="B653" t="s">
        <v>24070</v>
      </c>
      <c r="C653" s="4" t="s">
        <v>24071</v>
      </c>
      <c r="D653" s="4">
        <v>-15</v>
      </c>
      <c r="E653" s="4" t="s">
        <v>24072</v>
      </c>
      <c r="F653" s="4" t="s">
        <v>23989</v>
      </c>
      <c r="G653" s="4" t="s">
        <v>23989</v>
      </c>
      <c r="H653" s="4" t="s">
        <v>23989</v>
      </c>
      <c r="I653" s="4"/>
      <c r="J653" s="4"/>
      <c r="K653" s="4"/>
    </row>
    <row r="654" spans="2:11">
      <c r="B654" t="s">
        <v>24073</v>
      </c>
      <c r="C654" s="4" t="s">
        <v>24074</v>
      </c>
      <c r="D654" s="4">
        <v>-30</v>
      </c>
      <c r="E654" s="4" t="s">
        <v>24075</v>
      </c>
      <c r="F654" s="4" t="s">
        <v>23989</v>
      </c>
      <c r="G654" s="4" t="s">
        <v>23989</v>
      </c>
      <c r="H654" s="4" t="s">
        <v>23989</v>
      </c>
      <c r="I654" s="4"/>
      <c r="J654" s="4"/>
      <c r="K654" s="4"/>
    </row>
    <row r="655" spans="2:11">
      <c r="B655" t="s">
        <v>24076</v>
      </c>
      <c r="C655" s="4" t="s">
        <v>24077</v>
      </c>
      <c r="D655" s="4">
        <v>-5</v>
      </c>
      <c r="E655" s="4" t="s">
        <v>24078</v>
      </c>
      <c r="F655" s="4" t="s">
        <v>23989</v>
      </c>
      <c r="G655" s="4" t="s">
        <v>23989</v>
      </c>
      <c r="H655" s="4" t="s">
        <v>23989</v>
      </c>
      <c r="I655" s="4"/>
      <c r="J655" s="4"/>
      <c r="K655" s="4"/>
    </row>
    <row r="656" spans="2:11">
      <c r="B656" t="s">
        <v>24079</v>
      </c>
      <c r="C656" s="4" t="s">
        <v>24080</v>
      </c>
      <c r="D656" s="4">
        <v>-20</v>
      </c>
      <c r="E656" s="4" t="s">
        <v>24081</v>
      </c>
      <c r="F656" s="4" t="s">
        <v>23989</v>
      </c>
      <c r="G656" s="4" t="s">
        <v>23989</v>
      </c>
      <c r="H656" s="4" t="s">
        <v>23989</v>
      </c>
      <c r="I656" s="4"/>
      <c r="J656" s="4"/>
      <c r="K656" s="4"/>
    </row>
    <row r="657" spans="2:11">
      <c r="B657" t="s">
        <v>24082</v>
      </c>
      <c r="C657" s="4" t="s">
        <v>24083</v>
      </c>
      <c r="D657" s="4">
        <v>-40</v>
      </c>
      <c r="E657" s="4" t="s">
        <v>24084</v>
      </c>
      <c r="F657" s="4" t="s">
        <v>23989</v>
      </c>
      <c r="G657" s="4" t="s">
        <v>23989</v>
      </c>
      <c r="H657" s="4" t="s">
        <v>23989</v>
      </c>
      <c r="I657" s="4"/>
      <c r="J657" s="4"/>
      <c r="K657" s="4"/>
    </row>
    <row r="658" spans="2:11">
      <c r="B658" t="s">
        <v>24085</v>
      </c>
      <c r="C658" s="4" t="s">
        <v>24086</v>
      </c>
      <c r="D658" s="4">
        <v>-10</v>
      </c>
      <c r="E658" s="4" t="s">
        <v>24087</v>
      </c>
      <c r="F658" s="4" t="s">
        <v>23989</v>
      </c>
      <c r="G658" s="4" t="s">
        <v>23989</v>
      </c>
      <c r="H658" s="4" t="s">
        <v>23989</v>
      </c>
      <c r="I658" s="4"/>
      <c r="J658" s="4"/>
      <c r="K658" s="4"/>
    </row>
    <row r="659" spans="2:11">
      <c r="B659" t="s">
        <v>24088</v>
      </c>
      <c r="C659" s="4" t="s">
        <v>24089</v>
      </c>
      <c r="D659" s="4">
        <v>-25</v>
      </c>
      <c r="E659" s="4" t="s">
        <v>24090</v>
      </c>
      <c r="F659" s="4" t="s">
        <v>23989</v>
      </c>
      <c r="G659" s="4" t="s">
        <v>23989</v>
      </c>
      <c r="H659" s="4" t="s">
        <v>23989</v>
      </c>
      <c r="I659" s="4"/>
      <c r="J659" s="4"/>
      <c r="K659" s="4"/>
    </row>
    <row r="660" spans="2:11">
      <c r="B660" t="s">
        <v>24091</v>
      </c>
      <c r="C660" s="4" t="s">
        <v>24092</v>
      </c>
      <c r="D660" s="4">
        <v>-50</v>
      </c>
      <c r="E660" s="4" t="s">
        <v>24093</v>
      </c>
      <c r="F660" s="4" t="s">
        <v>23989</v>
      </c>
      <c r="G660" s="4" t="s">
        <v>23989</v>
      </c>
      <c r="H660" s="4" t="s">
        <v>23989</v>
      </c>
      <c r="I660" s="4"/>
      <c r="J660" s="4"/>
      <c r="K660" s="4"/>
    </row>
    <row r="661" spans="2:11">
      <c r="B661" t="s">
        <v>24094</v>
      </c>
      <c r="C661" s="4" t="s">
        <v>24095</v>
      </c>
      <c r="D661" s="4">
        <v>-100</v>
      </c>
      <c r="E661" s="4" t="s">
        <v>24096</v>
      </c>
      <c r="F661" s="4" t="s">
        <v>23989</v>
      </c>
      <c r="G661" s="4" t="s">
        <v>23989</v>
      </c>
      <c r="H661" s="4" t="s">
        <v>23989</v>
      </c>
      <c r="I661" s="4"/>
      <c r="J661" s="4"/>
      <c r="K661" s="4"/>
    </row>
    <row r="662" spans="2:11">
      <c r="B662" t="s">
        <v>24097</v>
      </c>
      <c r="C662" s="4" t="s">
        <v>24098</v>
      </c>
      <c r="D662" s="4">
        <v>-35</v>
      </c>
      <c r="E662" s="4" t="s">
        <v>24099</v>
      </c>
      <c r="F662" s="4" t="s">
        <v>23989</v>
      </c>
      <c r="G662" s="4" t="s">
        <v>23989</v>
      </c>
      <c r="H662" s="4" t="s">
        <v>23989</v>
      </c>
      <c r="I662" s="4"/>
      <c r="J662" s="4"/>
      <c r="K662" s="4"/>
    </row>
    <row r="663" spans="2:11">
      <c r="B663" t="s">
        <v>24100</v>
      </c>
      <c r="C663" s="4" t="s">
        <v>24101</v>
      </c>
      <c r="D663" s="4">
        <v>-70</v>
      </c>
      <c r="E663" s="4" t="s">
        <v>24102</v>
      </c>
      <c r="F663" s="4" t="s">
        <v>23989</v>
      </c>
      <c r="G663" s="4" t="s">
        <v>23989</v>
      </c>
      <c r="H663" s="4" t="s">
        <v>23989</v>
      </c>
      <c r="I663" s="4"/>
      <c r="J663" s="4"/>
      <c r="K663" s="4"/>
    </row>
    <row r="664" spans="2:11">
      <c r="B664" t="s">
        <v>24103</v>
      </c>
      <c r="C664" s="4" t="s">
        <v>24104</v>
      </c>
      <c r="D664" s="4">
        <v>-140</v>
      </c>
      <c r="E664" s="4" t="s">
        <v>24105</v>
      </c>
      <c r="F664" s="4" t="s">
        <v>23989</v>
      </c>
      <c r="G664" s="4" t="s">
        <v>23989</v>
      </c>
      <c r="H664" s="4" t="s">
        <v>23989</v>
      </c>
      <c r="I664" s="4"/>
      <c r="J664" s="4"/>
      <c r="K664" s="4"/>
    </row>
    <row r="665" spans="2:11">
      <c r="B665" t="s">
        <v>24106</v>
      </c>
      <c r="C665" s="4" t="s">
        <v>24107</v>
      </c>
      <c r="D665" s="4">
        <v>-45</v>
      </c>
      <c r="E665" s="4" t="s">
        <v>24108</v>
      </c>
      <c r="F665" s="4" t="s">
        <v>23989</v>
      </c>
      <c r="G665" s="4" t="s">
        <v>23989</v>
      </c>
      <c r="H665" s="4" t="s">
        <v>23989</v>
      </c>
      <c r="I665" s="4"/>
      <c r="J665" s="4"/>
      <c r="K665" s="4"/>
    </row>
    <row r="666" spans="2:11">
      <c r="B666" t="s">
        <v>24109</v>
      </c>
      <c r="C666" s="4" t="s">
        <v>24110</v>
      </c>
      <c r="D666" s="4">
        <v>-90</v>
      </c>
      <c r="E666" s="4" t="s">
        <v>24111</v>
      </c>
      <c r="F666" s="4" t="s">
        <v>23989</v>
      </c>
      <c r="G666" s="4" t="s">
        <v>23989</v>
      </c>
      <c r="H666" s="4" t="s">
        <v>23989</v>
      </c>
      <c r="I666" s="4"/>
      <c r="J666" s="4"/>
      <c r="K666" s="4"/>
    </row>
    <row r="667" spans="2:11">
      <c r="B667" t="s">
        <v>24112</v>
      </c>
      <c r="C667" s="4" t="s">
        <v>24113</v>
      </c>
      <c r="D667" s="4">
        <v>-180</v>
      </c>
      <c r="E667" s="4" t="s">
        <v>24114</v>
      </c>
      <c r="F667" s="4" t="s">
        <v>23989</v>
      </c>
      <c r="G667" s="4" t="s">
        <v>23989</v>
      </c>
      <c r="H667" s="4" t="s">
        <v>23989</v>
      </c>
      <c r="I667" s="4"/>
      <c r="J667" s="4"/>
      <c r="K667" s="4"/>
    </row>
    <row r="668" spans="2:11">
      <c r="B668" t="s">
        <v>24115</v>
      </c>
      <c r="C668" s="4" t="s">
        <v>24116</v>
      </c>
      <c r="D668" s="4">
        <v>-55</v>
      </c>
      <c r="E668" s="4" t="s">
        <v>24117</v>
      </c>
      <c r="F668" s="4" t="s">
        <v>23989</v>
      </c>
      <c r="G668" s="4" t="s">
        <v>23989</v>
      </c>
      <c r="H668" s="4" t="s">
        <v>23989</v>
      </c>
      <c r="I668" s="4"/>
      <c r="J668" s="4"/>
      <c r="K668" s="4"/>
    </row>
    <row r="669" spans="2:11">
      <c r="B669" t="s">
        <v>24118</v>
      </c>
      <c r="C669" s="4" t="s">
        <v>24119</v>
      </c>
      <c r="D669" s="4">
        <v>-110</v>
      </c>
      <c r="E669" s="4" t="s">
        <v>24120</v>
      </c>
      <c r="F669" s="4" t="s">
        <v>23989</v>
      </c>
      <c r="G669" s="4" t="s">
        <v>23989</v>
      </c>
      <c r="H669" s="4" t="s">
        <v>23989</v>
      </c>
      <c r="I669" s="4"/>
      <c r="J669" s="4"/>
      <c r="K669" s="4"/>
    </row>
    <row r="670" spans="2:11">
      <c r="B670" t="s">
        <v>24121</v>
      </c>
      <c r="C670" s="4" t="s">
        <v>24122</v>
      </c>
      <c r="D670" s="4">
        <v>-220</v>
      </c>
      <c r="E670" s="4" t="s">
        <v>24123</v>
      </c>
      <c r="F670" s="4" t="s">
        <v>23989</v>
      </c>
      <c r="G670" s="4" t="s">
        <v>23989</v>
      </c>
      <c r="H670" s="4" t="s">
        <v>23989</v>
      </c>
      <c r="I670" s="4"/>
      <c r="J670" s="4"/>
      <c r="K670" s="4"/>
    </row>
    <row r="671" spans="2:11">
      <c r="B671" t="s">
        <v>24124</v>
      </c>
      <c r="C671" s="4" t="s">
        <v>24125</v>
      </c>
      <c r="D671" s="4">
        <v>-75</v>
      </c>
      <c r="E671" s="4" t="s">
        <v>24126</v>
      </c>
      <c r="F671" s="4" t="s">
        <v>23989</v>
      </c>
      <c r="G671" s="4" t="s">
        <v>23989</v>
      </c>
      <c r="H671" s="4" t="s">
        <v>23989</v>
      </c>
      <c r="I671" s="4"/>
      <c r="J671" s="4"/>
      <c r="K671" s="4"/>
    </row>
    <row r="672" spans="2:11">
      <c r="B672" t="s">
        <v>24127</v>
      </c>
      <c r="C672" s="4" t="s">
        <v>24128</v>
      </c>
      <c r="D672" s="4">
        <v>-150</v>
      </c>
      <c r="E672" s="4" t="s">
        <v>24129</v>
      </c>
      <c r="F672" s="4" t="s">
        <v>23989</v>
      </c>
      <c r="G672" s="4" t="s">
        <v>23989</v>
      </c>
      <c r="H672" s="4" t="s">
        <v>23989</v>
      </c>
      <c r="I672" s="4"/>
      <c r="J672" s="4"/>
      <c r="K672" s="4"/>
    </row>
    <row r="673" spans="2:11">
      <c r="B673" t="s">
        <v>24130</v>
      </c>
      <c r="C673" s="4" t="s">
        <v>24131</v>
      </c>
      <c r="D673" s="4">
        <v>-300</v>
      </c>
      <c r="E673" s="4" t="s">
        <v>24132</v>
      </c>
      <c r="F673" s="4" t="s">
        <v>23989</v>
      </c>
      <c r="G673" s="4" t="s">
        <v>23989</v>
      </c>
      <c r="H673" s="4" t="s">
        <v>23989</v>
      </c>
      <c r="I673" s="4"/>
      <c r="J673" s="4"/>
      <c r="K673" s="4"/>
    </row>
    <row r="674" spans="2:11">
      <c r="B674" t="s">
        <v>24133</v>
      </c>
      <c r="C674" s="4" t="s">
        <v>24134</v>
      </c>
      <c r="D674" s="4">
        <v>0</v>
      </c>
      <c r="E674" s="4" t="s">
        <v>24135</v>
      </c>
      <c r="F674" s="4" t="s">
        <v>23989</v>
      </c>
      <c r="G674" s="4" t="s">
        <v>23989</v>
      </c>
      <c r="H674" s="4" t="s">
        <v>23989</v>
      </c>
      <c r="I674" s="4"/>
      <c r="J674" s="4"/>
      <c r="K674" s="4"/>
    </row>
    <row r="675" spans="2:11">
      <c r="B675" t="s">
        <v>24136</v>
      </c>
      <c r="C675" s="4" t="s">
        <v>24137</v>
      </c>
      <c r="D675" s="4">
        <v>0</v>
      </c>
      <c r="E675" s="4" t="s">
        <v>24138</v>
      </c>
      <c r="F675" s="4" t="s">
        <v>23989</v>
      </c>
      <c r="G675" s="4" t="s">
        <v>23989</v>
      </c>
      <c r="H675" s="4" t="s">
        <v>23989</v>
      </c>
      <c r="I675" s="4"/>
      <c r="J675" s="4"/>
      <c r="K675" s="4"/>
    </row>
    <row r="676" spans="2:11">
      <c r="B676" t="s">
        <v>24139</v>
      </c>
      <c r="C676" s="4" t="s">
        <v>24140</v>
      </c>
      <c r="D676" s="4">
        <v>0</v>
      </c>
      <c r="E676" s="4" t="s">
        <v>24141</v>
      </c>
      <c r="F676" s="4" t="s">
        <v>23989</v>
      </c>
      <c r="G676" s="4" t="s">
        <v>23989</v>
      </c>
      <c r="H676" s="4" t="s">
        <v>23989</v>
      </c>
      <c r="I676" s="4"/>
      <c r="J676" s="4"/>
      <c r="K676" s="4"/>
    </row>
    <row r="677" spans="2:11">
      <c r="B677" t="s">
        <v>24142</v>
      </c>
      <c r="C677" s="4" t="s">
        <v>24143</v>
      </c>
      <c r="D677" s="4">
        <v>-45</v>
      </c>
      <c r="E677" s="4" t="s">
        <v>24144</v>
      </c>
      <c r="F677" s="4" t="s">
        <v>24145</v>
      </c>
      <c r="G677" s="4" t="s">
        <v>23989</v>
      </c>
      <c r="H677" s="4" t="s">
        <v>24061</v>
      </c>
      <c r="I677" s="4"/>
      <c r="J677" s="4"/>
      <c r="K677" s="4"/>
    </row>
    <row r="678" spans="2:11">
      <c r="B678" t="s">
        <v>24146</v>
      </c>
      <c r="C678" s="4" t="s">
        <v>24147</v>
      </c>
      <c r="D678" s="4">
        <v>-90</v>
      </c>
      <c r="E678" s="4" t="s">
        <v>24148</v>
      </c>
      <c r="F678" s="4" t="s">
        <v>24145</v>
      </c>
      <c r="G678" s="4" t="s">
        <v>23989</v>
      </c>
      <c r="H678" s="4" t="s">
        <v>24065</v>
      </c>
      <c r="I678" s="4"/>
      <c r="J678" s="4"/>
      <c r="K678" s="4"/>
    </row>
    <row r="679" spans="2:11">
      <c r="B679" t="s">
        <v>24149</v>
      </c>
      <c r="C679" s="4" t="s">
        <v>24150</v>
      </c>
      <c r="D679" s="4">
        <v>-180</v>
      </c>
      <c r="E679" s="4" t="s">
        <v>24151</v>
      </c>
      <c r="F679" s="4" t="s">
        <v>24145</v>
      </c>
      <c r="G679" s="4" t="s">
        <v>23989</v>
      </c>
      <c r="H679" s="4" t="s">
        <v>24069</v>
      </c>
      <c r="I679" s="4"/>
      <c r="J679" s="4"/>
      <c r="K679" s="4"/>
    </row>
    <row r="680" spans="3:3">
      <c r="C680" s="8"/>
    </row>
    <row r="681" spans="2:5">
      <c r="B681" t="s">
        <v>24152</v>
      </c>
      <c r="C681" s="4" t="s">
        <v>24153</v>
      </c>
      <c r="D681" s="4" t="s">
        <v>23064</v>
      </c>
      <c r="E681" s="4" t="s">
        <v>24154</v>
      </c>
    </row>
    <row r="682" spans="2:5">
      <c r="B682" t="s">
        <v>24155</v>
      </c>
      <c r="C682" s="4" t="s">
        <v>24156</v>
      </c>
      <c r="D682" s="4" t="s">
        <v>23067</v>
      </c>
      <c r="E682" s="4" t="s">
        <v>24157</v>
      </c>
    </row>
    <row r="683" spans="2:5">
      <c r="B683" t="s">
        <v>24158</v>
      </c>
      <c r="C683" s="4" t="s">
        <v>24159</v>
      </c>
      <c r="D683" s="4" t="s">
        <v>23070</v>
      </c>
      <c r="E683" s="4" t="s">
        <v>24160</v>
      </c>
    </row>
    <row r="684" spans="2:5">
      <c r="B684" t="s">
        <v>24161</v>
      </c>
      <c r="C684" s="4" t="s">
        <v>24162</v>
      </c>
      <c r="D684" s="4" t="s">
        <v>23064</v>
      </c>
      <c r="E684" s="4" t="s">
        <v>24163</v>
      </c>
    </row>
    <row r="685" spans="2:5">
      <c r="B685" t="s">
        <v>24164</v>
      </c>
      <c r="C685" s="4" t="s">
        <v>24165</v>
      </c>
      <c r="D685" s="4" t="s">
        <v>23067</v>
      </c>
      <c r="E685" s="4" t="s">
        <v>24166</v>
      </c>
    </row>
    <row r="686" spans="2:5">
      <c r="B686" t="s">
        <v>24167</v>
      </c>
      <c r="C686" s="4" t="s">
        <v>24168</v>
      </c>
      <c r="D686" s="4" t="s">
        <v>23070</v>
      </c>
      <c r="E686" s="4" t="s">
        <v>24169</v>
      </c>
    </row>
    <row r="687" spans="2:5">
      <c r="B687" t="s">
        <v>24170</v>
      </c>
      <c r="C687" s="4" t="s">
        <v>24171</v>
      </c>
      <c r="D687" s="4" t="s">
        <v>23064</v>
      </c>
      <c r="E687" s="4" t="s">
        <v>24172</v>
      </c>
    </row>
    <row r="688" spans="2:5">
      <c r="B688" t="s">
        <v>24173</v>
      </c>
      <c r="C688" s="4" t="s">
        <v>24174</v>
      </c>
      <c r="D688" s="4" t="s">
        <v>23067</v>
      </c>
      <c r="E688" s="4" t="s">
        <v>24175</v>
      </c>
    </row>
    <row r="689" spans="2:5">
      <c r="B689" t="s">
        <v>24176</v>
      </c>
      <c r="C689" s="4" t="s">
        <v>24177</v>
      </c>
      <c r="D689" s="4" t="s">
        <v>23070</v>
      </c>
      <c r="E689" s="4" t="s">
        <v>24178</v>
      </c>
    </row>
    <row r="690" spans="2:5">
      <c r="B690" t="s">
        <v>24179</v>
      </c>
      <c r="C690" s="4" t="s">
        <v>24180</v>
      </c>
      <c r="D690" s="4" t="s">
        <v>23064</v>
      </c>
      <c r="E690" s="4" t="s">
        <v>24181</v>
      </c>
    </row>
    <row r="691" spans="2:5">
      <c r="B691" t="s">
        <v>24182</v>
      </c>
      <c r="C691" s="4" t="s">
        <v>24183</v>
      </c>
      <c r="D691" s="4" t="s">
        <v>23067</v>
      </c>
      <c r="E691" s="4" t="s">
        <v>24184</v>
      </c>
    </row>
    <row r="692" spans="2:5">
      <c r="B692" t="s">
        <v>24185</v>
      </c>
      <c r="C692" s="4" t="s">
        <v>24186</v>
      </c>
      <c r="D692" s="4" t="s">
        <v>23070</v>
      </c>
      <c r="E692" s="4" t="s">
        <v>24187</v>
      </c>
    </row>
    <row r="693" spans="2:5">
      <c r="B693" t="s">
        <v>24188</v>
      </c>
      <c r="C693" s="4" t="s">
        <v>24189</v>
      </c>
      <c r="D693" s="4" t="s">
        <v>23064</v>
      </c>
      <c r="E693" s="4" t="s">
        <v>24190</v>
      </c>
    </row>
    <row r="694" spans="2:5">
      <c r="B694" t="s">
        <v>24191</v>
      </c>
      <c r="C694" s="4" t="s">
        <v>24192</v>
      </c>
      <c r="D694" s="4" t="s">
        <v>23067</v>
      </c>
      <c r="E694" s="4" t="s">
        <v>24193</v>
      </c>
    </row>
    <row r="695" spans="2:5">
      <c r="B695" t="s">
        <v>24194</v>
      </c>
      <c r="C695" s="4" t="s">
        <v>24195</v>
      </c>
      <c r="D695" s="4" t="s">
        <v>23070</v>
      </c>
      <c r="E695" s="4" t="s">
        <v>24196</v>
      </c>
    </row>
    <row r="696" spans="2:5">
      <c r="B696" t="s">
        <v>24197</v>
      </c>
      <c r="C696" s="4" t="s">
        <v>24198</v>
      </c>
      <c r="D696" s="4" t="s">
        <v>23064</v>
      </c>
      <c r="E696" s="4" t="s">
        <v>24199</v>
      </c>
    </row>
    <row r="697" spans="2:5">
      <c r="B697" t="s">
        <v>24200</v>
      </c>
      <c r="C697" s="4" t="s">
        <v>24201</v>
      </c>
      <c r="D697" s="4" t="s">
        <v>23067</v>
      </c>
      <c r="E697" s="4" t="s">
        <v>24202</v>
      </c>
    </row>
    <row r="698" spans="2:5">
      <c r="B698" t="s">
        <v>24203</v>
      </c>
      <c r="C698" s="4" t="s">
        <v>24204</v>
      </c>
      <c r="D698" s="4" t="s">
        <v>23070</v>
      </c>
      <c r="E698" s="4" t="s">
        <v>23984</v>
      </c>
    </row>
    <row r="699" spans="2:5">
      <c r="B699" t="s">
        <v>24205</v>
      </c>
      <c r="C699" s="4" t="s">
        <v>24206</v>
      </c>
      <c r="D699" s="4" t="s">
        <v>23064</v>
      </c>
      <c r="E699" s="4" t="s">
        <v>24207</v>
      </c>
    </row>
    <row r="700" spans="2:5">
      <c r="B700" t="s">
        <v>24208</v>
      </c>
      <c r="C700" s="4" t="s">
        <v>24209</v>
      </c>
      <c r="D700" s="4" t="s">
        <v>23067</v>
      </c>
      <c r="E700" s="4" t="s">
        <v>24210</v>
      </c>
    </row>
    <row r="701" spans="2:5">
      <c r="B701" t="s">
        <v>24211</v>
      </c>
      <c r="C701" s="4" t="s">
        <v>24212</v>
      </c>
      <c r="D701" s="4" t="s">
        <v>23070</v>
      </c>
      <c r="E701" s="4" t="s">
        <v>24213</v>
      </c>
    </row>
    <row r="702" spans="2:5">
      <c r="B702" t="s">
        <v>24205</v>
      </c>
      <c r="C702" s="4" t="s">
        <v>24214</v>
      </c>
      <c r="D702" s="4" t="s">
        <v>23064</v>
      </c>
      <c r="E702" s="4" t="s">
        <v>24215</v>
      </c>
    </row>
    <row r="703" spans="2:5">
      <c r="B703" t="s">
        <v>24208</v>
      </c>
      <c r="C703" s="4" t="s">
        <v>24216</v>
      </c>
      <c r="D703" s="4" t="s">
        <v>23067</v>
      </c>
      <c r="E703" s="4" t="s">
        <v>24217</v>
      </c>
    </row>
    <row r="704" spans="2:5">
      <c r="B704" t="s">
        <v>24211</v>
      </c>
      <c r="C704" s="4" t="s">
        <v>24218</v>
      </c>
      <c r="D704" s="4" t="s">
        <v>23070</v>
      </c>
      <c r="E704" s="4" t="s">
        <v>24219</v>
      </c>
    </row>
    <row r="705" spans="2:5">
      <c r="B705" t="s">
        <v>24205</v>
      </c>
      <c r="C705" s="4" t="s">
        <v>24220</v>
      </c>
      <c r="D705" s="4" t="s">
        <v>23064</v>
      </c>
      <c r="E705" s="4" t="s">
        <v>24207</v>
      </c>
    </row>
    <row r="706" spans="2:5">
      <c r="B706" t="s">
        <v>24208</v>
      </c>
      <c r="C706" s="4" t="s">
        <v>24221</v>
      </c>
      <c r="D706" s="4" t="s">
        <v>23067</v>
      </c>
      <c r="E706" s="4" t="s">
        <v>24210</v>
      </c>
    </row>
    <row r="707" spans="2:5">
      <c r="B707" t="s">
        <v>24211</v>
      </c>
      <c r="C707" s="4" t="s">
        <v>24222</v>
      </c>
      <c r="D707" s="4" t="s">
        <v>23070</v>
      </c>
      <c r="E707" s="4" t="s">
        <v>24213</v>
      </c>
    </row>
    <row r="708" spans="2:5">
      <c r="B708" t="s">
        <v>24205</v>
      </c>
      <c r="C708" s="4" t="s">
        <v>24223</v>
      </c>
      <c r="D708" s="4" t="s">
        <v>23064</v>
      </c>
      <c r="E708" s="4" t="s">
        <v>24215</v>
      </c>
    </row>
    <row r="709" spans="2:5">
      <c r="B709" t="s">
        <v>24208</v>
      </c>
      <c r="C709" s="4" t="s">
        <v>24224</v>
      </c>
      <c r="D709" s="4" t="s">
        <v>23067</v>
      </c>
      <c r="E709" s="4" t="s">
        <v>24217</v>
      </c>
    </row>
    <row r="710" spans="2:5">
      <c r="B710" t="s">
        <v>24211</v>
      </c>
      <c r="C710" s="4" t="s">
        <v>24225</v>
      </c>
      <c r="D710" s="4" t="s">
        <v>23070</v>
      </c>
      <c r="E710" s="4" t="s">
        <v>24219</v>
      </c>
    </row>
    <row r="711" spans="2:5">
      <c r="B711" t="s">
        <v>24226</v>
      </c>
      <c r="C711" s="4" t="s">
        <v>24227</v>
      </c>
      <c r="D711" s="4" t="s">
        <v>23064</v>
      </c>
      <c r="E711" s="4" t="s">
        <v>24199</v>
      </c>
    </row>
    <row r="712" spans="2:5">
      <c r="B712" t="s">
        <v>24228</v>
      </c>
      <c r="C712" s="4" t="s">
        <v>24229</v>
      </c>
      <c r="D712" s="4" t="s">
        <v>23067</v>
      </c>
      <c r="E712" s="4" t="s">
        <v>24202</v>
      </c>
    </row>
    <row r="713" spans="2:5">
      <c r="B713" t="s">
        <v>24230</v>
      </c>
      <c r="C713" s="4" t="s">
        <v>24231</v>
      </c>
      <c r="D713" s="4" t="s">
        <v>23070</v>
      </c>
      <c r="E713" s="4" t="s">
        <v>23984</v>
      </c>
    </row>
    <row r="714" spans="3:3">
      <c r="C714" s="8"/>
    </row>
    <row r="715" spans="2:6">
      <c r="B715" t="s">
        <v>24232</v>
      </c>
      <c r="C715" s="4" t="s">
        <v>24233</v>
      </c>
      <c r="D715" s="4"/>
      <c r="E715" s="4" t="s">
        <v>23989</v>
      </c>
      <c r="F715" s="4" t="s">
        <v>24234</v>
      </c>
    </row>
    <row r="716" spans="3:3">
      <c r="C716" s="8"/>
    </row>
    <row r="717" spans="2:8">
      <c r="B717" t="s">
        <v>24235</v>
      </c>
      <c r="C717" s="4" t="s">
        <v>24236</v>
      </c>
      <c r="D717" s="4">
        <v>-25</v>
      </c>
      <c r="E717" s="4" t="s">
        <v>24237</v>
      </c>
      <c r="F717" s="4" t="s">
        <v>23989</v>
      </c>
      <c r="G717" s="4" t="s">
        <v>23989</v>
      </c>
      <c r="H717" s="4" t="s">
        <v>24238</v>
      </c>
    </row>
    <row r="718" spans="2:8">
      <c r="B718" t="s">
        <v>24239</v>
      </c>
      <c r="C718" s="4" t="s">
        <v>24240</v>
      </c>
      <c r="D718" s="4">
        <v>-50</v>
      </c>
      <c r="E718" s="4" t="s">
        <v>24241</v>
      </c>
      <c r="F718" s="4" t="s">
        <v>23989</v>
      </c>
      <c r="G718" s="4" t="s">
        <v>23989</v>
      </c>
      <c r="H718" s="4" t="s">
        <v>24242</v>
      </c>
    </row>
    <row r="719" spans="2:8">
      <c r="B719" t="s">
        <v>24243</v>
      </c>
      <c r="C719" s="4" t="s">
        <v>24244</v>
      </c>
      <c r="D719" s="4">
        <v>-100</v>
      </c>
      <c r="E719" s="4" t="s">
        <v>24245</v>
      </c>
      <c r="F719" s="4" t="s">
        <v>23989</v>
      </c>
      <c r="G719" s="4" t="s">
        <v>23989</v>
      </c>
      <c r="H719" s="4" t="s">
        <v>24246</v>
      </c>
    </row>
    <row r="720" spans="3:3">
      <c r="C720" s="8"/>
    </row>
    <row r="721" spans="2:5">
      <c r="B721" s="4" t="s">
        <v>8750</v>
      </c>
      <c r="C721" s="4" t="s">
        <v>24247</v>
      </c>
      <c r="D721" s="4">
        <v>-10</v>
      </c>
      <c r="E721" s="4" t="s">
        <v>24248</v>
      </c>
    </row>
    <row r="722" spans="2:5">
      <c r="B722" s="4" t="s">
        <v>8752</v>
      </c>
      <c r="C722" s="4" t="s">
        <v>24249</v>
      </c>
      <c r="D722" s="4">
        <v>-20</v>
      </c>
      <c r="E722" s="4" t="s">
        <v>24250</v>
      </c>
    </row>
    <row r="723" spans="3:3">
      <c r="C723" s="8"/>
    </row>
    <row r="724" spans="2:4">
      <c r="B724" s="4" t="s">
        <v>8073</v>
      </c>
      <c r="C724" s="4" t="s">
        <v>24251</v>
      </c>
      <c r="D724" s="4">
        <v>20</v>
      </c>
    </row>
    <row r="725" spans="2:4">
      <c r="B725" s="4" t="s">
        <v>8075</v>
      </c>
      <c r="C725" s="4" t="s">
        <v>24252</v>
      </c>
      <c r="D725" s="4">
        <v>50</v>
      </c>
    </row>
    <row r="726" spans="2:4">
      <c r="B726" s="4" t="s">
        <v>8077</v>
      </c>
      <c r="C726" s="4" t="s">
        <v>24253</v>
      </c>
      <c r="D726" s="4">
        <v>100</v>
      </c>
    </row>
    <row r="727" spans="2:5">
      <c r="B727" s="4" t="s">
        <v>7868</v>
      </c>
      <c r="C727" s="4" t="s">
        <v>24254</v>
      </c>
      <c r="D727" s="4">
        <v>-20</v>
      </c>
      <c r="E727" s="4" t="s">
        <v>24255</v>
      </c>
    </row>
    <row r="728" spans="2:6">
      <c r="B728" s="4" t="s">
        <v>8632</v>
      </c>
      <c r="C728" s="4" t="s">
        <v>24256</v>
      </c>
      <c r="D728" s="4">
        <v>-10</v>
      </c>
      <c r="E728" s="4" t="s">
        <v>24257</v>
      </c>
      <c r="F728" s="4" t="s">
        <v>23989</v>
      </c>
    </row>
    <row r="729" spans="2:6">
      <c r="B729" s="4" t="s">
        <v>7989</v>
      </c>
      <c r="C729" s="4" t="s">
        <v>24258</v>
      </c>
      <c r="D729" s="4">
        <v>-10</v>
      </c>
      <c r="E729" s="4" t="s">
        <v>23989</v>
      </c>
      <c r="F729" s="4" t="s">
        <v>24259</v>
      </c>
    </row>
    <row r="730" spans="2:6">
      <c r="B730" s="4" t="s">
        <v>24260</v>
      </c>
      <c r="C730" s="4" t="s">
        <v>24261</v>
      </c>
      <c r="D730" s="4">
        <v>-15</v>
      </c>
      <c r="E730" s="4" t="s">
        <v>23989</v>
      </c>
      <c r="F730" s="4" t="s">
        <v>24145</v>
      </c>
    </row>
    <row r="731" spans="2:6">
      <c r="B731" s="4" t="s">
        <v>24262</v>
      </c>
      <c r="C731" s="4" t="s">
        <v>24263</v>
      </c>
      <c r="D731" s="4">
        <v>-25</v>
      </c>
      <c r="E731" s="4" t="s">
        <v>23989</v>
      </c>
      <c r="F731" s="4" t="s">
        <v>24264</v>
      </c>
    </row>
    <row r="732" spans="2:6">
      <c r="B732" s="4" t="s">
        <v>24265</v>
      </c>
      <c r="C732" s="4" t="s">
        <v>24266</v>
      </c>
      <c r="D732" s="4">
        <v>-15</v>
      </c>
      <c r="E732" s="4" t="s">
        <v>23989</v>
      </c>
      <c r="F732" s="4" t="s">
        <v>24267</v>
      </c>
    </row>
    <row r="733" spans="2:6">
      <c r="B733" s="4" t="s">
        <v>24268</v>
      </c>
      <c r="C733" s="4" t="s">
        <v>24269</v>
      </c>
      <c r="D733" s="4">
        <v>-25</v>
      </c>
      <c r="E733" s="4" t="s">
        <v>23989</v>
      </c>
      <c r="F733" s="4" t="s">
        <v>24270</v>
      </c>
    </row>
    <row r="734" spans="2:6">
      <c r="B734" s="4" t="s">
        <v>8674</v>
      </c>
      <c r="C734" s="4" t="s">
        <v>24271</v>
      </c>
      <c r="D734" s="4">
        <v>-20</v>
      </c>
      <c r="E734" s="4" t="s">
        <v>24272</v>
      </c>
      <c r="F734" s="4" t="s">
        <v>23989</v>
      </c>
    </row>
    <row r="735" spans="2:6">
      <c r="B735" s="4" t="s">
        <v>8676</v>
      </c>
      <c r="C735" s="4" t="s">
        <v>24273</v>
      </c>
      <c r="D735" s="4">
        <v>-20</v>
      </c>
      <c r="E735" s="4" t="s">
        <v>24274</v>
      </c>
      <c r="F735" s="4" t="s">
        <v>23989</v>
      </c>
    </row>
    <row r="736" spans="2:6">
      <c r="B736" s="4" t="s">
        <v>8678</v>
      </c>
      <c r="C736" s="4" t="s">
        <v>24275</v>
      </c>
      <c r="D736" s="4">
        <v>-20</v>
      </c>
      <c r="E736" s="4" t="s">
        <v>24276</v>
      </c>
      <c r="F736" s="4" t="s">
        <v>23989</v>
      </c>
    </row>
    <row r="737" spans="2:6">
      <c r="B737" s="4" t="s">
        <v>8680</v>
      </c>
      <c r="C737" s="4" t="s">
        <v>24277</v>
      </c>
      <c r="D737" s="4">
        <v>-20</v>
      </c>
      <c r="E737" s="4" t="s">
        <v>24278</v>
      </c>
      <c r="F737" s="4" t="s">
        <v>23989</v>
      </c>
    </row>
    <row r="738" spans="2:6">
      <c r="B738" s="4" t="s">
        <v>24279</v>
      </c>
      <c r="C738" s="4" t="s">
        <v>24280</v>
      </c>
      <c r="D738" s="4">
        <v>-20</v>
      </c>
      <c r="E738" s="4" t="s">
        <v>24281</v>
      </c>
      <c r="F738" s="4" t="s">
        <v>23989</v>
      </c>
    </row>
    <row r="739" spans="2:6">
      <c r="B739" s="4" t="s">
        <v>9109</v>
      </c>
      <c r="C739" s="4" t="s">
        <v>24282</v>
      </c>
      <c r="D739" s="4">
        <v>-10</v>
      </c>
      <c r="E739" s="4" t="s">
        <v>23989</v>
      </c>
      <c r="F739" s="4" t="s">
        <v>24283</v>
      </c>
    </row>
    <row r="740" spans="2:3">
      <c r="B740" t="s">
        <v>8851</v>
      </c>
      <c r="C740" s="8" t="s">
        <v>24284</v>
      </c>
    </row>
    <row r="741" spans="3:3">
      <c r="C741" s="8"/>
    </row>
    <row r="742" spans="2:8">
      <c r="B742" t="s">
        <v>24285</v>
      </c>
      <c r="C742" s="4" t="s">
        <v>24286</v>
      </c>
      <c r="D742" s="4">
        <v>-15</v>
      </c>
      <c r="E742" s="4" t="s">
        <v>24287</v>
      </c>
      <c r="F742" s="4" t="s">
        <v>23989</v>
      </c>
      <c r="G742" s="4" t="s">
        <v>23989</v>
      </c>
      <c r="H742" s="4" t="s">
        <v>23989</v>
      </c>
    </row>
    <row r="743" spans="2:8">
      <c r="B743" t="s">
        <v>24288</v>
      </c>
      <c r="C743" s="4" t="s">
        <v>24289</v>
      </c>
      <c r="D743" s="4">
        <v>-30</v>
      </c>
      <c r="E743" s="4" t="s">
        <v>24290</v>
      </c>
      <c r="F743" s="4" t="s">
        <v>23989</v>
      </c>
      <c r="G743" s="4" t="s">
        <v>23989</v>
      </c>
      <c r="H743" s="4" t="s">
        <v>23989</v>
      </c>
    </row>
    <row r="744" spans="2:8">
      <c r="B744" t="s">
        <v>24291</v>
      </c>
      <c r="C744" s="4" t="s">
        <v>24292</v>
      </c>
      <c r="D744" s="4">
        <v>-5</v>
      </c>
      <c r="E744" s="4" t="s">
        <v>24293</v>
      </c>
      <c r="F744" s="4" t="s">
        <v>23989</v>
      </c>
      <c r="G744" s="4" t="s">
        <v>23989</v>
      </c>
      <c r="H744" s="4" t="s">
        <v>23989</v>
      </c>
    </row>
    <row r="745" spans="2:8">
      <c r="B745" t="s">
        <v>24294</v>
      </c>
      <c r="C745" s="4" t="s">
        <v>24295</v>
      </c>
      <c r="D745" s="4">
        <v>-20</v>
      </c>
      <c r="E745" s="4" t="s">
        <v>24296</v>
      </c>
      <c r="F745" s="4" t="s">
        <v>23989</v>
      </c>
      <c r="G745" s="4" t="s">
        <v>23989</v>
      </c>
      <c r="H745" s="4" t="s">
        <v>23989</v>
      </c>
    </row>
    <row r="746" spans="2:8">
      <c r="B746" t="s">
        <v>24297</v>
      </c>
      <c r="C746" s="4" t="s">
        <v>24298</v>
      </c>
      <c r="D746" s="4">
        <v>-40</v>
      </c>
      <c r="E746" s="4" t="s">
        <v>24299</v>
      </c>
      <c r="F746" s="4" t="s">
        <v>23989</v>
      </c>
      <c r="G746" s="4" t="s">
        <v>23989</v>
      </c>
      <c r="H746" s="4" t="s">
        <v>23989</v>
      </c>
    </row>
    <row r="747" spans="2:8">
      <c r="B747" t="s">
        <v>24300</v>
      </c>
      <c r="C747" s="4" t="s">
        <v>24301</v>
      </c>
      <c r="D747" s="4">
        <v>-10</v>
      </c>
      <c r="E747" s="4" t="s">
        <v>24302</v>
      </c>
      <c r="F747" s="4" t="s">
        <v>23989</v>
      </c>
      <c r="G747" s="4" t="s">
        <v>23989</v>
      </c>
      <c r="H747" s="4" t="s">
        <v>23989</v>
      </c>
    </row>
    <row r="748" spans="2:8">
      <c r="B748" t="s">
        <v>24303</v>
      </c>
      <c r="C748" s="4" t="s">
        <v>24304</v>
      </c>
      <c r="D748" s="4">
        <v>-25</v>
      </c>
      <c r="E748" s="4" t="s">
        <v>24305</v>
      </c>
      <c r="F748" s="4" t="s">
        <v>23989</v>
      </c>
      <c r="G748" s="4" t="s">
        <v>23989</v>
      </c>
      <c r="H748" s="4" t="s">
        <v>23989</v>
      </c>
    </row>
    <row r="749" spans="2:8">
      <c r="B749" t="s">
        <v>24306</v>
      </c>
      <c r="C749" s="4" t="s">
        <v>24307</v>
      </c>
      <c r="D749" s="4">
        <v>-50</v>
      </c>
      <c r="E749" s="4" t="s">
        <v>24308</v>
      </c>
      <c r="F749" s="4" t="s">
        <v>23989</v>
      </c>
      <c r="G749" s="4" t="s">
        <v>23989</v>
      </c>
      <c r="H749" s="4" t="s">
        <v>23989</v>
      </c>
    </row>
    <row r="750" spans="2:8">
      <c r="B750" t="s">
        <v>24309</v>
      </c>
      <c r="C750" s="4" t="s">
        <v>24310</v>
      </c>
      <c r="D750" s="4">
        <v>-100</v>
      </c>
      <c r="E750" s="4" t="s">
        <v>24311</v>
      </c>
      <c r="F750" s="4" t="s">
        <v>23989</v>
      </c>
      <c r="G750" s="4" t="s">
        <v>23989</v>
      </c>
      <c r="H750" s="4" t="s">
        <v>23989</v>
      </c>
    </row>
    <row r="751" spans="2:8">
      <c r="B751" t="s">
        <v>24312</v>
      </c>
      <c r="C751" s="4" t="s">
        <v>24313</v>
      </c>
      <c r="D751" s="4">
        <v>-35</v>
      </c>
      <c r="E751" s="4" t="s">
        <v>24314</v>
      </c>
      <c r="F751" s="4" t="s">
        <v>23989</v>
      </c>
      <c r="G751" s="4" t="s">
        <v>23989</v>
      </c>
      <c r="H751" s="4" t="s">
        <v>23989</v>
      </c>
    </row>
    <row r="752" spans="2:8">
      <c r="B752" t="s">
        <v>24315</v>
      </c>
      <c r="C752" s="4" t="s">
        <v>24316</v>
      </c>
      <c r="D752" s="4">
        <v>-70</v>
      </c>
      <c r="E752" s="4" t="s">
        <v>24317</v>
      </c>
      <c r="F752" s="4" t="s">
        <v>23989</v>
      </c>
      <c r="G752" s="4" t="s">
        <v>23989</v>
      </c>
      <c r="H752" s="4" t="s">
        <v>23989</v>
      </c>
    </row>
    <row r="753" spans="2:8">
      <c r="B753" t="s">
        <v>24318</v>
      </c>
      <c r="C753" s="4" t="s">
        <v>24319</v>
      </c>
      <c r="D753" s="4">
        <v>-140</v>
      </c>
      <c r="E753" s="4" t="s">
        <v>24320</v>
      </c>
      <c r="F753" s="4" t="s">
        <v>23989</v>
      </c>
      <c r="G753" s="4" t="s">
        <v>23989</v>
      </c>
      <c r="H753" s="4" t="s">
        <v>23989</v>
      </c>
    </row>
    <row r="754" spans="2:8">
      <c r="B754" t="s">
        <v>24321</v>
      </c>
      <c r="C754" s="4" t="s">
        <v>24322</v>
      </c>
      <c r="D754" s="4">
        <v>-45</v>
      </c>
      <c r="E754" s="4" t="s">
        <v>24323</v>
      </c>
      <c r="F754" s="4" t="s">
        <v>23989</v>
      </c>
      <c r="G754" s="4" t="s">
        <v>23989</v>
      </c>
      <c r="H754" s="4" t="s">
        <v>23989</v>
      </c>
    </row>
    <row r="755" spans="2:8">
      <c r="B755" t="s">
        <v>24324</v>
      </c>
      <c r="C755" s="4" t="s">
        <v>24325</v>
      </c>
      <c r="D755" s="4">
        <v>-90</v>
      </c>
      <c r="E755" s="4" t="s">
        <v>24326</v>
      </c>
      <c r="F755" s="4" t="s">
        <v>23989</v>
      </c>
      <c r="G755" s="4" t="s">
        <v>23989</v>
      </c>
      <c r="H755" s="4" t="s">
        <v>23989</v>
      </c>
    </row>
    <row r="756" spans="2:8">
      <c r="B756" t="s">
        <v>24327</v>
      </c>
      <c r="C756" s="4" t="s">
        <v>24328</v>
      </c>
      <c r="D756" s="4">
        <v>-180</v>
      </c>
      <c r="E756" s="4" t="s">
        <v>24329</v>
      </c>
      <c r="F756" s="4" t="s">
        <v>23989</v>
      </c>
      <c r="G756" s="4" t="s">
        <v>23989</v>
      </c>
      <c r="H756" s="4" t="s">
        <v>23989</v>
      </c>
    </row>
    <row r="757" spans="2:8">
      <c r="B757" t="s">
        <v>24330</v>
      </c>
      <c r="C757" s="4" t="s">
        <v>24331</v>
      </c>
      <c r="D757" s="4">
        <v>-55</v>
      </c>
      <c r="E757" s="4" t="s">
        <v>24332</v>
      </c>
      <c r="F757" s="4" t="s">
        <v>23989</v>
      </c>
      <c r="G757" s="4" t="s">
        <v>23989</v>
      </c>
      <c r="H757" s="4" t="s">
        <v>23989</v>
      </c>
    </row>
    <row r="758" spans="2:8">
      <c r="B758" t="s">
        <v>24333</v>
      </c>
      <c r="C758" s="4" t="s">
        <v>24334</v>
      </c>
      <c r="D758" s="4">
        <v>-110</v>
      </c>
      <c r="E758" s="4" t="s">
        <v>24335</v>
      </c>
      <c r="F758" s="4" t="s">
        <v>23989</v>
      </c>
      <c r="G758" s="4" t="s">
        <v>23989</v>
      </c>
      <c r="H758" s="4" t="s">
        <v>23989</v>
      </c>
    </row>
    <row r="759" spans="2:8">
      <c r="B759" t="s">
        <v>24336</v>
      </c>
      <c r="C759" s="4" t="s">
        <v>24337</v>
      </c>
      <c r="D759" s="4">
        <v>-220</v>
      </c>
      <c r="E759" s="4" t="s">
        <v>24338</v>
      </c>
      <c r="F759" s="4" t="s">
        <v>23989</v>
      </c>
      <c r="G759" s="4" t="s">
        <v>23989</v>
      </c>
      <c r="H759" s="4" t="s">
        <v>23989</v>
      </c>
    </row>
    <row r="760" spans="2:8">
      <c r="B760" t="s">
        <v>24339</v>
      </c>
      <c r="C760" s="4" t="s">
        <v>24340</v>
      </c>
      <c r="D760" s="4">
        <v>-75</v>
      </c>
      <c r="E760" s="4" t="s">
        <v>24341</v>
      </c>
      <c r="F760" s="4" t="s">
        <v>23989</v>
      </c>
      <c r="G760" s="4" t="s">
        <v>23989</v>
      </c>
      <c r="H760" s="4" t="s">
        <v>23989</v>
      </c>
    </row>
    <row r="761" spans="2:8">
      <c r="B761" t="s">
        <v>24342</v>
      </c>
      <c r="C761" s="4" t="s">
        <v>24343</v>
      </c>
      <c r="D761" s="4">
        <v>-150</v>
      </c>
      <c r="E761" s="4" t="s">
        <v>24344</v>
      </c>
      <c r="F761" s="4" t="s">
        <v>23989</v>
      </c>
      <c r="G761" s="4" t="s">
        <v>23989</v>
      </c>
      <c r="H761" s="4" t="s">
        <v>23989</v>
      </c>
    </row>
    <row r="762" spans="2:8">
      <c r="B762" t="s">
        <v>24345</v>
      </c>
      <c r="C762" s="4" t="s">
        <v>24346</v>
      </c>
      <c r="D762" s="4">
        <v>-300</v>
      </c>
      <c r="E762" s="4" t="s">
        <v>24347</v>
      </c>
      <c r="F762" s="4" t="s">
        <v>23989</v>
      </c>
      <c r="G762" s="4" t="s">
        <v>23989</v>
      </c>
      <c r="H762" s="4" t="s">
        <v>23989</v>
      </c>
    </row>
    <row r="763" spans="2:8">
      <c r="B763" t="s">
        <v>24348</v>
      </c>
      <c r="C763" s="4" t="s">
        <v>24349</v>
      </c>
      <c r="D763" s="4">
        <v>0</v>
      </c>
      <c r="E763" s="4" t="s">
        <v>24350</v>
      </c>
      <c r="F763" s="4" t="s">
        <v>23989</v>
      </c>
      <c r="G763" s="4" t="s">
        <v>23989</v>
      </c>
      <c r="H763" s="4" t="s">
        <v>23989</v>
      </c>
    </row>
    <row r="764" spans="2:8">
      <c r="B764" t="s">
        <v>24351</v>
      </c>
      <c r="C764" s="4" t="s">
        <v>24352</v>
      </c>
      <c r="D764" s="4">
        <v>0</v>
      </c>
      <c r="E764" s="4" t="s">
        <v>24353</v>
      </c>
      <c r="F764" s="4" t="s">
        <v>23989</v>
      </c>
      <c r="G764" s="4" t="s">
        <v>23989</v>
      </c>
      <c r="H764" s="4" t="s">
        <v>23989</v>
      </c>
    </row>
    <row r="765" spans="2:8">
      <c r="B765" t="s">
        <v>24354</v>
      </c>
      <c r="C765" s="4" t="s">
        <v>24355</v>
      </c>
      <c r="D765" s="4">
        <v>0</v>
      </c>
      <c r="E765" s="4" t="s">
        <v>24356</v>
      </c>
      <c r="F765" s="4" t="s">
        <v>23989</v>
      </c>
      <c r="G765" s="4" t="s">
        <v>23989</v>
      </c>
      <c r="H765" s="4" t="s">
        <v>23989</v>
      </c>
    </row>
    <row r="766" spans="2:8">
      <c r="B766" t="s">
        <v>24357</v>
      </c>
      <c r="C766" s="4" t="s">
        <v>24358</v>
      </c>
      <c r="D766" s="4">
        <v>-45</v>
      </c>
      <c r="E766" s="4" t="s">
        <v>24359</v>
      </c>
      <c r="F766" s="4" t="s">
        <v>24145</v>
      </c>
      <c r="G766" s="4" t="s">
        <v>23989</v>
      </c>
      <c r="H766" s="4" t="s">
        <v>24360</v>
      </c>
    </row>
    <row r="767" spans="2:8">
      <c r="B767" t="s">
        <v>24361</v>
      </c>
      <c r="C767" s="4" t="s">
        <v>24362</v>
      </c>
      <c r="D767" s="4">
        <v>-90</v>
      </c>
      <c r="E767" s="4" t="s">
        <v>24363</v>
      </c>
      <c r="F767" s="4" t="s">
        <v>24145</v>
      </c>
      <c r="G767" s="4" t="s">
        <v>23989</v>
      </c>
      <c r="H767" s="4" t="s">
        <v>24364</v>
      </c>
    </row>
    <row r="768" spans="2:8">
      <c r="B768" t="s">
        <v>24365</v>
      </c>
      <c r="C768" s="4" t="s">
        <v>24366</v>
      </c>
      <c r="D768" s="4">
        <v>-180</v>
      </c>
      <c r="E768" s="4" t="s">
        <v>24367</v>
      </c>
      <c r="F768" s="4" t="s">
        <v>24145</v>
      </c>
      <c r="G768" s="4" t="s">
        <v>23989</v>
      </c>
      <c r="H768" s="4" t="s">
        <v>24368</v>
      </c>
    </row>
    <row r="769" spans="3:3">
      <c r="C769" s="8"/>
    </row>
    <row r="770" spans="3:3">
      <c r="C770" s="8"/>
    </row>
    <row r="771" spans="2:5">
      <c r="B771" t="s">
        <v>24369</v>
      </c>
      <c r="C771" s="4" t="s">
        <v>24370</v>
      </c>
      <c r="D771" s="4" t="s">
        <v>23064</v>
      </c>
      <c r="E771" s="4" t="s">
        <v>24371</v>
      </c>
    </row>
    <row r="772" spans="2:5">
      <c r="B772" t="s">
        <v>24369</v>
      </c>
      <c r="C772" s="4" t="s">
        <v>24372</v>
      </c>
      <c r="D772" s="4" t="s">
        <v>23067</v>
      </c>
      <c r="E772" s="4" t="s">
        <v>24373</v>
      </c>
    </row>
    <row r="773" spans="2:5">
      <c r="B773" t="s">
        <v>24369</v>
      </c>
      <c r="C773" s="4" t="s">
        <v>24374</v>
      </c>
      <c r="D773" s="4" t="s">
        <v>23070</v>
      </c>
      <c r="E773" s="4" t="s">
        <v>24290</v>
      </c>
    </row>
    <row r="774" spans="2:5">
      <c r="B774" t="s">
        <v>24369</v>
      </c>
      <c r="C774" s="4" t="s">
        <v>24375</v>
      </c>
      <c r="D774" s="4" t="s">
        <v>23182</v>
      </c>
      <c r="E774" s="4" t="s">
        <v>24376</v>
      </c>
    </row>
    <row r="775" spans="2:5">
      <c r="B775" t="s">
        <v>24377</v>
      </c>
      <c r="C775" s="4" t="s">
        <v>24378</v>
      </c>
      <c r="D775" s="4" t="s">
        <v>23064</v>
      </c>
      <c r="E775" s="4" t="s">
        <v>24379</v>
      </c>
    </row>
    <row r="776" spans="2:5">
      <c r="B776" t="s">
        <v>24377</v>
      </c>
      <c r="C776" s="4" t="s">
        <v>24380</v>
      </c>
      <c r="D776" s="4" t="s">
        <v>23067</v>
      </c>
      <c r="E776" s="4" t="s">
        <v>24296</v>
      </c>
    </row>
    <row r="777" spans="2:5">
      <c r="B777" t="s">
        <v>24377</v>
      </c>
      <c r="C777" s="4" t="s">
        <v>24381</v>
      </c>
      <c r="D777" s="4" t="s">
        <v>23070</v>
      </c>
      <c r="E777" s="4" t="s">
        <v>24382</v>
      </c>
    </row>
    <row r="778" spans="2:5">
      <c r="B778" t="s">
        <v>24377</v>
      </c>
      <c r="C778" s="4" t="s">
        <v>24383</v>
      </c>
      <c r="D778" s="4" t="s">
        <v>23182</v>
      </c>
      <c r="E778" s="4" t="s">
        <v>24302</v>
      </c>
    </row>
    <row r="779" spans="2:5">
      <c r="B779" t="s">
        <v>24384</v>
      </c>
      <c r="C779" s="4" t="s">
        <v>24385</v>
      </c>
      <c r="D779" s="4" t="s">
        <v>23064</v>
      </c>
      <c r="E779" s="4" t="s">
        <v>24386</v>
      </c>
    </row>
    <row r="780" spans="2:5">
      <c r="B780" t="s">
        <v>24384</v>
      </c>
      <c r="C780" s="4" t="s">
        <v>24387</v>
      </c>
      <c r="D780" s="4" t="s">
        <v>23067</v>
      </c>
      <c r="E780" s="4" t="s">
        <v>24305</v>
      </c>
    </row>
    <row r="781" spans="2:5">
      <c r="B781" t="s">
        <v>24384</v>
      </c>
      <c r="C781" s="4" t="s">
        <v>24388</v>
      </c>
      <c r="D781" s="4" t="s">
        <v>23070</v>
      </c>
      <c r="E781" s="4" t="s">
        <v>24308</v>
      </c>
    </row>
    <row r="782" spans="2:5">
      <c r="B782" t="s">
        <v>24384</v>
      </c>
      <c r="C782" s="4" t="s">
        <v>24389</v>
      </c>
      <c r="D782" s="4" t="s">
        <v>23182</v>
      </c>
      <c r="E782" s="4" t="s">
        <v>24390</v>
      </c>
    </row>
    <row r="783" spans="2:5">
      <c r="B783" t="s">
        <v>24391</v>
      </c>
      <c r="C783" s="4" t="s">
        <v>24392</v>
      </c>
      <c r="D783" s="4" t="s">
        <v>23064</v>
      </c>
      <c r="E783" s="4" t="s">
        <v>24393</v>
      </c>
    </row>
    <row r="784" spans="2:5">
      <c r="B784" t="s">
        <v>24391</v>
      </c>
      <c r="C784" s="4" t="s">
        <v>24394</v>
      </c>
      <c r="D784" s="4" t="s">
        <v>23067</v>
      </c>
      <c r="E784" s="4" t="s">
        <v>24395</v>
      </c>
    </row>
    <row r="785" spans="2:5">
      <c r="B785" t="s">
        <v>24391</v>
      </c>
      <c r="C785" s="4" t="s">
        <v>24396</v>
      </c>
      <c r="D785" s="4" t="s">
        <v>23070</v>
      </c>
      <c r="E785" s="4" t="s">
        <v>24317</v>
      </c>
    </row>
    <row r="786" spans="2:5">
      <c r="B786" t="s">
        <v>24391</v>
      </c>
      <c r="C786" s="4" t="s">
        <v>24397</v>
      </c>
      <c r="D786" s="4" t="s">
        <v>23182</v>
      </c>
      <c r="E786" s="4" t="s">
        <v>24398</v>
      </c>
    </row>
    <row r="787" spans="2:5">
      <c r="B787" t="s">
        <v>24399</v>
      </c>
      <c r="C787" s="4" t="s">
        <v>24400</v>
      </c>
      <c r="D787" s="4" t="s">
        <v>23064</v>
      </c>
      <c r="E787" s="4" t="s">
        <v>24401</v>
      </c>
    </row>
    <row r="788" spans="2:5">
      <c r="B788" t="s">
        <v>24399</v>
      </c>
      <c r="C788" s="4" t="s">
        <v>24402</v>
      </c>
      <c r="D788" s="4" t="s">
        <v>23067</v>
      </c>
      <c r="E788" s="4" t="s">
        <v>24323</v>
      </c>
    </row>
    <row r="789" spans="2:5">
      <c r="B789" t="s">
        <v>24399</v>
      </c>
      <c r="C789" s="4" t="s">
        <v>24403</v>
      </c>
      <c r="D789" s="4" t="s">
        <v>23070</v>
      </c>
      <c r="E789" s="4" t="s">
        <v>24326</v>
      </c>
    </row>
    <row r="790" spans="2:5">
      <c r="B790" t="s">
        <v>24399</v>
      </c>
      <c r="C790" s="4" t="s">
        <v>24404</v>
      </c>
      <c r="D790" s="4" t="s">
        <v>23182</v>
      </c>
      <c r="E790" s="4" t="s">
        <v>24405</v>
      </c>
    </row>
    <row r="791" spans="2:5">
      <c r="B791" t="s">
        <v>24406</v>
      </c>
      <c r="C791" s="4" t="s">
        <v>24407</v>
      </c>
      <c r="D791" s="4" t="s">
        <v>23064</v>
      </c>
      <c r="E791" s="4" t="s">
        <v>24408</v>
      </c>
    </row>
    <row r="792" spans="2:5">
      <c r="B792" t="s">
        <v>24406</v>
      </c>
      <c r="C792" s="4" t="s">
        <v>24409</v>
      </c>
      <c r="D792" s="4" t="s">
        <v>23067</v>
      </c>
      <c r="E792" s="4" t="s">
        <v>24332</v>
      </c>
    </row>
    <row r="793" spans="2:5">
      <c r="B793" t="s">
        <v>24406</v>
      </c>
      <c r="C793" s="4" t="s">
        <v>24410</v>
      </c>
      <c r="D793" s="4" t="s">
        <v>23070</v>
      </c>
      <c r="E793" s="4" t="s">
        <v>24335</v>
      </c>
    </row>
    <row r="794" spans="2:5">
      <c r="B794" t="s">
        <v>24406</v>
      </c>
      <c r="C794" s="4" t="s">
        <v>24411</v>
      </c>
      <c r="D794" s="4" t="s">
        <v>23182</v>
      </c>
      <c r="E794" s="4" t="s">
        <v>24412</v>
      </c>
    </row>
    <row r="795" spans="2:5">
      <c r="B795" t="s">
        <v>24413</v>
      </c>
      <c r="C795" s="4" t="s">
        <v>24414</v>
      </c>
      <c r="D795" s="4" t="s">
        <v>23064</v>
      </c>
      <c r="E795" s="4" t="s">
        <v>24415</v>
      </c>
    </row>
    <row r="796" spans="2:5">
      <c r="B796" t="s">
        <v>24413</v>
      </c>
      <c r="C796" s="4" t="s">
        <v>24416</v>
      </c>
      <c r="D796" s="4" t="s">
        <v>23067</v>
      </c>
      <c r="E796" s="4" t="s">
        <v>24417</v>
      </c>
    </row>
    <row r="797" spans="2:5">
      <c r="B797" t="s">
        <v>24413</v>
      </c>
      <c r="C797" s="4" t="s">
        <v>24418</v>
      </c>
      <c r="D797" s="4" t="s">
        <v>23070</v>
      </c>
      <c r="E797" s="4" t="s">
        <v>24419</v>
      </c>
    </row>
    <row r="798" spans="2:5">
      <c r="B798" t="s">
        <v>24413</v>
      </c>
      <c r="C798" s="4" t="s">
        <v>24420</v>
      </c>
      <c r="D798" s="4" t="s">
        <v>23182</v>
      </c>
      <c r="E798" s="4" t="s">
        <v>24421</v>
      </c>
    </row>
    <row r="799" spans="2:5">
      <c r="B799" t="s">
        <v>24422</v>
      </c>
      <c r="C799" s="4" t="s">
        <v>24423</v>
      </c>
      <c r="D799" s="4" t="s">
        <v>23064</v>
      </c>
      <c r="E799" s="4" t="s">
        <v>24424</v>
      </c>
    </row>
    <row r="800" spans="2:5">
      <c r="B800" t="s">
        <v>24422</v>
      </c>
      <c r="C800" s="4" t="s">
        <v>24425</v>
      </c>
      <c r="D800" s="4" t="s">
        <v>23067</v>
      </c>
      <c r="E800" s="4" t="s">
        <v>24350</v>
      </c>
    </row>
    <row r="801" spans="2:5">
      <c r="B801" t="s">
        <v>24422</v>
      </c>
      <c r="C801" s="4" t="s">
        <v>24426</v>
      </c>
      <c r="D801" s="4" t="s">
        <v>23070</v>
      </c>
      <c r="E801" s="4" t="s">
        <v>24353</v>
      </c>
    </row>
    <row r="802" spans="2:5">
      <c r="B802" t="s">
        <v>24422</v>
      </c>
      <c r="C802" s="4" t="s">
        <v>24427</v>
      </c>
      <c r="D802" s="4" t="s">
        <v>23182</v>
      </c>
      <c r="E802" s="4" t="s">
        <v>24428</v>
      </c>
    </row>
    <row r="803" spans="2:8">
      <c r="B803" t="s">
        <v>24429</v>
      </c>
      <c r="C803" s="4" t="s">
        <v>24430</v>
      </c>
      <c r="D803" s="4" t="s">
        <v>23064</v>
      </c>
      <c r="E803" s="4" t="s">
        <v>24431</v>
      </c>
      <c r="F803" s="4" t="s">
        <v>23989</v>
      </c>
      <c r="G803" s="4" t="s">
        <v>23989</v>
      </c>
      <c r="H803" s="4" t="s">
        <v>23989</v>
      </c>
    </row>
    <row r="804" spans="2:8">
      <c r="B804" t="s">
        <v>24429</v>
      </c>
      <c r="C804" s="4" t="s">
        <v>24432</v>
      </c>
      <c r="D804" s="4" t="s">
        <v>23067</v>
      </c>
      <c r="E804" s="4" t="s">
        <v>24154</v>
      </c>
      <c r="F804" s="4" t="s">
        <v>23989</v>
      </c>
      <c r="G804" s="4" t="s">
        <v>23989</v>
      </c>
      <c r="H804" s="4" t="s">
        <v>23989</v>
      </c>
    </row>
    <row r="805" spans="2:8">
      <c r="B805" t="s">
        <v>24429</v>
      </c>
      <c r="C805" s="4" t="s">
        <v>24433</v>
      </c>
      <c r="D805" s="4" t="s">
        <v>23070</v>
      </c>
      <c r="E805" s="4" t="s">
        <v>24157</v>
      </c>
      <c r="F805" s="4" t="s">
        <v>23989</v>
      </c>
      <c r="G805" s="4" t="s">
        <v>23989</v>
      </c>
      <c r="H805" s="4" t="s">
        <v>23989</v>
      </c>
    </row>
    <row r="806" spans="2:8">
      <c r="B806" t="s">
        <v>24429</v>
      </c>
      <c r="C806" s="4" t="s">
        <v>24434</v>
      </c>
      <c r="D806" s="4" t="s">
        <v>23182</v>
      </c>
      <c r="E806" s="4" t="s">
        <v>24160</v>
      </c>
      <c r="F806" s="4" t="s">
        <v>23989</v>
      </c>
      <c r="G806" s="4" t="s">
        <v>23989</v>
      </c>
      <c r="H806" s="4" t="s">
        <v>23989</v>
      </c>
    </row>
    <row r="807" spans="2:8">
      <c r="B807" t="s">
        <v>24435</v>
      </c>
      <c r="C807" s="4" t="s">
        <v>24436</v>
      </c>
      <c r="D807" s="4" t="s">
        <v>23064</v>
      </c>
      <c r="E807" s="4" t="s">
        <v>24437</v>
      </c>
      <c r="F807" s="4" t="s">
        <v>23989</v>
      </c>
      <c r="G807" s="4" t="s">
        <v>23989</v>
      </c>
      <c r="H807" s="4" t="s">
        <v>23989</v>
      </c>
    </row>
    <row r="808" spans="2:8">
      <c r="B808" t="s">
        <v>24435</v>
      </c>
      <c r="C808" s="4" t="s">
        <v>24438</v>
      </c>
      <c r="D808" s="4" t="s">
        <v>23067</v>
      </c>
      <c r="E808" s="4" t="s">
        <v>24163</v>
      </c>
      <c r="F808" s="4" t="s">
        <v>23989</v>
      </c>
      <c r="G808" s="4" t="s">
        <v>23989</v>
      </c>
      <c r="H808" s="4" t="s">
        <v>23989</v>
      </c>
    </row>
    <row r="809" spans="2:8">
      <c r="B809" t="s">
        <v>24435</v>
      </c>
      <c r="C809" s="4" t="s">
        <v>24439</v>
      </c>
      <c r="D809" s="4" t="s">
        <v>23070</v>
      </c>
      <c r="E809" s="4" t="s">
        <v>24166</v>
      </c>
      <c r="F809" s="4" t="s">
        <v>23989</v>
      </c>
      <c r="G809" s="4" t="s">
        <v>23989</v>
      </c>
      <c r="H809" s="4" t="s">
        <v>23989</v>
      </c>
    </row>
    <row r="810" spans="2:8">
      <c r="B810" t="s">
        <v>24435</v>
      </c>
      <c r="C810" s="4" t="s">
        <v>24440</v>
      </c>
      <c r="D810" s="4" t="s">
        <v>23182</v>
      </c>
      <c r="E810" s="4" t="s">
        <v>24169</v>
      </c>
      <c r="F810" s="4" t="s">
        <v>23989</v>
      </c>
      <c r="G810" s="4" t="s">
        <v>23989</v>
      </c>
      <c r="H810" s="4" t="s">
        <v>23989</v>
      </c>
    </row>
    <row r="811" spans="2:8">
      <c r="B811" t="s">
        <v>24441</v>
      </c>
      <c r="C811" s="4" t="s">
        <v>24442</v>
      </c>
      <c r="D811" s="4" t="s">
        <v>23064</v>
      </c>
      <c r="E811" s="4" t="s">
        <v>24443</v>
      </c>
      <c r="F811" s="4" t="s">
        <v>23989</v>
      </c>
      <c r="G811" s="4" t="s">
        <v>23989</v>
      </c>
      <c r="H811" s="4" t="s">
        <v>23989</v>
      </c>
    </row>
    <row r="812" spans="2:8">
      <c r="B812" t="s">
        <v>24441</v>
      </c>
      <c r="C812" s="4" t="s">
        <v>24444</v>
      </c>
      <c r="D812" s="4" t="s">
        <v>23067</v>
      </c>
      <c r="E812" s="4" t="s">
        <v>24172</v>
      </c>
      <c r="F812" s="4" t="s">
        <v>23989</v>
      </c>
      <c r="G812" s="4" t="s">
        <v>23989</v>
      </c>
      <c r="H812" s="4" t="s">
        <v>23989</v>
      </c>
    </row>
    <row r="813" spans="2:8">
      <c r="B813" t="s">
        <v>24441</v>
      </c>
      <c r="C813" s="4" t="s">
        <v>24445</v>
      </c>
      <c r="D813" s="4" t="s">
        <v>23070</v>
      </c>
      <c r="E813" s="4" t="s">
        <v>24175</v>
      </c>
      <c r="F813" s="4" t="s">
        <v>23989</v>
      </c>
      <c r="G813" s="4" t="s">
        <v>23989</v>
      </c>
      <c r="H813" s="4" t="s">
        <v>23989</v>
      </c>
    </row>
    <row r="814" spans="2:8">
      <c r="B814" t="s">
        <v>24441</v>
      </c>
      <c r="C814" s="4" t="s">
        <v>24446</v>
      </c>
      <c r="D814" s="4" t="s">
        <v>23182</v>
      </c>
      <c r="E814" s="4" t="s">
        <v>24178</v>
      </c>
      <c r="F814" s="4" t="s">
        <v>23989</v>
      </c>
      <c r="G814" s="4" t="s">
        <v>23989</v>
      </c>
      <c r="H814" s="4" t="s">
        <v>23989</v>
      </c>
    </row>
    <row r="815" spans="2:8">
      <c r="B815" t="s">
        <v>24447</v>
      </c>
      <c r="C815" s="4" t="s">
        <v>24448</v>
      </c>
      <c r="D815" s="4" t="s">
        <v>23064</v>
      </c>
      <c r="E815" s="4" t="s">
        <v>24449</v>
      </c>
      <c r="F815" s="4" t="s">
        <v>23989</v>
      </c>
      <c r="G815" s="4" t="s">
        <v>23989</v>
      </c>
      <c r="H815" s="4" t="s">
        <v>23989</v>
      </c>
    </row>
    <row r="816" spans="2:8">
      <c r="B816" t="s">
        <v>24447</v>
      </c>
      <c r="C816" s="4" t="s">
        <v>24450</v>
      </c>
      <c r="D816" s="4" t="s">
        <v>23067</v>
      </c>
      <c r="E816" s="4" t="s">
        <v>24181</v>
      </c>
      <c r="F816" s="4" t="s">
        <v>23989</v>
      </c>
      <c r="G816" s="4" t="s">
        <v>23989</v>
      </c>
      <c r="H816" s="4" t="s">
        <v>23989</v>
      </c>
    </row>
    <row r="817" spans="2:8">
      <c r="B817" t="s">
        <v>24447</v>
      </c>
      <c r="C817" s="4" t="s">
        <v>24451</v>
      </c>
      <c r="D817" s="4" t="s">
        <v>23070</v>
      </c>
      <c r="E817" s="4" t="s">
        <v>24184</v>
      </c>
      <c r="F817" s="4" t="s">
        <v>23989</v>
      </c>
      <c r="G817" s="4" t="s">
        <v>23989</v>
      </c>
      <c r="H817" s="4" t="s">
        <v>23989</v>
      </c>
    </row>
    <row r="818" spans="2:8">
      <c r="B818" t="s">
        <v>24447</v>
      </c>
      <c r="C818" s="4" t="s">
        <v>24452</v>
      </c>
      <c r="D818" s="4" t="s">
        <v>23182</v>
      </c>
      <c r="E818" s="4" t="s">
        <v>24187</v>
      </c>
      <c r="F818" s="4" t="s">
        <v>23989</v>
      </c>
      <c r="G818" s="4" t="s">
        <v>23989</v>
      </c>
      <c r="H818" s="4" t="s">
        <v>23989</v>
      </c>
    </row>
    <row r="819" spans="2:8">
      <c r="B819" t="s">
        <v>24453</v>
      </c>
      <c r="C819" s="4" t="s">
        <v>24454</v>
      </c>
      <c r="D819" s="4" t="s">
        <v>23064</v>
      </c>
      <c r="E819" s="4" t="s">
        <v>24455</v>
      </c>
      <c r="F819" s="4" t="s">
        <v>23989</v>
      </c>
      <c r="G819" s="4" t="s">
        <v>23989</v>
      </c>
      <c r="H819" s="4" t="s">
        <v>23989</v>
      </c>
    </row>
    <row r="820" spans="2:8">
      <c r="B820" t="s">
        <v>24453</v>
      </c>
      <c r="C820" s="4" t="s">
        <v>24456</v>
      </c>
      <c r="D820" s="4" t="s">
        <v>23067</v>
      </c>
      <c r="E820" s="4" t="s">
        <v>24190</v>
      </c>
      <c r="F820" s="4" t="s">
        <v>23989</v>
      </c>
      <c r="G820" s="4" t="s">
        <v>23989</v>
      </c>
      <c r="H820" s="4" t="s">
        <v>23989</v>
      </c>
    </row>
    <row r="821" spans="2:8">
      <c r="B821" t="s">
        <v>24453</v>
      </c>
      <c r="C821" s="4" t="s">
        <v>24457</v>
      </c>
      <c r="D821" s="4" t="s">
        <v>23070</v>
      </c>
      <c r="E821" s="4" t="s">
        <v>24193</v>
      </c>
      <c r="F821" s="4" t="s">
        <v>23989</v>
      </c>
      <c r="G821" s="4" t="s">
        <v>23989</v>
      </c>
      <c r="H821" s="4" t="s">
        <v>23989</v>
      </c>
    </row>
    <row r="822" spans="2:8">
      <c r="B822" t="s">
        <v>24453</v>
      </c>
      <c r="C822" s="4" t="s">
        <v>24458</v>
      </c>
      <c r="D822" s="4" t="s">
        <v>23182</v>
      </c>
      <c r="E822" s="4" t="s">
        <v>24196</v>
      </c>
      <c r="F822" s="4" t="s">
        <v>23989</v>
      </c>
      <c r="G822" s="4" t="s">
        <v>23989</v>
      </c>
      <c r="H822" s="4" t="s">
        <v>23989</v>
      </c>
    </row>
    <row r="823" spans="2:8">
      <c r="B823" t="s">
        <v>24459</v>
      </c>
      <c r="C823" s="4" t="s">
        <v>24460</v>
      </c>
      <c r="D823" s="4" t="s">
        <v>23064</v>
      </c>
      <c r="E823" s="4" t="s">
        <v>24461</v>
      </c>
      <c r="F823" s="4" t="s">
        <v>23989</v>
      </c>
      <c r="G823" s="4" t="s">
        <v>23989</v>
      </c>
      <c r="H823" s="4" t="s">
        <v>23989</v>
      </c>
    </row>
    <row r="824" spans="2:8">
      <c r="B824" t="s">
        <v>24459</v>
      </c>
      <c r="C824" s="4" t="s">
        <v>24462</v>
      </c>
      <c r="D824" s="4" t="s">
        <v>23067</v>
      </c>
      <c r="E824" s="4" t="s">
        <v>24199</v>
      </c>
      <c r="F824" s="4" t="s">
        <v>23989</v>
      </c>
      <c r="G824" s="4" t="s">
        <v>23989</v>
      </c>
      <c r="H824" s="4" t="s">
        <v>23989</v>
      </c>
    </row>
    <row r="825" spans="2:8">
      <c r="B825" t="s">
        <v>24459</v>
      </c>
      <c r="C825" s="4" t="s">
        <v>24463</v>
      </c>
      <c r="D825" s="4" t="s">
        <v>23070</v>
      </c>
      <c r="E825" s="4" t="s">
        <v>24202</v>
      </c>
      <c r="F825" s="4" t="s">
        <v>23989</v>
      </c>
      <c r="G825" s="4" t="s">
        <v>23989</v>
      </c>
      <c r="H825" s="4" t="s">
        <v>23989</v>
      </c>
    </row>
    <row r="826" spans="2:8">
      <c r="B826" t="s">
        <v>24459</v>
      </c>
      <c r="C826" s="4" t="s">
        <v>24464</v>
      </c>
      <c r="D826" s="4" t="s">
        <v>23182</v>
      </c>
      <c r="E826" s="4" t="s">
        <v>23984</v>
      </c>
      <c r="F826" s="4" t="s">
        <v>23989</v>
      </c>
      <c r="G826" s="4" t="s">
        <v>23989</v>
      </c>
      <c r="H826" s="4" t="s">
        <v>23989</v>
      </c>
    </row>
    <row r="827" spans="2:8">
      <c r="B827" t="s">
        <v>24465</v>
      </c>
      <c r="C827" s="4" t="s">
        <v>24466</v>
      </c>
      <c r="D827" s="4" t="s">
        <v>23064</v>
      </c>
      <c r="E827" s="4" t="s">
        <v>24467</v>
      </c>
      <c r="F827" s="4" t="s">
        <v>23989</v>
      </c>
      <c r="G827" s="4" t="s">
        <v>23989</v>
      </c>
      <c r="H827" s="4" t="s">
        <v>23989</v>
      </c>
    </row>
    <row r="828" spans="2:8">
      <c r="B828" t="s">
        <v>24465</v>
      </c>
      <c r="C828" s="4" t="s">
        <v>24468</v>
      </c>
      <c r="D828" s="4" t="s">
        <v>23067</v>
      </c>
      <c r="E828" s="4" t="s">
        <v>24207</v>
      </c>
      <c r="F828" s="4" t="s">
        <v>23989</v>
      </c>
      <c r="G828" s="4" t="s">
        <v>23989</v>
      </c>
      <c r="H828" s="4" t="s">
        <v>23989</v>
      </c>
    </row>
    <row r="829" spans="2:8">
      <c r="B829" t="s">
        <v>24465</v>
      </c>
      <c r="C829" s="4" t="s">
        <v>24469</v>
      </c>
      <c r="D829" s="4" t="s">
        <v>23070</v>
      </c>
      <c r="E829" s="4" t="s">
        <v>24210</v>
      </c>
      <c r="F829" s="4" t="s">
        <v>23989</v>
      </c>
      <c r="G829" s="4" t="s">
        <v>23989</v>
      </c>
      <c r="H829" s="4" t="s">
        <v>23989</v>
      </c>
    </row>
    <row r="830" spans="2:8">
      <c r="B830" t="s">
        <v>24465</v>
      </c>
      <c r="C830" s="4" t="s">
        <v>24470</v>
      </c>
      <c r="D830" s="4" t="s">
        <v>23182</v>
      </c>
      <c r="E830" s="4" t="s">
        <v>24213</v>
      </c>
      <c r="F830" s="4" t="s">
        <v>23989</v>
      </c>
      <c r="G830" s="4" t="s">
        <v>23989</v>
      </c>
      <c r="H830" s="4" t="s">
        <v>23989</v>
      </c>
    </row>
    <row r="831" spans="2:8">
      <c r="B831" t="s">
        <v>24471</v>
      </c>
      <c r="C831" s="4" t="s">
        <v>24472</v>
      </c>
      <c r="D831" s="4" t="s">
        <v>23064</v>
      </c>
      <c r="E831" s="4" t="s">
        <v>24473</v>
      </c>
      <c r="F831" s="4" t="s">
        <v>23989</v>
      </c>
      <c r="G831" s="4" t="s">
        <v>23989</v>
      </c>
      <c r="H831" s="4" t="s">
        <v>23989</v>
      </c>
    </row>
    <row r="832" spans="2:8">
      <c r="B832" t="s">
        <v>24471</v>
      </c>
      <c r="C832" s="4" t="s">
        <v>24474</v>
      </c>
      <c r="D832" s="4" t="s">
        <v>23067</v>
      </c>
      <c r="E832" s="4" t="s">
        <v>24215</v>
      </c>
      <c r="F832" s="4" t="s">
        <v>23989</v>
      </c>
      <c r="G832" s="4" t="s">
        <v>23989</v>
      </c>
      <c r="H832" s="4" t="s">
        <v>23989</v>
      </c>
    </row>
    <row r="833" spans="2:8">
      <c r="B833" t="s">
        <v>24471</v>
      </c>
      <c r="C833" s="4" t="s">
        <v>24475</v>
      </c>
      <c r="D833" s="4" t="s">
        <v>23070</v>
      </c>
      <c r="E833" s="4" t="s">
        <v>24217</v>
      </c>
      <c r="F833" s="4" t="s">
        <v>23989</v>
      </c>
      <c r="G833" s="4" t="s">
        <v>23989</v>
      </c>
      <c r="H833" s="4" t="s">
        <v>23989</v>
      </c>
    </row>
    <row r="834" spans="2:8">
      <c r="B834" t="s">
        <v>24471</v>
      </c>
      <c r="C834" s="4" t="s">
        <v>24476</v>
      </c>
      <c r="D834" s="4" t="s">
        <v>23182</v>
      </c>
      <c r="E834" s="4" t="s">
        <v>24219</v>
      </c>
      <c r="F834" s="4" t="s">
        <v>23989</v>
      </c>
      <c r="G834" s="4" t="s">
        <v>23989</v>
      </c>
      <c r="H834" s="4" t="s">
        <v>23989</v>
      </c>
    </row>
    <row r="835" spans="2:8">
      <c r="B835" t="s">
        <v>24477</v>
      </c>
      <c r="C835" s="4" t="s">
        <v>24478</v>
      </c>
      <c r="D835" s="4" t="s">
        <v>23064</v>
      </c>
      <c r="E835" s="4" t="s">
        <v>24479</v>
      </c>
      <c r="F835" s="4" t="s">
        <v>24145</v>
      </c>
      <c r="G835" s="4" t="s">
        <v>23989</v>
      </c>
      <c r="H835" s="4" t="s">
        <v>24480</v>
      </c>
    </row>
    <row r="836" spans="2:8">
      <c r="B836" t="s">
        <v>24477</v>
      </c>
      <c r="C836" s="4" t="s">
        <v>24481</v>
      </c>
      <c r="D836" s="4" t="s">
        <v>23067</v>
      </c>
      <c r="E836" s="4" t="s">
        <v>24359</v>
      </c>
      <c r="F836" s="4" t="s">
        <v>24145</v>
      </c>
      <c r="G836" s="4" t="s">
        <v>23989</v>
      </c>
      <c r="H836" s="4" t="s">
        <v>24480</v>
      </c>
    </row>
    <row r="837" spans="2:8">
      <c r="B837" t="s">
        <v>24477</v>
      </c>
      <c r="C837" s="4" t="s">
        <v>24482</v>
      </c>
      <c r="D837" s="4" t="s">
        <v>23070</v>
      </c>
      <c r="E837" s="4" t="s">
        <v>24363</v>
      </c>
      <c r="F837" s="4" t="s">
        <v>24145</v>
      </c>
      <c r="G837" s="4" t="s">
        <v>23989</v>
      </c>
      <c r="H837" s="4" t="s">
        <v>24480</v>
      </c>
    </row>
    <row r="838" spans="2:8">
      <c r="B838" t="s">
        <v>24477</v>
      </c>
      <c r="C838" s="4" t="s">
        <v>24483</v>
      </c>
      <c r="D838" s="4" t="s">
        <v>23182</v>
      </c>
      <c r="E838" s="4" t="s">
        <v>24484</v>
      </c>
      <c r="F838" s="4" t="s">
        <v>24145</v>
      </c>
      <c r="G838" s="4" t="s">
        <v>23989</v>
      </c>
      <c r="H838" s="4" t="s">
        <v>24480</v>
      </c>
    </row>
    <row r="839" spans="2:8">
      <c r="B839" t="s">
        <v>24485</v>
      </c>
      <c r="C839" s="4" t="s">
        <v>24486</v>
      </c>
      <c r="D839" s="4" t="s">
        <v>23064</v>
      </c>
      <c r="E839" s="4" t="s">
        <v>24487</v>
      </c>
      <c r="F839" s="4" t="s">
        <v>23989</v>
      </c>
      <c r="G839" s="4" t="s">
        <v>23989</v>
      </c>
      <c r="H839" s="4" t="s">
        <v>24488</v>
      </c>
    </row>
    <row r="840" spans="2:8">
      <c r="B840" t="s">
        <v>24485</v>
      </c>
      <c r="C840" s="4" t="s">
        <v>24489</v>
      </c>
      <c r="D840" s="4" t="s">
        <v>23067</v>
      </c>
      <c r="E840" s="4" t="s">
        <v>24490</v>
      </c>
      <c r="F840" s="4" t="s">
        <v>23989</v>
      </c>
      <c r="G840" s="4" t="s">
        <v>23989</v>
      </c>
      <c r="H840" s="4" t="s">
        <v>24488</v>
      </c>
    </row>
    <row r="841" spans="2:8">
      <c r="B841" t="s">
        <v>24485</v>
      </c>
      <c r="C841" s="4" t="s">
        <v>24491</v>
      </c>
      <c r="D841" s="4" t="s">
        <v>23070</v>
      </c>
      <c r="E841" s="4" t="s">
        <v>24492</v>
      </c>
      <c r="F841" s="4" t="s">
        <v>23989</v>
      </c>
      <c r="G841" s="4" t="s">
        <v>23989</v>
      </c>
      <c r="H841" s="4" t="s">
        <v>24488</v>
      </c>
    </row>
    <row r="842" spans="2:8">
      <c r="B842" t="s">
        <v>24485</v>
      </c>
      <c r="C842" s="4" t="s">
        <v>24493</v>
      </c>
      <c r="D842" s="4" t="s">
        <v>23182</v>
      </c>
      <c r="E842" s="4" t="s">
        <v>24494</v>
      </c>
      <c r="F842" s="4" t="s">
        <v>23989</v>
      </c>
      <c r="G842" s="4" t="s">
        <v>23989</v>
      </c>
      <c r="H842" s="4" t="s">
        <v>24488</v>
      </c>
    </row>
    <row r="843" spans="2:5">
      <c r="B843" t="s">
        <v>24495</v>
      </c>
      <c r="C843" s="4" t="s">
        <v>24496</v>
      </c>
      <c r="D843" s="4" t="s">
        <v>23064</v>
      </c>
      <c r="E843" s="4" t="s">
        <v>24248</v>
      </c>
    </row>
    <row r="844" spans="2:5">
      <c r="B844" t="s">
        <v>24495</v>
      </c>
      <c r="C844" s="4" t="s">
        <v>24497</v>
      </c>
      <c r="D844" s="4" t="s">
        <v>23067</v>
      </c>
      <c r="E844" s="4" t="s">
        <v>24248</v>
      </c>
    </row>
    <row r="845" spans="2:5">
      <c r="B845" t="s">
        <v>24495</v>
      </c>
      <c r="C845" s="4" t="s">
        <v>24498</v>
      </c>
      <c r="D845" s="4" t="s">
        <v>23070</v>
      </c>
      <c r="E845" s="4" t="s">
        <v>24248</v>
      </c>
    </row>
    <row r="846" spans="2:5">
      <c r="B846" t="s">
        <v>24495</v>
      </c>
      <c r="C846" s="4" t="s">
        <v>24499</v>
      </c>
      <c r="D846" s="4" t="s">
        <v>23182</v>
      </c>
      <c r="E846" s="4" t="s">
        <v>24248</v>
      </c>
    </row>
    <row r="847" spans="2:5">
      <c r="B847" t="s">
        <v>24500</v>
      </c>
      <c r="C847" s="4" t="s">
        <v>24501</v>
      </c>
      <c r="D847" s="4" t="s">
        <v>23064</v>
      </c>
      <c r="E847" s="4" t="s">
        <v>24250</v>
      </c>
    </row>
    <row r="848" spans="2:5">
      <c r="B848" t="s">
        <v>24500</v>
      </c>
      <c r="C848" s="4" t="s">
        <v>24502</v>
      </c>
      <c r="D848" s="4" t="s">
        <v>23067</v>
      </c>
      <c r="E848" s="4" t="s">
        <v>24250</v>
      </c>
    </row>
    <row r="849" spans="2:5">
      <c r="B849" t="s">
        <v>24500</v>
      </c>
      <c r="C849" s="4" t="s">
        <v>24503</v>
      </c>
      <c r="D849" s="4" t="s">
        <v>23070</v>
      </c>
      <c r="E849" s="4" t="s">
        <v>24250</v>
      </c>
    </row>
    <row r="850" spans="2:5">
      <c r="B850" t="s">
        <v>24500</v>
      </c>
      <c r="C850" s="4" t="s">
        <v>24504</v>
      </c>
      <c r="D850" s="4" t="s">
        <v>23182</v>
      </c>
      <c r="E850" s="4" t="s">
        <v>24250</v>
      </c>
    </row>
    <row r="851" spans="2:6">
      <c r="B851" t="s">
        <v>24505</v>
      </c>
      <c r="C851" s="4" t="s">
        <v>24506</v>
      </c>
      <c r="D851" s="4" t="s">
        <v>23064</v>
      </c>
      <c r="E851" s="4" t="s">
        <v>23989</v>
      </c>
      <c r="F851" s="4" t="s">
        <v>24267</v>
      </c>
    </row>
    <row r="852" spans="2:6">
      <c r="B852" t="s">
        <v>24505</v>
      </c>
      <c r="C852" s="4" t="s">
        <v>24507</v>
      </c>
      <c r="D852" s="4" t="s">
        <v>23067</v>
      </c>
      <c r="E852" s="4" t="s">
        <v>23989</v>
      </c>
      <c r="F852" s="4" t="s">
        <v>24267</v>
      </c>
    </row>
    <row r="853" spans="2:6">
      <c r="B853" t="s">
        <v>24505</v>
      </c>
      <c r="C853" s="4" t="s">
        <v>24508</v>
      </c>
      <c r="D853" s="4" t="s">
        <v>23070</v>
      </c>
      <c r="E853" s="4" t="s">
        <v>23989</v>
      </c>
      <c r="F853" s="4" t="s">
        <v>24267</v>
      </c>
    </row>
    <row r="854" spans="2:6">
      <c r="B854" t="s">
        <v>24505</v>
      </c>
      <c r="C854" s="4" t="s">
        <v>24509</v>
      </c>
      <c r="D854" s="4" t="s">
        <v>23182</v>
      </c>
      <c r="E854" s="4" t="s">
        <v>23989</v>
      </c>
      <c r="F854" s="4" t="s">
        <v>24267</v>
      </c>
    </row>
    <row r="855" spans="2:6">
      <c r="B855" t="s">
        <v>24510</v>
      </c>
      <c r="C855" s="4" t="s">
        <v>24511</v>
      </c>
      <c r="D855" s="4" t="s">
        <v>23064</v>
      </c>
      <c r="E855" s="4" t="s">
        <v>23989</v>
      </c>
      <c r="F855" s="4" t="s">
        <v>24270</v>
      </c>
    </row>
    <row r="856" spans="2:6">
      <c r="B856" t="s">
        <v>24510</v>
      </c>
      <c r="C856" s="4" t="s">
        <v>24512</v>
      </c>
      <c r="D856" s="4" t="s">
        <v>23067</v>
      </c>
      <c r="E856" s="4" t="s">
        <v>23989</v>
      </c>
      <c r="F856" s="4" t="s">
        <v>24270</v>
      </c>
    </row>
    <row r="857" spans="2:6">
      <c r="B857" t="s">
        <v>24510</v>
      </c>
      <c r="C857" s="4" t="s">
        <v>24513</v>
      </c>
      <c r="D857" s="4" t="s">
        <v>23070</v>
      </c>
      <c r="E857" s="4" t="s">
        <v>23989</v>
      </c>
      <c r="F857" s="4" t="s">
        <v>24270</v>
      </c>
    </row>
    <row r="858" spans="2:6">
      <c r="B858" t="s">
        <v>24510</v>
      </c>
      <c r="C858" s="4" t="s">
        <v>24514</v>
      </c>
      <c r="D858" s="4" t="s">
        <v>23182</v>
      </c>
      <c r="E858" s="4" t="s">
        <v>23989</v>
      </c>
      <c r="F858" s="4" t="s">
        <v>24270</v>
      </c>
    </row>
    <row r="859" spans="2:6">
      <c r="B859" t="s">
        <v>24515</v>
      </c>
      <c r="C859" s="4" t="s">
        <v>24516</v>
      </c>
      <c r="D859" s="4" t="s">
        <v>23064</v>
      </c>
      <c r="E859" s="4" t="s">
        <v>23989</v>
      </c>
      <c r="F859" s="4" t="s">
        <v>24145</v>
      </c>
    </row>
    <row r="860" spans="2:6">
      <c r="B860" t="s">
        <v>24515</v>
      </c>
      <c r="C860" s="4" t="s">
        <v>24517</v>
      </c>
      <c r="D860" s="4" t="s">
        <v>23067</v>
      </c>
      <c r="E860" s="4" t="s">
        <v>23989</v>
      </c>
      <c r="F860" s="4" t="s">
        <v>24145</v>
      </c>
    </row>
    <row r="861" spans="2:6">
      <c r="B861" t="s">
        <v>24515</v>
      </c>
      <c r="C861" s="4" t="s">
        <v>24518</v>
      </c>
      <c r="D861" s="4" t="s">
        <v>23070</v>
      </c>
      <c r="E861" s="4" t="s">
        <v>23989</v>
      </c>
      <c r="F861" s="4" t="s">
        <v>24145</v>
      </c>
    </row>
    <row r="862" spans="2:6">
      <c r="B862" t="s">
        <v>24515</v>
      </c>
      <c r="C862" s="4" t="s">
        <v>24519</v>
      </c>
      <c r="D862" s="4" t="s">
        <v>23182</v>
      </c>
      <c r="E862" s="4" t="s">
        <v>23989</v>
      </c>
      <c r="F862" s="4" t="s">
        <v>24145</v>
      </c>
    </row>
    <row r="863" spans="2:6">
      <c r="B863" t="s">
        <v>24520</v>
      </c>
      <c r="C863" s="4" t="s">
        <v>24521</v>
      </c>
      <c r="D863" s="4" t="s">
        <v>23064</v>
      </c>
      <c r="E863" s="4" t="s">
        <v>23989</v>
      </c>
      <c r="F863" s="4" t="s">
        <v>24264</v>
      </c>
    </row>
    <row r="864" spans="2:6">
      <c r="B864" t="s">
        <v>24520</v>
      </c>
      <c r="C864" s="4" t="s">
        <v>24522</v>
      </c>
      <c r="D864" s="4" t="s">
        <v>23067</v>
      </c>
      <c r="E864" s="4" t="s">
        <v>23989</v>
      </c>
      <c r="F864" s="4" t="s">
        <v>24264</v>
      </c>
    </row>
    <row r="865" spans="2:6">
      <c r="B865" t="s">
        <v>24520</v>
      </c>
      <c r="C865" s="4" t="s">
        <v>24523</v>
      </c>
      <c r="D865" s="4" t="s">
        <v>23070</v>
      </c>
      <c r="E865" s="4" t="s">
        <v>23989</v>
      </c>
      <c r="F865" s="4" t="s">
        <v>24264</v>
      </c>
    </row>
    <row r="866" spans="2:6">
      <c r="B866" t="s">
        <v>24520</v>
      </c>
      <c r="C866" s="4" t="s">
        <v>24524</v>
      </c>
      <c r="D866" s="4" t="s">
        <v>23182</v>
      </c>
      <c r="E866" s="4" t="s">
        <v>23989</v>
      </c>
      <c r="F866" s="4" t="s">
        <v>24264</v>
      </c>
    </row>
    <row r="867" spans="2:6">
      <c r="B867" t="s">
        <v>24525</v>
      </c>
      <c r="C867" s="4" t="s">
        <v>24526</v>
      </c>
      <c r="D867" s="4" t="s">
        <v>23064</v>
      </c>
      <c r="E867" s="4" t="s">
        <v>23989</v>
      </c>
      <c r="F867" s="4" t="s">
        <v>24259</v>
      </c>
    </row>
    <row r="868" spans="2:6">
      <c r="B868" t="s">
        <v>24525</v>
      </c>
      <c r="C868" s="4" t="s">
        <v>24527</v>
      </c>
      <c r="D868" s="4" t="s">
        <v>23067</v>
      </c>
      <c r="E868" s="4" t="s">
        <v>23989</v>
      </c>
      <c r="F868" s="4" t="s">
        <v>24259</v>
      </c>
    </row>
    <row r="869" spans="2:6">
      <c r="B869" t="s">
        <v>24525</v>
      </c>
      <c r="C869" s="4" t="s">
        <v>24528</v>
      </c>
      <c r="D869" s="4" t="s">
        <v>23070</v>
      </c>
      <c r="E869" s="4" t="s">
        <v>23989</v>
      </c>
      <c r="F869" s="4" t="s">
        <v>24259</v>
      </c>
    </row>
    <row r="870" spans="2:6">
      <c r="B870" t="s">
        <v>24525</v>
      </c>
      <c r="C870" s="4" t="s">
        <v>24529</v>
      </c>
      <c r="D870" s="4" t="s">
        <v>23182</v>
      </c>
      <c r="E870" s="4" t="s">
        <v>23989</v>
      </c>
      <c r="F870" s="4" t="s">
        <v>24259</v>
      </c>
    </row>
    <row r="871" spans="2:6">
      <c r="B871" t="s">
        <v>24530</v>
      </c>
      <c r="C871" s="4" t="s">
        <v>24531</v>
      </c>
      <c r="D871" s="4" t="s">
        <v>23064</v>
      </c>
      <c r="E871" s="4" t="s">
        <v>23989</v>
      </c>
      <c r="F871" s="4" t="s">
        <v>24532</v>
      </c>
    </row>
    <row r="872" spans="2:6">
      <c r="B872" t="s">
        <v>24530</v>
      </c>
      <c r="C872" s="4" t="s">
        <v>24533</v>
      </c>
      <c r="D872" s="4" t="s">
        <v>23067</v>
      </c>
      <c r="E872" s="4" t="s">
        <v>23989</v>
      </c>
      <c r="F872" s="4" t="s">
        <v>24532</v>
      </c>
    </row>
    <row r="873" spans="2:6">
      <c r="B873" t="s">
        <v>24530</v>
      </c>
      <c r="C873" s="4" t="s">
        <v>24534</v>
      </c>
      <c r="D873" s="4" t="s">
        <v>23070</v>
      </c>
      <c r="E873" s="4" t="s">
        <v>23989</v>
      </c>
      <c r="F873" s="4" t="s">
        <v>24532</v>
      </c>
    </row>
    <row r="874" spans="2:6">
      <c r="B874" t="s">
        <v>24530</v>
      </c>
      <c r="C874" s="4" t="s">
        <v>24535</v>
      </c>
      <c r="D874" s="4" t="s">
        <v>23182</v>
      </c>
      <c r="E874" s="4" t="s">
        <v>23989</v>
      </c>
      <c r="F874" s="4" t="s">
        <v>24532</v>
      </c>
    </row>
    <row r="875" spans="2:6">
      <c r="B875" t="s">
        <v>24536</v>
      </c>
      <c r="C875" s="4" t="s">
        <v>24537</v>
      </c>
      <c r="D875" s="4" t="s">
        <v>23064</v>
      </c>
      <c r="E875" s="4" t="s">
        <v>23989</v>
      </c>
      <c r="F875" s="4" t="s">
        <v>24538</v>
      </c>
    </row>
    <row r="876" spans="2:6">
      <c r="B876" t="s">
        <v>24536</v>
      </c>
      <c r="C876" s="4" t="s">
        <v>24539</v>
      </c>
      <c r="D876" s="4" t="s">
        <v>23067</v>
      </c>
      <c r="E876" s="4" t="s">
        <v>23989</v>
      </c>
      <c r="F876" s="4" t="s">
        <v>24538</v>
      </c>
    </row>
    <row r="877" spans="2:6">
      <c r="B877" t="s">
        <v>24536</v>
      </c>
      <c r="C877" s="4" t="s">
        <v>24540</v>
      </c>
      <c r="D877" s="4" t="s">
        <v>23070</v>
      </c>
      <c r="E877" s="4" t="s">
        <v>23989</v>
      </c>
      <c r="F877" s="4" t="s">
        <v>24538</v>
      </c>
    </row>
    <row r="878" spans="2:6">
      <c r="B878" t="s">
        <v>24536</v>
      </c>
      <c r="C878" s="4" t="s">
        <v>24541</v>
      </c>
      <c r="D878" s="4" t="s">
        <v>23182</v>
      </c>
      <c r="E878" s="4" t="s">
        <v>23989</v>
      </c>
      <c r="F878" s="4" t="s">
        <v>24538</v>
      </c>
    </row>
    <row r="879" spans="2:6">
      <c r="B879" t="s">
        <v>24542</v>
      </c>
      <c r="C879" s="4" t="s">
        <v>24543</v>
      </c>
      <c r="D879" s="4" t="s">
        <v>23064</v>
      </c>
      <c r="E879" s="4" t="s">
        <v>23989</v>
      </c>
      <c r="F879" s="4" t="s">
        <v>24544</v>
      </c>
    </row>
    <row r="880" spans="2:6">
      <c r="B880" t="s">
        <v>24542</v>
      </c>
      <c r="C880" s="4" t="s">
        <v>24545</v>
      </c>
      <c r="D880" s="4" t="s">
        <v>23067</v>
      </c>
      <c r="E880" s="4" t="s">
        <v>23989</v>
      </c>
      <c r="F880" s="4" t="s">
        <v>24544</v>
      </c>
    </row>
    <row r="881" spans="2:6">
      <c r="B881" t="s">
        <v>24542</v>
      </c>
      <c r="C881" s="4" t="s">
        <v>24546</v>
      </c>
      <c r="D881" s="4" t="s">
        <v>23070</v>
      </c>
      <c r="E881" s="4" t="s">
        <v>23989</v>
      </c>
      <c r="F881" s="4" t="s">
        <v>24544</v>
      </c>
    </row>
    <row r="882" spans="2:6">
      <c r="B882" t="s">
        <v>24542</v>
      </c>
      <c r="C882" s="4" t="s">
        <v>24547</v>
      </c>
      <c r="D882" s="4" t="s">
        <v>23182</v>
      </c>
      <c r="E882" s="4" t="s">
        <v>23989</v>
      </c>
      <c r="F882" s="4" t="s">
        <v>24544</v>
      </c>
    </row>
    <row r="883" spans="2:6">
      <c r="B883" t="s">
        <v>24548</v>
      </c>
      <c r="C883" s="4" t="s">
        <v>24549</v>
      </c>
      <c r="D883" s="4" t="s">
        <v>23064</v>
      </c>
      <c r="E883" s="4" t="s">
        <v>24550</v>
      </c>
      <c r="F883" s="4" t="s">
        <v>23989</v>
      </c>
    </row>
    <row r="884" spans="2:6">
      <c r="B884" t="s">
        <v>24548</v>
      </c>
      <c r="C884" s="4" t="s">
        <v>24551</v>
      </c>
      <c r="D884" s="4" t="s">
        <v>23067</v>
      </c>
      <c r="E884" s="4" t="s">
        <v>24550</v>
      </c>
      <c r="F884" s="4" t="s">
        <v>23989</v>
      </c>
    </row>
    <row r="885" spans="2:6">
      <c r="B885" t="s">
        <v>24548</v>
      </c>
      <c r="C885" s="4" t="s">
        <v>24552</v>
      </c>
      <c r="D885" s="4" t="s">
        <v>23070</v>
      </c>
      <c r="E885" s="4" t="s">
        <v>24550</v>
      </c>
      <c r="F885" s="4" t="s">
        <v>23989</v>
      </c>
    </row>
    <row r="886" spans="2:6">
      <c r="B886" t="s">
        <v>24548</v>
      </c>
      <c r="C886" s="4" t="s">
        <v>24553</v>
      </c>
      <c r="D886" s="4" t="s">
        <v>23182</v>
      </c>
      <c r="E886" s="4" t="s">
        <v>24550</v>
      </c>
      <c r="F886" s="4" t="s">
        <v>23989</v>
      </c>
    </row>
    <row r="887" spans="2:6">
      <c r="B887" t="s">
        <v>24554</v>
      </c>
      <c r="C887" s="4" t="s">
        <v>24555</v>
      </c>
      <c r="D887" s="4" t="s">
        <v>23064</v>
      </c>
      <c r="E887" s="4" t="s">
        <v>24274</v>
      </c>
      <c r="F887" s="4" t="s">
        <v>23989</v>
      </c>
    </row>
    <row r="888" spans="2:6">
      <c r="B888" t="s">
        <v>24554</v>
      </c>
      <c r="C888" s="4" t="s">
        <v>24556</v>
      </c>
      <c r="D888" s="4" t="s">
        <v>23067</v>
      </c>
      <c r="E888" s="4" t="s">
        <v>24274</v>
      </c>
      <c r="F888" s="4" t="s">
        <v>23989</v>
      </c>
    </row>
    <row r="889" spans="2:6">
      <c r="B889" t="s">
        <v>24554</v>
      </c>
      <c r="C889" s="4" t="s">
        <v>24557</v>
      </c>
      <c r="D889" s="4" t="s">
        <v>23070</v>
      </c>
      <c r="E889" s="4" t="s">
        <v>24274</v>
      </c>
      <c r="F889" s="4" t="s">
        <v>23989</v>
      </c>
    </row>
    <row r="890" spans="2:6">
      <c r="B890" t="s">
        <v>24554</v>
      </c>
      <c r="C890" s="4" t="s">
        <v>24558</v>
      </c>
      <c r="D890" s="4" t="s">
        <v>23182</v>
      </c>
      <c r="E890" s="4" t="s">
        <v>24274</v>
      </c>
      <c r="F890" s="4" t="s">
        <v>23989</v>
      </c>
    </row>
    <row r="891" spans="2:6">
      <c r="B891" t="s">
        <v>24559</v>
      </c>
      <c r="C891" s="4" t="s">
        <v>24560</v>
      </c>
      <c r="D891" s="4" t="s">
        <v>23064</v>
      </c>
      <c r="E891" s="4" t="s">
        <v>24276</v>
      </c>
      <c r="F891" s="4" t="s">
        <v>23989</v>
      </c>
    </row>
    <row r="892" spans="2:6">
      <c r="B892" t="s">
        <v>24559</v>
      </c>
      <c r="C892" s="4" t="s">
        <v>24561</v>
      </c>
      <c r="D892" s="4" t="s">
        <v>23067</v>
      </c>
      <c r="E892" s="4" t="s">
        <v>24276</v>
      </c>
      <c r="F892" s="4" t="s">
        <v>23989</v>
      </c>
    </row>
    <row r="893" spans="2:6">
      <c r="B893" t="s">
        <v>24559</v>
      </c>
      <c r="C893" s="4" t="s">
        <v>24562</v>
      </c>
      <c r="D893" s="4" t="s">
        <v>23070</v>
      </c>
      <c r="E893" s="4" t="s">
        <v>24276</v>
      </c>
      <c r="F893" s="4" t="s">
        <v>23989</v>
      </c>
    </row>
    <row r="894" spans="2:6">
      <c r="B894" t="s">
        <v>24559</v>
      </c>
      <c r="C894" s="4" t="s">
        <v>24563</v>
      </c>
      <c r="D894" s="4" t="s">
        <v>23182</v>
      </c>
      <c r="E894" s="4" t="s">
        <v>24276</v>
      </c>
      <c r="F894" s="4" t="s">
        <v>23989</v>
      </c>
    </row>
    <row r="895" spans="2:6">
      <c r="B895" t="s">
        <v>24548</v>
      </c>
      <c r="C895" s="4" t="s">
        <v>24564</v>
      </c>
      <c r="D895" s="4" t="s">
        <v>23064</v>
      </c>
      <c r="E895" s="4" t="s">
        <v>24278</v>
      </c>
      <c r="F895" s="4" t="s">
        <v>23989</v>
      </c>
    </row>
    <row r="896" spans="2:6">
      <c r="B896" t="s">
        <v>24548</v>
      </c>
      <c r="C896" s="4" t="s">
        <v>24565</v>
      </c>
      <c r="D896" s="4" t="s">
        <v>23067</v>
      </c>
      <c r="E896" s="4" t="s">
        <v>24278</v>
      </c>
      <c r="F896" s="4" t="s">
        <v>23989</v>
      </c>
    </row>
    <row r="897" spans="2:6">
      <c r="B897" t="s">
        <v>24548</v>
      </c>
      <c r="C897" s="4" t="s">
        <v>24566</v>
      </c>
      <c r="D897" s="4" t="s">
        <v>23070</v>
      </c>
      <c r="E897" s="4" t="s">
        <v>24278</v>
      </c>
      <c r="F897" s="4" t="s">
        <v>23989</v>
      </c>
    </row>
    <row r="898" spans="2:6">
      <c r="B898" t="s">
        <v>24548</v>
      </c>
      <c r="C898" s="4" t="s">
        <v>24567</v>
      </c>
      <c r="D898" s="4" t="s">
        <v>23182</v>
      </c>
      <c r="E898" s="4" t="s">
        <v>24278</v>
      </c>
      <c r="F898" s="4" t="s">
        <v>23989</v>
      </c>
    </row>
    <row r="899" spans="3:4">
      <c r="C899" s="8"/>
      <c r="D899" s="4"/>
    </row>
    <row r="900" spans="2:7">
      <c r="B900" t="s">
        <v>24568</v>
      </c>
      <c r="C900" s="4" t="s">
        <v>24569</v>
      </c>
      <c r="D900" s="4"/>
      <c r="E900" s="4" t="s">
        <v>24570</v>
      </c>
      <c r="F900" s="4" t="s">
        <v>23989</v>
      </c>
      <c r="G900" s="4" t="s">
        <v>24571</v>
      </c>
    </row>
    <row r="901" spans="2:7">
      <c r="B901" t="s">
        <v>24572</v>
      </c>
      <c r="C901" s="4" t="s">
        <v>24573</v>
      </c>
      <c r="D901" s="4"/>
      <c r="E901" s="4" t="s">
        <v>24574</v>
      </c>
      <c r="F901" s="4" t="s">
        <v>23989</v>
      </c>
      <c r="G901" s="4" t="s">
        <v>24571</v>
      </c>
    </row>
    <row r="902" spans="2:7">
      <c r="B902" t="s">
        <v>24575</v>
      </c>
      <c r="C902" s="4" t="s">
        <v>24576</v>
      </c>
      <c r="D902" s="4"/>
      <c r="E902" s="4" t="s">
        <v>24577</v>
      </c>
      <c r="F902" s="4" t="s">
        <v>23989</v>
      </c>
      <c r="G902" s="4" t="s">
        <v>24571</v>
      </c>
    </row>
    <row r="903" spans="2:7">
      <c r="B903" t="s">
        <v>24578</v>
      </c>
      <c r="C903" s="4" t="s">
        <v>24579</v>
      </c>
      <c r="D903" s="4">
        <v>-45</v>
      </c>
      <c r="E903" s="4" t="s">
        <v>24580</v>
      </c>
      <c r="F903" s="4" t="s">
        <v>23989</v>
      </c>
      <c r="G903" s="4" t="s">
        <v>24581</v>
      </c>
    </row>
    <row r="904" spans="2:7">
      <c r="B904" t="s">
        <v>24582</v>
      </c>
      <c r="C904" s="4" t="s">
        <v>24583</v>
      </c>
      <c r="D904" s="4">
        <v>-45</v>
      </c>
      <c r="E904" s="4" t="s">
        <v>24584</v>
      </c>
      <c r="F904" s="4" t="s">
        <v>23989</v>
      </c>
      <c r="G904" s="4" t="s">
        <v>24585</v>
      </c>
    </row>
    <row r="905" spans="2:7">
      <c r="B905" t="s">
        <v>24586</v>
      </c>
      <c r="C905" s="4" t="s">
        <v>24587</v>
      </c>
      <c r="D905" s="4">
        <v>-25</v>
      </c>
      <c r="E905" s="4" t="s">
        <v>24570</v>
      </c>
      <c r="F905" s="4" t="s">
        <v>23989</v>
      </c>
      <c r="G905" s="4" t="s">
        <v>24571</v>
      </c>
    </row>
    <row r="906" spans="2:7">
      <c r="B906" t="s">
        <v>24588</v>
      </c>
      <c r="C906" s="4" t="s">
        <v>24589</v>
      </c>
      <c r="D906" s="4">
        <v>-35</v>
      </c>
      <c r="E906" s="4" t="s">
        <v>24574</v>
      </c>
      <c r="F906" s="4" t="s">
        <v>23989</v>
      </c>
      <c r="G906" s="4" t="s">
        <v>24571</v>
      </c>
    </row>
    <row r="907" spans="2:7">
      <c r="B907" t="s">
        <v>24590</v>
      </c>
      <c r="C907" s="4" t="s">
        <v>24591</v>
      </c>
      <c r="D907" s="4">
        <v>-45</v>
      </c>
      <c r="E907" s="4" t="s">
        <v>24577</v>
      </c>
      <c r="F907" s="4" t="s">
        <v>23989</v>
      </c>
      <c r="G907" s="4" t="s">
        <v>24581</v>
      </c>
    </row>
    <row r="908" spans="2:7">
      <c r="B908" t="s">
        <v>24592</v>
      </c>
      <c r="C908" s="4" t="s">
        <v>24593</v>
      </c>
      <c r="D908" s="4">
        <v>-45</v>
      </c>
      <c r="E908" s="4" t="s">
        <v>24580</v>
      </c>
      <c r="F908" s="4" t="s">
        <v>23989</v>
      </c>
      <c r="G908" s="4" t="s">
        <v>24585</v>
      </c>
    </row>
    <row r="909" spans="2:7">
      <c r="B909" t="s">
        <v>24594</v>
      </c>
      <c r="C909" s="4" t="s">
        <v>24595</v>
      </c>
      <c r="D909" s="4">
        <v>-70</v>
      </c>
      <c r="E909" s="4" t="s">
        <v>24570</v>
      </c>
      <c r="F909" s="4" t="s">
        <v>23989</v>
      </c>
      <c r="G909" s="4" t="s">
        <v>24571</v>
      </c>
    </row>
    <row r="910" spans="2:7">
      <c r="B910" t="s">
        <v>24596</v>
      </c>
      <c r="C910" s="4" t="s">
        <v>24597</v>
      </c>
      <c r="D910" s="4">
        <v>-90</v>
      </c>
      <c r="E910" s="4" t="s">
        <v>24574</v>
      </c>
      <c r="F910" s="4" t="s">
        <v>23989</v>
      </c>
      <c r="G910" s="4" t="s">
        <v>24581</v>
      </c>
    </row>
    <row r="911" spans="2:7">
      <c r="B911" t="s">
        <v>24598</v>
      </c>
      <c r="C911" s="4" t="s">
        <v>24599</v>
      </c>
      <c r="D911" s="4">
        <v>-90</v>
      </c>
      <c r="E911" s="4" t="s">
        <v>24577</v>
      </c>
      <c r="F911" s="4" t="s">
        <v>23989</v>
      </c>
      <c r="G911" s="4" t="s">
        <v>24585</v>
      </c>
    </row>
    <row r="912" spans="2:7">
      <c r="B912" t="s">
        <v>24600</v>
      </c>
      <c r="C912" s="4" t="s">
        <v>24601</v>
      </c>
      <c r="D912" s="4">
        <v>-180</v>
      </c>
      <c r="E912" s="4" t="s">
        <v>24570</v>
      </c>
      <c r="F912" s="4" t="s">
        <v>23989</v>
      </c>
      <c r="G912" s="4" t="s">
        <v>24581</v>
      </c>
    </row>
    <row r="913" spans="2:7">
      <c r="B913" t="s">
        <v>24602</v>
      </c>
      <c r="C913" s="4" t="s">
        <v>24603</v>
      </c>
      <c r="D913" s="4">
        <v>-180</v>
      </c>
      <c r="E913" s="4" t="s">
        <v>24574</v>
      </c>
      <c r="F913" s="4" t="s">
        <v>23989</v>
      </c>
      <c r="G913" s="4" t="s">
        <v>24585</v>
      </c>
    </row>
    <row r="914" spans="2:7">
      <c r="B914" t="s">
        <v>24604</v>
      </c>
      <c r="C914" s="4" t="s">
        <v>24605</v>
      </c>
      <c r="D914" s="4">
        <v>0</v>
      </c>
      <c r="E914" s="4" t="s">
        <v>23989</v>
      </c>
      <c r="F914" s="4" t="s">
        <v>23989</v>
      </c>
      <c r="G914" s="4" t="s">
        <v>23989</v>
      </c>
    </row>
    <row r="915" spans="2:7">
      <c r="B915" t="s">
        <v>24606</v>
      </c>
      <c r="C915" s="4" t="s">
        <v>24607</v>
      </c>
      <c r="D915" s="4">
        <v>0</v>
      </c>
      <c r="E915" s="4" t="s">
        <v>24570</v>
      </c>
      <c r="F915" s="4" t="s">
        <v>23989</v>
      </c>
      <c r="G915" s="4" t="s">
        <v>24608</v>
      </c>
    </row>
    <row r="916" spans="2:7">
      <c r="B916" t="s">
        <v>24609</v>
      </c>
      <c r="C916" s="4" t="s">
        <v>24610</v>
      </c>
      <c r="D916" s="4">
        <v>0</v>
      </c>
      <c r="E916" s="4" t="s">
        <v>24574</v>
      </c>
      <c r="F916" s="4" t="s">
        <v>23989</v>
      </c>
      <c r="G916" s="4" t="s">
        <v>24608</v>
      </c>
    </row>
    <row r="917" spans="2:7">
      <c r="B917" t="s">
        <v>24611</v>
      </c>
      <c r="C917" s="4" t="s">
        <v>24612</v>
      </c>
      <c r="D917" s="4">
        <v>0</v>
      </c>
      <c r="E917" s="4" t="s">
        <v>24577</v>
      </c>
      <c r="F917" s="4" t="s">
        <v>23989</v>
      </c>
      <c r="G917" s="4" t="s">
        <v>24608</v>
      </c>
    </row>
    <row r="918" spans="2:7">
      <c r="B918" t="s">
        <v>24613</v>
      </c>
      <c r="C918" s="4" t="s">
        <v>24614</v>
      </c>
      <c r="D918" s="4">
        <v>0</v>
      </c>
      <c r="E918" s="4" t="s">
        <v>24580</v>
      </c>
      <c r="F918" s="4" t="s">
        <v>23989</v>
      </c>
      <c r="G918" s="4" t="s">
        <v>24581</v>
      </c>
    </row>
    <row r="919" spans="2:7">
      <c r="B919" t="s">
        <v>24615</v>
      </c>
      <c r="C919" s="4" t="s">
        <v>24616</v>
      </c>
      <c r="D919" s="4">
        <v>0</v>
      </c>
      <c r="E919" s="4" t="s">
        <v>24584</v>
      </c>
      <c r="F919" s="4" t="s">
        <v>23989</v>
      </c>
      <c r="G919" s="4" t="s">
        <v>24617</v>
      </c>
    </row>
    <row r="920" spans="2:7">
      <c r="B920" t="s">
        <v>24604</v>
      </c>
      <c r="C920" s="4" t="s">
        <v>24618</v>
      </c>
      <c r="D920" s="4">
        <v>0</v>
      </c>
      <c r="E920" s="4" t="s">
        <v>23989</v>
      </c>
      <c r="F920" s="4" t="s">
        <v>23989</v>
      </c>
      <c r="G920" s="4" t="s">
        <v>23989</v>
      </c>
    </row>
    <row r="921" spans="2:7">
      <c r="B921" t="s">
        <v>24619</v>
      </c>
      <c r="C921" s="4" t="s">
        <v>24620</v>
      </c>
      <c r="D921" s="4">
        <v>0</v>
      </c>
      <c r="E921" s="4" t="s">
        <v>24621</v>
      </c>
      <c r="F921" s="4" t="s">
        <v>23989</v>
      </c>
      <c r="G921" s="4" t="s">
        <v>24571</v>
      </c>
    </row>
    <row r="922" spans="2:7">
      <c r="B922" t="s">
        <v>24622</v>
      </c>
      <c r="C922" s="4" t="s">
        <v>24623</v>
      </c>
      <c r="D922" s="4">
        <v>0</v>
      </c>
      <c r="E922" s="4" t="s">
        <v>24624</v>
      </c>
      <c r="F922" s="4" t="s">
        <v>23989</v>
      </c>
      <c r="G922" s="4" t="s">
        <v>24571</v>
      </c>
    </row>
    <row r="923" spans="2:7">
      <c r="B923" t="s">
        <v>24625</v>
      </c>
      <c r="C923" s="4" t="s">
        <v>24626</v>
      </c>
      <c r="D923" s="4">
        <v>0</v>
      </c>
      <c r="E923" s="4" t="s">
        <v>24627</v>
      </c>
      <c r="F923" s="4" t="s">
        <v>23989</v>
      </c>
      <c r="G923" s="4" t="s">
        <v>24571</v>
      </c>
    </row>
    <row r="924" spans="2:7">
      <c r="B924" t="s">
        <v>24628</v>
      </c>
      <c r="C924" s="4" t="s">
        <v>24629</v>
      </c>
      <c r="D924" s="4">
        <v>0</v>
      </c>
      <c r="E924" s="4" t="s">
        <v>24630</v>
      </c>
      <c r="F924" s="4" t="s">
        <v>23989</v>
      </c>
      <c r="G924" s="4" t="s">
        <v>24581</v>
      </c>
    </row>
    <row r="925" spans="2:7">
      <c r="B925" t="s">
        <v>24631</v>
      </c>
      <c r="C925" s="4" t="s">
        <v>24632</v>
      </c>
      <c r="D925" s="4">
        <v>0</v>
      </c>
      <c r="E925" s="4" t="s">
        <v>24633</v>
      </c>
      <c r="F925" s="4" t="s">
        <v>23989</v>
      </c>
      <c r="G925" s="4" t="s">
        <v>24585</v>
      </c>
    </row>
    <row r="926" spans="3:3">
      <c r="C926" s="8"/>
    </row>
    <row r="927" spans="2:7">
      <c r="B927" t="s">
        <v>24634</v>
      </c>
      <c r="C927" s="4" t="s">
        <v>24635</v>
      </c>
      <c r="D927" s="4" t="s">
        <v>23989</v>
      </c>
      <c r="E927" s="4" t="s">
        <v>24570</v>
      </c>
      <c r="F927" s="4" t="s">
        <v>23989</v>
      </c>
      <c r="G927" s="4" t="s">
        <v>24571</v>
      </c>
    </row>
    <row r="928" spans="2:7">
      <c r="B928" t="s">
        <v>24634</v>
      </c>
      <c r="C928" s="4" t="s">
        <v>24636</v>
      </c>
      <c r="D928" s="4" t="s">
        <v>23989</v>
      </c>
      <c r="E928" s="4" t="s">
        <v>24570</v>
      </c>
      <c r="F928" s="4" t="s">
        <v>23989</v>
      </c>
      <c r="G928" s="4" t="s">
        <v>24571</v>
      </c>
    </row>
    <row r="929" spans="2:7">
      <c r="B929" t="s">
        <v>24634</v>
      </c>
      <c r="C929" s="4" t="s">
        <v>24637</v>
      </c>
      <c r="D929" s="4" t="s">
        <v>23989</v>
      </c>
      <c r="E929" s="4" t="s">
        <v>24570</v>
      </c>
      <c r="F929" s="4" t="s">
        <v>23989</v>
      </c>
      <c r="G929" s="4" t="s">
        <v>24571</v>
      </c>
    </row>
    <row r="930" spans="2:7">
      <c r="B930" t="s">
        <v>24634</v>
      </c>
      <c r="C930" s="4" t="s">
        <v>24638</v>
      </c>
      <c r="D930" s="4" t="s">
        <v>23989</v>
      </c>
      <c r="E930" s="4" t="s">
        <v>24570</v>
      </c>
      <c r="F930" s="4" t="s">
        <v>23989</v>
      </c>
      <c r="G930" s="4" t="s">
        <v>24571</v>
      </c>
    </row>
    <row r="931" spans="2:7">
      <c r="B931" t="s">
        <v>24639</v>
      </c>
      <c r="C931" s="4" t="s">
        <v>24640</v>
      </c>
      <c r="D931" s="4" t="s">
        <v>23989</v>
      </c>
      <c r="E931" s="4" t="s">
        <v>24574</v>
      </c>
      <c r="F931" s="4" t="s">
        <v>23989</v>
      </c>
      <c r="G931" s="4" t="s">
        <v>24571</v>
      </c>
    </row>
    <row r="932" spans="2:7">
      <c r="B932" t="s">
        <v>24639</v>
      </c>
      <c r="C932" s="4" t="s">
        <v>24641</v>
      </c>
      <c r="D932" s="4" t="s">
        <v>23989</v>
      </c>
      <c r="E932" s="4" t="s">
        <v>24574</v>
      </c>
      <c r="F932" s="4" t="s">
        <v>23989</v>
      </c>
      <c r="G932" s="4" t="s">
        <v>24571</v>
      </c>
    </row>
    <row r="933" spans="2:7">
      <c r="B933" t="s">
        <v>24639</v>
      </c>
      <c r="C933" s="4" t="s">
        <v>24642</v>
      </c>
      <c r="D933" s="4" t="s">
        <v>23989</v>
      </c>
      <c r="E933" s="4" t="s">
        <v>24574</v>
      </c>
      <c r="F933" s="4" t="s">
        <v>23989</v>
      </c>
      <c r="G933" s="4" t="s">
        <v>24571</v>
      </c>
    </row>
    <row r="934" spans="2:7">
      <c r="B934" t="s">
        <v>24639</v>
      </c>
      <c r="C934" s="4" t="s">
        <v>24643</v>
      </c>
      <c r="D934" s="4" t="s">
        <v>23989</v>
      </c>
      <c r="E934" s="4" t="s">
        <v>24574</v>
      </c>
      <c r="F934" s="4" t="s">
        <v>23989</v>
      </c>
      <c r="G934" s="4" t="s">
        <v>24571</v>
      </c>
    </row>
    <row r="935" spans="2:7">
      <c r="B935" t="s">
        <v>24644</v>
      </c>
      <c r="C935" s="4" t="s">
        <v>24645</v>
      </c>
      <c r="D935" s="4" t="s">
        <v>23989</v>
      </c>
      <c r="E935" s="4" t="s">
        <v>24577</v>
      </c>
      <c r="F935" s="4" t="s">
        <v>23989</v>
      </c>
      <c r="G935" s="4" t="s">
        <v>24571</v>
      </c>
    </row>
    <row r="936" spans="2:7">
      <c r="B936" t="s">
        <v>24644</v>
      </c>
      <c r="C936" s="4" t="s">
        <v>24646</v>
      </c>
      <c r="D936" s="4" t="s">
        <v>23989</v>
      </c>
      <c r="E936" s="4" t="s">
        <v>24577</v>
      </c>
      <c r="F936" s="4" t="s">
        <v>23989</v>
      </c>
      <c r="G936" s="4" t="s">
        <v>24571</v>
      </c>
    </row>
    <row r="937" spans="2:7">
      <c r="B937" t="s">
        <v>24644</v>
      </c>
      <c r="C937" s="4" t="s">
        <v>24647</v>
      </c>
      <c r="D937" s="4" t="s">
        <v>23989</v>
      </c>
      <c r="E937" s="4" t="s">
        <v>24577</v>
      </c>
      <c r="F937" s="4" t="s">
        <v>23989</v>
      </c>
      <c r="G937" s="4" t="s">
        <v>24571</v>
      </c>
    </row>
    <row r="938" spans="2:7">
      <c r="B938" t="s">
        <v>24644</v>
      </c>
      <c r="C938" s="4" t="s">
        <v>24648</v>
      </c>
      <c r="D938" s="4" t="s">
        <v>23989</v>
      </c>
      <c r="E938" s="4" t="s">
        <v>24577</v>
      </c>
      <c r="F938" s="4" t="s">
        <v>23989</v>
      </c>
      <c r="G938" s="4" t="s">
        <v>24571</v>
      </c>
    </row>
    <row r="939" spans="2:7">
      <c r="B939" t="s">
        <v>24649</v>
      </c>
      <c r="C939" s="4" t="s">
        <v>24650</v>
      </c>
      <c r="D939" s="4" t="s">
        <v>23989</v>
      </c>
      <c r="E939" s="4" t="s">
        <v>24580</v>
      </c>
      <c r="F939" s="4" t="s">
        <v>23989</v>
      </c>
      <c r="G939" s="4" t="s">
        <v>24581</v>
      </c>
    </row>
    <row r="940" spans="2:7">
      <c r="B940" t="s">
        <v>24649</v>
      </c>
      <c r="C940" s="4" t="s">
        <v>24651</v>
      </c>
      <c r="D940" s="4" t="s">
        <v>23989</v>
      </c>
      <c r="E940" s="4" t="s">
        <v>24580</v>
      </c>
      <c r="F940" s="4" t="s">
        <v>23989</v>
      </c>
      <c r="G940" s="4" t="s">
        <v>24581</v>
      </c>
    </row>
    <row r="941" spans="2:7">
      <c r="B941" t="s">
        <v>24649</v>
      </c>
      <c r="C941" s="4" t="s">
        <v>24652</v>
      </c>
      <c r="D941" s="4" t="s">
        <v>23989</v>
      </c>
      <c r="E941" s="4" t="s">
        <v>24580</v>
      </c>
      <c r="F941" s="4" t="s">
        <v>23989</v>
      </c>
      <c r="G941" s="4" t="s">
        <v>24581</v>
      </c>
    </row>
    <row r="942" spans="2:7">
      <c r="B942" t="s">
        <v>24649</v>
      </c>
      <c r="C942" s="4" t="s">
        <v>24653</v>
      </c>
      <c r="D942" s="4" t="s">
        <v>23989</v>
      </c>
      <c r="E942" s="4" t="s">
        <v>24580</v>
      </c>
      <c r="F942" s="4" t="s">
        <v>23989</v>
      </c>
      <c r="G942" s="4" t="s">
        <v>24581</v>
      </c>
    </row>
    <row r="943" spans="2:7">
      <c r="B943" t="s">
        <v>24654</v>
      </c>
      <c r="C943" s="4" t="s">
        <v>24655</v>
      </c>
      <c r="D943" s="4" t="s">
        <v>23989</v>
      </c>
      <c r="E943" s="4" t="s">
        <v>24584</v>
      </c>
      <c r="F943" s="4" t="s">
        <v>23989</v>
      </c>
      <c r="G943" s="4" t="s">
        <v>24656</v>
      </c>
    </row>
    <row r="944" spans="2:7">
      <c r="B944" t="s">
        <v>24654</v>
      </c>
      <c r="C944" s="4" t="s">
        <v>24657</v>
      </c>
      <c r="D944" s="4" t="s">
        <v>23989</v>
      </c>
      <c r="E944" s="4" t="s">
        <v>24584</v>
      </c>
      <c r="F944" s="4" t="s">
        <v>23989</v>
      </c>
      <c r="G944" s="4" t="s">
        <v>24656</v>
      </c>
    </row>
    <row r="945" spans="2:7">
      <c r="B945" t="s">
        <v>24654</v>
      </c>
      <c r="C945" s="4" t="s">
        <v>24658</v>
      </c>
      <c r="D945" s="4" t="s">
        <v>23989</v>
      </c>
      <c r="E945" s="4" t="s">
        <v>24584</v>
      </c>
      <c r="F945" s="4" t="s">
        <v>23989</v>
      </c>
      <c r="G945" s="4" t="s">
        <v>24656</v>
      </c>
    </row>
    <row r="946" spans="2:7">
      <c r="B946" t="s">
        <v>24654</v>
      </c>
      <c r="C946" s="4" t="s">
        <v>24659</v>
      </c>
      <c r="D946" s="4" t="s">
        <v>23989</v>
      </c>
      <c r="E946" s="4" t="s">
        <v>24584</v>
      </c>
      <c r="F946" s="4" t="s">
        <v>23989</v>
      </c>
      <c r="G946" s="4" t="s">
        <v>24656</v>
      </c>
    </row>
    <row r="947" spans="2:4">
      <c r="B947" t="s">
        <v>8557</v>
      </c>
      <c r="C947" s="4" t="s">
        <v>24660</v>
      </c>
      <c r="D947" t="s">
        <v>24661</v>
      </c>
    </row>
    <row r="948" spans="2:4">
      <c r="B948" t="s">
        <v>8557</v>
      </c>
      <c r="C948" s="4" t="s">
        <v>24662</v>
      </c>
      <c r="D948" t="s">
        <v>24661</v>
      </c>
    </row>
    <row r="949" spans="2:4">
      <c r="B949" t="s">
        <v>8557</v>
      </c>
      <c r="C949" s="4" t="s">
        <v>24663</v>
      </c>
      <c r="D949" t="s">
        <v>24661</v>
      </c>
    </row>
    <row r="950" spans="2:4">
      <c r="B950" t="s">
        <v>8557</v>
      </c>
      <c r="C950" s="4" t="s">
        <v>24664</v>
      </c>
      <c r="D950" t="s">
        <v>24661</v>
      </c>
    </row>
    <row r="951" spans="2:8">
      <c r="B951" t="s">
        <v>8555</v>
      </c>
      <c r="C951" s="4" t="s">
        <v>24665</v>
      </c>
      <c r="D951" t="s">
        <v>24666</v>
      </c>
      <c r="F951" t="s">
        <v>24667</v>
      </c>
      <c r="H951" s="8" t="s">
        <v>24668</v>
      </c>
    </row>
    <row r="952" spans="2:8">
      <c r="B952" t="s">
        <v>8555</v>
      </c>
      <c r="C952" s="4" t="s">
        <v>24669</v>
      </c>
      <c r="D952" t="s">
        <v>24666</v>
      </c>
      <c r="F952" t="s">
        <v>24667</v>
      </c>
      <c r="H952" s="8" t="s">
        <v>24668</v>
      </c>
    </row>
    <row r="953" spans="2:8">
      <c r="B953" t="s">
        <v>8555</v>
      </c>
      <c r="C953" s="4" t="s">
        <v>24670</v>
      </c>
      <c r="D953" t="s">
        <v>24666</v>
      </c>
      <c r="F953" t="s">
        <v>24667</v>
      </c>
      <c r="H953" s="8" t="s">
        <v>24668</v>
      </c>
    </row>
    <row r="954" spans="2:8">
      <c r="B954" t="s">
        <v>8555</v>
      </c>
      <c r="C954" s="4" t="s">
        <v>24671</v>
      </c>
      <c r="D954" t="s">
        <v>24666</v>
      </c>
      <c r="F954" t="s">
        <v>24667</v>
      </c>
      <c r="H954" s="8" t="s">
        <v>24668</v>
      </c>
    </row>
    <row r="955" spans="2:4">
      <c r="B955" t="s">
        <v>8561</v>
      </c>
      <c r="C955" s="4" t="s">
        <v>24672</v>
      </c>
      <c r="D955" t="s">
        <v>24673</v>
      </c>
    </row>
    <row r="956" spans="2:4">
      <c r="B956" t="s">
        <v>8561</v>
      </c>
      <c r="C956" s="4" t="s">
        <v>24674</v>
      </c>
      <c r="D956" t="s">
        <v>24673</v>
      </c>
    </row>
    <row r="957" spans="2:4">
      <c r="B957" t="s">
        <v>8561</v>
      </c>
      <c r="C957" s="4" t="s">
        <v>24675</v>
      </c>
      <c r="D957" t="s">
        <v>24673</v>
      </c>
    </row>
    <row r="958" spans="2:4">
      <c r="B958" t="s">
        <v>8565</v>
      </c>
      <c r="C958" s="4" t="s">
        <v>24676</v>
      </c>
      <c r="D958" t="s">
        <v>24677</v>
      </c>
    </row>
    <row r="959" spans="2:4">
      <c r="B959" t="s">
        <v>8565</v>
      </c>
      <c r="C959" s="4" t="s">
        <v>24678</v>
      </c>
      <c r="D959" t="s">
        <v>24677</v>
      </c>
    </row>
    <row r="960" spans="2:4">
      <c r="B960" t="s">
        <v>8565</v>
      </c>
      <c r="C960" s="4" t="s">
        <v>24679</v>
      </c>
      <c r="D960" t="s">
        <v>24677</v>
      </c>
    </row>
    <row r="961" spans="2:4">
      <c r="B961" t="s">
        <v>8565</v>
      </c>
      <c r="C961" s="4" t="s">
        <v>24680</v>
      </c>
      <c r="D961" t="s">
        <v>24677</v>
      </c>
    </row>
    <row r="962" spans="2:4">
      <c r="B962" t="s">
        <v>24681</v>
      </c>
      <c r="C962" s="4" t="s">
        <v>24682</v>
      </c>
      <c r="D962" t="s">
        <v>24683</v>
      </c>
    </row>
    <row r="963" spans="2:4">
      <c r="B963" t="s">
        <v>24681</v>
      </c>
      <c r="C963" s="4" t="s">
        <v>24684</v>
      </c>
      <c r="D963" t="s">
        <v>24683</v>
      </c>
    </row>
    <row r="964" spans="2:4">
      <c r="B964" t="s">
        <v>24681</v>
      </c>
      <c r="C964" s="4" t="s">
        <v>24685</v>
      </c>
      <c r="D964" t="s">
        <v>24683</v>
      </c>
    </row>
    <row r="965" spans="2:4">
      <c r="B965" t="s">
        <v>24681</v>
      </c>
      <c r="C965" s="4" t="s">
        <v>24686</v>
      </c>
      <c r="D965" t="s">
        <v>24683</v>
      </c>
    </row>
    <row r="966" spans="2:4">
      <c r="B966" t="s">
        <v>8563</v>
      </c>
      <c r="C966" s="4" t="s">
        <v>24687</v>
      </c>
      <c r="D966" t="s">
        <v>24688</v>
      </c>
    </row>
    <row r="967" spans="2:4">
      <c r="B967" t="s">
        <v>8563</v>
      </c>
      <c r="C967" s="4" t="s">
        <v>24689</v>
      </c>
      <c r="D967" t="s">
        <v>24688</v>
      </c>
    </row>
    <row r="968" spans="2:4">
      <c r="B968" t="s">
        <v>8563</v>
      </c>
      <c r="C968" s="4" t="s">
        <v>24690</v>
      </c>
      <c r="D968" t="s">
        <v>24688</v>
      </c>
    </row>
    <row r="969" spans="2:4">
      <c r="B969" t="s">
        <v>8563</v>
      </c>
      <c r="C969" s="4" t="s">
        <v>24691</v>
      </c>
      <c r="D969" t="s">
        <v>24688</v>
      </c>
    </row>
    <row r="970" spans="2:4">
      <c r="B970" t="s">
        <v>24692</v>
      </c>
      <c r="C970" s="4" t="s">
        <v>24693</v>
      </c>
      <c r="D970" t="s">
        <v>24694</v>
      </c>
    </row>
    <row r="971" spans="2:4">
      <c r="B971" t="s">
        <v>24692</v>
      </c>
      <c r="C971" s="4" t="s">
        <v>24695</v>
      </c>
      <c r="D971" t="s">
        <v>24694</v>
      </c>
    </row>
    <row r="972" spans="2:4">
      <c r="B972" t="s">
        <v>24692</v>
      </c>
      <c r="C972" s="4" t="s">
        <v>24696</v>
      </c>
      <c r="D972" t="s">
        <v>24694</v>
      </c>
    </row>
    <row r="973" spans="2:4">
      <c r="B973" t="s">
        <v>24692</v>
      </c>
      <c r="C973" s="4" t="s">
        <v>24697</v>
      </c>
      <c r="D973" t="s">
        <v>24694</v>
      </c>
    </row>
    <row r="974" spans="2:4">
      <c r="B974" t="s">
        <v>24698</v>
      </c>
      <c r="C974" s="4" t="s">
        <v>24699</v>
      </c>
      <c r="D974" t="s">
        <v>24700</v>
      </c>
    </row>
    <row r="975" spans="2:4">
      <c r="B975" t="s">
        <v>24698</v>
      </c>
      <c r="C975" s="4" t="s">
        <v>24701</v>
      </c>
      <c r="D975" t="s">
        <v>24700</v>
      </c>
    </row>
    <row r="976" spans="2:4">
      <c r="B976" t="s">
        <v>24698</v>
      </c>
      <c r="C976" s="4" t="s">
        <v>24702</v>
      </c>
      <c r="D976" t="s">
        <v>24700</v>
      </c>
    </row>
    <row r="977" spans="2:4">
      <c r="B977" t="s">
        <v>24698</v>
      </c>
      <c r="C977" s="4" t="s">
        <v>24703</v>
      </c>
      <c r="D977" t="s">
        <v>24700</v>
      </c>
    </row>
    <row r="978" spans="2:4">
      <c r="B978" t="s">
        <v>24704</v>
      </c>
      <c r="C978" s="4" t="s">
        <v>24705</v>
      </c>
      <c r="D978" t="s">
        <v>24706</v>
      </c>
    </row>
    <row r="979" spans="2:4">
      <c r="B979" t="s">
        <v>24704</v>
      </c>
      <c r="C979" s="4" t="s">
        <v>24707</v>
      </c>
      <c r="D979" t="s">
        <v>24706</v>
      </c>
    </row>
    <row r="980" spans="2:4">
      <c r="B980" t="s">
        <v>24704</v>
      </c>
      <c r="C980" s="4" t="s">
        <v>24708</v>
      </c>
      <c r="D980" t="s">
        <v>24706</v>
      </c>
    </row>
    <row r="981" spans="2:4">
      <c r="B981" t="s">
        <v>24704</v>
      </c>
      <c r="C981" s="4" t="s">
        <v>24709</v>
      </c>
      <c r="D981" t="s">
        <v>24706</v>
      </c>
    </row>
    <row r="982" spans="3:3">
      <c r="C982" s="8"/>
    </row>
    <row r="983" spans="2:13">
      <c r="B983" s="4" t="s">
        <v>7834</v>
      </c>
      <c r="C983" s="4" t="s">
        <v>24710</v>
      </c>
      <c r="D983" s="4">
        <v>-15</v>
      </c>
      <c r="E983" s="4" t="s">
        <v>23989</v>
      </c>
      <c r="F983" s="4" t="s">
        <v>23989</v>
      </c>
      <c r="G983" s="4" t="s">
        <v>23989</v>
      </c>
      <c r="H983" s="4" t="s">
        <v>23989</v>
      </c>
      <c r="I983" s="4" t="s">
        <v>23989</v>
      </c>
      <c r="J983" s="4" t="s">
        <v>23989</v>
      </c>
      <c r="K983" s="4"/>
      <c r="L983" s="4"/>
      <c r="M983" s="4"/>
    </row>
    <row r="984" spans="2:13">
      <c r="B984" s="4" t="s">
        <v>8830</v>
      </c>
      <c r="C984" s="4" t="s">
        <v>24711</v>
      </c>
      <c r="D984" s="4">
        <v>-15</v>
      </c>
      <c r="E984" s="4" t="s">
        <v>23989</v>
      </c>
      <c r="F984" s="4" t="s">
        <v>24712</v>
      </c>
      <c r="G984" s="4" t="s">
        <v>23989</v>
      </c>
      <c r="H984" s="4" t="s">
        <v>23989</v>
      </c>
      <c r="I984" s="4" t="s">
        <v>23989</v>
      </c>
      <c r="J984" s="4" t="s">
        <v>23989</v>
      </c>
      <c r="K984" s="4"/>
      <c r="L984" s="4"/>
      <c r="M984" s="4"/>
    </row>
    <row r="985" spans="3:3">
      <c r="C985" s="8"/>
    </row>
    <row r="986" spans="2:6">
      <c r="B986" t="s">
        <v>24713</v>
      </c>
      <c r="C986" s="4" t="s">
        <v>24714</v>
      </c>
      <c r="D986" s="4">
        <v>-10</v>
      </c>
      <c r="E986" s="4" t="s">
        <v>23989</v>
      </c>
      <c r="F986" s="4" t="s">
        <v>24544</v>
      </c>
    </row>
    <row r="987" spans="3:3">
      <c r="C987" s="8"/>
    </row>
    <row r="988" spans="2:7">
      <c r="B988" t="s">
        <v>24715</v>
      </c>
      <c r="C988" s="4" t="s">
        <v>24715</v>
      </c>
      <c r="D988" s="4" t="s">
        <v>24716</v>
      </c>
      <c r="E988" s="4">
        <v>0</v>
      </c>
      <c r="F988" s="4" t="s">
        <v>23989</v>
      </c>
      <c r="G988" s="4" t="s">
        <v>24717</v>
      </c>
    </row>
    <row r="989" spans="2:7">
      <c r="B989" t="s">
        <v>24718</v>
      </c>
      <c r="C989" s="4" t="s">
        <v>24718</v>
      </c>
      <c r="D989" s="4" t="s">
        <v>24719</v>
      </c>
      <c r="E989" s="4">
        <v>0</v>
      </c>
      <c r="F989" s="4" t="s">
        <v>23989</v>
      </c>
      <c r="G989" s="4" t="s">
        <v>23989</v>
      </c>
    </row>
    <row r="990" spans="2:7">
      <c r="B990" t="s">
        <v>24720</v>
      </c>
      <c r="C990" s="4" t="s">
        <v>24720</v>
      </c>
      <c r="D990" s="4" t="s">
        <v>24721</v>
      </c>
      <c r="E990" s="4">
        <v>0</v>
      </c>
      <c r="F990" s="4" t="s">
        <v>23989</v>
      </c>
      <c r="G990" s="4" t="s">
        <v>23989</v>
      </c>
    </row>
    <row r="991" spans="2:7">
      <c r="B991" t="s">
        <v>24722</v>
      </c>
      <c r="C991" s="4" t="s">
        <v>24722</v>
      </c>
      <c r="D991" s="4" t="s">
        <v>24723</v>
      </c>
      <c r="E991" s="4">
        <v>0</v>
      </c>
      <c r="F991" s="4" t="s">
        <v>24724</v>
      </c>
      <c r="G991" s="4" t="s">
        <v>23989</v>
      </c>
    </row>
    <row r="992" spans="2:7">
      <c r="B992" t="s">
        <v>8632</v>
      </c>
      <c r="C992" s="4" t="s">
        <v>8632</v>
      </c>
      <c r="D992" s="4" t="s">
        <v>24725</v>
      </c>
      <c r="E992" s="4">
        <v>0</v>
      </c>
      <c r="F992" s="4" t="s">
        <v>24257</v>
      </c>
      <c r="G992" s="4" t="s">
        <v>23989</v>
      </c>
    </row>
    <row r="993" spans="3:3">
      <c r="C993" s="8"/>
    </row>
    <row r="994" spans="2:6">
      <c r="B994" s="4" t="s">
        <v>24726</v>
      </c>
      <c r="C994" s="4" t="s">
        <v>24727</v>
      </c>
      <c r="D994" s="4">
        <v>0</v>
      </c>
      <c r="E994" s="4" t="s">
        <v>23989</v>
      </c>
      <c r="F994" s="4" t="s">
        <v>23989</v>
      </c>
    </row>
    <row r="995" spans="2:6">
      <c r="B995" s="4" t="s">
        <v>8042</v>
      </c>
      <c r="C995" s="4" t="s">
        <v>24728</v>
      </c>
      <c r="D995" s="4">
        <v>-5</v>
      </c>
      <c r="E995" s="4" t="s">
        <v>23989</v>
      </c>
      <c r="F995" s="4" t="s">
        <v>24729</v>
      </c>
    </row>
    <row r="996" spans="2:6">
      <c r="B996" s="4" t="s">
        <v>24730</v>
      </c>
      <c r="C996" s="4" t="s">
        <v>24731</v>
      </c>
      <c r="D996" s="4">
        <v>-10</v>
      </c>
      <c r="E996" s="4" t="s">
        <v>23989</v>
      </c>
      <c r="F996" s="4" t="s">
        <v>24538</v>
      </c>
    </row>
    <row r="997" spans="2:6">
      <c r="B997" s="4" t="s">
        <v>24732</v>
      </c>
      <c r="C997" s="4" t="s">
        <v>24733</v>
      </c>
      <c r="D997" s="4">
        <v>-15</v>
      </c>
      <c r="E997" s="4" t="s">
        <v>23989</v>
      </c>
      <c r="F997" s="4" t="s">
        <v>24734</v>
      </c>
    </row>
    <row r="998" spans="2:6">
      <c r="B998" s="4" t="s">
        <v>24735</v>
      </c>
      <c r="C998" s="4" t="s">
        <v>24736</v>
      </c>
      <c r="D998" s="4">
        <v>-25</v>
      </c>
      <c r="E998" s="4" t="s">
        <v>23989</v>
      </c>
      <c r="F998" s="4" t="s">
        <v>24737</v>
      </c>
    </row>
    <row r="999" spans="2:6">
      <c r="B999" s="4" t="s">
        <v>8087</v>
      </c>
      <c r="C999" s="4" t="s">
        <v>24738</v>
      </c>
      <c r="D999" s="4">
        <v>-10</v>
      </c>
      <c r="E999" s="4" t="s">
        <v>23989</v>
      </c>
      <c r="F999" s="4" t="s">
        <v>24739</v>
      </c>
    </row>
    <row r="1000" spans="2:6">
      <c r="B1000" s="4" t="s">
        <v>8667</v>
      </c>
      <c r="C1000" s="4" t="s">
        <v>24740</v>
      </c>
      <c r="D1000" s="4">
        <v>-10</v>
      </c>
      <c r="E1000" s="4" t="s">
        <v>23989</v>
      </c>
      <c r="F1000" s="4" t="s">
        <v>24741</v>
      </c>
    </row>
    <row r="1001" spans="3:3">
      <c r="C1001" s="8"/>
    </row>
    <row r="1002" spans="2:6">
      <c r="B1002" s="4" t="s">
        <v>24715</v>
      </c>
      <c r="C1002" s="4" t="s">
        <v>24742</v>
      </c>
      <c r="D1002" s="4">
        <v>0</v>
      </c>
      <c r="E1002" s="4" t="s">
        <v>23989</v>
      </c>
      <c r="F1002" s="4" t="s">
        <v>24538</v>
      </c>
    </row>
    <row r="1003" spans="2:6">
      <c r="B1003" s="4" t="s">
        <v>24743</v>
      </c>
      <c r="C1003" s="4" t="s">
        <v>24744</v>
      </c>
      <c r="D1003" s="4">
        <v>0</v>
      </c>
      <c r="E1003" s="4" t="s">
        <v>23989</v>
      </c>
      <c r="F1003" s="4" t="s">
        <v>24745</v>
      </c>
    </row>
    <row r="1004" spans="2:6">
      <c r="B1004" s="4" t="s">
        <v>24746</v>
      </c>
      <c r="C1004" s="4" t="s">
        <v>24747</v>
      </c>
      <c r="D1004" s="4">
        <v>0</v>
      </c>
      <c r="E1004" s="4" t="s">
        <v>23989</v>
      </c>
      <c r="F1004" s="4" t="s">
        <v>24748</v>
      </c>
    </row>
    <row r="1005" spans="2:6">
      <c r="B1005" s="4" t="s">
        <v>24749</v>
      </c>
      <c r="C1005" s="4" t="s">
        <v>24750</v>
      </c>
      <c r="D1005" s="4">
        <v>0</v>
      </c>
      <c r="E1005" s="4" t="s">
        <v>23989</v>
      </c>
      <c r="F1005" s="4" t="s">
        <v>24751</v>
      </c>
    </row>
    <row r="1006" spans="2:6">
      <c r="B1006" s="4" t="s">
        <v>24752</v>
      </c>
      <c r="C1006" s="4" t="s">
        <v>24753</v>
      </c>
      <c r="D1006" s="4">
        <v>0</v>
      </c>
      <c r="E1006" s="4" t="s">
        <v>23989</v>
      </c>
      <c r="F1006" s="4" t="s">
        <v>24754</v>
      </c>
    </row>
    <row r="1007" spans="3:3">
      <c r="C1007" s="8"/>
    </row>
    <row r="1008" spans="2:13">
      <c r="B1008" s="4" t="s">
        <v>24755</v>
      </c>
      <c r="C1008" s="4" t="s">
        <v>24756</v>
      </c>
      <c r="D1008" s="4">
        <v>-25</v>
      </c>
      <c r="E1008" s="4" t="s">
        <v>23989</v>
      </c>
      <c r="F1008" s="4" t="s">
        <v>23989</v>
      </c>
      <c r="G1008" s="4" t="s">
        <v>23989</v>
      </c>
      <c r="H1008" s="4" t="s">
        <v>23989</v>
      </c>
      <c r="I1008" s="4" t="s">
        <v>23989</v>
      </c>
      <c r="J1008" s="4" t="s">
        <v>23989</v>
      </c>
      <c r="K1008" s="4"/>
      <c r="L1008" s="4"/>
      <c r="M1008" s="4"/>
    </row>
    <row r="1009" spans="3:3">
      <c r="C1009" s="8"/>
    </row>
    <row r="1010" spans="3:3">
      <c r="C1010" s="8"/>
    </row>
    <row r="1011" spans="3:3">
      <c r="C1011" s="8"/>
    </row>
    <row r="1012" spans="3:3">
      <c r="C1012" s="8"/>
    </row>
    <row r="1013" spans="3:3">
      <c r="C1013" s="8"/>
    </row>
    <row r="1014" spans="3:3">
      <c r="C1014" s="8"/>
    </row>
    <row r="1015" spans="3:3">
      <c r="C1015" s="8"/>
    </row>
    <row r="1016" spans="3:3">
      <c r="C1016" s="8"/>
    </row>
    <row r="1017" spans="3:3">
      <c r="C1017" s="8"/>
    </row>
    <row r="1018" spans="3:3">
      <c r="C1018" s="8"/>
    </row>
    <row r="1043" spans="3:3">
      <c r="C1043" s="8"/>
    </row>
    <row r="1044" spans="3:3">
      <c r="C1044" s="8"/>
    </row>
    <row r="1045" spans="3:3">
      <c r="C1045" s="8"/>
    </row>
    <row r="1046" spans="3:3">
      <c r="C1046" s="8"/>
    </row>
    <row r="1047" spans="3:3">
      <c r="C1047" s="8"/>
    </row>
    <row r="1048" spans="3:3">
      <c r="C1048" s="8"/>
    </row>
    <row r="1049" spans="3:3">
      <c r="C1049" s="8"/>
    </row>
    <row r="1050" spans="3:3">
      <c r="C1050" s="8"/>
    </row>
    <row r="1051" spans="3:3">
      <c r="C1051" s="8"/>
    </row>
    <row r="1052" spans="3:3">
      <c r="C1052" s="8"/>
    </row>
    <row r="1053" spans="3:3">
      <c r="C1053" s="8"/>
    </row>
    <row r="1054" spans="3:3">
      <c r="C1054" s="8"/>
    </row>
    <row r="1055" spans="3:3">
      <c r="C1055" s="8"/>
    </row>
    <row r="1056" spans="2:8">
      <c r="B1056" t="s">
        <v>24757</v>
      </c>
      <c r="C1056" s="4" t="s">
        <v>24758</v>
      </c>
      <c r="D1056" s="4">
        <v>75</v>
      </c>
      <c r="F1056" s="4"/>
      <c r="G1056" s="4"/>
      <c r="H1056" s="4"/>
    </row>
    <row r="1057" spans="2:8">
      <c r="B1057" t="s">
        <v>24759</v>
      </c>
      <c r="C1057" s="4" t="s">
        <v>24760</v>
      </c>
      <c r="D1057" s="4">
        <v>140</v>
      </c>
      <c r="F1057" s="4"/>
      <c r="G1057" s="4"/>
      <c r="H1057" s="4"/>
    </row>
    <row r="1058" spans="2:8">
      <c r="B1058" t="s">
        <v>24761</v>
      </c>
      <c r="C1058" s="4" t="s">
        <v>24762</v>
      </c>
      <c r="D1058" s="4">
        <v>280</v>
      </c>
      <c r="F1058" s="4"/>
      <c r="G1058" s="4"/>
      <c r="H1058" s="4"/>
    </row>
    <row r="1059" spans="2:8">
      <c r="B1059" t="s">
        <v>24763</v>
      </c>
      <c r="C1059" s="4" t="s">
        <v>24764</v>
      </c>
      <c r="D1059" s="4">
        <v>550</v>
      </c>
      <c r="F1059" s="4"/>
      <c r="G1059" s="4"/>
      <c r="H1059" s="4"/>
    </row>
    <row r="1060" spans="2:8">
      <c r="B1060" t="s">
        <v>24765</v>
      </c>
      <c r="C1060" s="4" t="s">
        <v>24766</v>
      </c>
      <c r="D1060" s="4">
        <v>1100</v>
      </c>
      <c r="F1060" s="4"/>
      <c r="G1060" s="4"/>
      <c r="H1060" s="4"/>
    </row>
    <row r="1061" spans="2:9">
      <c r="B1061" t="s">
        <v>24767</v>
      </c>
      <c r="C1061" s="4" t="s">
        <v>24768</v>
      </c>
      <c r="D1061" s="4">
        <v>3850</v>
      </c>
      <c r="F1061" s="4"/>
      <c r="G1061" s="4"/>
      <c r="H1061" s="4"/>
      <c r="I1061" s="4" t="s">
        <v>24769</v>
      </c>
    </row>
    <row r="1062" spans="2:9">
      <c r="B1062" t="s">
        <v>24770</v>
      </c>
      <c r="C1062" s="4" t="s">
        <v>24771</v>
      </c>
      <c r="D1062" s="4">
        <v>200</v>
      </c>
      <c r="F1062" s="4"/>
      <c r="G1062" s="4"/>
      <c r="H1062" s="4"/>
      <c r="I1062" s="4" t="s">
        <v>23989</v>
      </c>
    </row>
    <row r="1063" spans="2:9">
      <c r="B1063" t="s">
        <v>24772</v>
      </c>
      <c r="C1063" s="4" t="s">
        <v>24773</v>
      </c>
      <c r="D1063" s="4">
        <v>1875</v>
      </c>
      <c r="F1063" s="4"/>
      <c r="G1063" s="4"/>
      <c r="H1063" s="4"/>
      <c r="I1063" s="4" t="s">
        <v>23989</v>
      </c>
    </row>
    <row r="1064" spans="2:9">
      <c r="B1064" t="s">
        <v>24774</v>
      </c>
      <c r="C1064" s="4" t="s">
        <v>24775</v>
      </c>
      <c r="D1064" s="4">
        <v>100</v>
      </c>
      <c r="F1064" s="4"/>
      <c r="G1064" s="4"/>
      <c r="H1064" s="4"/>
      <c r="I1064" s="4" t="s">
        <v>23989</v>
      </c>
    </row>
    <row r="1065" spans="2:9">
      <c r="B1065" t="s">
        <v>24776</v>
      </c>
      <c r="C1065" s="4" t="s">
        <v>24777</v>
      </c>
      <c r="D1065" s="4">
        <v>180</v>
      </c>
      <c r="F1065" s="4"/>
      <c r="G1065" s="4"/>
      <c r="H1065" s="4"/>
      <c r="I1065" s="4" t="s">
        <v>23989</v>
      </c>
    </row>
    <row r="1066" spans="2:9">
      <c r="B1066" t="s">
        <v>24778</v>
      </c>
      <c r="C1066" s="4" t="s">
        <v>24779</v>
      </c>
      <c r="D1066" s="4">
        <v>360</v>
      </c>
      <c r="F1066" s="4"/>
      <c r="G1066" s="4"/>
      <c r="H1066" s="4"/>
      <c r="I1066" s="4" t="s">
        <v>23989</v>
      </c>
    </row>
    <row r="1067" spans="2:9">
      <c r="B1067" t="s">
        <v>24780</v>
      </c>
      <c r="C1067" s="4" t="s">
        <v>24781</v>
      </c>
      <c r="D1067" s="4">
        <v>720</v>
      </c>
      <c r="F1067" s="4"/>
      <c r="G1067" s="4"/>
      <c r="H1067" s="4"/>
      <c r="I1067" s="4" t="s">
        <v>23989</v>
      </c>
    </row>
    <row r="1068" spans="2:9">
      <c r="B1068" t="s">
        <v>24782</v>
      </c>
      <c r="C1068" s="4" t="s">
        <v>24783</v>
      </c>
      <c r="D1068" s="4">
        <v>1450</v>
      </c>
      <c r="F1068" s="4"/>
      <c r="G1068" s="4"/>
      <c r="H1068" s="4"/>
      <c r="I1068" s="4" t="s">
        <v>23989</v>
      </c>
    </row>
    <row r="1069" spans="2:9">
      <c r="B1069" t="s">
        <v>24784</v>
      </c>
      <c r="C1069" s="4" t="s">
        <v>24785</v>
      </c>
      <c r="D1069" s="4">
        <v>5000</v>
      </c>
      <c r="F1069" s="4"/>
      <c r="G1069" s="4"/>
      <c r="H1069" s="4"/>
      <c r="I1069" s="4" t="s">
        <v>24769</v>
      </c>
    </row>
    <row r="1070" spans="2:9">
      <c r="B1070" t="s">
        <v>24786</v>
      </c>
      <c r="C1070" s="4" t="s">
        <v>24787</v>
      </c>
      <c r="D1070" s="4">
        <v>260</v>
      </c>
      <c r="F1070" s="4"/>
      <c r="G1070" s="4"/>
      <c r="H1070" s="4"/>
      <c r="I1070" s="4" t="s">
        <v>23989</v>
      </c>
    </row>
    <row r="1071" spans="2:9">
      <c r="B1071" t="s">
        <v>24788</v>
      </c>
      <c r="C1071" s="4" t="s">
        <v>24789</v>
      </c>
      <c r="D1071" s="4">
        <v>2500</v>
      </c>
      <c r="F1071" s="4"/>
      <c r="G1071" s="4"/>
      <c r="H1071" s="4"/>
      <c r="I1071" s="4" t="s">
        <v>23989</v>
      </c>
    </row>
    <row r="1072" spans="2:9">
      <c r="B1072" t="s">
        <v>24790</v>
      </c>
      <c r="C1072" s="4" t="s">
        <v>24791</v>
      </c>
      <c r="D1072" s="4">
        <v>130</v>
      </c>
      <c r="F1072" s="4"/>
      <c r="G1072" s="4"/>
      <c r="H1072" s="4"/>
      <c r="I1072" s="4" t="s">
        <v>23989</v>
      </c>
    </row>
    <row r="1073" spans="2:9">
      <c r="B1073" t="s">
        <v>24792</v>
      </c>
      <c r="C1073" s="4" t="s">
        <v>24793</v>
      </c>
      <c r="D1073" s="4">
        <v>240</v>
      </c>
      <c r="F1073" s="4"/>
      <c r="G1073" s="4"/>
      <c r="H1073" s="4"/>
      <c r="I1073" s="4" t="s">
        <v>23989</v>
      </c>
    </row>
    <row r="1074" spans="2:9">
      <c r="B1074" t="s">
        <v>24794</v>
      </c>
      <c r="C1074" s="4" t="s">
        <v>24795</v>
      </c>
      <c r="D1074" s="4">
        <v>480</v>
      </c>
      <c r="F1074" s="4"/>
      <c r="G1074" s="4"/>
      <c r="H1074" s="4"/>
      <c r="I1074" s="4" t="s">
        <v>23989</v>
      </c>
    </row>
    <row r="1075" spans="2:9">
      <c r="B1075" t="s">
        <v>24796</v>
      </c>
      <c r="C1075" s="4" t="s">
        <v>24797</v>
      </c>
      <c r="D1075" s="4">
        <v>950</v>
      </c>
      <c r="F1075" s="4"/>
      <c r="G1075" s="4"/>
      <c r="H1075" s="4"/>
      <c r="I1075" s="4" t="s">
        <v>23989</v>
      </c>
    </row>
    <row r="1076" spans="2:9">
      <c r="B1076" t="s">
        <v>24798</v>
      </c>
      <c r="C1076" s="4" t="s">
        <v>24799</v>
      </c>
      <c r="D1076" s="4">
        <v>1900</v>
      </c>
      <c r="F1076" s="4"/>
      <c r="G1076" s="4"/>
      <c r="H1076" s="4"/>
      <c r="I1076" s="4" t="s">
        <v>23989</v>
      </c>
    </row>
    <row r="1077" spans="2:9">
      <c r="B1077" t="s">
        <v>24800</v>
      </c>
      <c r="C1077" s="4" t="s">
        <v>24801</v>
      </c>
      <c r="D1077" s="4">
        <v>6500</v>
      </c>
      <c r="F1077" s="4"/>
      <c r="G1077" s="4"/>
      <c r="H1077" s="4"/>
      <c r="I1077" s="4" t="s">
        <v>24769</v>
      </c>
    </row>
    <row r="1078" spans="2:9">
      <c r="B1078" t="s">
        <v>24802</v>
      </c>
      <c r="C1078" s="4" t="s">
        <v>24803</v>
      </c>
      <c r="D1078" s="4">
        <v>340</v>
      </c>
      <c r="F1078" s="4"/>
      <c r="G1078" s="4"/>
      <c r="H1078" s="4"/>
      <c r="I1078" s="4" t="s">
        <v>23989</v>
      </c>
    </row>
    <row r="1079" spans="2:9">
      <c r="B1079" t="s">
        <v>24804</v>
      </c>
      <c r="C1079" s="4" t="s">
        <v>24805</v>
      </c>
      <c r="D1079" s="4">
        <v>3250</v>
      </c>
      <c r="F1079" s="4"/>
      <c r="G1079" s="4"/>
      <c r="H1079" s="4"/>
      <c r="I1079" s="4" t="s">
        <v>23989</v>
      </c>
    </row>
    <row r="1080" spans="2:9">
      <c r="B1080" t="s">
        <v>24806</v>
      </c>
      <c r="C1080" s="4" t="s">
        <v>24807</v>
      </c>
      <c r="D1080" s="4">
        <v>170</v>
      </c>
      <c r="F1080" s="4"/>
      <c r="G1080" s="4"/>
      <c r="H1080" s="4"/>
      <c r="I1080" s="4" t="s">
        <v>23989</v>
      </c>
    </row>
    <row r="1081" spans="2:9">
      <c r="B1081" t="s">
        <v>24808</v>
      </c>
      <c r="C1081" s="4" t="s">
        <v>24809</v>
      </c>
      <c r="D1081" s="4">
        <v>320</v>
      </c>
      <c r="F1081" s="4"/>
      <c r="G1081" s="4"/>
      <c r="H1081" s="4"/>
      <c r="I1081" s="4" t="s">
        <v>23989</v>
      </c>
    </row>
    <row r="1082" spans="2:9">
      <c r="B1082" t="s">
        <v>24810</v>
      </c>
      <c r="C1082" s="4" t="s">
        <v>24811</v>
      </c>
      <c r="D1082" s="4">
        <v>620</v>
      </c>
      <c r="F1082" s="4"/>
      <c r="G1082" s="4"/>
      <c r="H1082" s="4"/>
      <c r="I1082" s="4" t="s">
        <v>23989</v>
      </c>
    </row>
    <row r="1083" spans="2:9">
      <c r="B1083" t="s">
        <v>24812</v>
      </c>
      <c r="C1083" s="4" t="s">
        <v>24813</v>
      </c>
      <c r="D1083" s="4">
        <v>1250</v>
      </c>
      <c r="F1083" s="4"/>
      <c r="G1083" s="4"/>
      <c r="H1083" s="4"/>
      <c r="I1083" s="4" t="s">
        <v>23989</v>
      </c>
    </row>
    <row r="1084" spans="2:9">
      <c r="B1084" t="s">
        <v>24814</v>
      </c>
      <c r="C1084" s="4" t="s">
        <v>24815</v>
      </c>
      <c r="D1084" s="4">
        <v>2500</v>
      </c>
      <c r="F1084" s="4"/>
      <c r="G1084" s="4"/>
      <c r="H1084" s="4"/>
      <c r="I1084" s="4" t="s">
        <v>23989</v>
      </c>
    </row>
    <row r="1085" spans="2:9">
      <c r="B1085" t="s">
        <v>24816</v>
      </c>
      <c r="C1085" s="4" t="s">
        <v>24817</v>
      </c>
      <c r="D1085" s="4">
        <v>8460</v>
      </c>
      <c r="F1085" s="4"/>
      <c r="G1085" s="4"/>
      <c r="H1085" s="4"/>
      <c r="I1085" s="4" t="s">
        <v>24769</v>
      </c>
    </row>
    <row r="1086" spans="2:9">
      <c r="B1086" t="s">
        <v>24818</v>
      </c>
      <c r="C1086" s="4" t="s">
        <v>24819</v>
      </c>
      <c r="D1086" s="4">
        <v>440</v>
      </c>
      <c r="F1086" s="4"/>
      <c r="G1086" s="4"/>
      <c r="H1086" s="4"/>
      <c r="I1086" s="4" t="s">
        <v>23989</v>
      </c>
    </row>
    <row r="1087" spans="2:9">
      <c r="B1087" t="s">
        <v>24820</v>
      </c>
      <c r="C1087" s="4" t="s">
        <v>24821</v>
      </c>
      <c r="D1087" s="4">
        <v>4250</v>
      </c>
      <c r="F1087" s="4"/>
      <c r="G1087" s="4"/>
      <c r="H1087" s="4"/>
      <c r="I1087" s="4" t="s">
        <v>23989</v>
      </c>
    </row>
    <row r="1088" spans="2:9">
      <c r="B1088" t="s">
        <v>24822</v>
      </c>
      <c r="C1088" s="4" t="s">
        <v>24823</v>
      </c>
      <c r="D1088" s="4">
        <v>220</v>
      </c>
      <c r="F1088" s="4"/>
      <c r="G1088" s="4"/>
      <c r="H1088" s="4"/>
      <c r="I1088" s="4" t="s">
        <v>23989</v>
      </c>
    </row>
    <row r="1089" spans="2:9">
      <c r="B1089" t="s">
        <v>24824</v>
      </c>
      <c r="C1089" s="4" t="s">
        <v>24825</v>
      </c>
      <c r="D1089" s="4">
        <v>430</v>
      </c>
      <c r="F1089" s="4"/>
      <c r="G1089" s="4"/>
      <c r="H1089" s="4"/>
      <c r="I1089" s="4" t="s">
        <v>23989</v>
      </c>
    </row>
    <row r="1090" spans="2:9">
      <c r="B1090" t="s">
        <v>24826</v>
      </c>
      <c r="C1090" s="4" t="s">
        <v>24827</v>
      </c>
      <c r="D1090" s="4">
        <v>800</v>
      </c>
      <c r="F1090" s="4"/>
      <c r="G1090" s="4"/>
      <c r="H1090" s="4"/>
      <c r="I1090" s="4" t="s">
        <v>23989</v>
      </c>
    </row>
    <row r="1091" spans="2:9">
      <c r="B1091" t="s">
        <v>24828</v>
      </c>
      <c r="C1091" s="4" t="s">
        <v>24829</v>
      </c>
      <c r="D1091" s="4">
        <v>1550</v>
      </c>
      <c r="F1091" s="4"/>
      <c r="G1091" s="4"/>
      <c r="H1091" s="4"/>
      <c r="I1091" s="4" t="s">
        <v>23989</v>
      </c>
    </row>
    <row r="1092" spans="2:9">
      <c r="B1092" t="s">
        <v>24830</v>
      </c>
      <c r="C1092" s="4" t="s">
        <v>24831</v>
      </c>
      <c r="D1092" s="4">
        <v>3200</v>
      </c>
      <c r="F1092" s="4"/>
      <c r="G1092" s="4"/>
      <c r="H1092" s="4"/>
      <c r="I1092" s="4" t="s">
        <v>23989</v>
      </c>
    </row>
    <row r="1093" spans="2:9">
      <c r="B1093" s="4" t="s">
        <v>24832</v>
      </c>
      <c r="C1093" s="4" t="s">
        <v>24833</v>
      </c>
      <c r="D1093" s="4">
        <v>10000</v>
      </c>
      <c r="F1093" s="4"/>
      <c r="G1093" s="4"/>
      <c r="H1093" s="4"/>
      <c r="I1093" s="4" t="s">
        <v>23989</v>
      </c>
    </row>
    <row r="1094" spans="2:9">
      <c r="B1094" t="s">
        <v>24834</v>
      </c>
      <c r="C1094" s="4" t="s">
        <v>24835</v>
      </c>
      <c r="D1094" s="4">
        <v>11000</v>
      </c>
      <c r="I1094" s="4" t="s">
        <v>24769</v>
      </c>
    </row>
    <row r="1095" spans="2:9">
      <c r="B1095" t="s">
        <v>24836</v>
      </c>
      <c r="C1095" s="4" t="s">
        <v>24837</v>
      </c>
      <c r="D1095" s="4">
        <v>575</v>
      </c>
      <c r="F1095" s="4"/>
      <c r="G1095" s="4"/>
      <c r="H1095" s="4"/>
      <c r="I1095" s="4" t="s">
        <v>23989</v>
      </c>
    </row>
    <row r="1096" spans="2:9">
      <c r="B1096" s="4" t="s">
        <v>24838</v>
      </c>
      <c r="C1096" s="4" t="s">
        <v>24839</v>
      </c>
      <c r="D1096" s="4">
        <v>800</v>
      </c>
      <c r="F1096" s="4"/>
      <c r="G1096" s="4"/>
      <c r="H1096" s="4"/>
      <c r="I1096" s="4" t="s">
        <v>23989</v>
      </c>
    </row>
    <row r="1097" spans="2:9">
      <c r="B1097" t="s">
        <v>24840</v>
      </c>
      <c r="C1097" s="4" t="s">
        <v>24841</v>
      </c>
      <c r="D1097" s="4">
        <v>5500</v>
      </c>
      <c r="F1097" s="4"/>
      <c r="G1097" s="4"/>
      <c r="H1097" s="4"/>
      <c r="I1097" s="4" t="s">
        <v>23989</v>
      </c>
    </row>
    <row r="1098" spans="2:9">
      <c r="B1098" t="s">
        <v>24842</v>
      </c>
      <c r="C1098" s="4" t="s">
        <v>24843</v>
      </c>
      <c r="D1098" s="4">
        <v>285</v>
      </c>
      <c r="I1098" s="4" t="s">
        <v>23989</v>
      </c>
    </row>
    <row r="1099" spans="2:9">
      <c r="B1099" t="s">
        <v>24844</v>
      </c>
      <c r="C1099" s="4" t="s">
        <v>24845</v>
      </c>
      <c r="D1099" s="4">
        <v>550</v>
      </c>
      <c r="F1099" s="4"/>
      <c r="G1099" s="4"/>
      <c r="H1099" s="4"/>
      <c r="I1099" s="4" t="s">
        <v>23989</v>
      </c>
    </row>
    <row r="1100" spans="2:9">
      <c r="B1100" t="s">
        <v>24846</v>
      </c>
      <c r="C1100" s="4" t="s">
        <v>24847</v>
      </c>
      <c r="D1100" s="4">
        <v>1030</v>
      </c>
      <c r="F1100" s="4"/>
      <c r="G1100" s="4"/>
      <c r="H1100" s="4"/>
      <c r="I1100" s="4" t="s">
        <v>23989</v>
      </c>
    </row>
    <row r="1101" spans="2:9">
      <c r="B1101" t="s">
        <v>24848</v>
      </c>
      <c r="C1101" s="4" t="s">
        <v>24849</v>
      </c>
      <c r="D1101" s="4">
        <v>2000</v>
      </c>
      <c r="F1101" s="4"/>
      <c r="G1101" s="4"/>
      <c r="H1101" s="4"/>
      <c r="I1101" s="4" t="s">
        <v>23989</v>
      </c>
    </row>
    <row r="1102" spans="2:9">
      <c r="B1102" t="s">
        <v>24850</v>
      </c>
      <c r="C1102" s="4" t="s">
        <v>24851</v>
      </c>
      <c r="D1102" s="4">
        <v>4200</v>
      </c>
      <c r="F1102" s="4"/>
      <c r="G1102" s="4"/>
      <c r="H1102" s="4"/>
      <c r="I1102" s="4" t="s">
        <v>23989</v>
      </c>
    </row>
    <row r="1103" spans="2:9">
      <c r="B1103" t="s">
        <v>24852</v>
      </c>
      <c r="C1103" s="4" t="s">
        <v>24853</v>
      </c>
      <c r="D1103" s="4">
        <v>10000</v>
      </c>
      <c r="F1103" s="4"/>
      <c r="G1103" s="4"/>
      <c r="H1103" s="4"/>
      <c r="I1103" s="4" t="s">
        <v>23989</v>
      </c>
    </row>
    <row r="1104" spans="2:9">
      <c r="B1104" s="4" t="s">
        <v>24854</v>
      </c>
      <c r="C1104" s="4" t="s">
        <v>24855</v>
      </c>
      <c r="D1104" s="4">
        <v>14300</v>
      </c>
      <c r="F1104" s="4"/>
      <c r="G1104" s="4"/>
      <c r="H1104" s="4"/>
      <c r="I1104" s="4" t="s">
        <v>24769</v>
      </c>
    </row>
    <row r="1105" spans="2:8">
      <c r="B1105" t="s">
        <v>24856</v>
      </c>
      <c r="C1105" s="4" t="s">
        <v>24857</v>
      </c>
      <c r="D1105" s="4">
        <v>750</v>
      </c>
      <c r="F1105" s="4"/>
      <c r="G1105" s="4"/>
      <c r="H1105" s="4"/>
    </row>
    <row r="1106" spans="2:8">
      <c r="B1106" s="4" t="s">
        <v>24858</v>
      </c>
      <c r="C1106" s="4" t="s">
        <v>24859</v>
      </c>
      <c r="D1106" s="4">
        <v>1030</v>
      </c>
      <c r="F1106" s="4"/>
      <c r="G1106" s="4"/>
      <c r="H1106" s="4"/>
    </row>
    <row r="1107" spans="2:4">
      <c r="B1107" t="s">
        <v>24860</v>
      </c>
      <c r="C1107" s="4" t="s">
        <v>24861</v>
      </c>
      <c r="D1107" s="4">
        <v>7125</v>
      </c>
    </row>
    <row r="1108" spans="3:8">
      <c r="C1108" s="8"/>
      <c r="D1108" s="4"/>
      <c r="F1108" s="4"/>
      <c r="G1108" s="4"/>
      <c r="H1108" s="4"/>
    </row>
    <row r="1109" spans="2:9">
      <c r="B1109" t="s">
        <v>24862</v>
      </c>
      <c r="C1109" s="4" t="s">
        <v>24863</v>
      </c>
      <c r="D1109" s="4">
        <v>75</v>
      </c>
      <c r="E1109" s="4" t="s">
        <v>23989</v>
      </c>
      <c r="F1109" s="4" t="s">
        <v>23989</v>
      </c>
      <c r="G1109" s="4" t="s">
        <v>23989</v>
      </c>
      <c r="H1109" s="4" t="s">
        <v>23989</v>
      </c>
      <c r="I1109" s="4" t="s">
        <v>23989</v>
      </c>
    </row>
    <row r="1110" spans="2:9">
      <c r="B1110" t="s">
        <v>24864</v>
      </c>
      <c r="C1110" s="4" t="s">
        <v>24865</v>
      </c>
      <c r="D1110" s="4">
        <v>140</v>
      </c>
      <c r="E1110" s="4" t="s">
        <v>23989</v>
      </c>
      <c r="F1110" s="4" t="s">
        <v>23989</v>
      </c>
      <c r="G1110" s="4"/>
      <c r="H1110" s="4" t="s">
        <v>23989</v>
      </c>
      <c r="I1110" s="4" t="s">
        <v>23989</v>
      </c>
    </row>
    <row r="1111" spans="2:9">
      <c r="B1111" t="s">
        <v>24866</v>
      </c>
      <c r="C1111" s="4" t="s">
        <v>24867</v>
      </c>
      <c r="D1111" s="4">
        <v>280</v>
      </c>
      <c r="E1111" s="4" t="s">
        <v>23989</v>
      </c>
      <c r="F1111" s="4" t="s">
        <v>23989</v>
      </c>
      <c r="G1111" s="4" t="s">
        <v>23989</v>
      </c>
      <c r="H1111" s="4" t="s">
        <v>23989</v>
      </c>
      <c r="I1111" s="4" t="s">
        <v>23989</v>
      </c>
    </row>
    <row r="1112" spans="2:9">
      <c r="B1112" t="s">
        <v>24868</v>
      </c>
      <c r="C1112" s="4" t="s">
        <v>24869</v>
      </c>
      <c r="D1112" s="4">
        <v>550</v>
      </c>
      <c r="E1112" s="4" t="s">
        <v>23989</v>
      </c>
      <c r="F1112" s="4" t="s">
        <v>23989</v>
      </c>
      <c r="G1112" s="4" t="s">
        <v>23989</v>
      </c>
      <c r="H1112" s="4" t="s">
        <v>23989</v>
      </c>
      <c r="I1112" s="4" t="s">
        <v>23989</v>
      </c>
    </row>
    <row r="1113" spans="2:9">
      <c r="B1113" t="s">
        <v>24870</v>
      </c>
      <c r="C1113" s="4" t="s">
        <v>24871</v>
      </c>
      <c r="D1113" s="4">
        <v>1100</v>
      </c>
      <c r="E1113" s="4" t="s">
        <v>23989</v>
      </c>
      <c r="F1113" s="4" t="s">
        <v>23989</v>
      </c>
      <c r="G1113" s="4" t="s">
        <v>23989</v>
      </c>
      <c r="H1113" s="4" t="s">
        <v>23989</v>
      </c>
      <c r="I1113" s="4" t="s">
        <v>23989</v>
      </c>
    </row>
    <row r="1114" spans="2:9">
      <c r="B1114" t="s">
        <v>24872</v>
      </c>
      <c r="C1114" s="4" t="s">
        <v>24873</v>
      </c>
      <c r="D1114" s="4">
        <v>3850</v>
      </c>
      <c r="E1114" s="4" t="s">
        <v>23989</v>
      </c>
      <c r="F1114" s="4" t="s">
        <v>23989</v>
      </c>
      <c r="G1114" s="4" t="s">
        <v>23989</v>
      </c>
      <c r="H1114" s="4" t="s">
        <v>23989</v>
      </c>
      <c r="I1114" s="4" t="s">
        <v>24769</v>
      </c>
    </row>
    <row r="1115" spans="2:9">
      <c r="B1115" t="s">
        <v>24874</v>
      </c>
      <c r="C1115" s="4" t="s">
        <v>24875</v>
      </c>
      <c r="D1115" s="4">
        <v>200</v>
      </c>
      <c r="E1115" s="4" t="s">
        <v>23989</v>
      </c>
      <c r="F1115" s="4" t="s">
        <v>23989</v>
      </c>
      <c r="G1115" s="4" t="s">
        <v>23989</v>
      </c>
      <c r="H1115" s="4" t="s">
        <v>23989</v>
      </c>
      <c r="I1115" s="4" t="s">
        <v>23989</v>
      </c>
    </row>
    <row r="1116" spans="2:9">
      <c r="B1116" t="s">
        <v>24876</v>
      </c>
      <c r="C1116" s="4" t="s">
        <v>24877</v>
      </c>
      <c r="D1116" s="4">
        <v>1875</v>
      </c>
      <c r="E1116" s="4" t="s">
        <v>23989</v>
      </c>
      <c r="F1116" s="4" t="s">
        <v>23989</v>
      </c>
      <c r="G1116" s="4" t="s">
        <v>23989</v>
      </c>
      <c r="H1116" s="4" t="s">
        <v>23989</v>
      </c>
      <c r="I1116" s="4" t="s">
        <v>23989</v>
      </c>
    </row>
    <row r="1117" spans="2:9">
      <c r="B1117" t="s">
        <v>24878</v>
      </c>
      <c r="C1117" s="4" t="s">
        <v>24879</v>
      </c>
      <c r="D1117" s="4">
        <v>100</v>
      </c>
      <c r="E1117" s="4" t="s">
        <v>23989</v>
      </c>
      <c r="F1117" s="4" t="s">
        <v>23989</v>
      </c>
      <c r="G1117" s="4" t="s">
        <v>23989</v>
      </c>
      <c r="H1117" s="4" t="s">
        <v>23989</v>
      </c>
      <c r="I1117" s="4" t="s">
        <v>23989</v>
      </c>
    </row>
    <row r="1118" spans="2:9">
      <c r="B1118" t="s">
        <v>24880</v>
      </c>
      <c r="C1118" s="4" t="s">
        <v>24881</v>
      </c>
      <c r="D1118" s="4">
        <v>180</v>
      </c>
      <c r="E1118" s="4" t="s">
        <v>23989</v>
      </c>
      <c r="F1118" s="4" t="s">
        <v>23989</v>
      </c>
      <c r="G1118" s="4" t="s">
        <v>23989</v>
      </c>
      <c r="H1118" s="4" t="s">
        <v>23989</v>
      </c>
      <c r="I1118" s="4" t="s">
        <v>23989</v>
      </c>
    </row>
    <row r="1119" spans="2:9">
      <c r="B1119" t="s">
        <v>24882</v>
      </c>
      <c r="C1119" s="4" t="s">
        <v>24883</v>
      </c>
      <c r="D1119" s="4">
        <v>360</v>
      </c>
      <c r="E1119" s="4" t="s">
        <v>23989</v>
      </c>
      <c r="F1119" s="4" t="s">
        <v>23989</v>
      </c>
      <c r="G1119" s="4" t="s">
        <v>23989</v>
      </c>
      <c r="H1119" s="4" t="s">
        <v>23989</v>
      </c>
      <c r="I1119" s="4" t="s">
        <v>23989</v>
      </c>
    </row>
    <row r="1120" spans="2:9">
      <c r="B1120" t="s">
        <v>24884</v>
      </c>
      <c r="C1120" s="4" t="s">
        <v>24885</v>
      </c>
      <c r="D1120" s="4">
        <v>720</v>
      </c>
      <c r="E1120" s="4" t="s">
        <v>23989</v>
      </c>
      <c r="F1120" s="4" t="s">
        <v>23989</v>
      </c>
      <c r="G1120" s="4" t="s">
        <v>23989</v>
      </c>
      <c r="H1120" s="4" t="s">
        <v>23989</v>
      </c>
      <c r="I1120" s="4" t="s">
        <v>23989</v>
      </c>
    </row>
    <row r="1121" spans="2:9">
      <c r="B1121" t="s">
        <v>24886</v>
      </c>
      <c r="C1121" s="4" t="s">
        <v>24887</v>
      </c>
      <c r="D1121" s="4">
        <v>1450</v>
      </c>
      <c r="E1121" s="4" t="s">
        <v>23989</v>
      </c>
      <c r="F1121" s="4" t="s">
        <v>23989</v>
      </c>
      <c r="G1121" s="4" t="s">
        <v>23989</v>
      </c>
      <c r="H1121" s="4" t="s">
        <v>23989</v>
      </c>
      <c r="I1121" s="4" t="s">
        <v>23989</v>
      </c>
    </row>
    <row r="1122" spans="2:9">
      <c r="B1122" t="s">
        <v>24888</v>
      </c>
      <c r="C1122" s="4" t="s">
        <v>24889</v>
      </c>
      <c r="D1122" s="4">
        <v>5000</v>
      </c>
      <c r="E1122" s="4" t="s">
        <v>23989</v>
      </c>
      <c r="F1122" s="4" t="s">
        <v>23989</v>
      </c>
      <c r="G1122" s="4" t="s">
        <v>23989</v>
      </c>
      <c r="H1122" s="4" t="s">
        <v>23989</v>
      </c>
      <c r="I1122" s="4" t="s">
        <v>24769</v>
      </c>
    </row>
    <row r="1123" spans="2:9">
      <c r="B1123" t="s">
        <v>24890</v>
      </c>
      <c r="C1123" s="4" t="s">
        <v>24891</v>
      </c>
      <c r="D1123" s="4">
        <v>260</v>
      </c>
      <c r="E1123" s="4" t="s">
        <v>23989</v>
      </c>
      <c r="F1123" s="4" t="s">
        <v>23989</v>
      </c>
      <c r="G1123" s="4" t="s">
        <v>23989</v>
      </c>
      <c r="H1123" s="4" t="s">
        <v>23989</v>
      </c>
      <c r="I1123" s="4" t="s">
        <v>23989</v>
      </c>
    </row>
    <row r="1124" spans="2:9">
      <c r="B1124" t="s">
        <v>24892</v>
      </c>
      <c r="C1124" s="4" t="s">
        <v>24893</v>
      </c>
      <c r="D1124" s="4">
        <v>2500</v>
      </c>
      <c r="E1124" s="4" t="s">
        <v>23989</v>
      </c>
      <c r="F1124" s="4" t="s">
        <v>23989</v>
      </c>
      <c r="G1124" s="4" t="s">
        <v>23989</v>
      </c>
      <c r="H1124" s="4" t="s">
        <v>23989</v>
      </c>
      <c r="I1124" s="4" t="s">
        <v>23989</v>
      </c>
    </row>
    <row r="1125" spans="2:9">
      <c r="B1125" t="s">
        <v>24894</v>
      </c>
      <c r="C1125" s="4" t="s">
        <v>24895</v>
      </c>
      <c r="D1125" s="4">
        <v>130</v>
      </c>
      <c r="E1125" s="4" t="s">
        <v>23989</v>
      </c>
      <c r="F1125" s="4" t="s">
        <v>23989</v>
      </c>
      <c r="G1125" s="4" t="s">
        <v>23989</v>
      </c>
      <c r="H1125" s="4" t="s">
        <v>23989</v>
      </c>
      <c r="I1125" s="4" t="s">
        <v>23989</v>
      </c>
    </row>
    <row r="1126" spans="2:9">
      <c r="B1126" t="s">
        <v>24896</v>
      </c>
      <c r="C1126" s="4" t="s">
        <v>24897</v>
      </c>
      <c r="D1126" s="4">
        <v>240</v>
      </c>
      <c r="E1126" s="4" t="s">
        <v>23989</v>
      </c>
      <c r="F1126" s="4" t="s">
        <v>23989</v>
      </c>
      <c r="G1126" s="4" t="s">
        <v>23989</v>
      </c>
      <c r="H1126" s="4" t="s">
        <v>23989</v>
      </c>
      <c r="I1126" s="4" t="s">
        <v>23989</v>
      </c>
    </row>
    <row r="1127" spans="2:9">
      <c r="B1127" t="s">
        <v>24898</v>
      </c>
      <c r="C1127" s="4" t="s">
        <v>24899</v>
      </c>
      <c r="D1127" s="4">
        <v>480</v>
      </c>
      <c r="E1127" s="4" t="s">
        <v>23989</v>
      </c>
      <c r="F1127" s="4" t="s">
        <v>23989</v>
      </c>
      <c r="G1127" s="4" t="s">
        <v>23989</v>
      </c>
      <c r="H1127" s="4" t="s">
        <v>23989</v>
      </c>
      <c r="I1127" s="4" t="s">
        <v>23989</v>
      </c>
    </row>
    <row r="1128" spans="2:9">
      <c r="B1128" t="s">
        <v>24900</v>
      </c>
      <c r="C1128" s="4" t="s">
        <v>24901</v>
      </c>
      <c r="D1128" s="4">
        <v>950</v>
      </c>
      <c r="E1128" s="4" t="s">
        <v>23989</v>
      </c>
      <c r="F1128" s="4" t="s">
        <v>23989</v>
      </c>
      <c r="G1128" s="4" t="s">
        <v>23989</v>
      </c>
      <c r="H1128" s="4" t="s">
        <v>23989</v>
      </c>
      <c r="I1128" s="4" t="s">
        <v>23989</v>
      </c>
    </row>
    <row r="1129" spans="2:9">
      <c r="B1129" t="s">
        <v>24902</v>
      </c>
      <c r="C1129" s="4" t="s">
        <v>24903</v>
      </c>
      <c r="D1129" s="4">
        <v>1900</v>
      </c>
      <c r="E1129" s="4" t="s">
        <v>23989</v>
      </c>
      <c r="F1129" s="4" t="s">
        <v>23989</v>
      </c>
      <c r="G1129" s="4" t="s">
        <v>23989</v>
      </c>
      <c r="H1129" s="4" t="s">
        <v>23989</v>
      </c>
      <c r="I1129" s="4" t="s">
        <v>23989</v>
      </c>
    </row>
    <row r="1130" spans="2:9">
      <c r="B1130" t="s">
        <v>24904</v>
      </c>
      <c r="C1130" s="4" t="s">
        <v>24905</v>
      </c>
      <c r="D1130" s="4">
        <v>6500</v>
      </c>
      <c r="E1130" s="4" t="s">
        <v>23989</v>
      </c>
      <c r="F1130" s="4" t="s">
        <v>23989</v>
      </c>
      <c r="G1130" s="4" t="s">
        <v>23989</v>
      </c>
      <c r="H1130" s="4" t="s">
        <v>23989</v>
      </c>
      <c r="I1130" s="4" t="s">
        <v>24769</v>
      </c>
    </row>
    <row r="1131" spans="2:9">
      <c r="B1131" t="s">
        <v>24906</v>
      </c>
      <c r="C1131" s="4" t="s">
        <v>24907</v>
      </c>
      <c r="D1131" s="4">
        <v>340</v>
      </c>
      <c r="E1131" s="4" t="s">
        <v>23989</v>
      </c>
      <c r="F1131" s="4" t="s">
        <v>23989</v>
      </c>
      <c r="G1131" s="4" t="s">
        <v>23989</v>
      </c>
      <c r="H1131" s="4" t="s">
        <v>23989</v>
      </c>
      <c r="I1131" s="4" t="s">
        <v>23989</v>
      </c>
    </row>
    <row r="1132" spans="2:9">
      <c r="B1132" t="s">
        <v>24908</v>
      </c>
      <c r="C1132" s="4" t="s">
        <v>24909</v>
      </c>
      <c r="D1132" s="4">
        <v>3250</v>
      </c>
      <c r="E1132" s="4" t="s">
        <v>23989</v>
      </c>
      <c r="F1132" s="4" t="s">
        <v>23989</v>
      </c>
      <c r="G1132" s="4" t="s">
        <v>23989</v>
      </c>
      <c r="H1132" s="4" t="s">
        <v>23989</v>
      </c>
      <c r="I1132" s="4" t="s">
        <v>23989</v>
      </c>
    </row>
    <row r="1133" spans="2:9">
      <c r="B1133" t="s">
        <v>24910</v>
      </c>
      <c r="C1133" s="4" t="s">
        <v>24911</v>
      </c>
      <c r="D1133" s="4">
        <v>170</v>
      </c>
      <c r="E1133" s="4" t="s">
        <v>23989</v>
      </c>
      <c r="F1133" s="4" t="s">
        <v>23989</v>
      </c>
      <c r="G1133" s="4" t="s">
        <v>23989</v>
      </c>
      <c r="H1133" s="4" t="s">
        <v>23989</v>
      </c>
      <c r="I1133" s="4" t="s">
        <v>23989</v>
      </c>
    </row>
    <row r="1134" spans="2:9">
      <c r="B1134" t="s">
        <v>24912</v>
      </c>
      <c r="C1134" s="4" t="s">
        <v>24913</v>
      </c>
      <c r="D1134" s="4">
        <v>320</v>
      </c>
      <c r="E1134" s="4" t="s">
        <v>23989</v>
      </c>
      <c r="F1134" s="4" t="s">
        <v>23989</v>
      </c>
      <c r="G1134" s="4" t="s">
        <v>23989</v>
      </c>
      <c r="H1134" s="4" t="s">
        <v>23989</v>
      </c>
      <c r="I1134" s="4" t="s">
        <v>23989</v>
      </c>
    </row>
    <row r="1135" spans="2:9">
      <c r="B1135" t="s">
        <v>24914</v>
      </c>
      <c r="C1135" s="4" t="s">
        <v>24915</v>
      </c>
      <c r="D1135" s="4">
        <v>620</v>
      </c>
      <c r="E1135" s="4" t="s">
        <v>23989</v>
      </c>
      <c r="F1135" s="4" t="s">
        <v>23989</v>
      </c>
      <c r="G1135" s="4" t="s">
        <v>23989</v>
      </c>
      <c r="H1135" s="4" t="s">
        <v>23989</v>
      </c>
      <c r="I1135" s="4" t="s">
        <v>23989</v>
      </c>
    </row>
    <row r="1136" spans="2:9">
      <c r="B1136" t="s">
        <v>24916</v>
      </c>
      <c r="C1136" s="4" t="s">
        <v>24917</v>
      </c>
      <c r="D1136" s="4">
        <v>1250</v>
      </c>
      <c r="E1136" s="4" t="s">
        <v>23989</v>
      </c>
      <c r="F1136" s="4" t="s">
        <v>23989</v>
      </c>
      <c r="G1136" s="4" t="s">
        <v>23989</v>
      </c>
      <c r="H1136" s="4" t="s">
        <v>23989</v>
      </c>
      <c r="I1136" s="4" t="s">
        <v>23989</v>
      </c>
    </row>
    <row r="1137" spans="2:9">
      <c r="B1137" t="s">
        <v>24918</v>
      </c>
      <c r="C1137" s="4" t="s">
        <v>24919</v>
      </c>
      <c r="D1137" s="4">
        <v>2500</v>
      </c>
      <c r="E1137" s="4" t="s">
        <v>23989</v>
      </c>
      <c r="F1137" s="4" t="s">
        <v>23989</v>
      </c>
      <c r="G1137" s="4" t="s">
        <v>23989</v>
      </c>
      <c r="H1137" s="4" t="s">
        <v>23989</v>
      </c>
      <c r="I1137" s="4" t="s">
        <v>23989</v>
      </c>
    </row>
    <row r="1138" spans="2:9">
      <c r="B1138" t="s">
        <v>24920</v>
      </c>
      <c r="C1138" s="4" t="s">
        <v>24921</v>
      </c>
      <c r="D1138" s="4">
        <v>8460</v>
      </c>
      <c r="E1138" s="4" t="s">
        <v>23989</v>
      </c>
      <c r="F1138" s="4" t="s">
        <v>23989</v>
      </c>
      <c r="G1138" s="4" t="s">
        <v>23989</v>
      </c>
      <c r="H1138" s="4" t="s">
        <v>23989</v>
      </c>
      <c r="I1138" s="4" t="s">
        <v>24769</v>
      </c>
    </row>
    <row r="1139" spans="2:9">
      <c r="B1139" t="s">
        <v>24922</v>
      </c>
      <c r="C1139" s="4" t="s">
        <v>24923</v>
      </c>
      <c r="D1139" s="4">
        <v>440</v>
      </c>
      <c r="E1139" s="4" t="s">
        <v>23989</v>
      </c>
      <c r="F1139" s="4" t="s">
        <v>23989</v>
      </c>
      <c r="G1139" s="4" t="s">
        <v>23989</v>
      </c>
      <c r="H1139" s="4" t="s">
        <v>23989</v>
      </c>
      <c r="I1139" s="4" t="s">
        <v>23989</v>
      </c>
    </row>
    <row r="1140" spans="2:9">
      <c r="B1140" t="s">
        <v>24924</v>
      </c>
      <c r="C1140" s="4" t="s">
        <v>24925</v>
      </c>
      <c r="D1140" s="4">
        <v>4250</v>
      </c>
      <c r="E1140" s="4" t="s">
        <v>23989</v>
      </c>
      <c r="F1140" s="4" t="s">
        <v>23989</v>
      </c>
      <c r="G1140" s="4" t="s">
        <v>23989</v>
      </c>
      <c r="H1140" s="4" t="s">
        <v>23989</v>
      </c>
      <c r="I1140" s="4" t="s">
        <v>23989</v>
      </c>
    </row>
    <row r="1141" spans="2:9">
      <c r="B1141" t="s">
        <v>24926</v>
      </c>
      <c r="C1141" s="4" t="s">
        <v>24927</v>
      </c>
      <c r="D1141" s="4">
        <v>220</v>
      </c>
      <c r="E1141" s="4" t="s">
        <v>23989</v>
      </c>
      <c r="F1141" s="4" t="s">
        <v>23989</v>
      </c>
      <c r="G1141" s="4" t="s">
        <v>23989</v>
      </c>
      <c r="H1141" s="4" t="s">
        <v>23989</v>
      </c>
      <c r="I1141" s="4" t="s">
        <v>23989</v>
      </c>
    </row>
    <row r="1142" spans="2:9">
      <c r="B1142" t="s">
        <v>24928</v>
      </c>
      <c r="C1142" s="4" t="s">
        <v>24929</v>
      </c>
      <c r="D1142" s="4">
        <v>430</v>
      </c>
      <c r="E1142" s="4" t="s">
        <v>23989</v>
      </c>
      <c r="F1142" s="4" t="s">
        <v>23989</v>
      </c>
      <c r="G1142" s="4" t="s">
        <v>23989</v>
      </c>
      <c r="H1142" s="4" t="s">
        <v>23989</v>
      </c>
      <c r="I1142" s="4" t="s">
        <v>23989</v>
      </c>
    </row>
    <row r="1143" spans="2:9">
      <c r="B1143" t="s">
        <v>24930</v>
      </c>
      <c r="C1143" s="4" t="s">
        <v>24931</v>
      </c>
      <c r="D1143" s="4">
        <v>800</v>
      </c>
      <c r="E1143" s="4" t="s">
        <v>23989</v>
      </c>
      <c r="F1143" s="4" t="s">
        <v>23989</v>
      </c>
      <c r="G1143" s="4" t="s">
        <v>23989</v>
      </c>
      <c r="H1143" s="4" t="s">
        <v>23989</v>
      </c>
      <c r="I1143" s="4" t="s">
        <v>23989</v>
      </c>
    </row>
    <row r="1144" spans="2:9">
      <c r="B1144" t="s">
        <v>24932</v>
      </c>
      <c r="C1144" s="4" t="s">
        <v>24933</v>
      </c>
      <c r="D1144" s="4">
        <v>1550</v>
      </c>
      <c r="E1144" s="4" t="s">
        <v>23989</v>
      </c>
      <c r="F1144" s="4" t="s">
        <v>23989</v>
      </c>
      <c r="G1144" s="4" t="s">
        <v>23989</v>
      </c>
      <c r="H1144" s="4" t="s">
        <v>23989</v>
      </c>
      <c r="I1144" s="4" t="s">
        <v>23989</v>
      </c>
    </row>
    <row r="1145" spans="2:9">
      <c r="B1145" t="s">
        <v>24934</v>
      </c>
      <c r="C1145" s="4" t="s">
        <v>24935</v>
      </c>
      <c r="D1145" s="4">
        <v>3200</v>
      </c>
      <c r="E1145" s="4" t="s">
        <v>23989</v>
      </c>
      <c r="F1145" s="4" t="s">
        <v>23989</v>
      </c>
      <c r="G1145" s="4" t="s">
        <v>23989</v>
      </c>
      <c r="H1145" s="4" t="s">
        <v>23989</v>
      </c>
      <c r="I1145" s="4" t="s">
        <v>23989</v>
      </c>
    </row>
    <row r="1146" spans="2:9">
      <c r="B1146" t="s">
        <v>24936</v>
      </c>
      <c r="C1146" s="4" t="s">
        <v>24937</v>
      </c>
      <c r="D1146" s="4">
        <v>10000</v>
      </c>
      <c r="E1146" s="4" t="s">
        <v>23989</v>
      </c>
      <c r="F1146" s="4" t="s">
        <v>23989</v>
      </c>
      <c r="G1146" s="4" t="s">
        <v>23989</v>
      </c>
      <c r="H1146" s="4" t="s">
        <v>23989</v>
      </c>
      <c r="I1146" s="4" t="s">
        <v>23989</v>
      </c>
    </row>
    <row r="1147" spans="2:9">
      <c r="B1147" t="s">
        <v>24938</v>
      </c>
      <c r="C1147" s="4" t="s">
        <v>24939</v>
      </c>
      <c r="D1147" s="4">
        <v>11000</v>
      </c>
      <c r="E1147" s="4" t="s">
        <v>23989</v>
      </c>
      <c r="F1147" s="4" t="s">
        <v>23989</v>
      </c>
      <c r="G1147" s="4" t="s">
        <v>23989</v>
      </c>
      <c r="H1147" s="4" t="s">
        <v>23989</v>
      </c>
      <c r="I1147" s="4" t="s">
        <v>24769</v>
      </c>
    </row>
    <row r="1148" spans="2:9">
      <c r="B1148" t="s">
        <v>24940</v>
      </c>
      <c r="C1148" s="4" t="s">
        <v>24941</v>
      </c>
      <c r="D1148" s="4">
        <v>575</v>
      </c>
      <c r="E1148" s="4" t="s">
        <v>23989</v>
      </c>
      <c r="F1148" s="4" t="s">
        <v>23989</v>
      </c>
      <c r="G1148" s="4" t="s">
        <v>23989</v>
      </c>
      <c r="H1148" s="4" t="s">
        <v>23989</v>
      </c>
      <c r="I1148" s="4" t="s">
        <v>23989</v>
      </c>
    </row>
    <row r="1149" spans="2:9">
      <c r="B1149" t="s">
        <v>24942</v>
      </c>
      <c r="C1149" s="4" t="s">
        <v>24943</v>
      </c>
      <c r="D1149" s="4">
        <v>800</v>
      </c>
      <c r="E1149" s="4" t="s">
        <v>23989</v>
      </c>
      <c r="F1149" s="4" t="s">
        <v>23989</v>
      </c>
      <c r="G1149" s="4" t="s">
        <v>23989</v>
      </c>
      <c r="H1149" s="4" t="s">
        <v>23989</v>
      </c>
      <c r="I1149" s="4" t="s">
        <v>23989</v>
      </c>
    </row>
    <row r="1150" spans="2:9">
      <c r="B1150" t="s">
        <v>24944</v>
      </c>
      <c r="C1150" s="4" t="s">
        <v>24945</v>
      </c>
      <c r="D1150" s="4">
        <v>5500</v>
      </c>
      <c r="E1150" s="4" t="s">
        <v>23989</v>
      </c>
      <c r="F1150" s="4" t="s">
        <v>23989</v>
      </c>
      <c r="G1150" s="4" t="s">
        <v>23989</v>
      </c>
      <c r="H1150" s="4" t="s">
        <v>23989</v>
      </c>
      <c r="I1150" s="4" t="s">
        <v>23989</v>
      </c>
    </row>
    <row r="1151" spans="2:9">
      <c r="B1151" t="s">
        <v>24946</v>
      </c>
      <c r="C1151" s="4" t="s">
        <v>24947</v>
      </c>
      <c r="D1151" s="4">
        <v>285</v>
      </c>
      <c r="E1151" s="4" t="s">
        <v>23989</v>
      </c>
      <c r="F1151" s="4" t="s">
        <v>23989</v>
      </c>
      <c r="G1151" s="4" t="s">
        <v>23989</v>
      </c>
      <c r="H1151" s="4" t="s">
        <v>23989</v>
      </c>
      <c r="I1151" s="4" t="s">
        <v>23989</v>
      </c>
    </row>
    <row r="1152" spans="2:9">
      <c r="B1152" t="s">
        <v>24948</v>
      </c>
      <c r="C1152" s="4" t="s">
        <v>24949</v>
      </c>
      <c r="D1152" s="4">
        <v>550</v>
      </c>
      <c r="E1152" s="4" t="s">
        <v>23989</v>
      </c>
      <c r="F1152" s="4" t="s">
        <v>23989</v>
      </c>
      <c r="G1152" s="4" t="s">
        <v>23989</v>
      </c>
      <c r="H1152" s="4" t="s">
        <v>23989</v>
      </c>
      <c r="I1152" s="4" t="s">
        <v>23989</v>
      </c>
    </row>
    <row r="1153" spans="2:9">
      <c r="B1153" t="s">
        <v>24950</v>
      </c>
      <c r="C1153" s="4" t="s">
        <v>24951</v>
      </c>
      <c r="D1153" s="4">
        <v>1030</v>
      </c>
      <c r="E1153" s="4" t="s">
        <v>23989</v>
      </c>
      <c r="F1153" s="4" t="s">
        <v>23989</v>
      </c>
      <c r="G1153" s="4" t="s">
        <v>23989</v>
      </c>
      <c r="H1153" s="4" t="s">
        <v>23989</v>
      </c>
      <c r="I1153" s="4" t="s">
        <v>23989</v>
      </c>
    </row>
    <row r="1154" spans="2:9">
      <c r="B1154" t="s">
        <v>24952</v>
      </c>
      <c r="C1154" s="4" t="s">
        <v>24953</v>
      </c>
      <c r="D1154" s="4">
        <v>2000</v>
      </c>
      <c r="E1154" s="4" t="s">
        <v>23989</v>
      </c>
      <c r="F1154" s="4" t="s">
        <v>23989</v>
      </c>
      <c r="G1154" s="4" t="s">
        <v>23989</v>
      </c>
      <c r="H1154" s="4" t="s">
        <v>23989</v>
      </c>
      <c r="I1154" s="4" t="s">
        <v>23989</v>
      </c>
    </row>
    <row r="1155" spans="2:9">
      <c r="B1155" t="s">
        <v>24954</v>
      </c>
      <c r="C1155" s="4" t="s">
        <v>24955</v>
      </c>
      <c r="D1155" s="4">
        <v>4200</v>
      </c>
      <c r="E1155" s="4" t="s">
        <v>23989</v>
      </c>
      <c r="F1155" s="4" t="s">
        <v>23989</v>
      </c>
      <c r="G1155" s="4" t="s">
        <v>23989</v>
      </c>
      <c r="H1155" s="4" t="s">
        <v>23989</v>
      </c>
      <c r="I1155" s="4" t="s">
        <v>23989</v>
      </c>
    </row>
    <row r="1156" spans="2:9">
      <c r="B1156" t="s">
        <v>24956</v>
      </c>
      <c r="C1156" s="4" t="s">
        <v>24957</v>
      </c>
      <c r="D1156" s="4">
        <v>10000</v>
      </c>
      <c r="E1156" s="4" t="s">
        <v>23989</v>
      </c>
      <c r="F1156" s="4" t="s">
        <v>23989</v>
      </c>
      <c r="G1156" s="4" t="s">
        <v>23989</v>
      </c>
      <c r="H1156" s="4" t="s">
        <v>23989</v>
      </c>
      <c r="I1156" s="4" t="s">
        <v>23989</v>
      </c>
    </row>
    <row r="1157" spans="2:9">
      <c r="B1157" t="s">
        <v>24958</v>
      </c>
      <c r="C1157" s="4" t="s">
        <v>24959</v>
      </c>
      <c r="D1157" s="4">
        <v>14300</v>
      </c>
      <c r="E1157" s="4" t="s">
        <v>23989</v>
      </c>
      <c r="F1157" s="4" t="s">
        <v>23989</v>
      </c>
      <c r="G1157" s="4" t="s">
        <v>23989</v>
      </c>
      <c r="H1157" s="4" t="s">
        <v>23989</v>
      </c>
      <c r="I1157" s="4" t="s">
        <v>24769</v>
      </c>
    </row>
    <row r="1158" spans="2:9">
      <c r="B1158" t="s">
        <v>24960</v>
      </c>
      <c r="C1158" s="4" t="s">
        <v>24961</v>
      </c>
      <c r="D1158" s="4">
        <v>750</v>
      </c>
      <c r="E1158" s="4" t="s">
        <v>23989</v>
      </c>
      <c r="F1158" s="4" t="s">
        <v>23989</v>
      </c>
      <c r="G1158" s="4" t="s">
        <v>23989</v>
      </c>
      <c r="H1158" s="4" t="s">
        <v>23989</v>
      </c>
      <c r="I1158" s="4" t="s">
        <v>23989</v>
      </c>
    </row>
    <row r="1159" spans="2:9">
      <c r="B1159" t="s">
        <v>24962</v>
      </c>
      <c r="C1159" s="4" t="s">
        <v>24963</v>
      </c>
      <c r="D1159" s="4">
        <v>1030</v>
      </c>
      <c r="E1159" s="4" t="s">
        <v>23989</v>
      </c>
      <c r="F1159" s="4" t="s">
        <v>23989</v>
      </c>
      <c r="G1159" s="4" t="s">
        <v>23989</v>
      </c>
      <c r="H1159" s="4" t="s">
        <v>23989</v>
      </c>
      <c r="I1159" s="4" t="s">
        <v>23989</v>
      </c>
    </row>
    <row r="1160" spans="2:9">
      <c r="B1160" t="s">
        <v>24964</v>
      </c>
      <c r="C1160" s="4" t="s">
        <v>24965</v>
      </c>
      <c r="D1160" s="4">
        <v>7125</v>
      </c>
      <c r="E1160" s="4" t="s">
        <v>23989</v>
      </c>
      <c r="F1160" s="4" t="s">
        <v>23989</v>
      </c>
      <c r="G1160" s="4" t="s">
        <v>23989</v>
      </c>
      <c r="H1160" s="4" t="s">
        <v>23989</v>
      </c>
      <c r="I1160" s="4" t="s">
        <v>23989</v>
      </c>
    </row>
    <row r="1161" spans="3:3">
      <c r="C1161" s="8"/>
    </row>
    <row r="1162" spans="3:3">
      <c r="C1162" s="8"/>
    </row>
    <row r="1163" spans="3:3">
      <c r="C1163" s="8"/>
    </row>
    <row r="1164" spans="3:3">
      <c r="C1164" s="8"/>
    </row>
    <row r="1165" spans="3:3">
      <c r="C1165" s="8"/>
    </row>
    <row r="1166" spans="3:3">
      <c r="C1166" s="8"/>
    </row>
    <row r="1167" spans="3:3">
      <c r="C1167" s="8"/>
    </row>
    <row r="1168" spans="3:3">
      <c r="C1168" s="8"/>
    </row>
    <row r="1169" spans="2:6">
      <c r="B1169" t="s">
        <v>24726</v>
      </c>
      <c r="C1169" s="4" t="s">
        <v>24966</v>
      </c>
      <c r="D1169" s="4">
        <v>0</v>
      </c>
      <c r="E1169" s="4" t="s">
        <v>23989</v>
      </c>
      <c r="F1169" s="4" t="s">
        <v>23989</v>
      </c>
    </row>
    <row r="1170" spans="2:6">
      <c r="B1170" t="s">
        <v>24967</v>
      </c>
      <c r="C1170" s="4" t="s">
        <v>24968</v>
      </c>
      <c r="D1170" s="4">
        <v>-10</v>
      </c>
      <c r="E1170" s="4" t="s">
        <v>23989</v>
      </c>
      <c r="F1170" s="4" t="s">
        <v>24538</v>
      </c>
    </row>
    <row r="1171" spans="2:6">
      <c r="B1171" t="s">
        <v>24969</v>
      </c>
      <c r="C1171" s="4" t="s">
        <v>24970</v>
      </c>
      <c r="D1171" s="4">
        <v>-15</v>
      </c>
      <c r="E1171" s="4" t="s">
        <v>23989</v>
      </c>
      <c r="F1171" s="4" t="s">
        <v>24734</v>
      </c>
    </row>
    <row r="1172" spans="2:6">
      <c r="B1172" t="s">
        <v>24971</v>
      </c>
      <c r="C1172" s="4" t="s">
        <v>24972</v>
      </c>
      <c r="D1172" s="4">
        <v>-25</v>
      </c>
      <c r="E1172" s="4" t="s">
        <v>23989</v>
      </c>
      <c r="F1172" s="4" t="s">
        <v>24737</v>
      </c>
    </row>
    <row r="1173" spans="2:6">
      <c r="B1173" t="s">
        <v>24973</v>
      </c>
      <c r="C1173" s="4" t="s">
        <v>24974</v>
      </c>
      <c r="D1173" s="4">
        <v>-10</v>
      </c>
      <c r="E1173" s="4" t="s">
        <v>23989</v>
      </c>
      <c r="F1173" s="4" t="s">
        <v>24739</v>
      </c>
    </row>
    <row r="1174" spans="2:6">
      <c r="B1174" t="s">
        <v>24975</v>
      </c>
      <c r="C1174" s="4" t="s">
        <v>24976</v>
      </c>
      <c r="D1174" s="4">
        <v>-10</v>
      </c>
      <c r="E1174" s="4" t="s">
        <v>23989</v>
      </c>
      <c r="F1174" s="4" t="s">
        <v>24741</v>
      </c>
    </row>
    <row r="1175" spans="3:3">
      <c r="C1175" s="8"/>
    </row>
    <row r="1176" spans="2:6">
      <c r="B1176" t="s">
        <v>24977</v>
      </c>
      <c r="C1176" s="4" t="s">
        <v>24978</v>
      </c>
      <c r="D1176" s="4" t="s">
        <v>23989</v>
      </c>
      <c r="E1176" s="4" t="s">
        <v>23989</v>
      </c>
      <c r="F1176" s="4" t="s">
        <v>23989</v>
      </c>
    </row>
    <row r="1177" spans="2:6">
      <c r="B1177" t="s">
        <v>24979</v>
      </c>
      <c r="C1177" s="4" t="s">
        <v>24980</v>
      </c>
      <c r="D1177" s="4">
        <v>-5</v>
      </c>
      <c r="E1177" s="4" t="s">
        <v>23989</v>
      </c>
      <c r="F1177" s="4" t="s">
        <v>23989</v>
      </c>
    </row>
    <row r="1178" spans="2:6">
      <c r="B1178" t="s">
        <v>24981</v>
      </c>
      <c r="C1178" s="4" t="s">
        <v>24982</v>
      </c>
      <c r="D1178" s="4">
        <v>-5</v>
      </c>
      <c r="E1178" s="4" t="s">
        <v>23989</v>
      </c>
      <c r="F1178" s="4" t="s">
        <v>23989</v>
      </c>
    </row>
    <row r="1179" spans="2:6">
      <c r="B1179" t="s">
        <v>24983</v>
      </c>
      <c r="C1179" s="4" t="s">
        <v>24984</v>
      </c>
      <c r="D1179" s="4">
        <v>-5</v>
      </c>
      <c r="E1179" s="4" t="s">
        <v>23989</v>
      </c>
      <c r="F1179" s="4" t="s">
        <v>23989</v>
      </c>
    </row>
    <row r="1180" spans="2:6">
      <c r="B1180" t="s">
        <v>24985</v>
      </c>
      <c r="C1180" s="4" t="s">
        <v>24986</v>
      </c>
      <c r="D1180" s="4">
        <v>-5</v>
      </c>
      <c r="E1180" s="4" t="s">
        <v>23989</v>
      </c>
      <c r="F1180" s="4" t="s">
        <v>23989</v>
      </c>
    </row>
    <row r="1181" spans="2:6">
      <c r="B1181" t="s">
        <v>24987</v>
      </c>
      <c r="C1181" s="4" t="s">
        <v>24988</v>
      </c>
      <c r="D1181" s="4">
        <v>-5</v>
      </c>
      <c r="E1181" s="4" t="s">
        <v>23989</v>
      </c>
      <c r="F1181" s="4" t="s">
        <v>24989</v>
      </c>
    </row>
    <row r="1182" spans="2:6">
      <c r="B1182" t="s">
        <v>24990</v>
      </c>
      <c r="C1182" s="4" t="s">
        <v>24991</v>
      </c>
      <c r="D1182" s="4">
        <v>-5</v>
      </c>
      <c r="E1182" s="4" t="s">
        <v>23989</v>
      </c>
      <c r="F1182" s="4" t="s">
        <v>23989</v>
      </c>
    </row>
    <row r="1183" spans="2:6">
      <c r="B1183" t="s">
        <v>24992</v>
      </c>
      <c r="C1183" s="4" t="s">
        <v>24993</v>
      </c>
      <c r="D1183" s="4">
        <v>-5</v>
      </c>
      <c r="E1183" s="4" t="s">
        <v>23989</v>
      </c>
      <c r="F1183" s="4" t="s">
        <v>23989</v>
      </c>
    </row>
    <row r="1184" spans="2:6">
      <c r="B1184" t="s">
        <v>24994</v>
      </c>
      <c r="C1184" s="4" t="s">
        <v>24995</v>
      </c>
      <c r="D1184" s="4">
        <v>-10</v>
      </c>
      <c r="E1184" s="4" t="s">
        <v>24996</v>
      </c>
      <c r="F1184" s="4" t="s">
        <v>24997</v>
      </c>
    </row>
    <row r="1185" spans="2:6">
      <c r="B1185" t="s">
        <v>24998</v>
      </c>
      <c r="C1185" s="4" t="s">
        <v>24999</v>
      </c>
      <c r="D1185" s="4">
        <v>-15</v>
      </c>
      <c r="E1185" s="4" t="s">
        <v>25000</v>
      </c>
      <c r="F1185" s="4" t="s">
        <v>25001</v>
      </c>
    </row>
    <row r="1186" spans="2:6">
      <c r="B1186" t="s">
        <v>25002</v>
      </c>
      <c r="C1186" s="4" t="s">
        <v>25003</v>
      </c>
      <c r="D1186" s="4">
        <v>-25</v>
      </c>
      <c r="E1186" s="4" t="s">
        <v>25004</v>
      </c>
      <c r="F1186" s="4" t="s">
        <v>25005</v>
      </c>
    </row>
    <row r="1187" spans="2:6">
      <c r="B1187" t="s">
        <v>25006</v>
      </c>
      <c r="C1187" s="4" t="s">
        <v>25007</v>
      </c>
      <c r="D1187" s="4">
        <v>-25</v>
      </c>
      <c r="E1187" s="4" t="s">
        <v>25004</v>
      </c>
      <c r="F1187" s="4" t="s">
        <v>25005</v>
      </c>
    </row>
    <row r="1188" spans="2:6">
      <c r="B1188" t="s">
        <v>25008</v>
      </c>
      <c r="C1188" s="4" t="s">
        <v>25009</v>
      </c>
      <c r="D1188" s="4">
        <v>-25</v>
      </c>
      <c r="E1188" s="4" t="s">
        <v>25010</v>
      </c>
      <c r="F1188" s="4" t="s">
        <v>25005</v>
      </c>
    </row>
    <row r="1189" spans="2:6">
      <c r="B1189" t="s">
        <v>25011</v>
      </c>
      <c r="C1189" s="4" t="s">
        <v>25012</v>
      </c>
      <c r="D1189" s="4">
        <v>-10</v>
      </c>
      <c r="E1189" s="4" t="s">
        <v>25013</v>
      </c>
      <c r="F1189" s="4" t="s">
        <v>23989</v>
      </c>
    </row>
    <row r="1190" spans="2:6">
      <c r="B1190" t="s">
        <v>25014</v>
      </c>
      <c r="C1190" s="4" t="s">
        <v>25015</v>
      </c>
      <c r="D1190" s="4">
        <v>-15</v>
      </c>
      <c r="E1190" s="4" t="s">
        <v>25016</v>
      </c>
      <c r="F1190" s="4" t="s">
        <v>23989</v>
      </c>
    </row>
    <row r="1191" spans="2:6">
      <c r="B1191" t="s">
        <v>25017</v>
      </c>
      <c r="C1191" s="4" t="s">
        <v>25018</v>
      </c>
      <c r="D1191" s="4">
        <v>-25</v>
      </c>
      <c r="E1191" s="4" t="s">
        <v>25019</v>
      </c>
      <c r="F1191" s="4" t="s">
        <v>23989</v>
      </c>
    </row>
    <row r="1192" spans="2:6">
      <c r="B1192" t="s">
        <v>25020</v>
      </c>
      <c r="C1192" s="4" t="s">
        <v>25021</v>
      </c>
      <c r="D1192" s="4">
        <v>-25</v>
      </c>
      <c r="E1192" s="4" t="s">
        <v>25019</v>
      </c>
      <c r="F1192" s="4" t="s">
        <v>23989</v>
      </c>
    </row>
    <row r="1193" spans="2:6">
      <c r="B1193" t="s">
        <v>25022</v>
      </c>
      <c r="C1193" s="4" t="s">
        <v>25023</v>
      </c>
      <c r="D1193" s="4">
        <v>-25</v>
      </c>
      <c r="E1193" s="4" t="s">
        <v>25024</v>
      </c>
      <c r="F1193" s="4" t="s">
        <v>23989</v>
      </c>
    </row>
    <row r="1194" spans="2:6">
      <c r="B1194" t="s">
        <v>25025</v>
      </c>
      <c r="C1194" s="4" t="s">
        <v>25026</v>
      </c>
      <c r="D1194" s="4">
        <v>-10</v>
      </c>
      <c r="E1194" s="4" t="s">
        <v>23989</v>
      </c>
      <c r="F1194" s="4" t="s">
        <v>25027</v>
      </c>
    </row>
    <row r="1195" spans="2:6">
      <c r="B1195" t="s">
        <v>25028</v>
      </c>
      <c r="C1195" s="4" t="s">
        <v>25029</v>
      </c>
      <c r="D1195" s="4">
        <v>-15</v>
      </c>
      <c r="E1195" s="4" t="s">
        <v>23989</v>
      </c>
      <c r="F1195" s="4" t="s">
        <v>25030</v>
      </c>
    </row>
    <row r="1196" spans="2:6">
      <c r="B1196" t="s">
        <v>25031</v>
      </c>
      <c r="C1196" s="4" t="s">
        <v>25032</v>
      </c>
      <c r="D1196" s="4">
        <v>-25</v>
      </c>
      <c r="E1196" s="4" t="s">
        <v>25000</v>
      </c>
      <c r="F1196" s="4" t="s">
        <v>25033</v>
      </c>
    </row>
    <row r="1197" spans="2:6">
      <c r="B1197" t="s">
        <v>25034</v>
      </c>
      <c r="C1197" s="4" t="s">
        <v>25035</v>
      </c>
      <c r="D1197" s="4">
        <v>-25</v>
      </c>
      <c r="E1197" s="4" t="s">
        <v>25000</v>
      </c>
      <c r="F1197" s="4" t="s">
        <v>25033</v>
      </c>
    </row>
    <row r="1198" spans="2:6">
      <c r="B1198" t="s">
        <v>25036</v>
      </c>
      <c r="C1198" s="4" t="s">
        <v>25037</v>
      </c>
      <c r="D1198" s="4">
        <v>-25</v>
      </c>
      <c r="E1198" s="4" t="s">
        <v>23989</v>
      </c>
      <c r="F1198" s="4" t="s">
        <v>25038</v>
      </c>
    </row>
    <row r="1199" spans="2:6">
      <c r="B1199" t="s">
        <v>25039</v>
      </c>
      <c r="C1199" s="4" t="s">
        <v>25040</v>
      </c>
      <c r="D1199" s="4">
        <v>-10</v>
      </c>
      <c r="E1199" s="4" t="s">
        <v>23989</v>
      </c>
      <c r="F1199" s="4" t="s">
        <v>25041</v>
      </c>
    </row>
    <row r="1200" spans="2:6">
      <c r="B1200" t="s">
        <v>25042</v>
      </c>
      <c r="C1200" s="4" t="s">
        <v>25043</v>
      </c>
      <c r="D1200" s="4">
        <v>-15</v>
      </c>
      <c r="E1200" s="4" t="s">
        <v>23989</v>
      </c>
      <c r="F1200" s="4" t="s">
        <v>25044</v>
      </c>
    </row>
    <row r="1201" spans="2:6">
      <c r="B1201" t="s">
        <v>25045</v>
      </c>
      <c r="C1201" s="4" t="s">
        <v>25046</v>
      </c>
      <c r="D1201" s="4">
        <v>-25</v>
      </c>
      <c r="E1201" s="4" t="s">
        <v>23989</v>
      </c>
      <c r="F1201" s="4" t="s">
        <v>25047</v>
      </c>
    </row>
    <row r="1202" spans="2:6">
      <c r="B1202" t="s">
        <v>25048</v>
      </c>
      <c r="C1202" s="4" t="s">
        <v>25049</v>
      </c>
      <c r="D1202" s="4">
        <v>-25</v>
      </c>
      <c r="E1202" s="4" t="s">
        <v>23989</v>
      </c>
      <c r="F1202" s="4" t="s">
        <v>25047</v>
      </c>
    </row>
    <row r="1203" spans="2:6">
      <c r="B1203" t="s">
        <v>25050</v>
      </c>
      <c r="C1203" s="4" t="s">
        <v>25051</v>
      </c>
      <c r="D1203" s="4">
        <v>-25</v>
      </c>
      <c r="E1203" s="4" t="s">
        <v>23989</v>
      </c>
      <c r="F1203" s="4" t="s">
        <v>25052</v>
      </c>
    </row>
    <row r="1204" spans="2:6">
      <c r="B1204" t="s">
        <v>25053</v>
      </c>
      <c r="C1204" s="4" t="s">
        <v>25054</v>
      </c>
      <c r="D1204" s="4">
        <v>-10</v>
      </c>
      <c r="E1204" s="4" t="s">
        <v>23989</v>
      </c>
      <c r="F1204" s="4" t="s">
        <v>25055</v>
      </c>
    </row>
    <row r="1205" spans="2:6">
      <c r="B1205" t="s">
        <v>25056</v>
      </c>
      <c r="C1205" s="4" t="s">
        <v>25057</v>
      </c>
      <c r="D1205" s="4">
        <v>-15</v>
      </c>
      <c r="E1205" s="4" t="s">
        <v>23989</v>
      </c>
      <c r="F1205" s="4" t="s">
        <v>25058</v>
      </c>
    </row>
    <row r="1206" spans="2:6">
      <c r="B1206" t="s">
        <v>25059</v>
      </c>
      <c r="C1206" s="4" t="s">
        <v>25060</v>
      </c>
      <c r="D1206" s="4">
        <v>-25</v>
      </c>
      <c r="E1206" s="4" t="s">
        <v>23989</v>
      </c>
      <c r="F1206" s="4" t="s">
        <v>25061</v>
      </c>
    </row>
    <row r="1207" spans="2:6">
      <c r="B1207" t="s">
        <v>25062</v>
      </c>
      <c r="C1207" s="4" t="s">
        <v>25063</v>
      </c>
      <c r="D1207" s="4">
        <v>-25</v>
      </c>
      <c r="E1207" s="4" t="s">
        <v>23989</v>
      </c>
      <c r="F1207" s="4" t="s">
        <v>25061</v>
      </c>
    </row>
    <row r="1208" spans="2:6">
      <c r="B1208" t="s">
        <v>25064</v>
      </c>
      <c r="C1208" s="4" t="s">
        <v>25065</v>
      </c>
      <c r="D1208" s="4">
        <v>-25</v>
      </c>
      <c r="E1208" s="4" t="s">
        <v>23989</v>
      </c>
      <c r="F1208" s="4" t="s">
        <v>25066</v>
      </c>
    </row>
    <row r="1209" spans="2:6">
      <c r="B1209" t="s">
        <v>25067</v>
      </c>
      <c r="C1209" s="4" t="s">
        <v>25068</v>
      </c>
      <c r="D1209" s="4">
        <v>-10</v>
      </c>
      <c r="E1209" s="4" t="s">
        <v>23989</v>
      </c>
      <c r="F1209" s="4" t="s">
        <v>25069</v>
      </c>
    </row>
    <row r="1210" spans="2:6">
      <c r="B1210" t="s">
        <v>25070</v>
      </c>
      <c r="C1210" s="4" t="s">
        <v>25071</v>
      </c>
      <c r="D1210" s="4">
        <v>-15</v>
      </c>
      <c r="E1210" s="4" t="s">
        <v>23989</v>
      </c>
      <c r="F1210" s="4" t="s">
        <v>25072</v>
      </c>
    </row>
    <row r="1211" spans="2:6">
      <c r="B1211" t="s">
        <v>25073</v>
      </c>
      <c r="C1211" s="4" t="s">
        <v>25074</v>
      </c>
      <c r="D1211" s="4">
        <v>-25</v>
      </c>
      <c r="E1211" s="4" t="s">
        <v>23989</v>
      </c>
      <c r="F1211" s="4" t="s">
        <v>25075</v>
      </c>
    </row>
    <row r="1212" spans="2:6">
      <c r="B1212" t="s">
        <v>25076</v>
      </c>
      <c r="C1212" s="4" t="s">
        <v>25077</v>
      </c>
      <c r="D1212" s="4">
        <v>-25</v>
      </c>
      <c r="E1212" s="4" t="s">
        <v>23989</v>
      </c>
      <c r="F1212" s="4" t="s">
        <v>25075</v>
      </c>
    </row>
    <row r="1213" spans="2:6">
      <c r="B1213" t="s">
        <v>25078</v>
      </c>
      <c r="C1213" s="4" t="s">
        <v>25079</v>
      </c>
      <c r="D1213" s="4">
        <v>-25</v>
      </c>
      <c r="E1213" s="4" t="s">
        <v>23989</v>
      </c>
      <c r="F1213" s="4" t="s">
        <v>25080</v>
      </c>
    </row>
    <row r="1214" spans="2:6">
      <c r="B1214" t="s">
        <v>25081</v>
      </c>
      <c r="C1214" s="4" t="s">
        <v>25082</v>
      </c>
      <c r="D1214" s="4">
        <v>-10</v>
      </c>
      <c r="E1214" s="4" t="s">
        <v>23989</v>
      </c>
      <c r="F1214" s="4" t="s">
        <v>25083</v>
      </c>
    </row>
    <row r="1215" spans="2:6">
      <c r="B1215" t="s">
        <v>25084</v>
      </c>
      <c r="C1215" s="4" t="s">
        <v>25085</v>
      </c>
      <c r="D1215" s="4">
        <v>-15</v>
      </c>
      <c r="E1215" s="4" t="s">
        <v>23989</v>
      </c>
      <c r="F1215" s="4" t="s">
        <v>25086</v>
      </c>
    </row>
    <row r="1216" spans="2:6">
      <c r="B1216" t="s">
        <v>25087</v>
      </c>
      <c r="C1216" s="4" t="s">
        <v>25088</v>
      </c>
      <c r="D1216" s="4">
        <v>-25</v>
      </c>
      <c r="E1216" s="4" t="s">
        <v>23989</v>
      </c>
      <c r="F1216" s="4" t="s">
        <v>25089</v>
      </c>
    </row>
    <row r="1217" spans="2:6">
      <c r="B1217" t="s">
        <v>25090</v>
      </c>
      <c r="C1217" s="4" t="s">
        <v>25091</v>
      </c>
      <c r="D1217" s="4">
        <v>-25</v>
      </c>
      <c r="E1217" s="4" t="s">
        <v>23989</v>
      </c>
      <c r="F1217" s="4" t="s">
        <v>25089</v>
      </c>
    </row>
    <row r="1218" spans="2:6">
      <c r="B1218" t="s">
        <v>25092</v>
      </c>
      <c r="C1218" s="4" t="s">
        <v>25093</v>
      </c>
      <c r="D1218" s="4">
        <v>-25</v>
      </c>
      <c r="E1218" s="4" t="s">
        <v>23989</v>
      </c>
      <c r="F1218" s="4" t="s">
        <v>25094</v>
      </c>
    </row>
    <row r="1219" spans="2:6">
      <c r="B1219" t="s">
        <v>25095</v>
      </c>
      <c r="C1219" s="4" t="s">
        <v>25096</v>
      </c>
      <c r="D1219" s="4">
        <v>0</v>
      </c>
      <c r="E1219" s="4" t="s">
        <v>23989</v>
      </c>
      <c r="F1219" s="4" t="s">
        <v>25027</v>
      </c>
    </row>
    <row r="1220" spans="2:6">
      <c r="B1220" t="s">
        <v>25095</v>
      </c>
      <c r="C1220" s="4" t="s">
        <v>25097</v>
      </c>
      <c r="D1220" s="4">
        <v>0</v>
      </c>
      <c r="E1220" s="4" t="s">
        <v>23989</v>
      </c>
      <c r="F1220" s="4" t="s">
        <v>25030</v>
      </c>
    </row>
    <row r="1221" spans="2:6">
      <c r="B1221" t="s">
        <v>25095</v>
      </c>
      <c r="C1221" s="4" t="s">
        <v>25098</v>
      </c>
      <c r="D1221" s="4">
        <v>0</v>
      </c>
      <c r="E1221" s="4" t="s">
        <v>23989</v>
      </c>
      <c r="F1221" s="4" t="s">
        <v>25033</v>
      </c>
    </row>
    <row r="1222" spans="2:6">
      <c r="B1222" t="s">
        <v>25099</v>
      </c>
      <c r="C1222" s="4" t="s">
        <v>25100</v>
      </c>
      <c r="D1222" s="4">
        <v>-5</v>
      </c>
      <c r="E1222" s="4" t="s">
        <v>23989</v>
      </c>
      <c r="F1222" s="4" t="s">
        <v>23989</v>
      </c>
    </row>
    <row r="1223" spans="2:6">
      <c r="B1223" t="s">
        <v>25101</v>
      </c>
      <c r="C1223" s="4" t="s">
        <v>25102</v>
      </c>
      <c r="D1223" s="4">
        <v>-10</v>
      </c>
      <c r="E1223" s="4" t="s">
        <v>23989</v>
      </c>
      <c r="F1223" s="4" t="s">
        <v>25103</v>
      </c>
    </row>
    <row r="1224" spans="2:6">
      <c r="B1224" t="s">
        <v>25104</v>
      </c>
      <c r="C1224" s="4" t="s">
        <v>25105</v>
      </c>
      <c r="D1224" s="4">
        <v>-15</v>
      </c>
      <c r="E1224" s="4" t="s">
        <v>23989</v>
      </c>
      <c r="F1224" s="4" t="s">
        <v>25106</v>
      </c>
    </row>
    <row r="1225" spans="2:6">
      <c r="B1225" t="s">
        <v>25107</v>
      </c>
      <c r="C1225" s="4" t="s">
        <v>25108</v>
      </c>
      <c r="D1225" s="4">
        <v>-25</v>
      </c>
      <c r="E1225" s="4" t="s">
        <v>23989</v>
      </c>
      <c r="F1225" s="4" t="s">
        <v>25109</v>
      </c>
    </row>
    <row r="1226" spans="2:6">
      <c r="B1226" t="s">
        <v>25110</v>
      </c>
      <c r="C1226" s="4" t="s">
        <v>25111</v>
      </c>
      <c r="D1226" s="4">
        <v>-25</v>
      </c>
      <c r="E1226" s="4" t="s">
        <v>23989</v>
      </c>
      <c r="F1226" s="4" t="s">
        <v>25109</v>
      </c>
    </row>
    <row r="1227" spans="2:6">
      <c r="B1227" t="s">
        <v>25112</v>
      </c>
      <c r="C1227" s="4" t="s">
        <v>25113</v>
      </c>
      <c r="D1227" s="4">
        <v>-25</v>
      </c>
      <c r="E1227" s="4" t="s">
        <v>23989</v>
      </c>
      <c r="F1227" s="4" t="s">
        <v>25114</v>
      </c>
    </row>
    <row r="1228" spans="2:6">
      <c r="B1228" t="s">
        <v>25115</v>
      </c>
      <c r="C1228" s="4" t="s">
        <v>25116</v>
      </c>
      <c r="D1228" s="4">
        <v>-10</v>
      </c>
      <c r="E1228" s="4" t="s">
        <v>24996</v>
      </c>
      <c r="F1228" s="4" t="s">
        <v>25117</v>
      </c>
    </row>
    <row r="1229" spans="2:6">
      <c r="B1229" t="s">
        <v>25118</v>
      </c>
      <c r="C1229" s="4" t="s">
        <v>25119</v>
      </c>
      <c r="D1229" s="4">
        <v>-15</v>
      </c>
      <c r="E1229" s="4" t="s">
        <v>25000</v>
      </c>
      <c r="F1229" s="4" t="s">
        <v>25120</v>
      </c>
    </row>
    <row r="1230" spans="2:6">
      <c r="B1230" t="s">
        <v>25121</v>
      </c>
      <c r="C1230" s="4" t="s">
        <v>25122</v>
      </c>
      <c r="D1230" s="4">
        <v>-25</v>
      </c>
      <c r="E1230" s="4" t="s">
        <v>25123</v>
      </c>
      <c r="F1230" s="4" t="s">
        <v>25124</v>
      </c>
    </row>
    <row r="1231" spans="2:6">
      <c r="B1231" t="s">
        <v>25125</v>
      </c>
      <c r="C1231" s="4" t="s">
        <v>25126</v>
      </c>
      <c r="D1231" s="4">
        <v>-25</v>
      </c>
      <c r="E1231" s="4" t="s">
        <v>25123</v>
      </c>
      <c r="F1231" s="4" t="s">
        <v>25124</v>
      </c>
    </row>
    <row r="1232" spans="2:6">
      <c r="B1232" t="s">
        <v>25127</v>
      </c>
      <c r="C1232" s="4" t="s">
        <v>25128</v>
      </c>
      <c r="D1232" s="4">
        <v>-25</v>
      </c>
      <c r="E1232" s="4" t="s">
        <v>25010</v>
      </c>
      <c r="F1232" s="4" t="s">
        <v>25129</v>
      </c>
    </row>
    <row r="1233" spans="3:3">
      <c r="C1233" s="8"/>
    </row>
    <row r="1234" spans="2:6">
      <c r="B1234" t="s">
        <v>25130</v>
      </c>
      <c r="C1234" s="4" t="s">
        <v>25131</v>
      </c>
      <c r="D1234" s="4" t="s">
        <v>23989</v>
      </c>
      <c r="E1234" s="4" t="s">
        <v>23989</v>
      </c>
      <c r="F1234" s="4" t="s">
        <v>23989</v>
      </c>
    </row>
    <row r="1235" spans="2:6">
      <c r="B1235" t="s">
        <v>25132</v>
      </c>
      <c r="C1235" s="4" t="s">
        <v>25133</v>
      </c>
      <c r="D1235" s="4">
        <v>-5</v>
      </c>
      <c r="E1235" s="4" t="s">
        <v>23989</v>
      </c>
      <c r="F1235" s="4" t="s">
        <v>23989</v>
      </c>
    </row>
    <row r="1236" spans="2:6">
      <c r="B1236" t="s">
        <v>25134</v>
      </c>
      <c r="C1236" s="4" t="s">
        <v>25135</v>
      </c>
      <c r="D1236" s="4">
        <v>-5</v>
      </c>
      <c r="E1236" s="4" t="s">
        <v>23989</v>
      </c>
      <c r="F1236" s="4" t="s">
        <v>23989</v>
      </c>
    </row>
    <row r="1237" spans="2:6">
      <c r="B1237" t="s">
        <v>25136</v>
      </c>
      <c r="C1237" s="4" t="s">
        <v>25137</v>
      </c>
      <c r="D1237" s="4">
        <v>-5</v>
      </c>
      <c r="E1237" s="4" t="s">
        <v>23989</v>
      </c>
      <c r="F1237" s="4" t="s">
        <v>23989</v>
      </c>
    </row>
    <row r="1238" spans="2:6">
      <c r="B1238" t="s">
        <v>25138</v>
      </c>
      <c r="C1238" s="4" t="s">
        <v>25139</v>
      </c>
      <c r="D1238" s="4">
        <v>-5</v>
      </c>
      <c r="E1238" s="4" t="s">
        <v>23989</v>
      </c>
      <c r="F1238" s="4" t="s">
        <v>23989</v>
      </c>
    </row>
    <row r="1239" spans="2:6">
      <c r="B1239" t="s">
        <v>25140</v>
      </c>
      <c r="C1239" s="4" t="s">
        <v>25141</v>
      </c>
      <c r="D1239" s="4">
        <v>-5</v>
      </c>
      <c r="E1239" s="4" t="s">
        <v>23989</v>
      </c>
      <c r="F1239" s="4" t="s">
        <v>24989</v>
      </c>
    </row>
    <row r="1240" spans="2:6">
      <c r="B1240" t="s">
        <v>25142</v>
      </c>
      <c r="C1240" s="4" t="s">
        <v>25143</v>
      </c>
      <c r="D1240" s="4">
        <v>-5</v>
      </c>
      <c r="E1240" s="4" t="s">
        <v>23989</v>
      </c>
      <c r="F1240" s="4" t="s">
        <v>23989</v>
      </c>
    </row>
    <row r="1241" spans="2:6">
      <c r="B1241" t="s">
        <v>25144</v>
      </c>
      <c r="C1241" s="4" t="s">
        <v>25145</v>
      </c>
      <c r="D1241" s="4">
        <v>-5</v>
      </c>
      <c r="E1241" s="4" t="s">
        <v>23989</v>
      </c>
      <c r="F1241" s="4" t="s">
        <v>23989</v>
      </c>
    </row>
    <row r="1242" spans="2:6">
      <c r="B1242" t="s">
        <v>25146</v>
      </c>
      <c r="C1242" s="4" t="s">
        <v>25147</v>
      </c>
      <c r="D1242" s="4">
        <v>-10</v>
      </c>
      <c r="E1242" s="4" t="s">
        <v>24996</v>
      </c>
      <c r="F1242" s="4" t="s">
        <v>24997</v>
      </c>
    </row>
    <row r="1243" spans="2:6">
      <c r="B1243" t="s">
        <v>25148</v>
      </c>
      <c r="C1243" s="4" t="s">
        <v>25149</v>
      </c>
      <c r="D1243" s="4">
        <v>-15</v>
      </c>
      <c r="E1243" s="4" t="s">
        <v>25000</v>
      </c>
      <c r="F1243" s="4" t="s">
        <v>25001</v>
      </c>
    </row>
    <row r="1244" spans="2:6">
      <c r="B1244" t="s">
        <v>25150</v>
      </c>
      <c r="C1244" s="4" t="s">
        <v>25151</v>
      </c>
      <c r="D1244" s="4">
        <v>-25</v>
      </c>
      <c r="E1244" s="4" t="s">
        <v>25004</v>
      </c>
      <c r="F1244" s="4" t="s">
        <v>25005</v>
      </c>
    </row>
    <row r="1245" spans="2:6">
      <c r="B1245" t="s">
        <v>25152</v>
      </c>
      <c r="C1245" s="4" t="s">
        <v>25153</v>
      </c>
      <c r="D1245" s="4">
        <v>-25</v>
      </c>
      <c r="E1245" s="4" t="s">
        <v>25004</v>
      </c>
      <c r="F1245" s="4" t="s">
        <v>25005</v>
      </c>
    </row>
    <row r="1246" spans="2:6">
      <c r="B1246" t="s">
        <v>25154</v>
      </c>
      <c r="C1246" s="4" t="s">
        <v>25155</v>
      </c>
      <c r="D1246" s="4">
        <v>-25</v>
      </c>
      <c r="E1246" s="4" t="s">
        <v>25010</v>
      </c>
      <c r="F1246" s="4" t="s">
        <v>25005</v>
      </c>
    </row>
    <row r="1247" spans="2:6">
      <c r="B1247" t="s">
        <v>25156</v>
      </c>
      <c r="C1247" s="4" t="s">
        <v>25157</v>
      </c>
      <c r="D1247" s="4">
        <v>-10</v>
      </c>
      <c r="E1247" s="4" t="s">
        <v>25013</v>
      </c>
      <c r="F1247" s="4" t="s">
        <v>23989</v>
      </c>
    </row>
    <row r="1248" spans="2:6">
      <c r="B1248" t="s">
        <v>25158</v>
      </c>
      <c r="C1248" s="4" t="s">
        <v>25159</v>
      </c>
      <c r="D1248" s="4">
        <v>-15</v>
      </c>
      <c r="E1248" s="4" t="s">
        <v>25016</v>
      </c>
      <c r="F1248" s="4" t="s">
        <v>23989</v>
      </c>
    </row>
    <row r="1249" spans="2:6">
      <c r="B1249" t="s">
        <v>25160</v>
      </c>
      <c r="C1249" s="4" t="s">
        <v>25161</v>
      </c>
      <c r="D1249" s="4">
        <v>-25</v>
      </c>
      <c r="E1249" s="4" t="s">
        <v>25019</v>
      </c>
      <c r="F1249" s="4" t="s">
        <v>23989</v>
      </c>
    </row>
    <row r="1250" spans="2:6">
      <c r="B1250" t="s">
        <v>25162</v>
      </c>
      <c r="C1250" s="4" t="s">
        <v>25163</v>
      </c>
      <c r="D1250" s="4">
        <v>-25</v>
      </c>
      <c r="E1250" s="4" t="s">
        <v>25019</v>
      </c>
      <c r="F1250" s="4" t="s">
        <v>23989</v>
      </c>
    </row>
    <row r="1251" spans="2:6">
      <c r="B1251" t="s">
        <v>25164</v>
      </c>
      <c r="C1251" s="4" t="s">
        <v>25165</v>
      </c>
      <c r="D1251" s="4">
        <v>-25</v>
      </c>
      <c r="E1251" s="4" t="s">
        <v>25024</v>
      </c>
      <c r="F1251" s="4" t="s">
        <v>23989</v>
      </c>
    </row>
    <row r="1252" spans="2:6">
      <c r="B1252" t="s">
        <v>25166</v>
      </c>
      <c r="C1252" s="4" t="s">
        <v>25167</v>
      </c>
      <c r="D1252" s="4">
        <v>-10</v>
      </c>
      <c r="E1252" s="4" t="s">
        <v>23989</v>
      </c>
      <c r="F1252" s="4" t="s">
        <v>25027</v>
      </c>
    </row>
    <row r="1253" spans="2:6">
      <c r="B1253" t="s">
        <v>25168</v>
      </c>
      <c r="C1253" s="4" t="s">
        <v>25169</v>
      </c>
      <c r="D1253" s="4">
        <v>-15</v>
      </c>
      <c r="E1253" s="4" t="s">
        <v>23989</v>
      </c>
      <c r="F1253" s="4" t="s">
        <v>25030</v>
      </c>
    </row>
    <row r="1254" spans="2:6">
      <c r="B1254" t="s">
        <v>25170</v>
      </c>
      <c r="C1254" s="4" t="s">
        <v>25171</v>
      </c>
      <c r="D1254" s="4">
        <v>-25</v>
      </c>
      <c r="E1254" s="4" t="s">
        <v>25000</v>
      </c>
      <c r="F1254" s="4" t="s">
        <v>25033</v>
      </c>
    </row>
    <row r="1255" spans="2:6">
      <c r="B1255" t="s">
        <v>25172</v>
      </c>
      <c r="C1255" s="4" t="s">
        <v>25173</v>
      </c>
      <c r="D1255" s="4">
        <v>-25</v>
      </c>
      <c r="E1255" s="4" t="s">
        <v>25000</v>
      </c>
      <c r="F1255" s="4" t="s">
        <v>25033</v>
      </c>
    </row>
    <row r="1256" spans="2:6">
      <c r="B1256" t="s">
        <v>25174</v>
      </c>
      <c r="C1256" s="4" t="s">
        <v>25175</v>
      </c>
      <c r="D1256" s="4">
        <v>-25</v>
      </c>
      <c r="E1256" s="4" t="s">
        <v>23989</v>
      </c>
      <c r="F1256" s="4" t="s">
        <v>25038</v>
      </c>
    </row>
    <row r="1257" spans="2:6">
      <c r="B1257" t="s">
        <v>25176</v>
      </c>
      <c r="C1257" s="4" t="s">
        <v>25177</v>
      </c>
      <c r="D1257" s="4">
        <v>-10</v>
      </c>
      <c r="E1257" s="4" t="s">
        <v>23989</v>
      </c>
      <c r="F1257" s="4" t="s">
        <v>25041</v>
      </c>
    </row>
    <row r="1258" spans="2:6">
      <c r="B1258" t="s">
        <v>25178</v>
      </c>
      <c r="C1258" s="4" t="s">
        <v>25179</v>
      </c>
      <c r="D1258" s="4">
        <v>-15</v>
      </c>
      <c r="E1258" s="4" t="s">
        <v>23989</v>
      </c>
      <c r="F1258" s="4" t="s">
        <v>25044</v>
      </c>
    </row>
    <row r="1259" spans="2:6">
      <c r="B1259" t="s">
        <v>25180</v>
      </c>
      <c r="C1259" s="4" t="s">
        <v>25181</v>
      </c>
      <c r="D1259" s="4">
        <v>-25</v>
      </c>
      <c r="E1259" s="4" t="s">
        <v>23989</v>
      </c>
      <c r="F1259" s="4" t="s">
        <v>25047</v>
      </c>
    </row>
    <row r="1260" spans="2:6">
      <c r="B1260" t="s">
        <v>25182</v>
      </c>
      <c r="C1260" s="4" t="s">
        <v>25183</v>
      </c>
      <c r="D1260" s="4">
        <v>-25</v>
      </c>
      <c r="E1260" s="4" t="s">
        <v>23989</v>
      </c>
      <c r="F1260" s="4" t="s">
        <v>25047</v>
      </c>
    </row>
    <row r="1261" spans="2:6">
      <c r="B1261" t="s">
        <v>25184</v>
      </c>
      <c r="C1261" s="4" t="s">
        <v>25185</v>
      </c>
      <c r="D1261" s="4">
        <v>-25</v>
      </c>
      <c r="E1261" s="4" t="s">
        <v>23989</v>
      </c>
      <c r="F1261" s="4" t="s">
        <v>25052</v>
      </c>
    </row>
    <row r="1262" spans="2:6">
      <c r="B1262" t="s">
        <v>25186</v>
      </c>
      <c r="C1262" s="4" t="s">
        <v>25187</v>
      </c>
      <c r="D1262" s="4">
        <v>-10</v>
      </c>
      <c r="E1262" s="4" t="s">
        <v>23989</v>
      </c>
      <c r="F1262" s="4" t="s">
        <v>25055</v>
      </c>
    </row>
    <row r="1263" spans="2:6">
      <c r="B1263" t="s">
        <v>25188</v>
      </c>
      <c r="C1263" s="4" t="s">
        <v>25189</v>
      </c>
      <c r="D1263" s="4">
        <v>-15</v>
      </c>
      <c r="E1263" s="4" t="s">
        <v>23989</v>
      </c>
      <c r="F1263" s="4" t="s">
        <v>25058</v>
      </c>
    </row>
    <row r="1264" spans="2:6">
      <c r="B1264" t="s">
        <v>25190</v>
      </c>
      <c r="C1264" s="4" t="s">
        <v>25191</v>
      </c>
      <c r="D1264" s="4">
        <v>-25</v>
      </c>
      <c r="E1264" s="4" t="s">
        <v>23989</v>
      </c>
      <c r="F1264" s="4" t="s">
        <v>25061</v>
      </c>
    </row>
    <row r="1265" spans="2:6">
      <c r="B1265" t="s">
        <v>25192</v>
      </c>
      <c r="C1265" s="4" t="s">
        <v>25193</v>
      </c>
      <c r="D1265" s="4">
        <v>-25</v>
      </c>
      <c r="E1265" s="4" t="s">
        <v>23989</v>
      </c>
      <c r="F1265" s="4" t="s">
        <v>25061</v>
      </c>
    </row>
    <row r="1266" spans="2:6">
      <c r="B1266" t="s">
        <v>25194</v>
      </c>
      <c r="C1266" s="4" t="s">
        <v>25195</v>
      </c>
      <c r="D1266" s="4">
        <v>-25</v>
      </c>
      <c r="E1266" s="4" t="s">
        <v>23989</v>
      </c>
      <c r="F1266" s="4" t="s">
        <v>25066</v>
      </c>
    </row>
    <row r="1267" spans="2:6">
      <c r="B1267" t="s">
        <v>25196</v>
      </c>
      <c r="C1267" s="4" t="s">
        <v>25197</v>
      </c>
      <c r="D1267" s="4">
        <v>-10</v>
      </c>
      <c r="E1267" s="4" t="s">
        <v>23989</v>
      </c>
      <c r="F1267" s="4" t="s">
        <v>25069</v>
      </c>
    </row>
    <row r="1268" spans="2:6">
      <c r="B1268" t="s">
        <v>25198</v>
      </c>
      <c r="C1268" s="4" t="s">
        <v>25199</v>
      </c>
      <c r="D1268" s="4">
        <v>-15</v>
      </c>
      <c r="E1268" s="4" t="s">
        <v>23989</v>
      </c>
      <c r="F1268" s="4" t="s">
        <v>25072</v>
      </c>
    </row>
    <row r="1269" spans="2:6">
      <c r="B1269" t="s">
        <v>25200</v>
      </c>
      <c r="C1269" s="4" t="s">
        <v>25201</v>
      </c>
      <c r="D1269" s="4">
        <v>-25</v>
      </c>
      <c r="E1269" s="4" t="s">
        <v>23989</v>
      </c>
      <c r="F1269" s="4" t="s">
        <v>25075</v>
      </c>
    </row>
    <row r="1270" spans="2:6">
      <c r="B1270" t="s">
        <v>25202</v>
      </c>
      <c r="C1270" s="4" t="s">
        <v>25203</v>
      </c>
      <c r="D1270" s="4">
        <v>-25</v>
      </c>
      <c r="E1270" s="4" t="s">
        <v>23989</v>
      </c>
      <c r="F1270" s="4" t="s">
        <v>25075</v>
      </c>
    </row>
    <row r="1271" spans="2:6">
      <c r="B1271" t="s">
        <v>25204</v>
      </c>
      <c r="C1271" s="4" t="s">
        <v>25205</v>
      </c>
      <c r="D1271" s="4">
        <v>-25</v>
      </c>
      <c r="E1271" s="4" t="s">
        <v>23989</v>
      </c>
      <c r="F1271" s="4" t="s">
        <v>25080</v>
      </c>
    </row>
    <row r="1272" spans="2:6">
      <c r="B1272" t="s">
        <v>25206</v>
      </c>
      <c r="C1272" s="4" t="s">
        <v>25207</v>
      </c>
      <c r="D1272" s="4">
        <v>-10</v>
      </c>
      <c r="E1272" s="4" t="s">
        <v>23989</v>
      </c>
      <c r="F1272" s="4" t="s">
        <v>25083</v>
      </c>
    </row>
    <row r="1273" spans="2:6">
      <c r="B1273" t="s">
        <v>25208</v>
      </c>
      <c r="C1273" s="4" t="s">
        <v>25209</v>
      </c>
      <c r="D1273" s="4">
        <v>-15</v>
      </c>
      <c r="E1273" s="4" t="s">
        <v>23989</v>
      </c>
      <c r="F1273" s="4" t="s">
        <v>25086</v>
      </c>
    </row>
    <row r="1274" spans="2:6">
      <c r="B1274" t="s">
        <v>25210</v>
      </c>
      <c r="C1274" s="4" t="s">
        <v>25211</v>
      </c>
      <c r="D1274" s="4">
        <v>-25</v>
      </c>
      <c r="E1274" s="4" t="s">
        <v>23989</v>
      </c>
      <c r="F1274" s="4" t="s">
        <v>25089</v>
      </c>
    </row>
    <row r="1275" spans="2:6">
      <c r="B1275" t="s">
        <v>25212</v>
      </c>
      <c r="C1275" s="4" t="s">
        <v>25213</v>
      </c>
      <c r="D1275" s="4">
        <v>-25</v>
      </c>
      <c r="E1275" s="4" t="s">
        <v>23989</v>
      </c>
      <c r="F1275" s="4" t="s">
        <v>25089</v>
      </c>
    </row>
    <row r="1276" spans="2:6">
      <c r="B1276" t="s">
        <v>25214</v>
      </c>
      <c r="C1276" s="4" t="s">
        <v>25215</v>
      </c>
      <c r="D1276" s="4">
        <v>-25</v>
      </c>
      <c r="E1276" s="4" t="s">
        <v>23989</v>
      </c>
      <c r="F1276" s="4" t="s">
        <v>25094</v>
      </c>
    </row>
    <row r="1277" spans="2:6">
      <c r="B1277" t="s">
        <v>25216</v>
      </c>
      <c r="C1277" s="4" t="s">
        <v>25217</v>
      </c>
      <c r="D1277" s="4">
        <v>0</v>
      </c>
      <c r="E1277" s="4" t="s">
        <v>23989</v>
      </c>
      <c r="F1277" s="4" t="s">
        <v>25027</v>
      </c>
    </row>
    <row r="1278" spans="2:6">
      <c r="B1278" t="s">
        <v>25216</v>
      </c>
      <c r="C1278" s="4" t="s">
        <v>25218</v>
      </c>
      <c r="D1278" s="4">
        <v>0</v>
      </c>
      <c r="E1278" s="4" t="s">
        <v>23989</v>
      </c>
      <c r="F1278" s="4" t="s">
        <v>25030</v>
      </c>
    </row>
    <row r="1279" spans="2:6">
      <c r="B1279" t="s">
        <v>25216</v>
      </c>
      <c r="C1279" s="4" t="s">
        <v>25219</v>
      </c>
      <c r="D1279" s="4">
        <v>0</v>
      </c>
      <c r="E1279" s="4" t="s">
        <v>23989</v>
      </c>
      <c r="F1279" s="4" t="s">
        <v>25033</v>
      </c>
    </row>
    <row r="1280" spans="2:6">
      <c r="B1280" t="s">
        <v>25220</v>
      </c>
      <c r="C1280" s="4" t="s">
        <v>25221</v>
      </c>
      <c r="D1280" s="4">
        <v>-5</v>
      </c>
      <c r="E1280" s="4" t="s">
        <v>23989</v>
      </c>
      <c r="F1280" s="4" t="s">
        <v>23989</v>
      </c>
    </row>
    <row r="1281" spans="2:6">
      <c r="B1281" t="s">
        <v>25222</v>
      </c>
      <c r="C1281" s="4" t="s">
        <v>25223</v>
      </c>
      <c r="D1281" s="4">
        <v>-20</v>
      </c>
      <c r="E1281" s="4" t="s">
        <v>23989</v>
      </c>
      <c r="F1281" s="4" t="s">
        <v>25224</v>
      </c>
    </row>
    <row r="1282" spans="3:3">
      <c r="C1282" s="8"/>
    </row>
    <row r="1283" spans="2:7">
      <c r="B1283" t="s">
        <v>25225</v>
      </c>
      <c r="C1283" s="4" t="s">
        <v>25226</v>
      </c>
      <c r="D1283" s="4" t="s">
        <v>23989</v>
      </c>
      <c r="E1283" s="4" t="s">
        <v>23989</v>
      </c>
      <c r="F1283" s="4" t="s">
        <v>23989</v>
      </c>
      <c r="G1283" s="4" t="s">
        <v>23989</v>
      </c>
    </row>
    <row r="1284" spans="2:7">
      <c r="B1284" t="s">
        <v>25227</v>
      </c>
      <c r="C1284" s="4" t="s">
        <v>25228</v>
      </c>
      <c r="D1284" s="4" t="s">
        <v>23989</v>
      </c>
      <c r="E1284" s="4" t="s">
        <v>24996</v>
      </c>
      <c r="F1284" s="4" t="s">
        <v>24997</v>
      </c>
      <c r="G1284" s="4" t="s">
        <v>23989</v>
      </c>
    </row>
    <row r="1285" spans="2:7">
      <c r="B1285" t="s">
        <v>25229</v>
      </c>
      <c r="C1285" s="4" t="s">
        <v>25230</v>
      </c>
      <c r="D1285" s="4" t="s">
        <v>23989</v>
      </c>
      <c r="E1285" s="4" t="s">
        <v>25000</v>
      </c>
      <c r="F1285" s="4" t="s">
        <v>25001</v>
      </c>
      <c r="G1285" s="4" t="s">
        <v>23989</v>
      </c>
    </row>
    <row r="1286" spans="2:7">
      <c r="B1286" t="s">
        <v>25231</v>
      </c>
      <c r="C1286" s="4" t="s">
        <v>25232</v>
      </c>
      <c r="D1286" s="4" t="s">
        <v>23989</v>
      </c>
      <c r="E1286" s="4" t="s">
        <v>25004</v>
      </c>
      <c r="F1286" s="4" t="s">
        <v>25005</v>
      </c>
      <c r="G1286" s="4" t="s">
        <v>23989</v>
      </c>
    </row>
    <row r="1287" spans="2:7">
      <c r="B1287" t="s">
        <v>25233</v>
      </c>
      <c r="C1287" s="4" t="s">
        <v>25234</v>
      </c>
      <c r="D1287" s="4" t="s">
        <v>23989</v>
      </c>
      <c r="E1287" s="4" t="s">
        <v>25004</v>
      </c>
      <c r="F1287" s="4" t="s">
        <v>25005</v>
      </c>
      <c r="G1287" s="4" t="s">
        <v>23989</v>
      </c>
    </row>
    <row r="1288" spans="2:7">
      <c r="B1288" t="s">
        <v>25154</v>
      </c>
      <c r="C1288" s="4" t="s">
        <v>25235</v>
      </c>
      <c r="D1288" s="4" t="s">
        <v>23989</v>
      </c>
      <c r="E1288" s="4" t="s">
        <v>25010</v>
      </c>
      <c r="F1288" s="4" t="s">
        <v>25005</v>
      </c>
      <c r="G1288" s="4" t="s">
        <v>23989</v>
      </c>
    </row>
    <row r="1289" spans="2:7">
      <c r="B1289" t="s">
        <v>25236</v>
      </c>
      <c r="C1289" s="4" t="s">
        <v>25237</v>
      </c>
      <c r="D1289" s="4" t="s">
        <v>23989</v>
      </c>
      <c r="E1289" s="4" t="s">
        <v>25013</v>
      </c>
      <c r="F1289" s="4" t="s">
        <v>23989</v>
      </c>
      <c r="G1289" s="4" t="s">
        <v>23989</v>
      </c>
    </row>
    <row r="1290" spans="2:7">
      <c r="B1290" t="s">
        <v>25238</v>
      </c>
      <c r="C1290" s="4" t="s">
        <v>25239</v>
      </c>
      <c r="D1290" s="4" t="s">
        <v>23989</v>
      </c>
      <c r="E1290" s="4" t="s">
        <v>25016</v>
      </c>
      <c r="F1290" s="4" t="s">
        <v>23989</v>
      </c>
      <c r="G1290" s="4" t="s">
        <v>23989</v>
      </c>
    </row>
    <row r="1291" spans="2:7">
      <c r="B1291" t="s">
        <v>25240</v>
      </c>
      <c r="C1291" s="4" t="s">
        <v>25241</v>
      </c>
      <c r="D1291" s="4" t="s">
        <v>23989</v>
      </c>
      <c r="E1291" s="4" t="s">
        <v>25019</v>
      </c>
      <c r="F1291" s="4" t="s">
        <v>23989</v>
      </c>
      <c r="G1291" s="4" t="s">
        <v>23989</v>
      </c>
    </row>
    <row r="1292" spans="2:7">
      <c r="B1292" t="s">
        <v>25242</v>
      </c>
      <c r="C1292" s="4" t="s">
        <v>25243</v>
      </c>
      <c r="D1292" s="4" t="s">
        <v>23989</v>
      </c>
      <c r="E1292" s="4" t="s">
        <v>25019</v>
      </c>
      <c r="F1292" s="4" t="s">
        <v>23989</v>
      </c>
      <c r="G1292" s="4" t="s">
        <v>23989</v>
      </c>
    </row>
    <row r="1293" spans="2:7">
      <c r="B1293" t="s">
        <v>25164</v>
      </c>
      <c r="C1293" s="4" t="s">
        <v>25244</v>
      </c>
      <c r="D1293" s="4" t="s">
        <v>23989</v>
      </c>
      <c r="E1293" s="4" t="s">
        <v>25024</v>
      </c>
      <c r="F1293" s="4" t="s">
        <v>23989</v>
      </c>
      <c r="G1293" s="4" t="s">
        <v>23989</v>
      </c>
    </row>
    <row r="1294" spans="2:7">
      <c r="B1294" t="s">
        <v>25245</v>
      </c>
      <c r="C1294" s="4" t="s">
        <v>25246</v>
      </c>
      <c r="D1294" s="4" t="s">
        <v>23989</v>
      </c>
      <c r="E1294" s="4" t="s">
        <v>23989</v>
      </c>
      <c r="F1294" s="4" t="s">
        <v>25027</v>
      </c>
      <c r="G1294" s="4" t="s">
        <v>23989</v>
      </c>
    </row>
    <row r="1295" spans="2:7">
      <c r="B1295" t="s">
        <v>25247</v>
      </c>
      <c r="C1295" s="4" t="s">
        <v>25248</v>
      </c>
      <c r="D1295" s="4" t="s">
        <v>23989</v>
      </c>
      <c r="E1295" s="4" t="s">
        <v>23989</v>
      </c>
      <c r="F1295" s="4" t="s">
        <v>25030</v>
      </c>
      <c r="G1295" s="4" t="s">
        <v>23989</v>
      </c>
    </row>
    <row r="1296" spans="2:7">
      <c r="B1296" t="s">
        <v>25249</v>
      </c>
      <c r="C1296" s="4" t="s">
        <v>25250</v>
      </c>
      <c r="D1296" s="4" t="s">
        <v>23989</v>
      </c>
      <c r="E1296" s="4" t="s">
        <v>25000</v>
      </c>
      <c r="F1296" s="4" t="s">
        <v>25033</v>
      </c>
      <c r="G1296" s="4" t="s">
        <v>23989</v>
      </c>
    </row>
    <row r="1297" spans="2:7">
      <c r="B1297" t="s">
        <v>25251</v>
      </c>
      <c r="C1297" s="4" t="s">
        <v>25252</v>
      </c>
      <c r="D1297" s="4" t="s">
        <v>23989</v>
      </c>
      <c r="E1297" s="4" t="s">
        <v>25000</v>
      </c>
      <c r="F1297" s="4" t="s">
        <v>25033</v>
      </c>
      <c r="G1297" s="4" t="s">
        <v>23989</v>
      </c>
    </row>
    <row r="1298" spans="2:7">
      <c r="B1298" t="s">
        <v>25174</v>
      </c>
      <c r="C1298" s="4" t="s">
        <v>25253</v>
      </c>
      <c r="D1298" s="4" t="s">
        <v>23989</v>
      </c>
      <c r="E1298" s="4" t="s">
        <v>23989</v>
      </c>
      <c r="F1298" s="4" t="s">
        <v>25038</v>
      </c>
      <c r="G1298" s="4" t="s">
        <v>23989</v>
      </c>
    </row>
    <row r="1299" spans="2:7">
      <c r="B1299" t="s">
        <v>25254</v>
      </c>
      <c r="C1299" s="4" t="s">
        <v>25255</v>
      </c>
      <c r="D1299" s="4" t="s">
        <v>23989</v>
      </c>
      <c r="E1299" s="4" t="s">
        <v>23989</v>
      </c>
      <c r="F1299" s="4" t="s">
        <v>25041</v>
      </c>
      <c r="G1299" s="4" t="s">
        <v>23989</v>
      </c>
    </row>
    <row r="1300" spans="2:7">
      <c r="B1300" t="s">
        <v>25256</v>
      </c>
      <c r="C1300" s="4" t="s">
        <v>25257</v>
      </c>
      <c r="D1300" s="4" t="s">
        <v>23989</v>
      </c>
      <c r="E1300" s="4" t="s">
        <v>23989</v>
      </c>
      <c r="F1300" s="4" t="s">
        <v>25044</v>
      </c>
      <c r="G1300" s="4" t="s">
        <v>23989</v>
      </c>
    </row>
    <row r="1301" spans="2:7">
      <c r="B1301" t="s">
        <v>25258</v>
      </c>
      <c r="C1301" s="4" t="s">
        <v>25259</v>
      </c>
      <c r="D1301" s="4" t="s">
        <v>23989</v>
      </c>
      <c r="E1301" s="4" t="s">
        <v>23989</v>
      </c>
      <c r="F1301" s="4" t="s">
        <v>25047</v>
      </c>
      <c r="G1301" s="4" t="s">
        <v>23989</v>
      </c>
    </row>
    <row r="1302" spans="2:7">
      <c r="B1302" t="s">
        <v>25260</v>
      </c>
      <c r="C1302" s="4" t="s">
        <v>25261</v>
      </c>
      <c r="D1302" s="4" t="s">
        <v>23989</v>
      </c>
      <c r="E1302" s="4" t="s">
        <v>23989</v>
      </c>
      <c r="F1302" s="4" t="s">
        <v>25047</v>
      </c>
      <c r="G1302" s="4" t="s">
        <v>23989</v>
      </c>
    </row>
    <row r="1303" spans="2:7">
      <c r="B1303" t="s">
        <v>25184</v>
      </c>
      <c r="C1303" s="4" t="s">
        <v>25262</v>
      </c>
      <c r="D1303" s="4" t="s">
        <v>23989</v>
      </c>
      <c r="E1303" s="4" t="s">
        <v>23989</v>
      </c>
      <c r="F1303" s="4" t="s">
        <v>25052</v>
      </c>
      <c r="G1303" s="4" t="s">
        <v>23989</v>
      </c>
    </row>
    <row r="1304" spans="2:7">
      <c r="B1304" t="s">
        <v>25263</v>
      </c>
      <c r="C1304" s="4" t="s">
        <v>25264</v>
      </c>
      <c r="D1304" s="4" t="s">
        <v>23989</v>
      </c>
      <c r="E1304" s="4" t="s">
        <v>23989</v>
      </c>
      <c r="F1304" s="4" t="s">
        <v>25055</v>
      </c>
      <c r="G1304" s="4" t="s">
        <v>23989</v>
      </c>
    </row>
    <row r="1305" spans="2:7">
      <c r="B1305" t="s">
        <v>25265</v>
      </c>
      <c r="C1305" s="4" t="s">
        <v>25266</v>
      </c>
      <c r="D1305" s="4" t="s">
        <v>23989</v>
      </c>
      <c r="E1305" s="4" t="s">
        <v>23989</v>
      </c>
      <c r="F1305" s="4" t="s">
        <v>25058</v>
      </c>
      <c r="G1305" s="4" t="s">
        <v>23989</v>
      </c>
    </row>
    <row r="1306" spans="2:7">
      <c r="B1306" t="s">
        <v>25267</v>
      </c>
      <c r="C1306" s="4" t="s">
        <v>25268</v>
      </c>
      <c r="D1306" s="4" t="s">
        <v>23989</v>
      </c>
      <c r="E1306" s="4" t="s">
        <v>23989</v>
      </c>
      <c r="F1306" s="4" t="s">
        <v>25061</v>
      </c>
      <c r="G1306" s="4" t="s">
        <v>23989</v>
      </c>
    </row>
    <row r="1307" spans="2:7">
      <c r="B1307" t="s">
        <v>25269</v>
      </c>
      <c r="C1307" s="4" t="s">
        <v>25270</v>
      </c>
      <c r="D1307" s="4" t="s">
        <v>23989</v>
      </c>
      <c r="E1307" s="4" t="s">
        <v>23989</v>
      </c>
      <c r="F1307" s="4" t="s">
        <v>25061</v>
      </c>
      <c r="G1307" s="4" t="s">
        <v>23989</v>
      </c>
    </row>
    <row r="1308" spans="2:7">
      <c r="B1308" t="s">
        <v>25194</v>
      </c>
      <c r="C1308" s="4" t="s">
        <v>25271</v>
      </c>
      <c r="D1308" s="4" t="s">
        <v>23989</v>
      </c>
      <c r="E1308" s="4" t="s">
        <v>23989</v>
      </c>
      <c r="F1308" s="4" t="s">
        <v>25066</v>
      </c>
      <c r="G1308" s="4" t="s">
        <v>23989</v>
      </c>
    </row>
    <row r="1309" spans="2:7">
      <c r="B1309" t="s">
        <v>25272</v>
      </c>
      <c r="C1309" s="4" t="s">
        <v>25273</v>
      </c>
      <c r="D1309" s="4" t="s">
        <v>23989</v>
      </c>
      <c r="E1309" s="4" t="s">
        <v>23989</v>
      </c>
      <c r="F1309" s="4" t="s">
        <v>25069</v>
      </c>
      <c r="G1309" s="4" t="s">
        <v>23989</v>
      </c>
    </row>
    <row r="1310" spans="2:7">
      <c r="B1310" t="s">
        <v>25274</v>
      </c>
      <c r="C1310" s="4" t="s">
        <v>25275</v>
      </c>
      <c r="D1310" s="4" t="s">
        <v>23989</v>
      </c>
      <c r="E1310" s="4" t="s">
        <v>23989</v>
      </c>
      <c r="F1310" s="4" t="s">
        <v>25072</v>
      </c>
      <c r="G1310" s="4" t="s">
        <v>23989</v>
      </c>
    </row>
    <row r="1311" spans="2:7">
      <c r="B1311" t="s">
        <v>25276</v>
      </c>
      <c r="C1311" s="4" t="s">
        <v>25277</v>
      </c>
      <c r="D1311" s="4" t="s">
        <v>23989</v>
      </c>
      <c r="E1311" s="4" t="s">
        <v>23989</v>
      </c>
      <c r="F1311" s="4" t="s">
        <v>25075</v>
      </c>
      <c r="G1311" s="4" t="s">
        <v>23989</v>
      </c>
    </row>
    <row r="1312" spans="2:7">
      <c r="B1312" t="s">
        <v>25278</v>
      </c>
      <c r="C1312" s="4" t="s">
        <v>25279</v>
      </c>
      <c r="D1312" s="4" t="s">
        <v>23989</v>
      </c>
      <c r="E1312" s="4" t="s">
        <v>23989</v>
      </c>
      <c r="F1312" s="4" t="s">
        <v>25075</v>
      </c>
      <c r="G1312" s="4" t="s">
        <v>23989</v>
      </c>
    </row>
    <row r="1313" spans="2:7">
      <c r="B1313" t="s">
        <v>25204</v>
      </c>
      <c r="C1313" s="4" t="s">
        <v>25280</v>
      </c>
      <c r="D1313" s="4" t="s">
        <v>23989</v>
      </c>
      <c r="E1313" s="4" t="s">
        <v>23989</v>
      </c>
      <c r="F1313" s="4" t="s">
        <v>25080</v>
      </c>
      <c r="G1313" s="4" t="s">
        <v>23989</v>
      </c>
    </row>
    <row r="1315" spans="2:6">
      <c r="B1315" s="4" t="s">
        <v>25281</v>
      </c>
      <c r="C1315" s="4" t="s">
        <v>25282</v>
      </c>
      <c r="D1315" s="4">
        <v>-10</v>
      </c>
      <c r="E1315" s="4" t="s">
        <v>23989</v>
      </c>
      <c r="F1315" s="4" t="s">
        <v>23989</v>
      </c>
    </row>
    <row r="1316" spans="2:6">
      <c r="B1316" s="4" t="s">
        <v>8011</v>
      </c>
      <c r="C1316" s="4" t="s">
        <v>25283</v>
      </c>
      <c r="D1316" s="4">
        <v>-15</v>
      </c>
      <c r="E1316" s="4" t="s">
        <v>23989</v>
      </c>
      <c r="F1316" s="4" t="s">
        <v>25284</v>
      </c>
    </row>
    <row r="1317" spans="2:6">
      <c r="B1317" s="4" t="s">
        <v>8013</v>
      </c>
      <c r="C1317" s="4" t="s">
        <v>25285</v>
      </c>
      <c r="D1317" s="4">
        <v>-25</v>
      </c>
      <c r="E1317" s="4" t="s">
        <v>23989</v>
      </c>
      <c r="F1317" s="4" t="s">
        <v>25286</v>
      </c>
    </row>
    <row r="1318" spans="2:6">
      <c r="B1318" s="4" t="s">
        <v>8015</v>
      </c>
      <c r="C1318" s="4" t="s">
        <v>25287</v>
      </c>
      <c r="D1318" s="4">
        <v>-10</v>
      </c>
      <c r="E1318" s="4" t="s">
        <v>23989</v>
      </c>
      <c r="F1318" s="4" t="s">
        <v>25288</v>
      </c>
    </row>
    <row r="1319" spans="2:6">
      <c r="B1319" s="4" t="s">
        <v>24720</v>
      </c>
      <c r="C1319" s="4" t="s">
        <v>25289</v>
      </c>
      <c r="D1319" s="4">
        <v>0</v>
      </c>
      <c r="E1319" s="4" t="s">
        <v>23989</v>
      </c>
      <c r="F1319" s="4" t="s">
        <v>23989</v>
      </c>
    </row>
    <row r="1320" spans="2:6">
      <c r="B1320" s="4" t="s">
        <v>25290</v>
      </c>
      <c r="C1320" s="4" t="s">
        <v>25291</v>
      </c>
      <c r="D1320" s="4">
        <v>0</v>
      </c>
      <c r="E1320" s="4" t="s">
        <v>23989</v>
      </c>
      <c r="F1320" s="4" t="s">
        <v>25284</v>
      </c>
    </row>
    <row r="1321" spans="2:6">
      <c r="B1321" s="4" t="s">
        <v>25292</v>
      </c>
      <c r="C1321" s="4" t="s">
        <v>25293</v>
      </c>
      <c r="D1321" s="4">
        <v>0</v>
      </c>
      <c r="E1321" s="4" t="s">
        <v>23989</v>
      </c>
      <c r="F1321" s="4" t="s">
        <v>25286</v>
      </c>
    </row>
    <row r="1322" spans="2:6">
      <c r="B1322" s="4" t="s">
        <v>25294</v>
      </c>
      <c r="C1322" s="4" t="s">
        <v>25295</v>
      </c>
      <c r="D1322" s="4">
        <v>0</v>
      </c>
      <c r="E1322" s="4" t="s">
        <v>23989</v>
      </c>
      <c r="F1322" s="4" t="s">
        <v>25288</v>
      </c>
    </row>
    <row r="1323" spans="2:6">
      <c r="B1323" s="4" t="s">
        <v>25296</v>
      </c>
      <c r="C1323" s="4" t="s">
        <v>25297</v>
      </c>
      <c r="D1323" s="4">
        <v>-10</v>
      </c>
      <c r="E1323" s="4" t="s">
        <v>23989</v>
      </c>
      <c r="F1323" s="4" t="s">
        <v>23989</v>
      </c>
    </row>
    <row r="1324" spans="2:6">
      <c r="B1324" s="4" t="s">
        <v>25298</v>
      </c>
      <c r="C1324" s="4" t="s">
        <v>25299</v>
      </c>
      <c r="D1324" s="4">
        <v>-15</v>
      </c>
      <c r="E1324" s="4" t="s">
        <v>23989</v>
      </c>
      <c r="F1324" s="4" t="s">
        <v>25284</v>
      </c>
    </row>
    <row r="1325" spans="2:6">
      <c r="B1325" s="4" t="s">
        <v>25300</v>
      </c>
      <c r="C1325" s="4" t="s">
        <v>25301</v>
      </c>
      <c r="D1325" s="4">
        <v>-25</v>
      </c>
      <c r="E1325" s="4" t="s">
        <v>23989</v>
      </c>
      <c r="F1325" s="4" t="s">
        <v>25286</v>
      </c>
    </row>
    <row r="1326" spans="2:6">
      <c r="B1326" s="4" t="s">
        <v>25302</v>
      </c>
      <c r="C1326" s="4" t="s">
        <v>25303</v>
      </c>
      <c r="D1326" s="4">
        <v>-10</v>
      </c>
      <c r="E1326" s="4" t="s">
        <v>23989</v>
      </c>
      <c r="F1326" s="4" t="s">
        <v>25288</v>
      </c>
    </row>
    <row r="1327" spans="3:3">
      <c r="C1327" s="8"/>
    </row>
    <row r="1328" spans="2:5">
      <c r="B1328" t="s">
        <v>25304</v>
      </c>
      <c r="C1328" s="4" t="s">
        <v>25305</v>
      </c>
      <c r="D1328" s="4">
        <v>-10</v>
      </c>
      <c r="E1328" s="4" t="s">
        <v>24989</v>
      </c>
    </row>
    <row r="1329" spans="2:5">
      <c r="B1329" t="s">
        <v>25306</v>
      </c>
      <c r="C1329" s="4" t="s">
        <v>25307</v>
      </c>
      <c r="D1329" s="4">
        <v>-20</v>
      </c>
      <c r="E1329" s="4" t="s">
        <v>24989</v>
      </c>
    </row>
    <row r="1330" spans="2:5">
      <c r="B1330" t="s">
        <v>25308</v>
      </c>
      <c r="C1330" s="4" t="s">
        <v>25309</v>
      </c>
      <c r="D1330" s="4">
        <v>-40</v>
      </c>
      <c r="E1330" s="4" t="s">
        <v>24989</v>
      </c>
    </row>
    <row r="1331" spans="2:5">
      <c r="B1331" t="s">
        <v>25310</v>
      </c>
      <c r="C1331" s="4" t="s">
        <v>25311</v>
      </c>
      <c r="D1331" s="4">
        <v>-80</v>
      </c>
      <c r="E1331" s="4" t="s">
        <v>24989</v>
      </c>
    </row>
    <row r="1332" spans="2:5">
      <c r="B1332" t="s">
        <v>25312</v>
      </c>
      <c r="C1332" s="4" t="s">
        <v>25313</v>
      </c>
      <c r="D1332" s="4">
        <v>-160</v>
      </c>
      <c r="E1332" s="4" t="s">
        <v>24989</v>
      </c>
    </row>
    <row r="1333" spans="2:5">
      <c r="B1333" t="s">
        <v>25314</v>
      </c>
      <c r="C1333" s="4" t="s">
        <v>25315</v>
      </c>
      <c r="D1333" s="4">
        <v>-200</v>
      </c>
      <c r="E1333" s="4" t="s">
        <v>24989</v>
      </c>
    </row>
    <row r="1334" spans="2:5">
      <c r="B1334" t="s">
        <v>25316</v>
      </c>
      <c r="C1334" s="4" t="s">
        <v>25317</v>
      </c>
      <c r="D1334" s="4">
        <v>-15</v>
      </c>
      <c r="E1334" s="4" t="s">
        <v>25318</v>
      </c>
    </row>
    <row r="1335" spans="2:5">
      <c r="B1335" t="s">
        <v>25319</v>
      </c>
      <c r="C1335" s="4" t="s">
        <v>25320</v>
      </c>
      <c r="D1335" s="4">
        <v>-30</v>
      </c>
      <c r="E1335" s="4" t="s">
        <v>25321</v>
      </c>
    </row>
    <row r="1336" spans="2:5">
      <c r="B1336" t="s">
        <v>25322</v>
      </c>
      <c r="C1336" s="4" t="s">
        <v>25323</v>
      </c>
      <c r="D1336" s="4">
        <v>-60</v>
      </c>
      <c r="E1336" s="4" t="s">
        <v>25324</v>
      </c>
    </row>
    <row r="1337" spans="2:5">
      <c r="B1337" t="s">
        <v>25325</v>
      </c>
      <c r="C1337" s="4" t="s">
        <v>25326</v>
      </c>
      <c r="D1337" s="4">
        <v>-120</v>
      </c>
      <c r="E1337" s="4" t="s">
        <v>25327</v>
      </c>
    </row>
    <row r="1338" spans="2:5">
      <c r="B1338" t="s">
        <v>25328</v>
      </c>
      <c r="C1338" s="4" t="s">
        <v>25329</v>
      </c>
      <c r="D1338" s="4">
        <v>-240</v>
      </c>
      <c r="E1338" s="4" t="s">
        <v>25330</v>
      </c>
    </row>
    <row r="1339" spans="2:5">
      <c r="B1339" t="s">
        <v>25331</v>
      </c>
      <c r="C1339" s="4" t="s">
        <v>25332</v>
      </c>
      <c r="D1339" s="4">
        <v>-300</v>
      </c>
      <c r="E1339" s="4" t="s">
        <v>25333</v>
      </c>
    </row>
    <row r="1340" spans="2:5">
      <c r="B1340" t="s">
        <v>25334</v>
      </c>
      <c r="C1340" s="4" t="s">
        <v>25335</v>
      </c>
      <c r="D1340" s="4">
        <v>-20</v>
      </c>
      <c r="E1340" s="4" t="s">
        <v>25336</v>
      </c>
    </row>
    <row r="1341" spans="2:5">
      <c r="B1341" t="s">
        <v>25337</v>
      </c>
      <c r="C1341" s="4" t="s">
        <v>25338</v>
      </c>
      <c r="D1341" s="4">
        <v>-40</v>
      </c>
      <c r="E1341" s="4" t="s">
        <v>25339</v>
      </c>
    </row>
    <row r="1342" spans="2:5">
      <c r="B1342" t="s">
        <v>25340</v>
      </c>
      <c r="C1342" s="4" t="s">
        <v>25341</v>
      </c>
      <c r="D1342" s="4">
        <v>-80</v>
      </c>
      <c r="E1342" s="4" t="s">
        <v>25342</v>
      </c>
    </row>
    <row r="1343" spans="2:5">
      <c r="B1343" t="s">
        <v>25343</v>
      </c>
      <c r="C1343" s="4" t="s">
        <v>25344</v>
      </c>
      <c r="D1343" s="4">
        <v>-160</v>
      </c>
      <c r="E1343" s="4" t="s">
        <v>25345</v>
      </c>
    </row>
    <row r="1344" spans="2:5">
      <c r="B1344" t="s">
        <v>25346</v>
      </c>
      <c r="C1344" s="4" t="s">
        <v>25347</v>
      </c>
      <c r="D1344" s="4">
        <v>-320</v>
      </c>
      <c r="E1344" s="4" t="s">
        <v>25348</v>
      </c>
    </row>
    <row r="1345" spans="2:5">
      <c r="B1345" t="s">
        <v>25349</v>
      </c>
      <c r="C1345" s="4" t="s">
        <v>25350</v>
      </c>
      <c r="D1345" s="4">
        <v>-400</v>
      </c>
      <c r="E1345" s="4" t="s">
        <v>25351</v>
      </c>
    </row>
    <row r="1346" spans="2:5">
      <c r="B1346" t="s">
        <v>25352</v>
      </c>
      <c r="C1346" s="4" t="s">
        <v>25353</v>
      </c>
      <c r="D1346" s="4">
        <v>-25</v>
      </c>
      <c r="E1346" s="4" t="s">
        <v>25354</v>
      </c>
    </row>
    <row r="1347" spans="2:5">
      <c r="B1347" t="s">
        <v>25355</v>
      </c>
      <c r="C1347" s="4" t="s">
        <v>25356</v>
      </c>
      <c r="D1347" s="4">
        <v>-50</v>
      </c>
      <c r="E1347" s="4" t="s">
        <v>25357</v>
      </c>
    </row>
    <row r="1348" spans="2:5">
      <c r="B1348" t="s">
        <v>25358</v>
      </c>
      <c r="C1348" s="4" t="s">
        <v>25359</v>
      </c>
      <c r="D1348" s="4">
        <v>-100</v>
      </c>
      <c r="E1348" s="4" t="s">
        <v>25360</v>
      </c>
    </row>
    <row r="1349" spans="2:5">
      <c r="B1349" t="s">
        <v>25361</v>
      </c>
      <c r="C1349" s="4" t="s">
        <v>25362</v>
      </c>
      <c r="D1349" s="4">
        <v>-200</v>
      </c>
      <c r="E1349" s="4" t="s">
        <v>25363</v>
      </c>
    </row>
    <row r="1350" spans="2:5">
      <c r="B1350" t="s">
        <v>25364</v>
      </c>
      <c r="C1350" s="4" t="s">
        <v>25365</v>
      </c>
      <c r="D1350" s="4">
        <v>-400</v>
      </c>
      <c r="E1350" s="4" t="s">
        <v>25366</v>
      </c>
    </row>
    <row r="1351" spans="2:5">
      <c r="B1351" t="s">
        <v>25367</v>
      </c>
      <c r="C1351" s="4" t="s">
        <v>25368</v>
      </c>
      <c r="D1351" s="4">
        <v>-500</v>
      </c>
      <c r="E1351" s="4" t="s">
        <v>25369</v>
      </c>
    </row>
    <row r="1352" spans="2:5">
      <c r="B1352" t="s">
        <v>25370</v>
      </c>
      <c r="C1352" s="4" t="s">
        <v>25371</v>
      </c>
      <c r="D1352" s="4">
        <v>-30</v>
      </c>
      <c r="E1352" s="4" t="s">
        <v>25372</v>
      </c>
    </row>
    <row r="1353" spans="2:5">
      <c r="B1353" t="s">
        <v>25373</v>
      </c>
      <c r="C1353" s="4" t="s">
        <v>25374</v>
      </c>
      <c r="D1353" s="4">
        <v>-60</v>
      </c>
      <c r="E1353" s="4" t="s">
        <v>25375</v>
      </c>
    </row>
    <row r="1354" spans="2:5">
      <c r="B1354" t="s">
        <v>25376</v>
      </c>
      <c r="C1354" s="4" t="s">
        <v>25377</v>
      </c>
      <c r="D1354" s="4">
        <v>-120</v>
      </c>
      <c r="E1354" s="4" t="s">
        <v>25378</v>
      </c>
    </row>
    <row r="1355" spans="2:5">
      <c r="B1355" t="s">
        <v>25379</v>
      </c>
      <c r="C1355" s="4" t="s">
        <v>25380</v>
      </c>
      <c r="D1355" s="4">
        <v>-240</v>
      </c>
      <c r="E1355" s="4" t="s">
        <v>25381</v>
      </c>
    </row>
    <row r="1356" spans="2:5">
      <c r="B1356" t="s">
        <v>25382</v>
      </c>
      <c r="C1356" s="4" t="s">
        <v>25383</v>
      </c>
      <c r="D1356" s="4">
        <v>-480</v>
      </c>
      <c r="E1356" s="4" t="s">
        <v>25384</v>
      </c>
    </row>
    <row r="1357" spans="2:5">
      <c r="B1357" t="s">
        <v>25385</v>
      </c>
      <c r="C1357" s="4" t="s">
        <v>25386</v>
      </c>
      <c r="D1357" s="4">
        <v>-600</v>
      </c>
      <c r="E1357" s="4" t="s">
        <v>25387</v>
      </c>
    </row>
    <row r="1358" spans="3:3">
      <c r="C1358" s="8"/>
    </row>
    <row r="1359" spans="2:5">
      <c r="B1359" t="s">
        <v>24718</v>
      </c>
      <c r="C1359" s="4" t="s">
        <v>25388</v>
      </c>
      <c r="D1359" s="4">
        <v>0</v>
      </c>
      <c r="E1359" s="4" t="s">
        <v>23989</v>
      </c>
    </row>
    <row r="1360" spans="2:5">
      <c r="B1360" t="s">
        <v>25389</v>
      </c>
      <c r="C1360" s="4" t="s">
        <v>25390</v>
      </c>
      <c r="D1360" s="4">
        <v>0</v>
      </c>
      <c r="E1360" s="4" t="s">
        <v>25391</v>
      </c>
    </row>
    <row r="1361" spans="2:5">
      <c r="B1361" t="s">
        <v>25392</v>
      </c>
      <c r="C1361" s="4" t="s">
        <v>25393</v>
      </c>
      <c r="D1361" s="4">
        <v>0</v>
      </c>
      <c r="E1361" s="4" t="s">
        <v>25391</v>
      </c>
    </row>
    <row r="1362" spans="2:5">
      <c r="B1362" t="s">
        <v>25394</v>
      </c>
      <c r="C1362" s="4" t="s">
        <v>25395</v>
      </c>
      <c r="D1362" s="4">
        <v>0</v>
      </c>
      <c r="E1362" s="4" t="s">
        <v>25391</v>
      </c>
    </row>
    <row r="1363" spans="2:5">
      <c r="B1363" t="s">
        <v>25396</v>
      </c>
      <c r="C1363" s="4" t="s">
        <v>25397</v>
      </c>
      <c r="D1363" s="4">
        <v>0</v>
      </c>
      <c r="E1363" s="4" t="s">
        <v>25391</v>
      </c>
    </row>
    <row r="1364" spans="2:5">
      <c r="B1364" t="s">
        <v>25398</v>
      </c>
      <c r="C1364" s="4" t="s">
        <v>25399</v>
      </c>
      <c r="D1364" s="4">
        <v>0</v>
      </c>
      <c r="E1364" s="4" t="s">
        <v>25391</v>
      </c>
    </row>
    <row r="1365" spans="2:5">
      <c r="B1365" t="s">
        <v>25400</v>
      </c>
      <c r="C1365" s="4" t="s">
        <v>25401</v>
      </c>
      <c r="D1365" s="4">
        <v>0</v>
      </c>
      <c r="E1365" s="4" t="s">
        <v>25402</v>
      </c>
    </row>
    <row r="1366" spans="2:5">
      <c r="B1366" t="s">
        <v>25403</v>
      </c>
      <c r="C1366" s="4" t="s">
        <v>25404</v>
      </c>
      <c r="D1366" s="4">
        <v>0</v>
      </c>
      <c r="E1366" s="4" t="s">
        <v>25405</v>
      </c>
    </row>
    <row r="1367" spans="2:5">
      <c r="B1367" t="s">
        <v>25406</v>
      </c>
      <c r="C1367" s="4" t="s">
        <v>25407</v>
      </c>
      <c r="D1367" s="4">
        <v>0</v>
      </c>
      <c r="E1367" s="4" t="s">
        <v>25408</v>
      </c>
    </row>
    <row r="1368" spans="2:5">
      <c r="B1368" t="s">
        <v>25409</v>
      </c>
      <c r="C1368" s="4" t="s">
        <v>25410</v>
      </c>
      <c r="D1368" s="4">
        <v>0</v>
      </c>
      <c r="E1368" s="4" t="s">
        <v>25411</v>
      </c>
    </row>
    <row r="1369" spans="2:5">
      <c r="B1369" t="s">
        <v>25412</v>
      </c>
      <c r="C1369" s="4" t="s">
        <v>25413</v>
      </c>
      <c r="D1369" s="4">
        <v>0</v>
      </c>
      <c r="E1369" s="4" t="s">
        <v>25414</v>
      </c>
    </row>
    <row r="1370" spans="2:5">
      <c r="B1370" t="s">
        <v>25415</v>
      </c>
      <c r="C1370" s="4" t="s">
        <v>25416</v>
      </c>
      <c r="D1370" s="4">
        <v>0</v>
      </c>
      <c r="E1370" s="4" t="s">
        <v>25417</v>
      </c>
    </row>
    <row r="1371" spans="2:5">
      <c r="B1371" t="s">
        <v>25418</v>
      </c>
      <c r="C1371" s="4" t="s">
        <v>25419</v>
      </c>
      <c r="D1371" s="4">
        <v>0</v>
      </c>
      <c r="E1371" s="4" t="s">
        <v>25420</v>
      </c>
    </row>
    <row r="1372" spans="2:5">
      <c r="B1372" t="s">
        <v>25421</v>
      </c>
      <c r="C1372" s="4" t="s">
        <v>25422</v>
      </c>
      <c r="D1372" s="4">
        <v>0</v>
      </c>
      <c r="E1372" s="4" t="s">
        <v>25423</v>
      </c>
    </row>
    <row r="1373" spans="2:5">
      <c r="B1373" t="s">
        <v>25424</v>
      </c>
      <c r="C1373" s="4" t="s">
        <v>25425</v>
      </c>
      <c r="D1373" s="4">
        <v>0</v>
      </c>
      <c r="E1373" s="4" t="s">
        <v>25426</v>
      </c>
    </row>
    <row r="1374" spans="2:5">
      <c r="B1374" t="s">
        <v>25427</v>
      </c>
      <c r="C1374" s="4" t="s">
        <v>25428</v>
      </c>
      <c r="D1374" s="4">
        <v>0</v>
      </c>
      <c r="E1374" s="4" t="s">
        <v>25429</v>
      </c>
    </row>
    <row r="1375" spans="2:5">
      <c r="B1375" t="s">
        <v>25430</v>
      </c>
      <c r="C1375" s="4" t="s">
        <v>25431</v>
      </c>
      <c r="D1375" s="4">
        <v>0</v>
      </c>
      <c r="E1375" s="4" t="s">
        <v>25432</v>
      </c>
    </row>
    <row r="1376" spans="2:5">
      <c r="B1376" t="s">
        <v>25433</v>
      </c>
      <c r="C1376" s="4" t="s">
        <v>25434</v>
      </c>
      <c r="D1376" s="4">
        <v>0</v>
      </c>
      <c r="E1376" s="4" t="s">
        <v>25435</v>
      </c>
    </row>
    <row r="1377" spans="2:5">
      <c r="B1377" t="s">
        <v>25436</v>
      </c>
      <c r="C1377" s="4" t="s">
        <v>25437</v>
      </c>
      <c r="D1377" s="4">
        <v>0</v>
      </c>
      <c r="E1377" s="4" t="s">
        <v>25438</v>
      </c>
    </row>
    <row r="1378" spans="2:5">
      <c r="B1378" t="s">
        <v>25439</v>
      </c>
      <c r="C1378" s="4" t="s">
        <v>25440</v>
      </c>
      <c r="D1378" s="4">
        <v>0</v>
      </c>
      <c r="E1378" s="4" t="s">
        <v>25441</v>
      </c>
    </row>
    <row r="1379" spans="2:5">
      <c r="B1379" t="s">
        <v>25442</v>
      </c>
      <c r="C1379" s="4" t="s">
        <v>25443</v>
      </c>
      <c r="D1379" s="4">
        <v>0</v>
      </c>
      <c r="E1379" s="4" t="s">
        <v>25444</v>
      </c>
    </row>
    <row r="1380" spans="2:5">
      <c r="B1380" t="s">
        <v>25445</v>
      </c>
      <c r="C1380" s="4" t="s">
        <v>25446</v>
      </c>
      <c r="D1380" s="4">
        <v>0</v>
      </c>
      <c r="E1380" s="4" t="s">
        <v>25447</v>
      </c>
    </row>
    <row r="1381" spans="2:5">
      <c r="B1381" t="s">
        <v>25448</v>
      </c>
      <c r="C1381" s="4" t="s">
        <v>25449</v>
      </c>
      <c r="D1381" s="4">
        <v>0</v>
      </c>
      <c r="E1381" s="4" t="s">
        <v>25450</v>
      </c>
    </row>
    <row r="1382" spans="2:5">
      <c r="B1382" t="s">
        <v>25451</v>
      </c>
      <c r="C1382" s="4" t="s">
        <v>25452</v>
      </c>
      <c r="D1382" s="4">
        <v>0</v>
      </c>
      <c r="E1382" s="4" t="s">
        <v>25453</v>
      </c>
    </row>
    <row r="1383" spans="2:5">
      <c r="B1383" t="s">
        <v>25454</v>
      </c>
      <c r="C1383" s="4" t="s">
        <v>25455</v>
      </c>
      <c r="D1383" s="4">
        <v>0</v>
      </c>
      <c r="E1383" s="4" t="s">
        <v>25456</v>
      </c>
    </row>
    <row r="1384" spans="2:5">
      <c r="B1384" t="s">
        <v>25457</v>
      </c>
      <c r="C1384" s="4" t="s">
        <v>25458</v>
      </c>
      <c r="D1384" s="4">
        <v>0</v>
      </c>
      <c r="E1384" s="4" t="s">
        <v>25459</v>
      </c>
    </row>
    <row r="1386" spans="2:5">
      <c r="B1386" t="s">
        <v>25460</v>
      </c>
      <c r="C1386" s="4" t="s">
        <v>25461</v>
      </c>
      <c r="D1386" s="4">
        <v>-10</v>
      </c>
      <c r="E1386" s="4" t="s">
        <v>24989</v>
      </c>
    </row>
    <row r="1387" spans="2:5">
      <c r="B1387" t="s">
        <v>25462</v>
      </c>
      <c r="C1387" s="4" t="s">
        <v>25463</v>
      </c>
      <c r="D1387" s="4">
        <v>-20</v>
      </c>
      <c r="E1387" s="4" t="s">
        <v>24989</v>
      </c>
    </row>
    <row r="1388" spans="2:5">
      <c r="B1388" t="s">
        <v>25464</v>
      </c>
      <c r="C1388" s="4" t="s">
        <v>25465</v>
      </c>
      <c r="D1388" s="4">
        <v>-40</v>
      </c>
      <c r="E1388" s="4" t="s">
        <v>24989</v>
      </c>
    </row>
    <row r="1389" spans="2:5">
      <c r="B1389" t="s">
        <v>25466</v>
      </c>
      <c r="C1389" s="4" t="s">
        <v>25467</v>
      </c>
      <c r="D1389" s="4">
        <v>-80</v>
      </c>
      <c r="E1389" s="4" t="s">
        <v>24989</v>
      </c>
    </row>
    <row r="1390" spans="2:5">
      <c r="B1390" t="s">
        <v>25468</v>
      </c>
      <c r="C1390" s="4" t="s">
        <v>25469</v>
      </c>
      <c r="D1390" s="4">
        <v>-160</v>
      </c>
      <c r="E1390" s="4" t="s">
        <v>24989</v>
      </c>
    </row>
    <row r="1391" spans="2:5">
      <c r="B1391" t="s">
        <v>25470</v>
      </c>
      <c r="C1391" s="4" t="s">
        <v>25471</v>
      </c>
      <c r="D1391" s="4">
        <v>-200</v>
      </c>
      <c r="E1391" s="4" t="s">
        <v>24989</v>
      </c>
    </row>
    <row r="1392" spans="2:5">
      <c r="B1392" t="s">
        <v>25472</v>
      </c>
      <c r="C1392" s="4" t="s">
        <v>25473</v>
      </c>
      <c r="D1392" s="4">
        <v>-15</v>
      </c>
      <c r="E1392" s="4" t="s">
        <v>25318</v>
      </c>
    </row>
    <row r="1393" spans="2:5">
      <c r="B1393" t="s">
        <v>25474</v>
      </c>
      <c r="C1393" s="4" t="s">
        <v>25475</v>
      </c>
      <c r="D1393" s="4">
        <v>-30</v>
      </c>
      <c r="E1393" s="4" t="s">
        <v>25321</v>
      </c>
    </row>
    <row r="1394" spans="2:5">
      <c r="B1394" t="s">
        <v>25476</v>
      </c>
      <c r="C1394" s="4" t="s">
        <v>25477</v>
      </c>
      <c r="D1394" s="4">
        <v>-60</v>
      </c>
      <c r="E1394" s="4" t="s">
        <v>25324</v>
      </c>
    </row>
    <row r="1395" spans="2:5">
      <c r="B1395" t="s">
        <v>25478</v>
      </c>
      <c r="C1395" s="4" t="s">
        <v>25479</v>
      </c>
      <c r="D1395" s="4">
        <v>-120</v>
      </c>
      <c r="E1395" s="4" t="s">
        <v>25327</v>
      </c>
    </row>
    <row r="1396" spans="2:5">
      <c r="B1396" t="s">
        <v>25480</v>
      </c>
      <c r="C1396" s="4" t="s">
        <v>25481</v>
      </c>
      <c r="D1396" s="4">
        <v>-240</v>
      </c>
      <c r="E1396" s="4" t="s">
        <v>25330</v>
      </c>
    </row>
    <row r="1397" spans="2:5">
      <c r="B1397" t="s">
        <v>25482</v>
      </c>
      <c r="C1397" s="4" t="s">
        <v>25483</v>
      </c>
      <c r="D1397" s="4">
        <v>-300</v>
      </c>
      <c r="E1397" s="4" t="s">
        <v>25333</v>
      </c>
    </row>
    <row r="1398" spans="2:5">
      <c r="B1398" t="s">
        <v>25484</v>
      </c>
      <c r="C1398" s="4" t="s">
        <v>25485</v>
      </c>
      <c r="D1398" s="4">
        <v>-20</v>
      </c>
      <c r="E1398" s="4" t="s">
        <v>25336</v>
      </c>
    </row>
    <row r="1399" spans="2:5">
      <c r="B1399" t="s">
        <v>25486</v>
      </c>
      <c r="C1399" s="4" t="s">
        <v>25487</v>
      </c>
      <c r="D1399" s="4">
        <v>-40</v>
      </c>
      <c r="E1399" s="4" t="s">
        <v>25339</v>
      </c>
    </row>
    <row r="1400" spans="2:5">
      <c r="B1400" t="s">
        <v>25488</v>
      </c>
      <c r="C1400" s="4" t="s">
        <v>25489</v>
      </c>
      <c r="D1400" s="4">
        <v>-80</v>
      </c>
      <c r="E1400" s="4" t="s">
        <v>25342</v>
      </c>
    </row>
    <row r="1401" spans="2:5">
      <c r="B1401" t="s">
        <v>25490</v>
      </c>
      <c r="C1401" s="4" t="s">
        <v>25491</v>
      </c>
      <c r="D1401" s="4">
        <v>-160</v>
      </c>
      <c r="E1401" s="4" t="s">
        <v>25345</v>
      </c>
    </row>
    <row r="1402" spans="2:5">
      <c r="B1402" t="s">
        <v>25492</v>
      </c>
      <c r="C1402" s="4" t="s">
        <v>25493</v>
      </c>
      <c r="D1402" s="4">
        <v>-320</v>
      </c>
      <c r="E1402" s="4" t="s">
        <v>25348</v>
      </c>
    </row>
    <row r="1403" spans="2:5">
      <c r="B1403" t="s">
        <v>25494</v>
      </c>
      <c r="C1403" s="4" t="s">
        <v>25495</v>
      </c>
      <c r="D1403" s="4">
        <v>-400</v>
      </c>
      <c r="E1403" s="4" t="s">
        <v>25351</v>
      </c>
    </row>
    <row r="1404" spans="2:5">
      <c r="B1404" t="s">
        <v>25496</v>
      </c>
      <c r="C1404" s="4" t="s">
        <v>25497</v>
      </c>
      <c r="D1404" s="4">
        <v>-25</v>
      </c>
      <c r="E1404" s="4" t="s">
        <v>25354</v>
      </c>
    </row>
    <row r="1405" spans="2:5">
      <c r="B1405" t="s">
        <v>25498</v>
      </c>
      <c r="C1405" s="4" t="s">
        <v>25499</v>
      </c>
      <c r="D1405" s="4">
        <v>-50</v>
      </c>
      <c r="E1405" s="4" t="s">
        <v>25357</v>
      </c>
    </row>
    <row r="1406" spans="2:5">
      <c r="B1406" t="s">
        <v>25500</v>
      </c>
      <c r="C1406" s="4" t="s">
        <v>25501</v>
      </c>
      <c r="D1406" s="4">
        <v>-100</v>
      </c>
      <c r="E1406" s="4" t="s">
        <v>25360</v>
      </c>
    </row>
    <row r="1407" spans="2:5">
      <c r="B1407" t="s">
        <v>25502</v>
      </c>
      <c r="C1407" s="4" t="s">
        <v>25503</v>
      </c>
      <c r="D1407" s="4">
        <v>-200</v>
      </c>
      <c r="E1407" s="4" t="s">
        <v>25363</v>
      </c>
    </row>
    <row r="1408" spans="2:5">
      <c r="B1408" t="s">
        <v>25504</v>
      </c>
      <c r="C1408" s="4" t="s">
        <v>25505</v>
      </c>
      <c r="D1408" s="4">
        <v>-400</v>
      </c>
      <c r="E1408" s="4" t="s">
        <v>25366</v>
      </c>
    </row>
    <row r="1409" spans="2:5">
      <c r="B1409" t="s">
        <v>25506</v>
      </c>
      <c r="C1409" s="4" t="s">
        <v>25507</v>
      </c>
      <c r="D1409" s="4">
        <v>-500</v>
      </c>
      <c r="E1409" s="4" t="s">
        <v>25369</v>
      </c>
    </row>
    <row r="1410" spans="2:5">
      <c r="B1410" t="s">
        <v>25508</v>
      </c>
      <c r="C1410" s="4" t="s">
        <v>25509</v>
      </c>
      <c r="D1410" s="4">
        <v>-30</v>
      </c>
      <c r="E1410" s="4" t="s">
        <v>25372</v>
      </c>
    </row>
    <row r="1411" spans="2:5">
      <c r="B1411" t="s">
        <v>25510</v>
      </c>
      <c r="C1411" s="4" t="s">
        <v>25511</v>
      </c>
      <c r="D1411" s="4">
        <v>-60</v>
      </c>
      <c r="E1411" s="4" t="s">
        <v>25375</v>
      </c>
    </row>
    <row r="1412" spans="2:5">
      <c r="B1412" t="s">
        <v>25512</v>
      </c>
      <c r="C1412" s="4" t="s">
        <v>25513</v>
      </c>
      <c r="D1412" s="4">
        <v>-120</v>
      </c>
      <c r="E1412" s="4" t="s">
        <v>25378</v>
      </c>
    </row>
    <row r="1413" spans="2:5">
      <c r="B1413" t="s">
        <v>25514</v>
      </c>
      <c r="C1413" s="4" t="s">
        <v>25515</v>
      </c>
      <c r="D1413" s="4">
        <v>-240</v>
      </c>
      <c r="E1413" s="4" t="s">
        <v>25381</v>
      </c>
    </row>
    <row r="1414" spans="2:5">
      <c r="B1414" t="s">
        <v>25516</v>
      </c>
      <c r="C1414" s="4" t="s">
        <v>25517</v>
      </c>
      <c r="D1414" s="4">
        <v>-480</v>
      </c>
      <c r="E1414" s="4" t="s">
        <v>25384</v>
      </c>
    </row>
    <row r="1415" spans="2:5">
      <c r="B1415" t="s">
        <v>25518</v>
      </c>
      <c r="C1415" s="4" t="s">
        <v>25519</v>
      </c>
      <c r="D1415" s="4">
        <v>-600</v>
      </c>
      <c r="E1415" s="4" t="s">
        <v>25387</v>
      </c>
    </row>
    <row r="1416" spans="3:3">
      <c r="C1416" s="8"/>
    </row>
    <row r="1417" spans="3:3">
      <c r="C1417" s="8"/>
    </row>
    <row r="1418" spans="3:3">
      <c r="C1418" s="8"/>
    </row>
    <row r="1419" spans="3:3">
      <c r="C1419" s="8"/>
    </row>
    <row r="1420" spans="3:3">
      <c r="C1420" s="8"/>
    </row>
    <row r="1421" spans="3:3">
      <c r="C1421" s="8"/>
    </row>
    <row r="1422" spans="3:3">
      <c r="C1422" s="8"/>
    </row>
    <row r="1423" spans="3:3">
      <c r="C1423" s="8"/>
    </row>
    <row r="1424" spans="3:3">
      <c r="C1424" s="8"/>
    </row>
    <row r="1425" spans="2:5">
      <c r="B1425" t="s">
        <v>25520</v>
      </c>
      <c r="C1425" s="4" t="s">
        <v>25521</v>
      </c>
      <c r="D1425" s="4">
        <v>0</v>
      </c>
      <c r="E1425" s="4" t="s">
        <v>23989</v>
      </c>
    </row>
    <row r="1426" spans="2:5">
      <c r="B1426" t="s">
        <v>25522</v>
      </c>
      <c r="C1426" s="4" t="s">
        <v>25523</v>
      </c>
      <c r="D1426" s="4">
        <v>0</v>
      </c>
      <c r="E1426" s="4" t="s">
        <v>25330</v>
      </c>
    </row>
    <row r="1427" spans="2:5">
      <c r="B1427" t="s">
        <v>25524</v>
      </c>
      <c r="C1427" s="4" t="s">
        <v>25525</v>
      </c>
      <c r="D1427" s="4">
        <v>0</v>
      </c>
      <c r="E1427" s="4" t="s">
        <v>25348</v>
      </c>
    </row>
    <row r="1428" spans="2:5">
      <c r="B1428" t="s">
        <v>25526</v>
      </c>
      <c r="C1428" s="4" t="s">
        <v>25527</v>
      </c>
      <c r="D1428" s="4">
        <v>0</v>
      </c>
      <c r="E1428" s="4" t="s">
        <v>25366</v>
      </c>
    </row>
    <row r="1430" spans="2:7">
      <c r="B1430" t="s">
        <v>25528</v>
      </c>
      <c r="C1430" s="4" t="s">
        <v>25529</v>
      </c>
      <c r="D1430" s="4">
        <v>0</v>
      </c>
      <c r="E1430" s="4" t="s">
        <v>23989</v>
      </c>
      <c r="F1430" s="4" t="s">
        <v>23989</v>
      </c>
      <c r="G1430" s="4" t="s">
        <v>25530</v>
      </c>
    </row>
    <row r="1431" spans="2:7">
      <c r="B1431" t="s">
        <v>25528</v>
      </c>
      <c r="C1431" s="4" t="s">
        <v>25531</v>
      </c>
      <c r="D1431" s="4">
        <v>0</v>
      </c>
      <c r="E1431" s="4" t="s">
        <v>24580</v>
      </c>
      <c r="F1431" s="4" t="s">
        <v>23989</v>
      </c>
      <c r="G1431" s="4" t="s">
        <v>25530</v>
      </c>
    </row>
    <row r="1432" spans="2:7">
      <c r="B1432" t="s">
        <v>25532</v>
      </c>
      <c r="C1432" s="4" t="s">
        <v>25533</v>
      </c>
      <c r="D1432" s="4">
        <v>0</v>
      </c>
      <c r="E1432" s="4" t="s">
        <v>23989</v>
      </c>
      <c r="F1432" s="4" t="s">
        <v>23989</v>
      </c>
      <c r="G1432" s="4" t="s">
        <v>23989</v>
      </c>
    </row>
    <row r="1438" spans="3:3">
      <c r="C1438" t="s">
        <v>25534</v>
      </c>
    </row>
    <row r="1443" spans="1:1">
      <c r="A1443" t="s">
        <v>25535</v>
      </c>
    </row>
    <row r="1444" spans="1:1">
      <c r="A1444" t="s">
        <v>25536</v>
      </c>
    </row>
    <row r="1445" spans="1:1">
      <c r="A1445" t="s">
        <v>25537</v>
      </c>
    </row>
    <row r="1446" spans="1:1">
      <c r="A1446" t="s">
        <v>25538</v>
      </c>
    </row>
    <row r="1447" spans="1:1">
      <c r="A1447" t="s">
        <v>25539</v>
      </c>
    </row>
    <row r="1448" spans="1:1">
      <c r="A1448" t="s">
        <v>25540</v>
      </c>
    </row>
    <row r="1451" spans="2:3">
      <c r="B1451" t="s">
        <v>25541</v>
      </c>
      <c r="C1451" s="4" t="s">
        <v>25542</v>
      </c>
    </row>
    <row r="1452" spans="2:3">
      <c r="B1452" t="s">
        <v>25541</v>
      </c>
      <c r="C1452" s="4" t="s">
        <v>25543</v>
      </c>
    </row>
    <row r="1453" spans="2:5">
      <c r="B1453" t="s">
        <v>25544</v>
      </c>
      <c r="C1453" s="4" t="s">
        <v>25545</v>
      </c>
      <c r="E1453" t="s">
        <v>25546</v>
      </c>
    </row>
    <row r="1454" spans="2:5">
      <c r="B1454" t="s">
        <v>25547</v>
      </c>
      <c r="C1454" s="4" t="s">
        <v>25548</v>
      </c>
      <c r="E1454" t="s">
        <v>25549</v>
      </c>
    </row>
    <row r="1455" spans="2:3">
      <c r="B1455" t="s">
        <v>25541</v>
      </c>
      <c r="C1455" s="4" t="s">
        <v>25550</v>
      </c>
    </row>
    <row r="1456" spans="2:5">
      <c r="B1456" t="s">
        <v>25551</v>
      </c>
      <c r="C1456" s="4" t="s">
        <v>25552</v>
      </c>
      <c r="E1456" t="s">
        <v>25546</v>
      </c>
    </row>
    <row r="1457" spans="2:3">
      <c r="B1457" t="s">
        <v>25541</v>
      </c>
      <c r="C1457" s="4" t="s">
        <v>25553</v>
      </c>
    </row>
    <row r="1458" spans="2:5">
      <c r="B1458" t="s">
        <v>25544</v>
      </c>
      <c r="C1458" s="4" t="s">
        <v>25554</v>
      </c>
      <c r="E1458" t="s">
        <v>25546</v>
      </c>
    </row>
    <row r="1459" spans="2:5">
      <c r="B1459" t="s">
        <v>25547</v>
      </c>
      <c r="C1459" s="4" t="s">
        <v>25555</v>
      </c>
      <c r="E1459" t="s">
        <v>25549</v>
      </c>
    </row>
    <row r="1460" spans="2:3">
      <c r="B1460" t="s">
        <v>25541</v>
      </c>
      <c r="C1460" s="4" t="s">
        <v>25556</v>
      </c>
    </row>
    <row r="1461" spans="2:5">
      <c r="B1461" t="s">
        <v>25551</v>
      </c>
      <c r="C1461" s="4" t="s">
        <v>25557</v>
      </c>
      <c r="E1461" t="s">
        <v>25546</v>
      </c>
    </row>
    <row r="1462" spans="2:3">
      <c r="B1462" t="s">
        <v>25541</v>
      </c>
      <c r="C1462" s="4" t="s">
        <v>25558</v>
      </c>
    </row>
    <row r="1463" spans="2:5">
      <c r="B1463" t="s">
        <v>25544</v>
      </c>
      <c r="C1463" s="4" t="s">
        <v>25559</v>
      </c>
      <c r="E1463" t="s">
        <v>25546</v>
      </c>
    </row>
    <row r="1464" spans="2:5">
      <c r="B1464" t="s">
        <v>25547</v>
      </c>
      <c r="C1464" s="4" t="s">
        <v>25560</v>
      </c>
      <c r="E1464" t="s">
        <v>25549</v>
      </c>
    </row>
    <row r="1465" spans="2:3">
      <c r="B1465" t="s">
        <v>25541</v>
      </c>
      <c r="C1465" s="4" t="s">
        <v>25561</v>
      </c>
    </row>
    <row r="1466" spans="2:5">
      <c r="B1466" t="s">
        <v>25551</v>
      </c>
      <c r="C1466" s="4" t="s">
        <v>25562</v>
      </c>
      <c r="E1466" t="s">
        <v>25546</v>
      </c>
    </row>
    <row r="1467" spans="2:3">
      <c r="B1467" t="s">
        <v>25541</v>
      </c>
      <c r="C1467" s="4" t="s">
        <v>25563</v>
      </c>
    </row>
    <row r="1468" spans="2:5">
      <c r="B1468" t="s">
        <v>25544</v>
      </c>
      <c r="C1468" s="4" t="s">
        <v>25564</v>
      </c>
      <c r="E1468" t="s">
        <v>25546</v>
      </c>
    </row>
    <row r="1469" spans="2:5">
      <c r="B1469" t="s">
        <v>25547</v>
      </c>
      <c r="C1469" s="4" t="s">
        <v>25565</v>
      </c>
      <c r="E1469" t="s">
        <v>25549</v>
      </c>
    </row>
    <row r="1470" spans="2:3">
      <c r="B1470" t="s">
        <v>25541</v>
      </c>
      <c r="C1470" s="4" t="s">
        <v>25566</v>
      </c>
    </row>
    <row r="1471" spans="2:5">
      <c r="B1471" t="s">
        <v>25551</v>
      </c>
      <c r="C1471" s="4" t="s">
        <v>25567</v>
      </c>
      <c r="E1471" t="s">
        <v>25546</v>
      </c>
    </row>
    <row r="1472" spans="2:5">
      <c r="B1472" t="s">
        <v>25568</v>
      </c>
      <c r="C1472" s="4" t="s">
        <v>25569</v>
      </c>
      <c r="E1472" t="s">
        <v>25570</v>
      </c>
    </row>
    <row r="1473" spans="2:5">
      <c r="B1473" t="s">
        <v>25571</v>
      </c>
      <c r="C1473" s="4" t="s">
        <v>25572</v>
      </c>
      <c r="E1473" t="s">
        <v>25573</v>
      </c>
    </row>
    <row r="1474" spans="2:5">
      <c r="B1474" t="s">
        <v>25574</v>
      </c>
      <c r="C1474" s="4" t="s">
        <v>25575</v>
      </c>
      <c r="E1474" t="s">
        <v>25576</v>
      </c>
    </row>
    <row r="1475" spans="2:5">
      <c r="B1475" t="s">
        <v>25577</v>
      </c>
      <c r="C1475" s="4" t="s">
        <v>25578</v>
      </c>
      <c r="E1475" t="s">
        <v>25579</v>
      </c>
    </row>
    <row r="1476" spans="2:8">
      <c r="B1476" t="s">
        <v>25580</v>
      </c>
      <c r="C1476" s="4" t="s">
        <v>25581</v>
      </c>
      <c r="D1476">
        <v>1</v>
      </c>
      <c r="E1476" t="s">
        <v>25546</v>
      </c>
      <c r="F1476" t="s">
        <v>24667</v>
      </c>
      <c r="H1476" s="8" t="s">
        <v>25582</v>
      </c>
    </row>
    <row r="1477" spans="2:8">
      <c r="B1477" t="s">
        <v>25583</v>
      </c>
      <c r="C1477" s="4" t="s">
        <v>25584</v>
      </c>
      <c r="D1477">
        <v>5</v>
      </c>
      <c r="E1477" t="s">
        <v>25549</v>
      </c>
      <c r="F1477" t="s">
        <v>24667</v>
      </c>
      <c r="H1477" s="8" t="s">
        <v>25582</v>
      </c>
    </row>
    <row r="1478" spans="2:5">
      <c r="B1478" t="s">
        <v>25585</v>
      </c>
      <c r="C1478" s="4" t="s">
        <v>25586</v>
      </c>
      <c r="E1478" t="s">
        <v>25587</v>
      </c>
    </row>
    <row r="1479" spans="2:5">
      <c r="B1479" t="s">
        <v>25588</v>
      </c>
      <c r="C1479" s="4" t="s">
        <v>25589</v>
      </c>
      <c r="E1479" t="s">
        <v>25590</v>
      </c>
    </row>
    <row r="1480" spans="2:5">
      <c r="B1480" t="s">
        <v>25591</v>
      </c>
      <c r="C1480" s="4" t="s">
        <v>25592</v>
      </c>
      <c r="E1480" t="s">
        <v>25593</v>
      </c>
    </row>
    <row r="1481" spans="2:5">
      <c r="B1481" t="s">
        <v>25594</v>
      </c>
      <c r="C1481" s="4" t="s">
        <v>25595</v>
      </c>
      <c r="E1481" t="s">
        <v>25596</v>
      </c>
    </row>
    <row r="1482" spans="2:5">
      <c r="B1482" t="s">
        <v>25597</v>
      </c>
      <c r="C1482" s="4" t="s">
        <v>25598</v>
      </c>
      <c r="E1482" t="s">
        <v>25599</v>
      </c>
    </row>
    <row r="1483" spans="2:5">
      <c r="B1483" t="s">
        <v>25600</v>
      </c>
      <c r="C1483" s="4" t="s">
        <v>25601</v>
      </c>
      <c r="E1483" t="s">
        <v>25602</v>
      </c>
    </row>
    <row r="1484" spans="2:5">
      <c r="B1484" t="s">
        <v>25603</v>
      </c>
      <c r="C1484" s="4" t="s">
        <v>25604</v>
      </c>
      <c r="E1484" t="s">
        <v>25605</v>
      </c>
    </row>
    <row r="1485" spans="2:5">
      <c r="B1485" t="s">
        <v>25606</v>
      </c>
      <c r="C1485" s="4" t="s">
        <v>25607</v>
      </c>
      <c r="E1485" t="s">
        <v>25608</v>
      </c>
    </row>
    <row r="1486" spans="2:5">
      <c r="B1486" t="s">
        <v>25609</v>
      </c>
      <c r="C1486" s="4" t="s">
        <v>25610</v>
      </c>
      <c r="E1486" t="s">
        <v>25611</v>
      </c>
    </row>
    <row r="1487" spans="2:5">
      <c r="B1487" t="s">
        <v>25612</v>
      </c>
      <c r="C1487" s="4" t="s">
        <v>25613</v>
      </c>
      <c r="E1487" t="s">
        <v>25614</v>
      </c>
    </row>
    <row r="1489" spans="4:8">
      <c r="D1489" t="s">
        <v>25615</v>
      </c>
      <c r="E1489" t="s">
        <v>195</v>
      </c>
      <c r="F1489" t="s">
        <v>25616</v>
      </c>
      <c r="H1489" t="s">
        <v>25617</v>
      </c>
    </row>
    <row r="1490" spans="2:3">
      <c r="B1490" s="4" t="s">
        <v>25541</v>
      </c>
      <c r="C1490" s="4" t="s">
        <v>25618</v>
      </c>
    </row>
    <row r="1491" spans="2:5">
      <c r="B1491" s="4" t="s">
        <v>25619</v>
      </c>
      <c r="C1491" s="4" t="s">
        <v>25620</v>
      </c>
      <c r="E1491" t="s">
        <v>25621</v>
      </c>
    </row>
    <row r="1492" spans="2:8">
      <c r="B1492" s="4" t="s">
        <v>20934</v>
      </c>
      <c r="C1492" s="4" t="s">
        <v>25622</v>
      </c>
      <c r="D1492">
        <v>10</v>
      </c>
      <c r="E1492" t="s">
        <v>25623</v>
      </c>
      <c r="F1492" t="s">
        <v>25624</v>
      </c>
      <c r="H1492" s="8" t="s">
        <v>25625</v>
      </c>
    </row>
    <row r="1493" spans="2:8">
      <c r="B1493" s="4" t="s">
        <v>20940</v>
      </c>
      <c r="C1493" s="4" t="s">
        <v>25626</v>
      </c>
      <c r="D1493">
        <v>10</v>
      </c>
      <c r="E1493" t="s">
        <v>25627</v>
      </c>
      <c r="F1493" t="s">
        <v>25624</v>
      </c>
      <c r="H1493" s="8" t="s">
        <v>25628</v>
      </c>
    </row>
    <row r="1494" spans="2:8">
      <c r="B1494" s="4" t="s">
        <v>7339</v>
      </c>
      <c r="C1494" s="4" t="s">
        <v>25629</v>
      </c>
      <c r="D1494">
        <v>10</v>
      </c>
      <c r="E1494" t="s">
        <v>13319</v>
      </c>
      <c r="F1494" t="s">
        <v>25630</v>
      </c>
      <c r="H1494" s="8" t="s">
        <v>25631</v>
      </c>
    </row>
    <row r="1495" spans="2:8">
      <c r="B1495" s="4" t="s">
        <v>20981</v>
      </c>
      <c r="C1495" s="4" t="s">
        <v>25632</v>
      </c>
      <c r="D1495">
        <v>2</v>
      </c>
      <c r="E1495" t="s">
        <v>25633</v>
      </c>
      <c r="F1495" t="s">
        <v>25630</v>
      </c>
      <c r="H1495" s="8" t="s">
        <v>25634</v>
      </c>
    </row>
    <row r="1496" spans="2:8">
      <c r="B1496" s="4" t="s">
        <v>25635</v>
      </c>
      <c r="C1496" s="4" t="s">
        <v>25636</v>
      </c>
      <c r="D1496">
        <v>1</v>
      </c>
      <c r="E1496" t="s">
        <v>25637</v>
      </c>
      <c r="F1496" t="s">
        <v>25624</v>
      </c>
      <c r="H1496" s="8" t="s">
        <v>25638</v>
      </c>
    </row>
    <row r="1497" spans="2:8">
      <c r="B1497" s="4" t="s">
        <v>25639</v>
      </c>
      <c r="C1497" s="4" t="s">
        <v>25640</v>
      </c>
      <c r="D1497">
        <v>1</v>
      </c>
      <c r="E1497" t="s">
        <v>25641</v>
      </c>
      <c r="F1497" t="s">
        <v>25624</v>
      </c>
      <c r="H1497" s="8" t="s">
        <v>25638</v>
      </c>
    </row>
    <row r="1498" spans="2:8">
      <c r="B1498" s="4" t="s">
        <v>25642</v>
      </c>
      <c r="C1498" s="4" t="s">
        <v>25643</v>
      </c>
      <c r="D1498">
        <v>1</v>
      </c>
      <c r="E1498" t="s">
        <v>25644</v>
      </c>
      <c r="F1498" t="s">
        <v>25624</v>
      </c>
      <c r="H1498" s="8" t="s">
        <v>25638</v>
      </c>
    </row>
    <row r="1499" spans="2:8">
      <c r="B1499" s="4" t="s">
        <v>25645</v>
      </c>
      <c r="C1499" s="4" t="s">
        <v>25646</v>
      </c>
      <c r="D1499">
        <v>1</v>
      </c>
      <c r="E1499" t="s">
        <v>25647</v>
      </c>
      <c r="F1499" t="s">
        <v>25624</v>
      </c>
      <c r="H1499" s="8" t="s">
        <v>25638</v>
      </c>
    </row>
    <row r="1500" spans="2:3">
      <c r="B1500" s="4" t="s">
        <v>8851</v>
      </c>
      <c r="C1500" s="4" t="s">
        <v>25648</v>
      </c>
    </row>
    <row r="1501" spans="2:3">
      <c r="B1501" s="4" t="s">
        <v>7919</v>
      </c>
      <c r="C1501" s="4" t="s">
        <v>25649</v>
      </c>
    </row>
    <row r="1502" spans="2:3">
      <c r="B1502" s="4" t="s">
        <v>7917</v>
      </c>
      <c r="C1502" s="4" t="s">
        <v>25650</v>
      </c>
    </row>
    <row r="1503" spans="2:8">
      <c r="B1503" s="4" t="s">
        <v>25651</v>
      </c>
      <c r="C1503" s="4" t="s">
        <v>25652</v>
      </c>
      <c r="D1503">
        <v>1</v>
      </c>
      <c r="E1503" t="s">
        <v>25653</v>
      </c>
      <c r="F1503" t="s">
        <v>25624</v>
      </c>
      <c r="H1503" s="8" t="s">
        <v>25654</v>
      </c>
    </row>
    <row r="1504" spans="2:3">
      <c r="B1504" s="4" t="s">
        <v>23989</v>
      </c>
      <c r="C1504" s="4" t="s">
        <v>25655</v>
      </c>
    </row>
    <row r="1505" spans="2:8">
      <c r="B1505" s="4" t="s">
        <v>25656</v>
      </c>
      <c r="C1505" s="4" t="s">
        <v>25657</v>
      </c>
      <c r="D1505">
        <v>10</v>
      </c>
      <c r="E1505" t="s">
        <v>25658</v>
      </c>
      <c r="F1505" t="s">
        <v>25624</v>
      </c>
      <c r="H1505" s="8" t="s">
        <v>25659</v>
      </c>
    </row>
    <row r="1506" spans="2:8">
      <c r="B1506" s="4" t="s">
        <v>25660</v>
      </c>
      <c r="C1506" s="4" t="s">
        <v>25661</v>
      </c>
      <c r="D1506">
        <v>20</v>
      </c>
      <c r="E1506" t="s">
        <v>25662</v>
      </c>
      <c r="F1506" t="s">
        <v>25630</v>
      </c>
      <c r="H1506" s="8" t="s">
        <v>25663</v>
      </c>
    </row>
    <row r="1507" spans="2:5">
      <c r="B1507" s="4" t="s">
        <v>25664</v>
      </c>
      <c r="C1507" s="4" t="s">
        <v>25665</v>
      </c>
      <c r="E1507" t="s">
        <v>25666</v>
      </c>
    </row>
    <row r="1508" spans="2:9">
      <c r="B1508" s="4"/>
      <c r="C1508" s="4"/>
      <c r="H1508" s="8"/>
      <c r="I1508" s="8"/>
    </row>
    <row r="1509" spans="2:9">
      <c r="B1509" s="4" t="s">
        <v>25667</v>
      </c>
      <c r="C1509" s="4" t="s">
        <v>25668</v>
      </c>
      <c r="D1509">
        <v>100</v>
      </c>
      <c r="E1509" t="s">
        <v>25669</v>
      </c>
      <c r="F1509" t="s">
        <v>25670</v>
      </c>
      <c r="H1509" s="8" t="s">
        <v>25654</v>
      </c>
      <c r="I1509" s="8" t="s">
        <v>25671</v>
      </c>
    </row>
    <row r="1510" spans="2:3">
      <c r="B1510" s="4" t="s">
        <v>25672</v>
      </c>
      <c r="C1510" s="4" t="s">
        <v>25673</v>
      </c>
    </row>
    <row r="1511" spans="2:3">
      <c r="B1511" s="4" t="s">
        <v>25674</v>
      </c>
      <c r="C1511" s="4" t="s">
        <v>25675</v>
      </c>
    </row>
    <row r="1512" spans="2:3">
      <c r="B1512" s="4" t="s">
        <v>25676</v>
      </c>
      <c r="C1512" s="4" t="s">
        <v>25677</v>
      </c>
    </row>
    <row r="1513" spans="2:3">
      <c r="B1513" s="4" t="s">
        <v>25678</v>
      </c>
      <c r="C1513" s="4" t="s">
        <v>25679</v>
      </c>
    </row>
    <row r="1514" spans="2:8">
      <c r="B1514" s="4" t="s">
        <v>25680</v>
      </c>
      <c r="C1514" s="4" t="s">
        <v>25681</v>
      </c>
      <c r="D1514">
        <v>10</v>
      </c>
      <c r="E1514" t="s">
        <v>25682</v>
      </c>
      <c r="F1514" t="s">
        <v>25624</v>
      </c>
      <c r="H1514" s="8" t="s">
        <v>25683</v>
      </c>
    </row>
    <row r="1515" spans="2:8">
      <c r="B1515" s="4" t="s">
        <v>20934</v>
      </c>
      <c r="C1515" s="4" t="s">
        <v>25684</v>
      </c>
      <c r="D1515">
        <v>10</v>
      </c>
      <c r="E1515" t="s">
        <v>25623</v>
      </c>
      <c r="F1515" t="s">
        <v>25624</v>
      </c>
      <c r="H1515" s="8" t="s">
        <v>25625</v>
      </c>
    </row>
    <row r="1516" spans="2:8">
      <c r="B1516" s="4" t="s">
        <v>20940</v>
      </c>
      <c r="C1516" s="4" t="s">
        <v>25685</v>
      </c>
      <c r="D1516">
        <v>10</v>
      </c>
      <c r="E1516" t="s">
        <v>25627</v>
      </c>
      <c r="F1516" t="s">
        <v>25624</v>
      </c>
      <c r="H1516" s="8" t="s">
        <v>25628</v>
      </c>
    </row>
    <row r="1517" spans="2:8">
      <c r="B1517" s="4" t="s">
        <v>7339</v>
      </c>
      <c r="C1517" s="4" t="s">
        <v>25686</v>
      </c>
      <c r="D1517">
        <v>10</v>
      </c>
      <c r="E1517" t="s">
        <v>13319</v>
      </c>
      <c r="F1517" t="s">
        <v>25630</v>
      </c>
      <c r="H1517" s="8" t="s">
        <v>25631</v>
      </c>
    </row>
    <row r="1518" spans="2:8">
      <c r="B1518" s="4" t="s">
        <v>20946</v>
      </c>
      <c r="C1518" s="4" t="s">
        <v>25687</v>
      </c>
      <c r="D1518">
        <v>10</v>
      </c>
      <c r="E1518" t="s">
        <v>25688</v>
      </c>
      <c r="F1518" t="s">
        <v>25630</v>
      </c>
      <c r="H1518" s="8" t="s">
        <v>25689</v>
      </c>
    </row>
    <row r="1519" spans="2:8">
      <c r="B1519" s="4" t="s">
        <v>25690</v>
      </c>
      <c r="C1519" s="4" t="s">
        <v>25691</v>
      </c>
      <c r="D1519">
        <v>10</v>
      </c>
      <c r="E1519" t="s">
        <v>25692</v>
      </c>
      <c r="F1519" t="s">
        <v>25630</v>
      </c>
      <c r="H1519" s="8" t="s">
        <v>25693</v>
      </c>
    </row>
    <row r="1520" spans="2:8">
      <c r="B1520" s="4" t="s">
        <v>25694</v>
      </c>
      <c r="C1520" s="4" t="s">
        <v>25695</v>
      </c>
      <c r="D1520">
        <v>10</v>
      </c>
      <c r="E1520" t="s">
        <v>25696</v>
      </c>
      <c r="F1520" t="s">
        <v>25624</v>
      </c>
      <c r="H1520" s="8" t="s">
        <v>25697</v>
      </c>
    </row>
    <row r="1521" spans="2:8">
      <c r="B1521" s="4" t="s">
        <v>25694</v>
      </c>
      <c r="C1521" s="4" t="s">
        <v>25698</v>
      </c>
      <c r="D1521">
        <v>10</v>
      </c>
      <c r="E1521" t="s">
        <v>25699</v>
      </c>
      <c r="F1521" t="s">
        <v>25624</v>
      </c>
      <c r="H1521" s="8" t="s">
        <v>25700</v>
      </c>
    </row>
    <row r="1522" spans="2:8">
      <c r="B1522" s="4" t="s">
        <v>20981</v>
      </c>
      <c r="C1522" s="4" t="s">
        <v>25701</v>
      </c>
      <c r="D1522">
        <v>2</v>
      </c>
      <c r="E1522" t="s">
        <v>25633</v>
      </c>
      <c r="F1522" t="s">
        <v>25630</v>
      </c>
      <c r="H1522" s="8" t="s">
        <v>25634</v>
      </c>
    </row>
    <row r="1523" spans="2:8">
      <c r="B1523" s="4" t="s">
        <v>20987</v>
      </c>
      <c r="C1523" s="4" t="s">
        <v>25702</v>
      </c>
      <c r="D1523">
        <v>10</v>
      </c>
      <c r="E1523" t="s">
        <v>14202</v>
      </c>
      <c r="F1523" t="s">
        <v>25630</v>
      </c>
      <c r="H1523" s="8" t="s">
        <v>25703</v>
      </c>
    </row>
    <row r="1524" spans="2:8">
      <c r="B1524" s="4" t="s">
        <v>25704</v>
      </c>
      <c r="C1524" s="4" t="s">
        <v>25705</v>
      </c>
      <c r="D1524">
        <v>10</v>
      </c>
      <c r="E1524" t="s">
        <v>25706</v>
      </c>
      <c r="F1524" t="s">
        <v>25624</v>
      </c>
      <c r="H1524" s="8" t="s">
        <v>25707</v>
      </c>
    </row>
    <row r="1525" spans="2:8">
      <c r="B1525" s="4" t="s">
        <v>19850</v>
      </c>
      <c r="C1525" s="4" t="s">
        <v>25708</v>
      </c>
      <c r="D1525">
        <v>10</v>
      </c>
      <c r="E1525" t="s">
        <v>25709</v>
      </c>
      <c r="F1525" t="s">
        <v>25624</v>
      </c>
      <c r="H1525" s="8" t="s">
        <v>25710</v>
      </c>
    </row>
    <row r="1528" spans="2:3">
      <c r="B1528" t="s">
        <v>24604</v>
      </c>
      <c r="C1528" s="4" t="s">
        <v>25711</v>
      </c>
    </row>
    <row r="1529" spans="2:3">
      <c r="B1529" t="s">
        <v>24604</v>
      </c>
      <c r="C1529" s="4" t="s">
        <v>25712</v>
      </c>
    </row>
    <row r="1530" spans="2:3">
      <c r="B1530" t="s">
        <v>24604</v>
      </c>
      <c r="C1530" s="4" t="s">
        <v>25713</v>
      </c>
    </row>
    <row r="1531" spans="2:3">
      <c r="B1531" t="s">
        <v>24604</v>
      </c>
      <c r="C1531" s="4" t="s">
        <v>25714</v>
      </c>
    </row>
    <row r="1532" spans="3:3">
      <c r="C1532" s="8"/>
    </row>
    <row r="1533" spans="2:8">
      <c r="B1533" t="s">
        <v>25715</v>
      </c>
      <c r="C1533" s="4" t="s">
        <v>25716</v>
      </c>
      <c r="D1533">
        <v>1</v>
      </c>
      <c r="E1533" t="s">
        <v>25627</v>
      </c>
      <c r="F1533" t="s">
        <v>25624</v>
      </c>
      <c r="H1533" s="8" t="s">
        <v>25717</v>
      </c>
    </row>
    <row r="1534" spans="2:8">
      <c r="B1534" t="s">
        <v>25718</v>
      </c>
      <c r="C1534" s="4" t="s">
        <v>25719</v>
      </c>
      <c r="D1534">
        <v>10</v>
      </c>
      <c r="E1534" t="s">
        <v>25720</v>
      </c>
      <c r="F1534" t="s">
        <v>25624</v>
      </c>
      <c r="H1534" s="8" t="s">
        <v>25721</v>
      </c>
    </row>
    <row r="1535" spans="2:8">
      <c r="B1535" t="s">
        <v>25722</v>
      </c>
      <c r="C1535" s="4" t="s">
        <v>25723</v>
      </c>
      <c r="D1535">
        <v>1</v>
      </c>
      <c r="E1535" t="s">
        <v>25724</v>
      </c>
      <c r="F1535" t="s">
        <v>25624</v>
      </c>
      <c r="H1535" s="8" t="s">
        <v>25725</v>
      </c>
    </row>
    <row r="1536" spans="2:8">
      <c r="B1536" t="s">
        <v>25726</v>
      </c>
      <c r="C1536" s="4" t="s">
        <v>25727</v>
      </c>
      <c r="D1536">
        <v>20</v>
      </c>
      <c r="E1536" t="s">
        <v>25728</v>
      </c>
      <c r="F1536" t="s">
        <v>24667</v>
      </c>
      <c r="H1536" s="8" t="s">
        <v>25729</v>
      </c>
    </row>
    <row r="1537" spans="2:8">
      <c r="B1537" t="s">
        <v>25730</v>
      </c>
      <c r="C1537" s="4" t="s">
        <v>25731</v>
      </c>
      <c r="D1537">
        <v>20</v>
      </c>
      <c r="E1537" t="s">
        <v>15429</v>
      </c>
      <c r="F1537" t="s">
        <v>24667</v>
      </c>
      <c r="H1537" s="8" t="s">
        <v>25732</v>
      </c>
    </row>
    <row r="1538" spans="2:8">
      <c r="B1538" t="s">
        <v>25733</v>
      </c>
      <c r="C1538" s="4" t="s">
        <v>25734</v>
      </c>
      <c r="D1538">
        <v>20</v>
      </c>
      <c r="E1538" t="s">
        <v>25735</v>
      </c>
      <c r="F1538" t="s">
        <v>24667</v>
      </c>
      <c r="H1538" s="8" t="s">
        <v>25736</v>
      </c>
    </row>
    <row r="1539" spans="2:8">
      <c r="B1539" t="s">
        <v>8705</v>
      </c>
      <c r="C1539" s="4" t="s">
        <v>25737</v>
      </c>
      <c r="D1539">
        <v>20</v>
      </c>
      <c r="E1539" t="s">
        <v>790</v>
      </c>
      <c r="F1539" t="s">
        <v>24667</v>
      </c>
      <c r="H1539" s="8" t="s">
        <v>25738</v>
      </c>
    </row>
    <row r="1540" spans="3:3">
      <c r="C1540" s="8"/>
    </row>
    <row r="1541" spans="2:8">
      <c r="B1541" t="s">
        <v>25739</v>
      </c>
      <c r="C1541" s="4" t="s">
        <v>25740</v>
      </c>
      <c r="D1541">
        <v>1</v>
      </c>
      <c r="E1541" t="s">
        <v>25741</v>
      </c>
      <c r="F1541" t="s">
        <v>25624</v>
      </c>
      <c r="H1541" s="8" t="s">
        <v>25654</v>
      </c>
    </row>
    <row r="1543" spans="2:8">
      <c r="B1543" t="s">
        <v>25742</v>
      </c>
      <c r="C1543" s="4" t="s">
        <v>25743</v>
      </c>
      <c r="D1543">
        <v>1</v>
      </c>
      <c r="E1543" t="s">
        <v>25744</v>
      </c>
      <c r="F1543" t="s">
        <v>25630</v>
      </c>
      <c r="H1543" s="8" t="s">
        <v>25745</v>
      </c>
    </row>
    <row r="1544" spans="2:8">
      <c r="B1544" t="s">
        <v>25746</v>
      </c>
      <c r="C1544" s="4" t="s">
        <v>25747</v>
      </c>
      <c r="D1544">
        <v>1</v>
      </c>
      <c r="E1544" t="s">
        <v>25748</v>
      </c>
      <c r="F1544" t="s">
        <v>25630</v>
      </c>
      <c r="H1544" s="8" t="s">
        <v>25749</v>
      </c>
    </row>
    <row r="1545" spans="2:8">
      <c r="B1545" t="s">
        <v>25750</v>
      </c>
      <c r="C1545" s="4" t="s">
        <v>25751</v>
      </c>
      <c r="D1545">
        <v>1</v>
      </c>
      <c r="E1545" t="s">
        <v>25752</v>
      </c>
      <c r="F1545" t="s">
        <v>25630</v>
      </c>
      <c r="H1545" s="8" t="s">
        <v>25753</v>
      </c>
    </row>
    <row r="1546" spans="2:8">
      <c r="B1546" t="s">
        <v>25754</v>
      </c>
      <c r="C1546" s="4" t="s">
        <v>25755</v>
      </c>
      <c r="D1546">
        <v>1</v>
      </c>
      <c r="E1546" t="s">
        <v>25756</v>
      </c>
      <c r="F1546" t="s">
        <v>25624</v>
      </c>
      <c r="H1546" s="8" t="s">
        <v>25638</v>
      </c>
    </row>
    <row r="1547" spans="2:8">
      <c r="B1547" t="s">
        <v>25757</v>
      </c>
      <c r="C1547" s="4" t="s">
        <v>25758</v>
      </c>
      <c r="D1547">
        <v>1</v>
      </c>
      <c r="E1547" t="s">
        <v>25759</v>
      </c>
      <c r="F1547" t="s">
        <v>25630</v>
      </c>
      <c r="H1547" s="8" t="s">
        <v>25760</v>
      </c>
    </row>
    <row r="1548" spans="2:8">
      <c r="B1548" t="s">
        <v>25761</v>
      </c>
      <c r="C1548" s="4" t="s">
        <v>25762</v>
      </c>
      <c r="D1548">
        <v>1</v>
      </c>
      <c r="E1548" t="s">
        <v>25763</v>
      </c>
      <c r="F1548" t="s">
        <v>25630</v>
      </c>
      <c r="H1548" s="8" t="s">
        <v>25634</v>
      </c>
    </row>
    <row r="1549" spans="2:8">
      <c r="B1549" t="s">
        <v>25761</v>
      </c>
      <c r="C1549" s="4" t="s">
        <v>25764</v>
      </c>
      <c r="D1549">
        <v>1</v>
      </c>
      <c r="E1549" t="s">
        <v>25763</v>
      </c>
      <c r="F1549" t="s">
        <v>25630</v>
      </c>
      <c r="H1549" s="8" t="s">
        <v>25634</v>
      </c>
    </row>
    <row r="1550" spans="2:8">
      <c r="B1550" t="s">
        <v>25765</v>
      </c>
      <c r="C1550" s="4" t="s">
        <v>25766</v>
      </c>
      <c r="D1550">
        <v>20</v>
      </c>
      <c r="E1550" t="s">
        <v>25767</v>
      </c>
      <c r="F1550" t="s">
        <v>25630</v>
      </c>
      <c r="H1550" s="8" t="s">
        <v>25768</v>
      </c>
    </row>
    <row r="1551" spans="2:8">
      <c r="B1551" t="s">
        <v>25769</v>
      </c>
      <c r="C1551" s="4" t="s">
        <v>25770</v>
      </c>
      <c r="D1551">
        <v>20</v>
      </c>
      <c r="E1551" t="s">
        <v>25771</v>
      </c>
      <c r="F1551" t="s">
        <v>25624</v>
      </c>
      <c r="H1551" s="8" t="s">
        <v>25772</v>
      </c>
    </row>
  </sheetData>
  <mergeCells count="1">
    <mergeCell ref="B1:Z1"/>
  </mergeCell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27</vt:i4>
      </vt:variant>
    </vt:vector>
  </HeadingPairs>
  <TitlesOfParts>
    <vt:vector size="27" baseType="lpstr">
      <vt:lpstr>首页</vt:lpstr>
      <vt:lpstr>控制台</vt:lpstr>
      <vt:lpstr>扩展代码</vt:lpstr>
      <vt:lpstr>起源</vt:lpstr>
      <vt:lpstr>国策</vt:lpstr>
      <vt:lpstr>传统</vt:lpstr>
      <vt:lpstr>飞升</vt:lpstr>
      <vt:lpstr>思潮派系</vt:lpstr>
      <vt:lpstr>物种特质</vt:lpstr>
      <vt:lpstr>领袖特质</vt:lpstr>
      <vt:lpstr>星球区划</vt:lpstr>
      <vt:lpstr>科技</vt:lpstr>
      <vt:lpstr>异常</vt:lpstr>
      <vt:lpstr>巨构</vt:lpstr>
      <vt:lpstr>事件</vt:lpstr>
      <vt:lpstr>考古遗址</vt:lpstr>
      <vt:lpstr>星界裂隙</vt:lpstr>
      <vt:lpstr>标本</vt:lpstr>
      <vt:lpstr>遗珍</vt:lpstr>
      <vt:lpstr>行星矿藏</vt:lpstr>
      <vt:lpstr>全局修正</vt:lpstr>
      <vt:lpstr>星系生成</vt:lpstr>
      <vt:lpstr>全局舰船</vt:lpstr>
      <vt:lpstr>环境物体</vt:lpstr>
      <vt:lpstr>成就</vt:lpstr>
      <vt:lpstr>组合代码</vt:lpstr>
      <vt:lpstr>舰船组件</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WPS_1546918174</cp:lastModifiedBy>
  <dcterms:created xsi:type="dcterms:W3CDTF">2024-11-15T17:24:00Z</dcterms:created>
  <dcterms:modified xsi:type="dcterms:W3CDTF">2025-08-27T11:44:27Z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21744DAC5B1B49D58AF6F8F2AEDF5DA2_13</vt:lpwstr>
  </property>
  <property fmtid="{D5CDD505-2E9C-101B-9397-08002B2CF9AE}" pid="3" name="KSOProductBuildVer">
    <vt:lpwstr>2052-12.1.0.22215</vt:lpwstr>
  </property>
</Properties>
</file>